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enan\Documents\DMAH\"/>
    </mc:Choice>
  </mc:AlternateContent>
  <bookViews>
    <workbookView xWindow="0" yWindow="0" windowWidth="28800" windowHeight="13020" tabRatio="727" activeTab="4"/>
  </bookViews>
  <sheets>
    <sheet name="Standings" sheetId="12" r:id="rId1"/>
    <sheet name="PlayerTable" sheetId="2" r:id="rId2"/>
    <sheet name="GameStats" sheetId="3" r:id="rId3"/>
    <sheet name="Penalty" sheetId="4" r:id="rId4"/>
    <sheet name="Goalies" sheetId="6" r:id="rId5"/>
    <sheet name="Aggregations" sheetId="7" r:id="rId6"/>
    <sheet name="AT Schedule" sheetId="14" r:id="rId7"/>
    <sheet name="Career" sheetId="10" r:id="rId8"/>
    <sheet name="CareerGoalie" sheetId="11" r:id="rId9"/>
  </sheets>
  <definedNames>
    <definedName name="_xlnm._FilterDatabase" localSheetId="5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2" hidden="1">GameStats!$A$1:$K$269</definedName>
    <definedName name="_xlnm._FilterDatabase" localSheetId="4" hidden="1">Goalies!$A$1:$F$231</definedName>
    <definedName name="_xlnm._FilterDatabase" localSheetId="3" hidden="1">Penalty!$A$1:$G$1</definedName>
    <definedName name="_xlnm._FilterDatabase" localSheetId="1" hidden="1">PlayerTable!$A$1:$L$137</definedName>
    <definedName name="_xlnm._FilterDatabase" localSheetId="0" hidden="1">Standings!$L$3:$T$11</definedName>
    <definedName name="_xlnm.Criteria" localSheetId="2">GameStats!$E:$I</definedName>
  </definedNames>
  <calcPr calcId="152511"/>
</workbook>
</file>

<file path=xl/calcChain.xml><?xml version="1.0" encoding="utf-8"?>
<calcChain xmlns="http://schemas.openxmlformats.org/spreadsheetml/2006/main">
  <c r="H63" i="6" l="1"/>
  <c r="H60" i="6" l="1"/>
  <c r="H61" i="6" s="1"/>
  <c r="H62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59" i="6"/>
  <c r="F62" i="6"/>
  <c r="F61" i="6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I56" i="6" l="1"/>
  <c r="H3" i="2" l="1"/>
  <c r="I3" i="2"/>
  <c r="K3" i="2"/>
  <c r="H4" i="2"/>
  <c r="I4" i="2"/>
  <c r="K4" i="2"/>
  <c r="H5" i="2"/>
  <c r="I5" i="2"/>
  <c r="K5" i="2"/>
  <c r="H6" i="2"/>
  <c r="I6" i="2"/>
  <c r="K6" i="2"/>
  <c r="H7" i="2"/>
  <c r="I7" i="2"/>
  <c r="K7" i="2"/>
  <c r="H8" i="2"/>
  <c r="I8" i="2"/>
  <c r="K8" i="2"/>
  <c r="H9" i="2"/>
  <c r="I9" i="2"/>
  <c r="K9" i="2"/>
  <c r="H10" i="2"/>
  <c r="I10" i="2"/>
  <c r="K10" i="2"/>
  <c r="H11" i="2"/>
  <c r="I11" i="2"/>
  <c r="K11" i="2"/>
  <c r="H12" i="2"/>
  <c r="I12" i="2"/>
  <c r="K12" i="2"/>
  <c r="H13" i="2"/>
  <c r="I13" i="2"/>
  <c r="K13" i="2"/>
  <c r="H14" i="2"/>
  <c r="I14" i="2"/>
  <c r="K14" i="2"/>
  <c r="H15" i="2"/>
  <c r="I15" i="2"/>
  <c r="K15" i="2"/>
  <c r="H16" i="2"/>
  <c r="I16" i="2"/>
  <c r="K16" i="2"/>
  <c r="H17" i="2"/>
  <c r="I17" i="2"/>
  <c r="K17" i="2"/>
  <c r="H18" i="2"/>
  <c r="I18" i="2"/>
  <c r="K18" i="2"/>
  <c r="H19" i="2"/>
  <c r="I19" i="2"/>
  <c r="K19" i="2"/>
  <c r="H20" i="2"/>
  <c r="I20" i="2"/>
  <c r="K20" i="2"/>
  <c r="H21" i="2"/>
  <c r="I21" i="2"/>
  <c r="K21" i="2"/>
  <c r="H22" i="2"/>
  <c r="I22" i="2"/>
  <c r="K22" i="2"/>
  <c r="H23" i="2"/>
  <c r="I23" i="2"/>
  <c r="K23" i="2"/>
  <c r="H24" i="2"/>
  <c r="I24" i="2"/>
  <c r="K24" i="2"/>
  <c r="H25" i="2"/>
  <c r="I25" i="2"/>
  <c r="K25" i="2"/>
  <c r="H26" i="2"/>
  <c r="I26" i="2"/>
  <c r="K26" i="2"/>
  <c r="H27" i="2"/>
  <c r="I27" i="2"/>
  <c r="K27" i="2"/>
  <c r="H28" i="2"/>
  <c r="I28" i="2"/>
  <c r="K28" i="2"/>
  <c r="H29" i="2"/>
  <c r="I29" i="2"/>
  <c r="K29" i="2"/>
  <c r="H30" i="2"/>
  <c r="I30" i="2"/>
  <c r="K30" i="2"/>
  <c r="H31" i="2"/>
  <c r="I31" i="2"/>
  <c r="K31" i="2"/>
  <c r="H32" i="2"/>
  <c r="I32" i="2"/>
  <c r="K32" i="2"/>
  <c r="H33" i="2"/>
  <c r="I33" i="2"/>
  <c r="K33" i="2"/>
  <c r="H34" i="2"/>
  <c r="I34" i="2"/>
  <c r="K34" i="2"/>
  <c r="H35" i="2"/>
  <c r="I35" i="2"/>
  <c r="K35" i="2"/>
  <c r="H36" i="2"/>
  <c r="I36" i="2"/>
  <c r="K36" i="2"/>
  <c r="H37" i="2"/>
  <c r="I37" i="2"/>
  <c r="K37" i="2"/>
  <c r="H38" i="2"/>
  <c r="I38" i="2"/>
  <c r="K38" i="2"/>
  <c r="H39" i="2"/>
  <c r="I39" i="2"/>
  <c r="K39" i="2"/>
  <c r="H40" i="2"/>
  <c r="I40" i="2"/>
  <c r="K40" i="2"/>
  <c r="H41" i="2"/>
  <c r="I41" i="2"/>
  <c r="K41" i="2"/>
  <c r="H42" i="2"/>
  <c r="I42" i="2"/>
  <c r="K42" i="2"/>
  <c r="H43" i="2"/>
  <c r="I43" i="2"/>
  <c r="K43" i="2"/>
  <c r="H44" i="2"/>
  <c r="I44" i="2"/>
  <c r="K44" i="2"/>
  <c r="H45" i="2"/>
  <c r="I45" i="2"/>
  <c r="K45" i="2"/>
  <c r="H46" i="2"/>
  <c r="I46" i="2"/>
  <c r="K46" i="2"/>
  <c r="H47" i="2"/>
  <c r="I47" i="2"/>
  <c r="K47" i="2"/>
  <c r="H48" i="2"/>
  <c r="I48" i="2"/>
  <c r="K48" i="2"/>
  <c r="H49" i="2"/>
  <c r="I49" i="2"/>
  <c r="K49" i="2"/>
  <c r="H50" i="2"/>
  <c r="I50" i="2"/>
  <c r="K50" i="2"/>
  <c r="H51" i="2"/>
  <c r="I51" i="2"/>
  <c r="K51" i="2"/>
  <c r="H52" i="2"/>
  <c r="I52" i="2"/>
  <c r="K52" i="2"/>
  <c r="H53" i="2"/>
  <c r="I53" i="2"/>
  <c r="K53" i="2"/>
  <c r="H54" i="2"/>
  <c r="I54" i="2"/>
  <c r="K54" i="2"/>
  <c r="H55" i="2"/>
  <c r="I55" i="2"/>
  <c r="K55" i="2"/>
  <c r="H56" i="2"/>
  <c r="I56" i="2"/>
  <c r="K56" i="2"/>
  <c r="H57" i="2"/>
  <c r="I57" i="2"/>
  <c r="K57" i="2"/>
  <c r="H58" i="2"/>
  <c r="I58" i="2"/>
  <c r="K58" i="2"/>
  <c r="H59" i="2"/>
  <c r="I59" i="2"/>
  <c r="K59" i="2"/>
  <c r="H60" i="2"/>
  <c r="I60" i="2"/>
  <c r="K60" i="2"/>
  <c r="H61" i="2"/>
  <c r="I61" i="2"/>
  <c r="K61" i="2"/>
  <c r="H62" i="2"/>
  <c r="I62" i="2"/>
  <c r="K62" i="2"/>
  <c r="H63" i="2"/>
  <c r="I63" i="2"/>
  <c r="K63" i="2"/>
  <c r="H64" i="2"/>
  <c r="I64" i="2"/>
  <c r="K64" i="2"/>
  <c r="H65" i="2"/>
  <c r="I65" i="2"/>
  <c r="K65" i="2"/>
  <c r="H66" i="2"/>
  <c r="I66" i="2"/>
  <c r="K66" i="2"/>
  <c r="H67" i="2"/>
  <c r="I67" i="2"/>
  <c r="K67" i="2"/>
  <c r="H68" i="2"/>
  <c r="I68" i="2"/>
  <c r="K68" i="2"/>
  <c r="H69" i="2"/>
  <c r="I69" i="2"/>
  <c r="K69" i="2"/>
  <c r="H70" i="2"/>
  <c r="I70" i="2"/>
  <c r="K70" i="2"/>
  <c r="H71" i="2"/>
  <c r="I71" i="2"/>
  <c r="K71" i="2"/>
  <c r="H72" i="2"/>
  <c r="I72" i="2"/>
  <c r="K72" i="2"/>
  <c r="H73" i="2"/>
  <c r="I73" i="2"/>
  <c r="K73" i="2"/>
  <c r="H74" i="2"/>
  <c r="I74" i="2"/>
  <c r="K74" i="2"/>
  <c r="H75" i="2"/>
  <c r="I75" i="2"/>
  <c r="K75" i="2"/>
  <c r="H76" i="2"/>
  <c r="I76" i="2"/>
  <c r="K76" i="2"/>
  <c r="H77" i="2"/>
  <c r="I77" i="2"/>
  <c r="K77" i="2"/>
  <c r="H78" i="2"/>
  <c r="I78" i="2"/>
  <c r="K78" i="2"/>
  <c r="H79" i="2"/>
  <c r="I79" i="2"/>
  <c r="K79" i="2"/>
  <c r="H80" i="2"/>
  <c r="I80" i="2"/>
  <c r="K80" i="2"/>
  <c r="H81" i="2"/>
  <c r="I81" i="2"/>
  <c r="K81" i="2"/>
  <c r="H82" i="2"/>
  <c r="I82" i="2"/>
  <c r="K82" i="2"/>
  <c r="H83" i="2"/>
  <c r="I83" i="2"/>
  <c r="K83" i="2"/>
  <c r="H84" i="2"/>
  <c r="I84" i="2"/>
  <c r="K84" i="2"/>
  <c r="H85" i="2"/>
  <c r="I85" i="2"/>
  <c r="K85" i="2"/>
  <c r="H86" i="2"/>
  <c r="I86" i="2"/>
  <c r="K86" i="2"/>
  <c r="H87" i="2"/>
  <c r="I87" i="2"/>
  <c r="K87" i="2"/>
  <c r="H88" i="2"/>
  <c r="I88" i="2"/>
  <c r="K88" i="2"/>
  <c r="H89" i="2"/>
  <c r="I89" i="2"/>
  <c r="K89" i="2"/>
  <c r="H90" i="2"/>
  <c r="I90" i="2"/>
  <c r="K90" i="2"/>
  <c r="H91" i="2"/>
  <c r="I91" i="2"/>
  <c r="K91" i="2"/>
  <c r="H92" i="2"/>
  <c r="I92" i="2"/>
  <c r="K92" i="2"/>
  <c r="H93" i="2"/>
  <c r="I93" i="2"/>
  <c r="K93" i="2"/>
  <c r="H94" i="2"/>
  <c r="I94" i="2"/>
  <c r="K94" i="2"/>
  <c r="H95" i="2"/>
  <c r="I95" i="2"/>
  <c r="K95" i="2"/>
  <c r="H96" i="2"/>
  <c r="I96" i="2"/>
  <c r="K96" i="2"/>
  <c r="H97" i="2"/>
  <c r="I97" i="2"/>
  <c r="K97" i="2"/>
  <c r="H98" i="2"/>
  <c r="I98" i="2"/>
  <c r="K98" i="2"/>
  <c r="H99" i="2"/>
  <c r="I99" i="2"/>
  <c r="K99" i="2"/>
  <c r="H100" i="2"/>
  <c r="I100" i="2"/>
  <c r="K100" i="2"/>
  <c r="H101" i="2"/>
  <c r="I101" i="2"/>
  <c r="K101" i="2"/>
  <c r="H102" i="2"/>
  <c r="I102" i="2"/>
  <c r="K102" i="2"/>
  <c r="H103" i="2"/>
  <c r="I103" i="2"/>
  <c r="K103" i="2"/>
  <c r="H104" i="2"/>
  <c r="I104" i="2"/>
  <c r="K104" i="2"/>
  <c r="H105" i="2"/>
  <c r="I105" i="2"/>
  <c r="K105" i="2"/>
  <c r="H106" i="2"/>
  <c r="I106" i="2"/>
  <c r="K106" i="2"/>
  <c r="H107" i="2"/>
  <c r="I107" i="2"/>
  <c r="K107" i="2"/>
  <c r="H108" i="2"/>
  <c r="I108" i="2"/>
  <c r="K108" i="2"/>
  <c r="H109" i="2"/>
  <c r="I109" i="2"/>
  <c r="K109" i="2"/>
  <c r="H110" i="2"/>
  <c r="I110" i="2"/>
  <c r="K110" i="2"/>
  <c r="H111" i="2"/>
  <c r="I111" i="2"/>
  <c r="K111" i="2"/>
  <c r="H112" i="2"/>
  <c r="I112" i="2"/>
  <c r="K112" i="2"/>
  <c r="H113" i="2"/>
  <c r="I113" i="2"/>
  <c r="K113" i="2"/>
  <c r="H114" i="2"/>
  <c r="I114" i="2"/>
  <c r="K114" i="2"/>
  <c r="H115" i="2"/>
  <c r="I115" i="2"/>
  <c r="K115" i="2"/>
  <c r="H116" i="2"/>
  <c r="I116" i="2"/>
  <c r="K116" i="2"/>
  <c r="H117" i="2"/>
  <c r="I117" i="2"/>
  <c r="K117" i="2"/>
  <c r="H118" i="2"/>
  <c r="I118" i="2"/>
  <c r="K118" i="2"/>
  <c r="H119" i="2"/>
  <c r="I119" i="2"/>
  <c r="K119" i="2"/>
  <c r="H120" i="2"/>
  <c r="I120" i="2"/>
  <c r="K120" i="2"/>
  <c r="H121" i="2"/>
  <c r="I121" i="2"/>
  <c r="K121" i="2"/>
  <c r="H122" i="2"/>
  <c r="I122" i="2"/>
  <c r="K122" i="2"/>
  <c r="H123" i="2"/>
  <c r="I123" i="2"/>
  <c r="K123" i="2"/>
  <c r="H124" i="2"/>
  <c r="I124" i="2"/>
  <c r="K124" i="2"/>
  <c r="H125" i="2"/>
  <c r="I125" i="2"/>
  <c r="K125" i="2"/>
  <c r="H126" i="2"/>
  <c r="I126" i="2"/>
  <c r="K126" i="2"/>
  <c r="H127" i="2"/>
  <c r="I127" i="2"/>
  <c r="K127" i="2"/>
  <c r="H128" i="2"/>
  <c r="I128" i="2"/>
  <c r="K128" i="2"/>
  <c r="H129" i="2"/>
  <c r="I129" i="2"/>
  <c r="K129" i="2"/>
  <c r="H130" i="2"/>
  <c r="I130" i="2"/>
  <c r="K130" i="2"/>
  <c r="H131" i="2"/>
  <c r="I131" i="2"/>
  <c r="K131" i="2"/>
  <c r="H132" i="2"/>
  <c r="I132" i="2"/>
  <c r="K132" i="2"/>
  <c r="H133" i="2"/>
  <c r="I133" i="2"/>
  <c r="K133" i="2"/>
  <c r="H134" i="2"/>
  <c r="I134" i="2"/>
  <c r="K134" i="2"/>
  <c r="H135" i="2"/>
  <c r="I135" i="2"/>
  <c r="K135" i="2"/>
  <c r="H136" i="2"/>
  <c r="I136" i="2"/>
  <c r="K136" i="2"/>
  <c r="H137" i="2"/>
  <c r="I137" i="2"/>
  <c r="K137" i="2"/>
  <c r="J133" i="2" l="1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137" i="2"/>
  <c r="J130" i="2"/>
  <c r="J122" i="2"/>
  <c r="J114" i="2"/>
  <c r="J106" i="2"/>
  <c r="J98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134" i="2"/>
  <c r="J126" i="2"/>
  <c r="J118" i="2"/>
  <c r="J110" i="2"/>
  <c r="J102" i="2"/>
  <c r="J94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AQ4" i="10"/>
  <c r="AQ5" i="10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2" i="10"/>
  <c r="AQ53" i="10"/>
  <c r="AQ54" i="10"/>
  <c r="AQ55" i="10"/>
  <c r="AQ56" i="10"/>
  <c r="AQ57" i="10"/>
  <c r="AQ58" i="10"/>
  <c r="AQ59" i="10"/>
  <c r="AQ60" i="10"/>
  <c r="AQ61" i="10"/>
  <c r="AQ62" i="10"/>
  <c r="AQ63" i="10"/>
  <c r="AQ64" i="10"/>
  <c r="AQ65" i="10"/>
  <c r="AQ66" i="10"/>
  <c r="AQ67" i="10"/>
  <c r="AQ68" i="10"/>
  <c r="AQ70" i="10"/>
  <c r="AQ71" i="10"/>
  <c r="AQ72" i="10"/>
  <c r="AQ73" i="10"/>
  <c r="AQ74" i="10"/>
  <c r="AQ75" i="10"/>
  <c r="AQ76" i="10"/>
  <c r="AQ77" i="10"/>
  <c r="AQ78" i="10"/>
  <c r="AQ79" i="10"/>
  <c r="AQ81" i="10"/>
  <c r="AQ82" i="10"/>
  <c r="AQ83" i="10"/>
  <c r="AQ84" i="10"/>
  <c r="AQ85" i="10"/>
  <c r="AQ86" i="10"/>
  <c r="AQ87" i="10"/>
  <c r="AQ88" i="10"/>
  <c r="AQ89" i="10"/>
  <c r="AQ90" i="10"/>
  <c r="AQ91" i="10"/>
  <c r="AQ92" i="10"/>
  <c r="AQ93" i="10"/>
  <c r="AQ94" i="10"/>
  <c r="AQ95" i="10"/>
  <c r="AQ96" i="10"/>
  <c r="AQ97" i="10"/>
  <c r="AQ98" i="10"/>
  <c r="AQ99" i="10"/>
  <c r="AQ100" i="10"/>
  <c r="AQ101" i="10"/>
  <c r="AQ102" i="10"/>
  <c r="AQ103" i="10"/>
  <c r="AQ104" i="10"/>
  <c r="AQ105" i="10"/>
  <c r="AQ106" i="10"/>
  <c r="AQ107" i="10"/>
  <c r="AQ108" i="10"/>
  <c r="AQ109" i="10"/>
  <c r="AQ110" i="10"/>
  <c r="AQ111" i="10"/>
  <c r="AQ112" i="10"/>
  <c r="AQ113" i="10"/>
  <c r="AQ114" i="10"/>
  <c r="AQ115" i="10"/>
  <c r="AQ116" i="10"/>
  <c r="AQ117" i="10"/>
  <c r="AQ118" i="10"/>
  <c r="AQ119" i="10"/>
  <c r="AQ120" i="10"/>
  <c r="AQ121" i="10"/>
  <c r="AQ122" i="10"/>
  <c r="AQ123" i="10"/>
  <c r="AQ124" i="10"/>
  <c r="AQ125" i="10"/>
  <c r="AQ126" i="10"/>
  <c r="AQ127" i="10"/>
  <c r="AQ128" i="10"/>
  <c r="AQ129" i="10"/>
  <c r="AQ130" i="10"/>
  <c r="AQ131" i="10"/>
  <c r="AQ132" i="10"/>
  <c r="AQ133" i="10"/>
  <c r="AQ134" i="10"/>
  <c r="AQ135" i="10"/>
  <c r="AQ136" i="10"/>
  <c r="AQ137" i="10"/>
  <c r="AQ80" i="10"/>
  <c r="AQ69" i="10"/>
  <c r="AS69" i="10"/>
  <c r="G69" i="10" s="1"/>
  <c r="AT69" i="10"/>
  <c r="H69" i="10" s="1"/>
  <c r="AV69" i="10"/>
  <c r="K69" i="10" s="1"/>
  <c r="AU69" i="10" l="1"/>
  <c r="I69" i="10" s="1"/>
  <c r="N137" i="2"/>
  <c r="C6" i="7"/>
  <c r="G25" i="7"/>
  <c r="G6" i="7"/>
  <c r="G5" i="7"/>
  <c r="G7" i="7"/>
  <c r="G10" i="7"/>
  <c r="G9" i="7"/>
  <c r="G8" i="7"/>
  <c r="G11" i="7"/>
  <c r="G4" i="7"/>
  <c r="AS4" i="10" l="1"/>
  <c r="AT4" i="10"/>
  <c r="AV4" i="10"/>
  <c r="AS6" i="10"/>
  <c r="AT6" i="10"/>
  <c r="AV6" i="10"/>
  <c r="AS7" i="10"/>
  <c r="AT7" i="10"/>
  <c r="AV7" i="10"/>
  <c r="AS8" i="10"/>
  <c r="AT8" i="10"/>
  <c r="AV8" i="10"/>
  <c r="AS9" i="10"/>
  <c r="AT9" i="10"/>
  <c r="AV9" i="10"/>
  <c r="AS10" i="10"/>
  <c r="AT10" i="10"/>
  <c r="AV10" i="10"/>
  <c r="AS11" i="10"/>
  <c r="AT11" i="10"/>
  <c r="AV11" i="10"/>
  <c r="AS12" i="10"/>
  <c r="AT12" i="10"/>
  <c r="AV12" i="10"/>
  <c r="AS13" i="10"/>
  <c r="AT13" i="10"/>
  <c r="AV13" i="10"/>
  <c r="AS14" i="10"/>
  <c r="AT14" i="10"/>
  <c r="AV14" i="10"/>
  <c r="AS15" i="10"/>
  <c r="AT15" i="10"/>
  <c r="AV15" i="10"/>
  <c r="AS16" i="10"/>
  <c r="AT16" i="10"/>
  <c r="AV16" i="10"/>
  <c r="AS17" i="10"/>
  <c r="AT17" i="10"/>
  <c r="AV17" i="10"/>
  <c r="AS18" i="10"/>
  <c r="AT18" i="10"/>
  <c r="AV18" i="10"/>
  <c r="AS19" i="10"/>
  <c r="AT19" i="10"/>
  <c r="AV19" i="10"/>
  <c r="AS20" i="10"/>
  <c r="AT20" i="10"/>
  <c r="AV20" i="10"/>
  <c r="AS21" i="10"/>
  <c r="AT21" i="10"/>
  <c r="AV21" i="10"/>
  <c r="AS5" i="10"/>
  <c r="AT5" i="10"/>
  <c r="AV5" i="10"/>
  <c r="AS24" i="10"/>
  <c r="AT24" i="10"/>
  <c r="AV24" i="10"/>
  <c r="AS28" i="10"/>
  <c r="AT28" i="10"/>
  <c r="AV28" i="10"/>
  <c r="AS29" i="10"/>
  <c r="AT29" i="10"/>
  <c r="AV29" i="10"/>
  <c r="AS30" i="10"/>
  <c r="AT30" i="10"/>
  <c r="AV30" i="10"/>
  <c r="AS32" i="10"/>
  <c r="AT32" i="10"/>
  <c r="AV32" i="10"/>
  <c r="AS33" i="10"/>
  <c r="AT33" i="10"/>
  <c r="AV33" i="10"/>
  <c r="AS34" i="10"/>
  <c r="AT34" i="10"/>
  <c r="AV34" i="10"/>
  <c r="AS35" i="10"/>
  <c r="AT35" i="10"/>
  <c r="AV35" i="10"/>
  <c r="AS37" i="10"/>
  <c r="AT37" i="10"/>
  <c r="AV37" i="10"/>
  <c r="AS22" i="10"/>
  <c r="AT22" i="10"/>
  <c r="AV22" i="10"/>
  <c r="AS23" i="10"/>
  <c r="AT23" i="10"/>
  <c r="AV23" i="10"/>
  <c r="AS25" i="10"/>
  <c r="AT25" i="10"/>
  <c r="AV25" i="10"/>
  <c r="AS26" i="10"/>
  <c r="AT26" i="10"/>
  <c r="AV26" i="10"/>
  <c r="AS27" i="10"/>
  <c r="AT27" i="10"/>
  <c r="AV27" i="10"/>
  <c r="AS31" i="10"/>
  <c r="AT31" i="10"/>
  <c r="AV31" i="10"/>
  <c r="AS36" i="10"/>
  <c r="AT36" i="10"/>
  <c r="AV36" i="10"/>
  <c r="AS39" i="10"/>
  <c r="AT39" i="10"/>
  <c r="AV39" i="10"/>
  <c r="AS40" i="10"/>
  <c r="AT40" i="10"/>
  <c r="AV40" i="10"/>
  <c r="AS41" i="10"/>
  <c r="AT41" i="10"/>
  <c r="AV41" i="10"/>
  <c r="AS42" i="10"/>
  <c r="AT42" i="10"/>
  <c r="AV42" i="10"/>
  <c r="AS44" i="10"/>
  <c r="AT44" i="10"/>
  <c r="AV44" i="10"/>
  <c r="AS43" i="10"/>
  <c r="AT43" i="10"/>
  <c r="AV43" i="10"/>
  <c r="AS46" i="10"/>
  <c r="AT46" i="10"/>
  <c r="AV46" i="10"/>
  <c r="AS47" i="10"/>
  <c r="AT47" i="10"/>
  <c r="AV47" i="10"/>
  <c r="AS50" i="10"/>
  <c r="AT50" i="10"/>
  <c r="AV50" i="10"/>
  <c r="AS51" i="10"/>
  <c r="AT51" i="10"/>
  <c r="AV51" i="10"/>
  <c r="AS38" i="10"/>
  <c r="AT38" i="10"/>
  <c r="AV38" i="10"/>
  <c r="AS45" i="10"/>
  <c r="AT45" i="10"/>
  <c r="AV45" i="10"/>
  <c r="AS53" i="10"/>
  <c r="AT53" i="10"/>
  <c r="AV53" i="10"/>
  <c r="AS48" i="10"/>
  <c r="AT48" i="10"/>
  <c r="AV48" i="10"/>
  <c r="AS49" i="10"/>
  <c r="AT49" i="10"/>
  <c r="AV49" i="10"/>
  <c r="AS52" i="10"/>
  <c r="AT52" i="10"/>
  <c r="AV52" i="10"/>
  <c r="AS54" i="10"/>
  <c r="AT54" i="10"/>
  <c r="AV54" i="10"/>
  <c r="AS55" i="10"/>
  <c r="AT55" i="10"/>
  <c r="AV55" i="10"/>
  <c r="AS56" i="10"/>
  <c r="AT56" i="10"/>
  <c r="AV56" i="10"/>
  <c r="AS57" i="10"/>
  <c r="AT57" i="10"/>
  <c r="AV57" i="10"/>
  <c r="AS58" i="10"/>
  <c r="AT58" i="10"/>
  <c r="AV58" i="10"/>
  <c r="AS59" i="10"/>
  <c r="AT59" i="10"/>
  <c r="AV59" i="10"/>
  <c r="AS61" i="10"/>
  <c r="AT61" i="10"/>
  <c r="AV61" i="10"/>
  <c r="AS62" i="10"/>
  <c r="AT62" i="10"/>
  <c r="AV62" i="10"/>
  <c r="AS63" i="10"/>
  <c r="AT63" i="10"/>
  <c r="AV63" i="10"/>
  <c r="AS64" i="10"/>
  <c r="AT64" i="10"/>
  <c r="AV64" i="10"/>
  <c r="AS65" i="10"/>
  <c r="AT65" i="10"/>
  <c r="AV65" i="10"/>
  <c r="AS66" i="10"/>
  <c r="AT66" i="10"/>
  <c r="AV66" i="10"/>
  <c r="AS68" i="10"/>
  <c r="AT68" i="10"/>
  <c r="AV68" i="10"/>
  <c r="AS70" i="10"/>
  <c r="AT70" i="10"/>
  <c r="AV70" i="10"/>
  <c r="AS71" i="10"/>
  <c r="AT71" i="10"/>
  <c r="AV71" i="10"/>
  <c r="AS60" i="10"/>
  <c r="AT60" i="10"/>
  <c r="AV60" i="10"/>
  <c r="AS67" i="10"/>
  <c r="AT67" i="10"/>
  <c r="AV67" i="10"/>
  <c r="AS72" i="10"/>
  <c r="AT72" i="10"/>
  <c r="AV72" i="10"/>
  <c r="AS73" i="10"/>
  <c r="AT73" i="10"/>
  <c r="AV73" i="10"/>
  <c r="AS75" i="10"/>
  <c r="AT75" i="10"/>
  <c r="AV75" i="10"/>
  <c r="AS76" i="10"/>
  <c r="AT76" i="10"/>
  <c r="AV76" i="10"/>
  <c r="AS77" i="10"/>
  <c r="AT77" i="10"/>
  <c r="AV77" i="10"/>
  <c r="AS78" i="10"/>
  <c r="AT78" i="10"/>
  <c r="AV78" i="10"/>
  <c r="AS79" i="10"/>
  <c r="AT79" i="10"/>
  <c r="AV79" i="10"/>
  <c r="AS80" i="10"/>
  <c r="AT80" i="10"/>
  <c r="AV80" i="10"/>
  <c r="AS81" i="10"/>
  <c r="AT81" i="10"/>
  <c r="AV81" i="10"/>
  <c r="AS82" i="10"/>
  <c r="AT82" i="10"/>
  <c r="AV82" i="10"/>
  <c r="AS83" i="10"/>
  <c r="AT83" i="10"/>
  <c r="AV83" i="10"/>
  <c r="AS84" i="10"/>
  <c r="AT84" i="10"/>
  <c r="AV84" i="10"/>
  <c r="AS85" i="10"/>
  <c r="AT85" i="10"/>
  <c r="AV85" i="10"/>
  <c r="AS87" i="10"/>
  <c r="AT87" i="10"/>
  <c r="AV87" i="10"/>
  <c r="AS86" i="10"/>
  <c r="AT86" i="10"/>
  <c r="AV86" i="10"/>
  <c r="AS74" i="10"/>
  <c r="AT74" i="10"/>
  <c r="AV74" i="10"/>
  <c r="AS88" i="10"/>
  <c r="AT88" i="10"/>
  <c r="AV88" i="10"/>
  <c r="AS90" i="10"/>
  <c r="AT90" i="10"/>
  <c r="AV90" i="10"/>
  <c r="AS91" i="10"/>
  <c r="AT91" i="10"/>
  <c r="AV91" i="10"/>
  <c r="AS92" i="10"/>
  <c r="AT92" i="10"/>
  <c r="AV92" i="10"/>
  <c r="AS93" i="10"/>
  <c r="AT93" i="10"/>
  <c r="AV93" i="10"/>
  <c r="AS94" i="10"/>
  <c r="AT94" i="10"/>
  <c r="AV94" i="10"/>
  <c r="AS95" i="10"/>
  <c r="AT95" i="10"/>
  <c r="AV95" i="10"/>
  <c r="AS97" i="10"/>
  <c r="AT97" i="10"/>
  <c r="AV97" i="10"/>
  <c r="AS98" i="10"/>
  <c r="AT98" i="10"/>
  <c r="AV98" i="10"/>
  <c r="AS99" i="10"/>
  <c r="AT99" i="10"/>
  <c r="AV99" i="10"/>
  <c r="AS100" i="10"/>
  <c r="AT100" i="10"/>
  <c r="AV100" i="10"/>
  <c r="AS102" i="10"/>
  <c r="AT102" i="10"/>
  <c r="AV102" i="10"/>
  <c r="AS103" i="10"/>
  <c r="AT103" i="10"/>
  <c r="AV103" i="10"/>
  <c r="AS104" i="10"/>
  <c r="AT104" i="10"/>
  <c r="AV104" i="10"/>
  <c r="AS89" i="10"/>
  <c r="AT89" i="10"/>
  <c r="AV89" i="10"/>
  <c r="AS96" i="10"/>
  <c r="AT96" i="10"/>
  <c r="AV96" i="10"/>
  <c r="AS101" i="10"/>
  <c r="AT101" i="10"/>
  <c r="AV101" i="10"/>
  <c r="AS105" i="10"/>
  <c r="AT105" i="10"/>
  <c r="AV105" i="10"/>
  <c r="AS106" i="10"/>
  <c r="AT106" i="10"/>
  <c r="AV106" i="10"/>
  <c r="AS107" i="10"/>
  <c r="AT107" i="10"/>
  <c r="AV107" i="10"/>
  <c r="AS108" i="10"/>
  <c r="AT108" i="10"/>
  <c r="AV108" i="10"/>
  <c r="AS109" i="10"/>
  <c r="AT109" i="10"/>
  <c r="AV109" i="10"/>
  <c r="AS110" i="10"/>
  <c r="AT110" i="10"/>
  <c r="AV110" i="10"/>
  <c r="AS111" i="10"/>
  <c r="AT111" i="10"/>
  <c r="AV111" i="10"/>
  <c r="AS112" i="10"/>
  <c r="AT112" i="10"/>
  <c r="AV112" i="10"/>
  <c r="AS113" i="10"/>
  <c r="AT113" i="10"/>
  <c r="AV113" i="10"/>
  <c r="AS117" i="10"/>
  <c r="AT117" i="10"/>
  <c r="AV117" i="10"/>
  <c r="AS118" i="10"/>
  <c r="AT118" i="10"/>
  <c r="AV118" i="10"/>
  <c r="AS119" i="10"/>
  <c r="AT119" i="10"/>
  <c r="AV119" i="10"/>
  <c r="AS121" i="10"/>
  <c r="AT121" i="10"/>
  <c r="AV121" i="10"/>
  <c r="AS122" i="10"/>
  <c r="AT122" i="10"/>
  <c r="AV122" i="10"/>
  <c r="AS114" i="10"/>
  <c r="AT114" i="10"/>
  <c r="AV114" i="10"/>
  <c r="AS115" i="10"/>
  <c r="AT115" i="10"/>
  <c r="AV115" i="10"/>
  <c r="AS116" i="10"/>
  <c r="AT116" i="10"/>
  <c r="AV116" i="10"/>
  <c r="AS120" i="10"/>
  <c r="AT120" i="10"/>
  <c r="AV120" i="10"/>
  <c r="AS123" i="10"/>
  <c r="AT123" i="10"/>
  <c r="AV123" i="10"/>
  <c r="AS124" i="10"/>
  <c r="AT124" i="10"/>
  <c r="AV124" i="10"/>
  <c r="AS125" i="10"/>
  <c r="AT125" i="10"/>
  <c r="AV125" i="10"/>
  <c r="AS126" i="10"/>
  <c r="AT126" i="10"/>
  <c r="AV126" i="10"/>
  <c r="AS127" i="10"/>
  <c r="AT127" i="10"/>
  <c r="AV127" i="10"/>
  <c r="AS128" i="10"/>
  <c r="AT128" i="10"/>
  <c r="AV128" i="10"/>
  <c r="AS130" i="10"/>
  <c r="AT130" i="10"/>
  <c r="AV130" i="10"/>
  <c r="AS132" i="10"/>
  <c r="AT132" i="10"/>
  <c r="AV132" i="10"/>
  <c r="AS133" i="10"/>
  <c r="AT133" i="10"/>
  <c r="AV133" i="10"/>
  <c r="AS136" i="10"/>
  <c r="AT136" i="10"/>
  <c r="AV136" i="10"/>
  <c r="AS137" i="10"/>
  <c r="AT137" i="10"/>
  <c r="AV137" i="10"/>
  <c r="AS129" i="10"/>
  <c r="AT129" i="10"/>
  <c r="AV129" i="10"/>
  <c r="AS134" i="10"/>
  <c r="AT134" i="10"/>
  <c r="AV134" i="10"/>
  <c r="AS135" i="10"/>
  <c r="AT135" i="10"/>
  <c r="AV135" i="10"/>
  <c r="AS131" i="10"/>
  <c r="AT131" i="10"/>
  <c r="AV131" i="10"/>
  <c r="I2" i="2"/>
  <c r="H2" i="2"/>
  <c r="H10" i="11"/>
  <c r="H9" i="11"/>
  <c r="H13" i="11"/>
  <c r="H14" i="11"/>
  <c r="H16" i="11"/>
  <c r="H17" i="11"/>
  <c r="H18" i="11"/>
  <c r="H19" i="11"/>
  <c r="H21" i="11"/>
  <c r="H22" i="11"/>
  <c r="H24" i="11"/>
  <c r="H15" i="11"/>
  <c r="H20" i="11"/>
  <c r="H23" i="11"/>
  <c r="H28" i="11"/>
  <c r="H27" i="11"/>
  <c r="E9" i="11"/>
  <c r="F9" i="11"/>
  <c r="F10" i="11"/>
  <c r="E13" i="11"/>
  <c r="F13" i="11"/>
  <c r="F14" i="11"/>
  <c r="E15" i="11"/>
  <c r="F15" i="11"/>
  <c r="F16" i="11"/>
  <c r="E17" i="11"/>
  <c r="F17" i="11"/>
  <c r="F18" i="11"/>
  <c r="E19" i="11"/>
  <c r="F19" i="11"/>
  <c r="F20" i="11"/>
  <c r="E21" i="11"/>
  <c r="F21" i="11"/>
  <c r="F22" i="11"/>
  <c r="E23" i="11"/>
  <c r="F23" i="11"/>
  <c r="F24" i="11"/>
  <c r="E27" i="11"/>
  <c r="F27" i="11"/>
  <c r="F28" i="11"/>
  <c r="E30" i="11"/>
  <c r="F30" i="11"/>
  <c r="G30" i="11"/>
  <c r="H30" i="11"/>
  <c r="E31" i="11"/>
  <c r="F31" i="11"/>
  <c r="G31" i="11"/>
  <c r="H31" i="11"/>
  <c r="H3" i="11"/>
  <c r="F3" i="11"/>
  <c r="E3" i="11"/>
  <c r="G27" i="11" l="1"/>
  <c r="N129" i="2"/>
  <c r="N134" i="2"/>
  <c r="N126" i="2"/>
  <c r="AU114" i="10"/>
  <c r="N110" i="2"/>
  <c r="N102" i="2"/>
  <c r="N94" i="2"/>
  <c r="N86" i="2"/>
  <c r="AU77" i="10"/>
  <c r="AU72" i="10"/>
  <c r="AU70" i="10"/>
  <c r="AU64" i="10"/>
  <c r="AU59" i="10"/>
  <c r="AU55" i="10"/>
  <c r="AU48" i="10"/>
  <c r="AU51" i="10"/>
  <c r="AU27" i="10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30" i="2"/>
  <c r="AU123" i="10"/>
  <c r="AU118" i="10"/>
  <c r="N106" i="2"/>
  <c r="N98" i="2"/>
  <c r="N90" i="2"/>
  <c r="AU84" i="10"/>
  <c r="AU43" i="10"/>
  <c r="AU40" i="10"/>
  <c r="AU22" i="10"/>
  <c r="AU33" i="10"/>
  <c r="AU28" i="10"/>
  <c r="AU20" i="10"/>
  <c r="AU16" i="10"/>
  <c r="AU12" i="10"/>
  <c r="AU8" i="10"/>
  <c r="N133" i="2"/>
  <c r="AU17" i="10"/>
  <c r="AU13" i="10"/>
  <c r="AU9" i="10"/>
  <c r="AU4" i="10"/>
  <c r="N15" i="2"/>
  <c r="N7" i="2"/>
  <c r="N122" i="2"/>
  <c r="N114" i="2"/>
  <c r="N82" i="2"/>
  <c r="N74" i="2"/>
  <c r="N66" i="2"/>
  <c r="N58" i="2"/>
  <c r="N50" i="2"/>
  <c r="N42" i="2"/>
  <c r="N34" i="2"/>
  <c r="N26" i="2"/>
  <c r="N18" i="2"/>
  <c r="N10" i="2"/>
  <c r="N136" i="2"/>
  <c r="N128" i="2"/>
  <c r="N124" i="2"/>
  <c r="N121" i="2"/>
  <c r="N120" i="2"/>
  <c r="N116" i="2"/>
  <c r="N113" i="2"/>
  <c r="N112" i="2"/>
  <c r="N108" i="2"/>
  <c r="N105" i="2"/>
  <c r="N101" i="2"/>
  <c r="N97" i="2"/>
  <c r="N93" i="2"/>
  <c r="N92" i="2"/>
  <c r="N88" i="2"/>
  <c r="N85" i="2"/>
  <c r="N84" i="2"/>
  <c r="N80" i="2"/>
  <c r="N77" i="2"/>
  <c r="N73" i="2"/>
  <c r="N69" i="2"/>
  <c r="N65" i="2"/>
  <c r="N61" i="2"/>
  <c r="N57" i="2"/>
  <c r="N53" i="2"/>
  <c r="N49" i="2"/>
  <c r="N48" i="2"/>
  <c r="N44" i="2"/>
  <c r="N41" i="2"/>
  <c r="N40" i="2"/>
  <c r="N36" i="2"/>
  <c r="N32" i="2"/>
  <c r="N29" i="2"/>
  <c r="N25" i="2"/>
  <c r="N21" i="2"/>
  <c r="N20" i="2"/>
  <c r="AU18" i="10"/>
  <c r="N16" i="2"/>
  <c r="N13" i="2"/>
  <c r="N9" i="2"/>
  <c r="AU10" i="10"/>
  <c r="N8" i="2"/>
  <c r="AU6" i="10"/>
  <c r="N4" i="2"/>
  <c r="N118" i="2"/>
  <c r="N78" i="2"/>
  <c r="N70" i="2"/>
  <c r="N62" i="2"/>
  <c r="N54" i="2"/>
  <c r="N46" i="2"/>
  <c r="N38" i="2"/>
  <c r="N30" i="2"/>
  <c r="N22" i="2"/>
  <c r="N14" i="2"/>
  <c r="N6" i="2"/>
  <c r="N132" i="2"/>
  <c r="N125" i="2"/>
  <c r="N117" i="2"/>
  <c r="N109" i="2"/>
  <c r="N104" i="2"/>
  <c r="N100" i="2"/>
  <c r="N96" i="2"/>
  <c r="N89" i="2"/>
  <c r="N81" i="2"/>
  <c r="N76" i="2"/>
  <c r="N72" i="2"/>
  <c r="N68" i="2"/>
  <c r="N64" i="2"/>
  <c r="N60" i="2"/>
  <c r="N56" i="2"/>
  <c r="N52" i="2"/>
  <c r="N45" i="2"/>
  <c r="N37" i="2"/>
  <c r="N33" i="2"/>
  <c r="N28" i="2"/>
  <c r="N24" i="2"/>
  <c r="N17" i="2"/>
  <c r="AU14" i="10"/>
  <c r="N12" i="2"/>
  <c r="N5" i="2"/>
  <c r="N11" i="2"/>
  <c r="N3" i="2"/>
  <c r="AU83" i="10"/>
  <c r="AU80" i="10"/>
  <c r="I80" i="10" s="1"/>
  <c r="AU76" i="10"/>
  <c r="AU67" i="10"/>
  <c r="AU68" i="10"/>
  <c r="AU63" i="10"/>
  <c r="AU58" i="10"/>
  <c r="AU54" i="10"/>
  <c r="AU53" i="10"/>
  <c r="AU50" i="10"/>
  <c r="AU44" i="10"/>
  <c r="AU39" i="10"/>
  <c r="AU26" i="10"/>
  <c r="AU37" i="10"/>
  <c r="AU32" i="10"/>
  <c r="AU24" i="10"/>
  <c r="AU19" i="10"/>
  <c r="AU15" i="10"/>
  <c r="AU11" i="10"/>
  <c r="AU7" i="10"/>
  <c r="AU85" i="10"/>
  <c r="AU81" i="10"/>
  <c r="AU49" i="10"/>
  <c r="AU38" i="10"/>
  <c r="AU46" i="10"/>
  <c r="AU41" i="10"/>
  <c r="AU31" i="10"/>
  <c r="AU23" i="10"/>
  <c r="AU34" i="10"/>
  <c r="AU29" i="10"/>
  <c r="AU21" i="10"/>
  <c r="AU87" i="10"/>
  <c r="AU82" i="10"/>
  <c r="AU79" i="10"/>
  <c r="AU75" i="10"/>
  <c r="AU60" i="10"/>
  <c r="AU66" i="10"/>
  <c r="AU62" i="10"/>
  <c r="AU57" i="10"/>
  <c r="AU52" i="10"/>
  <c r="AU45" i="10"/>
  <c r="AU47" i="10"/>
  <c r="AU42" i="10"/>
  <c r="AU36" i="10"/>
  <c r="AU25" i="10"/>
  <c r="AU35" i="10"/>
  <c r="AU30" i="10"/>
  <c r="AU5" i="10"/>
  <c r="AU78" i="10"/>
  <c r="AU73" i="10"/>
  <c r="AU71" i="10"/>
  <c r="AU65" i="10"/>
  <c r="AU61" i="10"/>
  <c r="AU56" i="10"/>
  <c r="AU102" i="10"/>
  <c r="AU97" i="10"/>
  <c r="AU92" i="10"/>
  <c r="AU74" i="10"/>
  <c r="AU111" i="10"/>
  <c r="AU107" i="10"/>
  <c r="AU96" i="10"/>
  <c r="AU120" i="10"/>
  <c r="AU122" i="10"/>
  <c r="AU117" i="10"/>
  <c r="AU110" i="10"/>
  <c r="AU106" i="10"/>
  <c r="AU89" i="10"/>
  <c r="AU100" i="10"/>
  <c r="AU95" i="10"/>
  <c r="AU91" i="10"/>
  <c r="AU86" i="10"/>
  <c r="AU88" i="10"/>
  <c r="AU90" i="10"/>
  <c r="AU93" i="10"/>
  <c r="AU94" i="10"/>
  <c r="AU135" i="10"/>
  <c r="AU136" i="10"/>
  <c r="AU128" i="10"/>
  <c r="AU124" i="10"/>
  <c r="AU115" i="10"/>
  <c r="AU119" i="10"/>
  <c r="AU112" i="10"/>
  <c r="AU108" i="10"/>
  <c r="AU101" i="10"/>
  <c r="AU103" i="10"/>
  <c r="AU98" i="10"/>
  <c r="AU116" i="10"/>
  <c r="AU121" i="10"/>
  <c r="AU113" i="10"/>
  <c r="AU109" i="10"/>
  <c r="AU105" i="10"/>
  <c r="AU104" i="10"/>
  <c r="AU99" i="10"/>
  <c r="AU131" i="10"/>
  <c r="AU137" i="10"/>
  <c r="AU130" i="10"/>
  <c r="AU125" i="10"/>
  <c r="AU129" i="10"/>
  <c r="AU132" i="10"/>
  <c r="AU126" i="10"/>
  <c r="AU134" i="10"/>
  <c r="AU133" i="10"/>
  <c r="AU127" i="10"/>
  <c r="E24" i="11"/>
  <c r="G24" i="11" s="1"/>
  <c r="E22" i="11"/>
  <c r="E20" i="11"/>
  <c r="G20" i="11" s="1"/>
  <c r="E18" i="11"/>
  <c r="G18" i="11" s="1"/>
  <c r="E16" i="11"/>
  <c r="G16" i="11" s="1"/>
  <c r="E14" i="11"/>
  <c r="E10" i="11"/>
  <c r="G10" i="11" s="1"/>
  <c r="G21" i="11"/>
  <c r="G13" i="11"/>
  <c r="G22" i="11"/>
  <c r="G14" i="11"/>
  <c r="G17" i="11"/>
  <c r="G9" i="11"/>
  <c r="G23" i="11"/>
  <c r="G19" i="11"/>
  <c r="G15" i="11"/>
  <c r="E28" i="11"/>
  <c r="G28" i="11" s="1"/>
  <c r="G5" i="10"/>
  <c r="H5" i="10"/>
  <c r="K5" i="10"/>
  <c r="H42" i="10"/>
  <c r="K42" i="10"/>
  <c r="H44" i="10"/>
  <c r="K44" i="10"/>
  <c r="H47" i="10"/>
  <c r="K47" i="10"/>
  <c r="H51" i="10"/>
  <c r="K51" i="10"/>
  <c r="H65" i="10"/>
  <c r="K65" i="10"/>
  <c r="H113" i="10"/>
  <c r="K113" i="10"/>
  <c r="H38" i="10"/>
  <c r="K38" i="10"/>
  <c r="G49" i="10"/>
  <c r="H49" i="10"/>
  <c r="K49" i="10"/>
  <c r="H60" i="10"/>
  <c r="K60" i="10"/>
  <c r="H67" i="10"/>
  <c r="K67" i="10"/>
  <c r="H114" i="10"/>
  <c r="K114" i="10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H142" i="10"/>
  <c r="A6" i="10"/>
  <c r="A7" i="10"/>
  <c r="A8" i="10"/>
  <c r="A9" i="10"/>
  <c r="A10" i="10"/>
  <c r="A11" i="10"/>
  <c r="F174" i="10"/>
  <c r="K174" i="10"/>
  <c r="A13" i="10"/>
  <c r="A14" i="10"/>
  <c r="A17" i="10"/>
  <c r="A18" i="10"/>
  <c r="A19" i="10"/>
  <c r="A20" i="10"/>
  <c r="A21" i="10"/>
  <c r="A4" i="10"/>
  <c r="A16" i="10"/>
  <c r="A72" i="10"/>
  <c r="F162" i="10"/>
  <c r="H162" i="10"/>
  <c r="K162" i="10"/>
  <c r="A73" i="10"/>
  <c r="H178" i="10"/>
  <c r="A74" i="10"/>
  <c r="F189" i="10"/>
  <c r="H189" i="10"/>
  <c r="K189" i="10"/>
  <c r="A77" i="10"/>
  <c r="A78" i="10"/>
  <c r="A79" i="10"/>
  <c r="H80" i="10"/>
  <c r="K80" i="10"/>
  <c r="F223" i="10"/>
  <c r="K223" i="10"/>
  <c r="A82" i="10"/>
  <c r="A85" i="10"/>
  <c r="A86" i="10"/>
  <c r="F246" i="10"/>
  <c r="K246" i="10"/>
  <c r="A87" i="10"/>
  <c r="A81" i="10"/>
  <c r="A76" i="10"/>
  <c r="A75" i="10"/>
  <c r="A83" i="10"/>
  <c r="A84" i="10"/>
  <c r="F236" i="10"/>
  <c r="H236" i="10"/>
  <c r="K236" i="10"/>
  <c r="F159" i="10"/>
  <c r="K159" i="10"/>
  <c r="A41" i="10"/>
  <c r="F177" i="10"/>
  <c r="G177" i="10"/>
  <c r="K177" i="10"/>
  <c r="A42" i="10"/>
  <c r="A43" i="10"/>
  <c r="A44" i="10"/>
  <c r="F209" i="10"/>
  <c r="G209" i="10"/>
  <c r="K209" i="10"/>
  <c r="F214" i="10"/>
  <c r="H214" i="10"/>
  <c r="K214" i="10"/>
  <c r="F221" i="10"/>
  <c r="K221" i="10"/>
  <c r="H232" i="10"/>
  <c r="A47" i="10"/>
  <c r="F234" i="10"/>
  <c r="H234" i="10"/>
  <c r="K234" i="10"/>
  <c r="F238" i="10"/>
  <c r="K238" i="10"/>
  <c r="A51" i="10"/>
  <c r="F258" i="10"/>
  <c r="G258" i="10"/>
  <c r="K258" i="10"/>
  <c r="F263" i="10"/>
  <c r="H263" i="10"/>
  <c r="K263" i="10"/>
  <c r="F219" i="10"/>
  <c r="K219" i="10"/>
  <c r="A39" i="10"/>
  <c r="F195" i="10"/>
  <c r="G195" i="10"/>
  <c r="K195" i="10"/>
  <c r="F255" i="10"/>
  <c r="H255" i="10"/>
  <c r="K255" i="10"/>
  <c r="F185" i="10"/>
  <c r="K185" i="10"/>
  <c r="A46" i="10"/>
  <c r="A53" i="10"/>
  <c r="A50" i="10"/>
  <c r="A40" i="10"/>
  <c r="H160" i="10"/>
  <c r="F161" i="10"/>
  <c r="G161" i="10"/>
  <c r="K161" i="10"/>
  <c r="F163" i="10"/>
  <c r="H163" i="10"/>
  <c r="K163" i="10"/>
  <c r="A24" i="10"/>
  <c r="H182" i="10"/>
  <c r="F188" i="10"/>
  <c r="K188" i="10"/>
  <c r="H194" i="10"/>
  <c r="I194" i="10"/>
  <c r="F226" i="10"/>
  <c r="K226" i="10"/>
  <c r="A28" i="10"/>
  <c r="A29" i="10"/>
  <c r="A32" i="10"/>
  <c r="F247" i="10"/>
  <c r="K247" i="10"/>
  <c r="A34" i="10"/>
  <c r="A35" i="10"/>
  <c r="H248" i="10"/>
  <c r="I248" i="10"/>
  <c r="A37" i="10"/>
  <c r="H167" i="10"/>
  <c r="A30" i="10"/>
  <c r="H259" i="10"/>
  <c r="I259" i="10"/>
  <c r="A33" i="10"/>
  <c r="H158" i="10"/>
  <c r="F216" i="10"/>
  <c r="K216" i="10"/>
  <c r="H172" i="10"/>
  <c r="I172" i="10"/>
  <c r="F173" i="10"/>
  <c r="K173" i="10"/>
  <c r="A88" i="10"/>
  <c r="A89" i="10"/>
  <c r="A91" i="10"/>
  <c r="A92" i="10"/>
  <c r="A93" i="10"/>
  <c r="A94" i="10"/>
  <c r="H192" i="10"/>
  <c r="I192" i="10"/>
  <c r="A15" i="10"/>
  <c r="A95" i="10"/>
  <c r="F239" i="10"/>
  <c r="K239" i="10"/>
  <c r="A97" i="10"/>
  <c r="A102" i="10"/>
  <c r="A104" i="10"/>
  <c r="F253" i="10"/>
  <c r="K253" i="10"/>
  <c r="H256" i="10"/>
  <c r="I256" i="10"/>
  <c r="F264" i="10"/>
  <c r="K264" i="10"/>
  <c r="H265" i="10"/>
  <c r="F267" i="10"/>
  <c r="K267" i="10"/>
  <c r="H156" i="10"/>
  <c r="I156" i="10"/>
  <c r="A12" i="10"/>
  <c r="A98" i="10"/>
  <c r="F175" i="10"/>
  <c r="K175" i="10"/>
  <c r="A100" i="10"/>
  <c r="A90" i="10"/>
  <c r="H240" i="10"/>
  <c r="A103" i="10"/>
  <c r="A99" i="10"/>
  <c r="A106" i="10"/>
  <c r="H148" i="10"/>
  <c r="F153" i="10"/>
  <c r="K153" i="10"/>
  <c r="A108" i="10"/>
  <c r="F157" i="10"/>
  <c r="K157" i="10"/>
  <c r="A110" i="10"/>
  <c r="A111" i="10"/>
  <c r="A113" i="10"/>
  <c r="A117" i="10"/>
  <c r="H224" i="10"/>
  <c r="F237" i="10"/>
  <c r="K237" i="10"/>
  <c r="H241" i="10"/>
  <c r="F254" i="10"/>
  <c r="K254" i="10"/>
  <c r="H260" i="10"/>
  <c r="F266" i="10"/>
  <c r="K266" i="10"/>
  <c r="A122" i="10"/>
  <c r="F151" i="10"/>
  <c r="K151" i="10"/>
  <c r="H205" i="10"/>
  <c r="A131" i="10"/>
  <c r="H225" i="10"/>
  <c r="F249" i="10"/>
  <c r="K249" i="10"/>
  <c r="H141" i="10"/>
  <c r="A118" i="10"/>
  <c r="H235" i="10"/>
  <c r="A109" i="10"/>
  <c r="A121" i="10"/>
  <c r="A119" i="10"/>
  <c r="A112" i="10"/>
  <c r="A107" i="10"/>
  <c r="H145" i="10"/>
  <c r="A123" i="10"/>
  <c r="A124" i="10"/>
  <c r="A125" i="10"/>
  <c r="A127" i="10"/>
  <c r="F193" i="10"/>
  <c r="K193" i="10"/>
  <c r="H199" i="10"/>
  <c r="A128" i="10"/>
  <c r="F207" i="10"/>
  <c r="K207" i="10"/>
  <c r="H212" i="10"/>
  <c r="A129" i="10"/>
  <c r="A130" i="10"/>
  <c r="A132" i="10"/>
  <c r="A135" i="10"/>
  <c r="A136" i="10"/>
  <c r="A133" i="10"/>
  <c r="A134" i="10"/>
  <c r="H181" i="10"/>
  <c r="A126" i="10"/>
  <c r="A137" i="10"/>
  <c r="F168" i="10"/>
  <c r="K168" i="10"/>
  <c r="A54" i="10"/>
  <c r="F155" i="10"/>
  <c r="K155" i="10"/>
  <c r="A56" i="10"/>
  <c r="A57" i="10"/>
  <c r="A59" i="10"/>
  <c r="H183" i="10"/>
  <c r="A61" i="10"/>
  <c r="H215" i="10"/>
  <c r="A63" i="10"/>
  <c r="H220" i="10"/>
  <c r="A64" i="10"/>
  <c r="A65" i="10"/>
  <c r="A66" i="10"/>
  <c r="H245" i="10"/>
  <c r="F261" i="10"/>
  <c r="K261" i="10"/>
  <c r="A71" i="10"/>
  <c r="F196" i="10"/>
  <c r="K196" i="10"/>
  <c r="A62" i="10"/>
  <c r="F230" i="10"/>
  <c r="K230" i="10"/>
  <c r="A55" i="10"/>
  <c r="A58" i="10"/>
  <c r="A68" i="10"/>
  <c r="A70" i="10"/>
  <c r="H138" i="10"/>
  <c r="F139" i="10"/>
  <c r="K139" i="10"/>
  <c r="H140" i="10"/>
  <c r="F143" i="10"/>
  <c r="K143" i="10"/>
  <c r="H144" i="10"/>
  <c r="A5" i="10"/>
  <c r="H146" i="10"/>
  <c r="F147" i="10"/>
  <c r="K147" i="10"/>
  <c r="H149" i="10"/>
  <c r="F150" i="10"/>
  <c r="K150" i="10"/>
  <c r="H152" i="10"/>
  <c r="H165" i="10"/>
  <c r="F166" i="10"/>
  <c r="K166" i="10"/>
  <c r="H169" i="10"/>
  <c r="F170" i="10"/>
  <c r="K170" i="10"/>
  <c r="H171" i="10"/>
  <c r="F176" i="10"/>
  <c r="K176" i="10"/>
  <c r="H179" i="10"/>
  <c r="F180" i="10"/>
  <c r="K180" i="10"/>
  <c r="H184" i="10"/>
  <c r="H187" i="10"/>
  <c r="F190" i="10"/>
  <c r="K190" i="10"/>
  <c r="H191" i="10"/>
  <c r="F197" i="10"/>
  <c r="K197" i="10"/>
  <c r="H198" i="10"/>
  <c r="F201" i="10"/>
  <c r="K201" i="10"/>
  <c r="H202" i="10"/>
  <c r="F203" i="10"/>
  <c r="K203" i="10"/>
  <c r="H204" i="10"/>
  <c r="F206" i="10"/>
  <c r="K206" i="10"/>
  <c r="F210" i="10"/>
  <c r="K210" i="10"/>
  <c r="H211" i="10"/>
  <c r="F213" i="10"/>
  <c r="K213" i="10"/>
  <c r="H217" i="10"/>
  <c r="H222" i="10"/>
  <c r="F227" i="10"/>
  <c r="K227" i="10"/>
  <c r="H228" i="10"/>
  <c r="F229" i="10"/>
  <c r="K229" i="10"/>
  <c r="H231" i="10"/>
  <c r="F233" i="10"/>
  <c r="K233" i="10"/>
  <c r="H242" i="10"/>
  <c r="F243" i="10"/>
  <c r="K243" i="10"/>
  <c r="H244" i="10"/>
  <c r="F250" i="10"/>
  <c r="K250" i="10"/>
  <c r="F252" i="10"/>
  <c r="K252" i="10"/>
  <c r="H257" i="10"/>
  <c r="F262" i="10"/>
  <c r="K262" i="10"/>
  <c r="H268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F142" i="10"/>
  <c r="G142" i="10"/>
  <c r="I142" i="10"/>
  <c r="K142" i="10"/>
  <c r="G174" i="10"/>
  <c r="H174" i="10"/>
  <c r="I174" i="10"/>
  <c r="G162" i="10"/>
  <c r="I162" i="10"/>
  <c r="F178" i="10"/>
  <c r="G178" i="10"/>
  <c r="I178" i="10"/>
  <c r="K178" i="10"/>
  <c r="G189" i="10"/>
  <c r="I189" i="10"/>
  <c r="G80" i="10"/>
  <c r="G223" i="10"/>
  <c r="H223" i="10"/>
  <c r="I223" i="10"/>
  <c r="G246" i="10"/>
  <c r="H246" i="10"/>
  <c r="I246" i="10"/>
  <c r="G236" i="10"/>
  <c r="I236" i="10"/>
  <c r="G159" i="10"/>
  <c r="H159" i="10"/>
  <c r="I159" i="10"/>
  <c r="H177" i="10"/>
  <c r="I177" i="10"/>
  <c r="H209" i="10"/>
  <c r="I209" i="10"/>
  <c r="G214" i="10"/>
  <c r="I214" i="10"/>
  <c r="G221" i="10"/>
  <c r="H221" i="10"/>
  <c r="I221" i="10"/>
  <c r="F232" i="10"/>
  <c r="G232" i="10"/>
  <c r="I232" i="10"/>
  <c r="K232" i="10"/>
  <c r="G234" i="10"/>
  <c r="I234" i="10"/>
  <c r="J234" i="10" s="1"/>
  <c r="G238" i="10"/>
  <c r="H238" i="10"/>
  <c r="I238" i="10"/>
  <c r="H258" i="10"/>
  <c r="I258" i="10"/>
  <c r="G263" i="10"/>
  <c r="I263" i="10"/>
  <c r="G219" i="10"/>
  <c r="H219" i="10"/>
  <c r="I219" i="10"/>
  <c r="H195" i="10"/>
  <c r="I195" i="10"/>
  <c r="G255" i="10"/>
  <c r="I255" i="10"/>
  <c r="G185" i="10"/>
  <c r="H185" i="10"/>
  <c r="I185" i="10"/>
  <c r="F160" i="10"/>
  <c r="G160" i="10"/>
  <c r="I160" i="10"/>
  <c r="K160" i="10"/>
  <c r="H161" i="10"/>
  <c r="I161" i="10"/>
  <c r="G163" i="10"/>
  <c r="I163" i="10"/>
  <c r="F182" i="10"/>
  <c r="G182" i="10"/>
  <c r="I182" i="10"/>
  <c r="K182" i="10"/>
  <c r="G188" i="10"/>
  <c r="H188" i="10"/>
  <c r="I188" i="10"/>
  <c r="F194" i="10"/>
  <c r="G194" i="10"/>
  <c r="K194" i="10"/>
  <c r="G226" i="10"/>
  <c r="H226" i="10"/>
  <c r="I226" i="10"/>
  <c r="G247" i="10"/>
  <c r="H247" i="10"/>
  <c r="I247" i="10"/>
  <c r="F248" i="10"/>
  <c r="G248" i="10"/>
  <c r="K248" i="10"/>
  <c r="F167" i="10"/>
  <c r="G167" i="10"/>
  <c r="I167" i="10"/>
  <c r="K167" i="10"/>
  <c r="F259" i="10"/>
  <c r="G259" i="10"/>
  <c r="K259" i="10"/>
  <c r="F158" i="10"/>
  <c r="G158" i="10"/>
  <c r="I158" i="10"/>
  <c r="K158" i="10"/>
  <c r="G216" i="10"/>
  <c r="H216" i="10"/>
  <c r="I216" i="10"/>
  <c r="F172" i="10"/>
  <c r="G172" i="10"/>
  <c r="K172" i="10"/>
  <c r="G173" i="10"/>
  <c r="H173" i="10"/>
  <c r="I173" i="10"/>
  <c r="F192" i="10"/>
  <c r="G192" i="10"/>
  <c r="K192" i="10"/>
  <c r="G239" i="10"/>
  <c r="H239" i="10"/>
  <c r="I239" i="10"/>
  <c r="G253" i="10"/>
  <c r="H253" i="10"/>
  <c r="I253" i="10"/>
  <c r="F256" i="10"/>
  <c r="G256" i="10"/>
  <c r="K256" i="10"/>
  <c r="G264" i="10"/>
  <c r="H264" i="10"/>
  <c r="I264" i="10"/>
  <c r="F265" i="10"/>
  <c r="G265" i="10"/>
  <c r="I265" i="10"/>
  <c r="K265" i="10"/>
  <c r="G267" i="10"/>
  <c r="H267" i="10"/>
  <c r="I267" i="10"/>
  <c r="F156" i="10"/>
  <c r="G156" i="10"/>
  <c r="K156" i="10"/>
  <c r="G175" i="10"/>
  <c r="H175" i="10"/>
  <c r="I175" i="10"/>
  <c r="J175" i="10" s="1"/>
  <c r="F240" i="10"/>
  <c r="G240" i="10"/>
  <c r="I240" i="10"/>
  <c r="K240" i="10"/>
  <c r="F148" i="10"/>
  <c r="G148" i="10"/>
  <c r="I148" i="10"/>
  <c r="K148" i="10"/>
  <c r="G153" i="10"/>
  <c r="H153" i="10"/>
  <c r="I153" i="10"/>
  <c r="G157" i="10"/>
  <c r="H157" i="10"/>
  <c r="I157" i="10"/>
  <c r="F224" i="10"/>
  <c r="G224" i="10"/>
  <c r="I224" i="10"/>
  <c r="K224" i="10"/>
  <c r="G237" i="10"/>
  <c r="H237" i="10"/>
  <c r="I237" i="10"/>
  <c r="F241" i="10"/>
  <c r="G241" i="10"/>
  <c r="I241" i="10"/>
  <c r="K241" i="10"/>
  <c r="G254" i="10"/>
  <c r="H254" i="10"/>
  <c r="I254" i="10"/>
  <c r="F260" i="10"/>
  <c r="G260" i="10"/>
  <c r="I260" i="10"/>
  <c r="K260" i="10"/>
  <c r="G266" i="10"/>
  <c r="H266" i="10"/>
  <c r="I266" i="10"/>
  <c r="G151" i="10"/>
  <c r="H151" i="10"/>
  <c r="I151" i="10"/>
  <c r="F205" i="10"/>
  <c r="G205" i="10"/>
  <c r="I205" i="10"/>
  <c r="K205" i="10"/>
  <c r="F225" i="10"/>
  <c r="G225" i="10"/>
  <c r="I225" i="10"/>
  <c r="K225" i="10"/>
  <c r="G249" i="10"/>
  <c r="H249" i="10"/>
  <c r="I249" i="10"/>
  <c r="F141" i="10"/>
  <c r="G141" i="10"/>
  <c r="I141" i="10"/>
  <c r="J141" i="10" s="1"/>
  <c r="K141" i="10"/>
  <c r="F235" i="10"/>
  <c r="G235" i="10"/>
  <c r="I235" i="10"/>
  <c r="J235" i="10" s="1"/>
  <c r="K235" i="10"/>
  <c r="F145" i="10"/>
  <c r="G145" i="10"/>
  <c r="I145" i="10"/>
  <c r="K145" i="10"/>
  <c r="G193" i="10"/>
  <c r="H193" i="10"/>
  <c r="I193" i="10"/>
  <c r="F199" i="10"/>
  <c r="G199" i="10"/>
  <c r="I199" i="10"/>
  <c r="K199" i="10"/>
  <c r="F200" i="10"/>
  <c r="G200" i="10"/>
  <c r="H200" i="10"/>
  <c r="I200" i="10"/>
  <c r="K200" i="10"/>
  <c r="G207" i="10"/>
  <c r="H207" i="10"/>
  <c r="I207" i="10"/>
  <c r="J207" i="10" s="1"/>
  <c r="F212" i="10"/>
  <c r="G212" i="10"/>
  <c r="I212" i="10"/>
  <c r="K212" i="10"/>
  <c r="F181" i="10"/>
  <c r="G181" i="10"/>
  <c r="I181" i="10"/>
  <c r="K181" i="10"/>
  <c r="G168" i="10"/>
  <c r="H168" i="10"/>
  <c r="I168" i="10"/>
  <c r="G155" i="10"/>
  <c r="H155" i="10"/>
  <c r="I155" i="10"/>
  <c r="F164" i="10"/>
  <c r="G164" i="10"/>
  <c r="H164" i="10"/>
  <c r="I164" i="10"/>
  <c r="K164" i="10"/>
  <c r="F183" i="10"/>
  <c r="G183" i="10"/>
  <c r="I183" i="10"/>
  <c r="K183" i="10"/>
  <c r="F215" i="10"/>
  <c r="G215" i="10"/>
  <c r="I215" i="10"/>
  <c r="K215" i="10"/>
  <c r="F220" i="10"/>
  <c r="G220" i="10"/>
  <c r="I220" i="10"/>
  <c r="K220" i="10"/>
  <c r="F245" i="10"/>
  <c r="G245" i="10"/>
  <c r="I245" i="10"/>
  <c r="K245" i="10"/>
  <c r="G261" i="10"/>
  <c r="H261" i="10"/>
  <c r="I261" i="10"/>
  <c r="G196" i="10"/>
  <c r="H196" i="10"/>
  <c r="I196" i="10"/>
  <c r="G230" i="10"/>
  <c r="H230" i="10"/>
  <c r="I230" i="10"/>
  <c r="F138" i="10"/>
  <c r="G138" i="10"/>
  <c r="I138" i="10"/>
  <c r="K138" i="10"/>
  <c r="G139" i="10"/>
  <c r="H139" i="10"/>
  <c r="I139" i="10"/>
  <c r="F140" i="10"/>
  <c r="G140" i="10"/>
  <c r="I140" i="10"/>
  <c r="K140" i="10"/>
  <c r="G143" i="10"/>
  <c r="H143" i="10"/>
  <c r="I143" i="10"/>
  <c r="F144" i="10"/>
  <c r="G144" i="10"/>
  <c r="I144" i="10"/>
  <c r="K144" i="10"/>
  <c r="F146" i="10"/>
  <c r="G146" i="10"/>
  <c r="I146" i="10"/>
  <c r="K146" i="10"/>
  <c r="G147" i="10"/>
  <c r="H147" i="10"/>
  <c r="I147" i="10"/>
  <c r="F149" i="10"/>
  <c r="G149" i="10"/>
  <c r="I149" i="10"/>
  <c r="K149" i="10"/>
  <c r="G150" i="10"/>
  <c r="H150" i="10"/>
  <c r="I150" i="10"/>
  <c r="F152" i="10"/>
  <c r="G152" i="10"/>
  <c r="I152" i="10"/>
  <c r="K152" i="10"/>
  <c r="F154" i="10"/>
  <c r="G154" i="10"/>
  <c r="H154" i="10"/>
  <c r="I154" i="10"/>
  <c r="K154" i="10"/>
  <c r="F165" i="10"/>
  <c r="G165" i="10"/>
  <c r="I165" i="10"/>
  <c r="K165" i="10"/>
  <c r="G166" i="10"/>
  <c r="H166" i="10"/>
  <c r="I166" i="10"/>
  <c r="F169" i="10"/>
  <c r="G169" i="10"/>
  <c r="I169" i="10"/>
  <c r="K169" i="10"/>
  <c r="G170" i="10"/>
  <c r="H170" i="10"/>
  <c r="I170" i="10"/>
  <c r="F171" i="10"/>
  <c r="G171" i="10"/>
  <c r="I171" i="10"/>
  <c r="K171" i="10"/>
  <c r="G176" i="10"/>
  <c r="H176" i="10"/>
  <c r="I176" i="10"/>
  <c r="F179" i="10"/>
  <c r="G179" i="10"/>
  <c r="I179" i="10"/>
  <c r="K179" i="10"/>
  <c r="G180" i="10"/>
  <c r="H180" i="10"/>
  <c r="I180" i="10"/>
  <c r="F184" i="10"/>
  <c r="G184" i="10"/>
  <c r="I184" i="10"/>
  <c r="K184" i="10"/>
  <c r="F186" i="10"/>
  <c r="G186" i="10"/>
  <c r="H186" i="10"/>
  <c r="I186" i="10"/>
  <c r="K186" i="10"/>
  <c r="F187" i="10"/>
  <c r="G187" i="10"/>
  <c r="I187" i="10"/>
  <c r="K187" i="10"/>
  <c r="G190" i="10"/>
  <c r="H190" i="10"/>
  <c r="I190" i="10"/>
  <c r="F191" i="10"/>
  <c r="G191" i="10"/>
  <c r="I191" i="10"/>
  <c r="K191" i="10"/>
  <c r="G197" i="10"/>
  <c r="H197" i="10"/>
  <c r="I197" i="10"/>
  <c r="F198" i="10"/>
  <c r="G198" i="10"/>
  <c r="I198" i="10"/>
  <c r="K198" i="10"/>
  <c r="G201" i="10"/>
  <c r="H201" i="10"/>
  <c r="I201" i="10"/>
  <c r="F202" i="10"/>
  <c r="G202" i="10"/>
  <c r="I202" i="10"/>
  <c r="K202" i="10"/>
  <c r="G203" i="10"/>
  <c r="H203" i="10"/>
  <c r="I203" i="10"/>
  <c r="F204" i="10"/>
  <c r="G204" i="10"/>
  <c r="I204" i="10"/>
  <c r="K204" i="10"/>
  <c r="G206" i="10"/>
  <c r="H206" i="10"/>
  <c r="I206" i="10"/>
  <c r="F208" i="10"/>
  <c r="G208" i="10"/>
  <c r="H208" i="10"/>
  <c r="I208" i="10"/>
  <c r="K208" i="10"/>
  <c r="G210" i="10"/>
  <c r="H210" i="10"/>
  <c r="I210" i="10"/>
  <c r="F211" i="10"/>
  <c r="G211" i="10"/>
  <c r="I211" i="10"/>
  <c r="K211" i="10"/>
  <c r="G213" i="10"/>
  <c r="H213" i="10"/>
  <c r="I213" i="10"/>
  <c r="F217" i="10"/>
  <c r="G217" i="10"/>
  <c r="I217" i="10"/>
  <c r="K217" i="10"/>
  <c r="F218" i="10"/>
  <c r="G218" i="10"/>
  <c r="H218" i="10"/>
  <c r="I218" i="10"/>
  <c r="K218" i="10"/>
  <c r="F222" i="10"/>
  <c r="G222" i="10"/>
  <c r="I222" i="10"/>
  <c r="K222" i="10"/>
  <c r="G227" i="10"/>
  <c r="H227" i="10"/>
  <c r="I227" i="10"/>
  <c r="F228" i="10"/>
  <c r="G228" i="10"/>
  <c r="I228" i="10"/>
  <c r="K228" i="10"/>
  <c r="G229" i="10"/>
  <c r="H229" i="10"/>
  <c r="I229" i="10"/>
  <c r="F231" i="10"/>
  <c r="G231" i="10"/>
  <c r="I231" i="10"/>
  <c r="K231" i="10"/>
  <c r="G233" i="10"/>
  <c r="H233" i="10"/>
  <c r="I233" i="10"/>
  <c r="F242" i="10"/>
  <c r="G242" i="10"/>
  <c r="I242" i="10"/>
  <c r="K242" i="10"/>
  <c r="G243" i="10"/>
  <c r="H243" i="10"/>
  <c r="I243" i="10"/>
  <c r="F244" i="10"/>
  <c r="G244" i="10"/>
  <c r="I244" i="10"/>
  <c r="K244" i="10"/>
  <c r="G250" i="10"/>
  <c r="H250" i="10"/>
  <c r="I250" i="10"/>
  <c r="F251" i="10"/>
  <c r="G251" i="10"/>
  <c r="H251" i="10"/>
  <c r="I251" i="10"/>
  <c r="K251" i="10"/>
  <c r="G252" i="10"/>
  <c r="H252" i="10"/>
  <c r="I252" i="10"/>
  <c r="F257" i="10"/>
  <c r="G257" i="10"/>
  <c r="I257" i="10"/>
  <c r="K257" i="10"/>
  <c r="G262" i="10"/>
  <c r="H262" i="10"/>
  <c r="I262" i="10"/>
  <c r="F268" i="10"/>
  <c r="G268" i="10"/>
  <c r="I268" i="10"/>
  <c r="K268" i="10"/>
  <c r="J201" i="10" l="1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I67" i="10"/>
  <c r="I5" i="10"/>
  <c r="I49" i="10"/>
  <c r="I60" i="10"/>
  <c r="G67" i="10"/>
  <c r="G6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147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161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193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K23" i="10"/>
  <c r="H23" i="10"/>
  <c r="G23" i="10"/>
  <c r="K31" i="10"/>
  <c r="H31" i="10"/>
  <c r="G31" i="10"/>
  <c r="K22" i="10"/>
  <c r="H22" i="10"/>
  <c r="G22" i="10"/>
  <c r="K25" i="10"/>
  <c r="H25" i="10"/>
  <c r="G25" i="10"/>
  <c r="K26" i="10"/>
  <c r="H26" i="10"/>
  <c r="G26" i="10"/>
  <c r="K96" i="10"/>
  <c r="H96" i="10"/>
  <c r="G96" i="10"/>
  <c r="K115" i="10"/>
  <c r="H115" i="10"/>
  <c r="G115" i="10"/>
  <c r="G114" i="10"/>
  <c r="K105" i="10"/>
  <c r="H105" i="10"/>
  <c r="G105" i="10"/>
  <c r="G38" i="10"/>
  <c r="K131" i="10"/>
  <c r="H131" i="10"/>
  <c r="G131" i="10"/>
  <c r="K135" i="10"/>
  <c r="H135" i="10"/>
  <c r="G135" i="10"/>
  <c r="K101" i="10"/>
  <c r="H101" i="10"/>
  <c r="G101" i="10"/>
  <c r="K27" i="10"/>
  <c r="H27" i="10"/>
  <c r="G27" i="10"/>
  <c r="K45" i="10"/>
  <c r="H45" i="10"/>
  <c r="G45" i="10"/>
  <c r="K134" i="10"/>
  <c r="H134" i="10"/>
  <c r="G134" i="10"/>
  <c r="K129" i="10"/>
  <c r="H129" i="10"/>
  <c r="G129" i="10"/>
  <c r="K116" i="10"/>
  <c r="H116" i="10"/>
  <c r="G116" i="10"/>
  <c r="K120" i="10"/>
  <c r="H120" i="10"/>
  <c r="G120" i="10"/>
  <c r="G113" i="10"/>
  <c r="K137" i="10"/>
  <c r="H137" i="10"/>
  <c r="G137" i="10"/>
  <c r="K136" i="10"/>
  <c r="H136" i="10"/>
  <c r="G136" i="10"/>
  <c r="K111" i="10"/>
  <c r="H111" i="10"/>
  <c r="G111" i="10"/>
  <c r="K108" i="10"/>
  <c r="H108" i="10"/>
  <c r="G108" i="10"/>
  <c r="K133" i="10"/>
  <c r="H133" i="10"/>
  <c r="G133" i="10"/>
  <c r="K132" i="10"/>
  <c r="H132" i="10"/>
  <c r="G132" i="10"/>
  <c r="K130" i="10"/>
  <c r="H130" i="10"/>
  <c r="G130" i="10"/>
  <c r="K89" i="10"/>
  <c r="H89" i="10"/>
  <c r="G89" i="10"/>
  <c r="K128" i="10"/>
  <c r="H128" i="10"/>
  <c r="G128" i="10"/>
  <c r="K127" i="10"/>
  <c r="H127" i="10"/>
  <c r="G127" i="10"/>
  <c r="K126" i="10"/>
  <c r="H126" i="10"/>
  <c r="G126" i="10"/>
  <c r="K125" i="10"/>
  <c r="H125" i="10"/>
  <c r="G125" i="10"/>
  <c r="K124" i="10"/>
  <c r="H124" i="10"/>
  <c r="G124" i="10"/>
  <c r="K123" i="10"/>
  <c r="H123" i="10"/>
  <c r="G123" i="10"/>
  <c r="K122" i="10"/>
  <c r="H122" i="10"/>
  <c r="G122" i="10"/>
  <c r="K121" i="10"/>
  <c r="H121" i="10"/>
  <c r="G121" i="10"/>
  <c r="K119" i="10"/>
  <c r="H119" i="10"/>
  <c r="G119" i="10"/>
  <c r="K118" i="10"/>
  <c r="H118" i="10"/>
  <c r="G118" i="10"/>
  <c r="K117" i="10"/>
  <c r="H117" i="10"/>
  <c r="G117" i="10"/>
  <c r="K86" i="10"/>
  <c r="H86" i="10"/>
  <c r="G86" i="10"/>
  <c r="K112" i="10"/>
  <c r="H112" i="10"/>
  <c r="G112" i="10"/>
  <c r="K66" i="10"/>
  <c r="H66" i="10"/>
  <c r="G66" i="10"/>
  <c r="K110" i="10"/>
  <c r="H110" i="10"/>
  <c r="G110" i="10"/>
  <c r="K109" i="10"/>
  <c r="H109" i="10"/>
  <c r="G109" i="10"/>
  <c r="G65" i="10"/>
  <c r="K107" i="10"/>
  <c r="H107" i="10"/>
  <c r="G107" i="10"/>
  <c r="K106" i="10"/>
  <c r="H106" i="10"/>
  <c r="G106" i="10"/>
  <c r="K104" i="10"/>
  <c r="H104" i="10"/>
  <c r="G104" i="10"/>
  <c r="K103" i="10"/>
  <c r="H103" i="10"/>
  <c r="G103" i="10"/>
  <c r="K102" i="10"/>
  <c r="H102" i="10"/>
  <c r="G102" i="10"/>
  <c r="K100" i="10"/>
  <c r="H100" i="10"/>
  <c r="G100" i="10"/>
  <c r="K99" i="10"/>
  <c r="H99" i="10"/>
  <c r="G99" i="10"/>
  <c r="K98" i="10"/>
  <c r="H98" i="10"/>
  <c r="G98" i="10"/>
  <c r="K97" i="10"/>
  <c r="H97" i="10"/>
  <c r="G97" i="10"/>
  <c r="K95" i="10"/>
  <c r="H95" i="10"/>
  <c r="G95" i="10"/>
  <c r="K94" i="10"/>
  <c r="H94" i="10"/>
  <c r="G94" i="10"/>
  <c r="K93" i="10"/>
  <c r="H93" i="10"/>
  <c r="G93" i="10"/>
  <c r="K92" i="10"/>
  <c r="H92" i="10"/>
  <c r="G92" i="10"/>
  <c r="K91" i="10"/>
  <c r="H91" i="10"/>
  <c r="G91" i="10"/>
  <c r="K90" i="10"/>
  <c r="H90" i="10"/>
  <c r="G90" i="10"/>
  <c r="K48" i="10"/>
  <c r="H48" i="10"/>
  <c r="G48" i="10"/>
  <c r="K88" i="10"/>
  <c r="H88" i="10"/>
  <c r="G88" i="10"/>
  <c r="K87" i="10"/>
  <c r="H87" i="10"/>
  <c r="G87" i="10"/>
  <c r="K85" i="10"/>
  <c r="H85" i="10"/>
  <c r="G85" i="10"/>
  <c r="K84" i="10"/>
  <c r="H84" i="10"/>
  <c r="G84" i="10"/>
  <c r="K83" i="10"/>
  <c r="H83" i="10"/>
  <c r="G83" i="10"/>
  <c r="K82" i="10"/>
  <c r="H82" i="10"/>
  <c r="G82" i="10"/>
  <c r="K81" i="10"/>
  <c r="H81" i="10"/>
  <c r="G81" i="10"/>
  <c r="K79" i="10"/>
  <c r="H79" i="10"/>
  <c r="G79" i="10"/>
  <c r="K78" i="10"/>
  <c r="H78" i="10"/>
  <c r="G78" i="10"/>
  <c r="K77" i="10"/>
  <c r="H77" i="10"/>
  <c r="G77" i="10"/>
  <c r="K76" i="10"/>
  <c r="H76" i="10"/>
  <c r="G76" i="10"/>
  <c r="K75" i="10"/>
  <c r="H75" i="10"/>
  <c r="G75" i="10"/>
  <c r="K73" i="10"/>
  <c r="H73" i="10"/>
  <c r="G73" i="10"/>
  <c r="K72" i="10"/>
  <c r="H72" i="10"/>
  <c r="G72" i="10"/>
  <c r="K71" i="10"/>
  <c r="H71" i="10"/>
  <c r="G71" i="10"/>
  <c r="K70" i="10"/>
  <c r="H70" i="10"/>
  <c r="G70" i="10"/>
  <c r="K68" i="10"/>
  <c r="H68" i="10"/>
  <c r="G68" i="10"/>
  <c r="K52" i="10"/>
  <c r="H52" i="10"/>
  <c r="G52" i="10"/>
  <c r="K43" i="10"/>
  <c r="H43" i="10"/>
  <c r="G43" i="10"/>
  <c r="K64" i="10"/>
  <c r="H64" i="10"/>
  <c r="G64" i="10"/>
  <c r="K63" i="10"/>
  <c r="H63" i="10"/>
  <c r="G63" i="10"/>
  <c r="K62" i="10"/>
  <c r="H62" i="10"/>
  <c r="G62" i="10"/>
  <c r="K61" i="10"/>
  <c r="H61" i="10"/>
  <c r="G61" i="10"/>
  <c r="K59" i="10"/>
  <c r="H59" i="10"/>
  <c r="G59" i="10"/>
  <c r="K58" i="10"/>
  <c r="H58" i="10"/>
  <c r="G58" i="10"/>
  <c r="K57" i="10"/>
  <c r="H57" i="10"/>
  <c r="G57" i="10"/>
  <c r="K56" i="10"/>
  <c r="H56" i="10"/>
  <c r="G56" i="10"/>
  <c r="K55" i="10"/>
  <c r="H55" i="10"/>
  <c r="G55" i="10"/>
  <c r="K54" i="10"/>
  <c r="H54" i="10"/>
  <c r="G54" i="10"/>
  <c r="K53" i="10"/>
  <c r="H53" i="10"/>
  <c r="G53" i="10"/>
  <c r="G51" i="10"/>
  <c r="K50" i="10"/>
  <c r="H50" i="10"/>
  <c r="G50" i="10"/>
  <c r="G47" i="10"/>
  <c r="K46" i="10"/>
  <c r="H46" i="10"/>
  <c r="G46" i="10"/>
  <c r="G44" i="10"/>
  <c r="K36" i="10"/>
  <c r="H36" i="10"/>
  <c r="G36" i="10"/>
  <c r="G42" i="10"/>
  <c r="K41" i="10"/>
  <c r="H41" i="10"/>
  <c r="G41" i="10"/>
  <c r="K40" i="10"/>
  <c r="H40" i="10"/>
  <c r="G40" i="10"/>
  <c r="K39" i="10"/>
  <c r="H39" i="10"/>
  <c r="G39" i="10"/>
  <c r="K37" i="10"/>
  <c r="H37" i="10"/>
  <c r="G37" i="10"/>
  <c r="K35" i="10"/>
  <c r="H35" i="10"/>
  <c r="G35" i="10"/>
  <c r="K34" i="10"/>
  <c r="H34" i="10"/>
  <c r="G34" i="10"/>
  <c r="K33" i="10"/>
  <c r="H33" i="10"/>
  <c r="G33" i="10"/>
  <c r="K32" i="10"/>
  <c r="H32" i="10"/>
  <c r="G32" i="10"/>
  <c r="K30" i="10"/>
  <c r="H30" i="10"/>
  <c r="G30" i="10"/>
  <c r="K29" i="10"/>
  <c r="H29" i="10"/>
  <c r="G29" i="10"/>
  <c r="K28" i="10"/>
  <c r="H28" i="10"/>
  <c r="G28" i="10"/>
  <c r="K24" i="10"/>
  <c r="H24" i="10"/>
  <c r="G24" i="10"/>
  <c r="K21" i="10"/>
  <c r="H21" i="10"/>
  <c r="G21" i="10"/>
  <c r="K20" i="10"/>
  <c r="H20" i="10"/>
  <c r="G20" i="10"/>
  <c r="K19" i="10"/>
  <c r="H19" i="10"/>
  <c r="G19" i="10"/>
  <c r="K18" i="10"/>
  <c r="H18" i="10"/>
  <c r="G18" i="10"/>
  <c r="K17" i="10"/>
  <c r="H17" i="10"/>
  <c r="G17" i="10"/>
  <c r="K16" i="10"/>
  <c r="H16" i="10"/>
  <c r="G16" i="10"/>
  <c r="K15" i="10"/>
  <c r="H15" i="10"/>
  <c r="G15" i="10"/>
  <c r="K14" i="10"/>
  <c r="H14" i="10"/>
  <c r="G14" i="10"/>
  <c r="K13" i="10"/>
  <c r="H13" i="10"/>
  <c r="G13" i="10"/>
  <c r="K12" i="10"/>
  <c r="H12" i="10"/>
  <c r="G12" i="10"/>
  <c r="K11" i="10"/>
  <c r="H11" i="10"/>
  <c r="G11" i="10"/>
  <c r="K10" i="10"/>
  <c r="H10" i="10"/>
  <c r="G10" i="10"/>
  <c r="K9" i="10"/>
  <c r="H9" i="10"/>
  <c r="G9" i="10"/>
  <c r="K8" i="10"/>
  <c r="H8" i="10"/>
  <c r="G8" i="10"/>
  <c r="K7" i="10"/>
  <c r="H7" i="10"/>
  <c r="G7" i="10"/>
  <c r="K6" i="10"/>
  <c r="H6" i="10"/>
  <c r="G6" i="10"/>
  <c r="K4" i="10"/>
  <c r="H4" i="10"/>
  <c r="G4" i="10"/>
  <c r="K74" i="10" l="1"/>
  <c r="H74" i="10"/>
  <c r="G74" i="10"/>
  <c r="I31" i="10"/>
  <c r="I25" i="10"/>
  <c r="I26" i="10"/>
  <c r="I23" i="10"/>
  <c r="I8" i="10"/>
  <c r="I15" i="10"/>
  <c r="I19" i="10"/>
  <c r="I28" i="10"/>
  <c r="I33" i="10"/>
  <c r="I39" i="10"/>
  <c r="I42" i="10"/>
  <c r="I50" i="10"/>
  <c r="I54" i="10"/>
  <c r="I56" i="10"/>
  <c r="I61" i="10"/>
  <c r="I64" i="10"/>
  <c r="I70" i="10"/>
  <c r="I6" i="10"/>
  <c r="I10" i="10"/>
  <c r="I13" i="10"/>
  <c r="I17" i="10"/>
  <c r="I21" i="10"/>
  <c r="I30" i="10"/>
  <c r="I35" i="10"/>
  <c r="I41" i="10"/>
  <c r="I36" i="10"/>
  <c r="I53" i="10"/>
  <c r="I58" i="10"/>
  <c r="I52" i="10"/>
  <c r="I71" i="10"/>
  <c r="I76" i="10"/>
  <c r="I79" i="10"/>
  <c r="I82" i="10"/>
  <c r="I85" i="10"/>
  <c r="I48" i="10"/>
  <c r="I93" i="10"/>
  <c r="I98" i="10"/>
  <c r="I103" i="10"/>
  <c r="I107" i="10"/>
  <c r="I66" i="10"/>
  <c r="I118" i="10"/>
  <c r="I125" i="10"/>
  <c r="I128" i="10"/>
  <c r="I133" i="10"/>
  <c r="I137" i="10"/>
  <c r="I129" i="10"/>
  <c r="I101" i="10"/>
  <c r="I105" i="10"/>
  <c r="I7" i="10"/>
  <c r="I11" i="10"/>
  <c r="I14" i="10"/>
  <c r="I18" i="10"/>
  <c r="I24" i="10"/>
  <c r="I32" i="10"/>
  <c r="I37" i="10"/>
  <c r="I44" i="10"/>
  <c r="I47" i="10"/>
  <c r="I59" i="10"/>
  <c r="I63" i="10"/>
  <c r="I68" i="10"/>
  <c r="I72" i="10"/>
  <c r="I83" i="10"/>
  <c r="I90" i="10"/>
  <c r="I94" i="10"/>
  <c r="I99" i="10"/>
  <c r="I104" i="10"/>
  <c r="I65" i="10"/>
  <c r="I112" i="10"/>
  <c r="I119" i="10"/>
  <c r="I122" i="10"/>
  <c r="I126" i="10"/>
  <c r="I89" i="10"/>
  <c r="I108" i="10"/>
  <c r="I113" i="10"/>
  <c r="I134" i="10"/>
  <c r="I135" i="10"/>
  <c r="I114" i="10"/>
  <c r="I4" i="10"/>
  <c r="I9" i="10"/>
  <c r="I12" i="10"/>
  <c r="I16" i="10"/>
  <c r="I20" i="10"/>
  <c r="I29" i="10"/>
  <c r="I34" i="10"/>
  <c r="I40" i="10"/>
  <c r="I46" i="10"/>
  <c r="I51" i="10"/>
  <c r="I55" i="10"/>
  <c r="I57" i="10"/>
  <c r="I62" i="10"/>
  <c r="I43" i="10"/>
  <c r="I75" i="10"/>
  <c r="I78" i="10"/>
  <c r="I81" i="10"/>
  <c r="I88" i="10"/>
  <c r="I92" i="10"/>
  <c r="I97" i="10"/>
  <c r="I102" i="10"/>
  <c r="I110" i="10"/>
  <c r="I117" i="10"/>
  <c r="I121" i="10"/>
  <c r="I124" i="10"/>
  <c r="I132" i="10"/>
  <c r="I136" i="10"/>
  <c r="I116" i="10"/>
  <c r="I27" i="10"/>
  <c r="I38" i="10"/>
  <c r="I96" i="10"/>
  <c r="I73" i="10"/>
  <c r="I77" i="10"/>
  <c r="I84" i="10"/>
  <c r="I87" i="10"/>
  <c r="I91" i="10"/>
  <c r="I95" i="10"/>
  <c r="I100" i="10"/>
  <c r="I106" i="10"/>
  <c r="I109" i="10"/>
  <c r="I86" i="10"/>
  <c r="I123" i="10"/>
  <c r="I127" i="10"/>
  <c r="I130" i="10"/>
  <c r="I111" i="10"/>
  <c r="I120" i="10"/>
  <c r="I45" i="10"/>
  <c r="I131" i="10"/>
  <c r="I115" i="10"/>
  <c r="I22" i="10"/>
  <c r="I74" i="10" l="1"/>
  <c r="P5" i="12" l="1"/>
  <c r="O5" i="12"/>
  <c r="N5" i="12"/>
  <c r="O4" i="12"/>
  <c r="N4" i="12"/>
  <c r="AQ3" i="10"/>
  <c r="A3" i="10" s="1"/>
  <c r="A3" i="12" l="1"/>
  <c r="A4" i="12" s="1"/>
  <c r="A5" i="12" s="1"/>
  <c r="A6" i="12"/>
  <c r="J15" i="12"/>
  <c r="J19" i="12" s="1"/>
  <c r="J23" i="12" s="1"/>
  <c r="J27" i="12" s="1"/>
  <c r="J31" i="12" s="1"/>
  <c r="J35" i="12" s="1"/>
  <c r="J39" i="12" s="1"/>
  <c r="J43" i="12" s="1"/>
  <c r="J47" i="12" s="1"/>
  <c r="J51" i="12" s="1"/>
  <c r="J55" i="12" s="1"/>
  <c r="J59" i="12" s="1"/>
  <c r="J63" i="12" s="1"/>
  <c r="J67" i="12" s="1"/>
  <c r="J71" i="12" s="1"/>
  <c r="J75" i="12" s="1"/>
  <c r="J79" i="12" s="1"/>
  <c r="J83" i="12" s="1"/>
  <c r="J87" i="12" s="1"/>
  <c r="J91" i="12" s="1"/>
  <c r="J95" i="12" s="1"/>
  <c r="J99" i="12" s="1"/>
  <c r="J103" i="12" s="1"/>
  <c r="J107" i="12" s="1"/>
  <c r="J111" i="12" s="1"/>
  <c r="J16" i="12"/>
  <c r="J20" i="12" s="1"/>
  <c r="J24" i="12" s="1"/>
  <c r="J28" i="12" s="1"/>
  <c r="J32" i="12" s="1"/>
  <c r="J36" i="12" s="1"/>
  <c r="J40" i="12" s="1"/>
  <c r="J44" i="12" s="1"/>
  <c r="J48" i="12" s="1"/>
  <c r="J52" i="12" s="1"/>
  <c r="J56" i="12" s="1"/>
  <c r="J60" i="12" s="1"/>
  <c r="J64" i="12" s="1"/>
  <c r="J68" i="12" s="1"/>
  <c r="J72" i="12" s="1"/>
  <c r="J76" i="12" s="1"/>
  <c r="J80" i="12" s="1"/>
  <c r="J84" i="12" s="1"/>
  <c r="J88" i="12" s="1"/>
  <c r="J92" i="12" s="1"/>
  <c r="J96" i="12" s="1"/>
  <c r="J100" i="12" s="1"/>
  <c r="J104" i="12" s="1"/>
  <c r="J108" i="12" s="1"/>
  <c r="J112" i="12" s="1"/>
  <c r="J17" i="12"/>
  <c r="J21" i="12" s="1"/>
  <c r="J25" i="12" s="1"/>
  <c r="J29" i="12" s="1"/>
  <c r="J33" i="12" s="1"/>
  <c r="J37" i="12" s="1"/>
  <c r="J41" i="12" s="1"/>
  <c r="J45" i="12" s="1"/>
  <c r="J49" i="12" s="1"/>
  <c r="J53" i="12" s="1"/>
  <c r="J57" i="12" s="1"/>
  <c r="J61" i="12" s="1"/>
  <c r="J65" i="12" s="1"/>
  <c r="J69" i="12" s="1"/>
  <c r="J73" i="12" s="1"/>
  <c r="J77" i="12" s="1"/>
  <c r="J81" i="12" s="1"/>
  <c r="J85" i="12" s="1"/>
  <c r="J89" i="12" s="1"/>
  <c r="J93" i="12" s="1"/>
  <c r="J97" i="12" s="1"/>
  <c r="J101" i="12" s="1"/>
  <c r="J105" i="12" s="1"/>
  <c r="J109" i="12" s="1"/>
  <c r="J113" i="12" s="1"/>
  <c r="J14" i="12"/>
  <c r="J18" i="12" s="1"/>
  <c r="J22" i="12" s="1"/>
  <c r="J26" i="12" s="1"/>
  <c r="J30" i="12" s="1"/>
  <c r="J34" i="12" s="1"/>
  <c r="J38" i="12" s="1"/>
  <c r="J42" i="12" s="1"/>
  <c r="J46" i="12" s="1"/>
  <c r="J50" i="12" s="1"/>
  <c r="J54" i="12" s="1"/>
  <c r="J58" i="12" s="1"/>
  <c r="J62" i="12" s="1"/>
  <c r="J66" i="12" s="1"/>
  <c r="J70" i="12" s="1"/>
  <c r="J74" i="12" s="1"/>
  <c r="J78" i="12" s="1"/>
  <c r="J82" i="12" s="1"/>
  <c r="J86" i="12" s="1"/>
  <c r="J90" i="12" s="1"/>
  <c r="J94" i="12" s="1"/>
  <c r="J98" i="12" s="1"/>
  <c r="J102" i="12" s="1"/>
  <c r="J106" i="12" s="1"/>
  <c r="J110" i="12" s="1"/>
  <c r="A7" i="12" l="1"/>
  <c r="A8" i="12" s="1"/>
  <c r="A9" i="12" s="1"/>
  <c r="A10" i="12"/>
  <c r="A11" i="12" l="1"/>
  <c r="A12" i="12" s="1"/>
  <c r="A13" i="12" s="1"/>
  <c r="A14" i="12"/>
  <c r="A15" i="12" l="1"/>
  <c r="A16" i="12" s="1"/>
  <c r="A17" i="12" s="1"/>
  <c r="A18" i="12"/>
  <c r="A19" i="12" l="1"/>
  <c r="A20" i="12" s="1"/>
  <c r="A21" i="12" s="1"/>
  <c r="A22" i="12"/>
  <c r="A23" i="12" l="1"/>
  <c r="A24" i="12" s="1"/>
  <c r="A25" i="12" s="1"/>
  <c r="A26" i="12"/>
  <c r="A30" i="12" s="1"/>
  <c r="I13" i="6"/>
  <c r="J13" i="6"/>
  <c r="L13" i="6"/>
  <c r="A27" i="12" l="1"/>
  <c r="A28" i="12" s="1"/>
  <c r="A29" i="12" s="1"/>
  <c r="K13" i="6"/>
  <c r="I15" i="6"/>
  <c r="J15" i="6"/>
  <c r="L15" i="6"/>
  <c r="K15" i="6" l="1"/>
  <c r="I2" i="6"/>
  <c r="J2" i="6"/>
  <c r="AO12" i="11" s="1"/>
  <c r="F12" i="11" s="1"/>
  <c r="I4" i="6"/>
  <c r="J4" i="6"/>
  <c r="I9" i="6"/>
  <c r="AN25" i="11" s="1"/>
  <c r="E25" i="11" s="1"/>
  <c r="J9" i="6"/>
  <c r="AO25" i="11" s="1"/>
  <c r="I7" i="6"/>
  <c r="J7" i="6"/>
  <c r="AO8" i="11" s="1"/>
  <c r="I10" i="6"/>
  <c r="J10" i="6"/>
  <c r="AO7" i="11" s="1"/>
  <c r="I6" i="6"/>
  <c r="J6" i="6"/>
  <c r="AO4" i="11" s="1"/>
  <c r="I11" i="6"/>
  <c r="J11" i="6"/>
  <c r="AO11" i="11" s="1"/>
  <c r="I12" i="6"/>
  <c r="J12" i="6"/>
  <c r="I8" i="6"/>
  <c r="J8" i="6"/>
  <c r="AO5" i="11" s="1"/>
  <c r="F5" i="11" s="1"/>
  <c r="I5" i="6"/>
  <c r="J5" i="6"/>
  <c r="AO6" i="11" s="1"/>
  <c r="F6" i="11" s="1"/>
  <c r="I14" i="6"/>
  <c r="AN32" i="11" s="1"/>
  <c r="E32" i="11" s="1"/>
  <c r="J14" i="6"/>
  <c r="AO32" i="11" s="1"/>
  <c r="I18" i="6"/>
  <c r="J18" i="6"/>
  <c r="I3" i="6"/>
  <c r="AN29" i="11" s="1"/>
  <c r="E29" i="11" s="1"/>
  <c r="J3" i="6"/>
  <c r="AO29" i="11" s="1"/>
  <c r="I16" i="6"/>
  <c r="AN26" i="11" s="1"/>
  <c r="E26" i="11" s="1"/>
  <c r="J16" i="6"/>
  <c r="AO26" i="11" s="1"/>
  <c r="F26" i="11" s="1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G26" i="11" l="1"/>
  <c r="AP26" i="11"/>
  <c r="AP29" i="11"/>
  <c r="F29" i="11"/>
  <c r="G29" i="11" s="1"/>
  <c r="F32" i="11"/>
  <c r="G32" i="11" s="1"/>
  <c r="AP32" i="11"/>
  <c r="F8" i="11"/>
  <c r="AN6" i="11"/>
  <c r="E6" i="11" s="1"/>
  <c r="G6" i="11" s="1"/>
  <c r="AN4" i="11"/>
  <c r="E4" i="11" s="1"/>
  <c r="AN8" i="11"/>
  <c r="E8" i="11" s="1"/>
  <c r="F11" i="11"/>
  <c r="F7" i="11"/>
  <c r="AN5" i="11"/>
  <c r="E5" i="11" s="1"/>
  <c r="G5" i="11" s="1"/>
  <c r="AN11" i="11"/>
  <c r="E11" i="11" s="1"/>
  <c r="AN7" i="11"/>
  <c r="E7" i="11" s="1"/>
  <c r="AN12" i="11"/>
  <c r="E12" i="11" s="1"/>
  <c r="F25" i="11"/>
  <c r="G25" i="11" s="1"/>
  <c r="AP25" i="11"/>
  <c r="F4" i="11"/>
  <c r="A31" i="12"/>
  <c r="A32" i="12" s="1"/>
  <c r="A33" i="12" s="1"/>
  <c r="A34" i="12"/>
  <c r="I50" i="6"/>
  <c r="J47" i="6" s="1"/>
  <c r="H55" i="6"/>
  <c r="K2" i="2"/>
  <c r="AT3" i="10"/>
  <c r="H3" i="10" s="1"/>
  <c r="AS3" i="10"/>
  <c r="G3" i="10" s="1"/>
  <c r="G7" i="11" l="1"/>
  <c r="AP6" i="11"/>
  <c r="AP4" i="11"/>
  <c r="G4" i="11"/>
  <c r="AP5" i="11"/>
  <c r="G8" i="11"/>
  <c r="AP8" i="11"/>
  <c r="AP12" i="11"/>
  <c r="G11" i="11"/>
  <c r="G12" i="11"/>
  <c r="AP11" i="11"/>
  <c r="AP7" i="11"/>
  <c r="AV3" i="10"/>
  <c r="K3" i="10" s="1"/>
  <c r="N2" i="2"/>
  <c r="A35" i="12"/>
  <c r="A36" i="12" s="1"/>
  <c r="A37" i="12" s="1"/>
  <c r="A38" i="12"/>
  <c r="A42" i="12" s="1"/>
  <c r="J48" i="6"/>
  <c r="J46" i="6"/>
  <c r="J49" i="6"/>
  <c r="H56" i="6"/>
  <c r="I55" i="6"/>
  <c r="J2" i="2"/>
  <c r="AU3" i="10" s="1"/>
  <c r="I3" i="10" s="1"/>
  <c r="G19" i="7"/>
  <c r="A39" i="12" l="1"/>
  <c r="A40" i="12" s="1"/>
  <c r="A41" i="12" s="1"/>
  <c r="H57" i="6"/>
  <c r="I57" i="6" l="1"/>
  <c r="H58" i="6"/>
  <c r="A43" i="12" l="1"/>
  <c r="A44" i="12" s="1"/>
  <c r="A45" i="12" s="1"/>
  <c r="A46" i="12"/>
  <c r="I58" i="6"/>
  <c r="A47" i="12" l="1"/>
  <c r="A48" i="12" s="1"/>
  <c r="A49" i="12" s="1"/>
  <c r="A50" i="12"/>
  <c r="I59" i="6"/>
  <c r="K7" i="7" l="1"/>
  <c r="A51" i="12"/>
  <c r="A52" i="12" s="1"/>
  <c r="A53" i="12" s="1"/>
  <c r="A54" i="12"/>
  <c r="I60" i="6"/>
  <c r="L7" i="7"/>
  <c r="A55" i="12" l="1"/>
  <c r="A56" i="12" s="1"/>
  <c r="A57" i="12" s="1"/>
  <c r="A58" i="12"/>
  <c r="I61" i="6"/>
  <c r="A59" i="12" l="1"/>
  <c r="A60" i="12" s="1"/>
  <c r="A61" i="12" s="1"/>
  <c r="A62" i="12"/>
  <c r="I62" i="6"/>
  <c r="A63" i="12" l="1"/>
  <c r="A64" i="12" s="1"/>
  <c r="A65" i="12" s="1"/>
  <c r="A66" i="12"/>
  <c r="I63" i="6"/>
  <c r="A67" i="12" l="1"/>
  <c r="A68" i="12" s="1"/>
  <c r="A69" i="12" s="1"/>
  <c r="A70" i="12"/>
  <c r="I64" i="6"/>
  <c r="A71" i="12" l="1"/>
  <c r="A72" i="12" s="1"/>
  <c r="A73" i="12" s="1"/>
  <c r="A74" i="12"/>
  <c r="I65" i="6"/>
  <c r="L4" i="6"/>
  <c r="O4" i="6" s="1"/>
  <c r="A75" i="12" l="1"/>
  <c r="A76" i="12" s="1"/>
  <c r="A77" i="12" s="1"/>
  <c r="A78" i="12"/>
  <c r="I66" i="6"/>
  <c r="K4" i="6"/>
  <c r="A79" i="12" l="1"/>
  <c r="A80" i="12" s="1"/>
  <c r="A81" i="12" s="1"/>
  <c r="A82" i="12"/>
  <c r="I67" i="6"/>
  <c r="K29" i="7"/>
  <c r="A83" i="12" l="1"/>
  <c r="A84" i="12" s="1"/>
  <c r="A85" i="12" s="1"/>
  <c r="A86" i="12"/>
  <c r="I68" i="6"/>
  <c r="L14" i="6"/>
  <c r="O13" i="6" l="1"/>
  <c r="AQ32" i="11"/>
  <c r="H32" i="11" s="1"/>
  <c r="A87" i="12"/>
  <c r="A88" i="12" s="1"/>
  <c r="A89" i="12" s="1"/>
  <c r="A90" i="12"/>
  <c r="I69" i="6"/>
  <c r="K14" i="6"/>
  <c r="A91" i="12" l="1"/>
  <c r="A92" i="12" s="1"/>
  <c r="A93" i="12" s="1"/>
  <c r="A94" i="12"/>
  <c r="I70" i="6"/>
  <c r="A95" i="12" l="1"/>
  <c r="A96" i="12" s="1"/>
  <c r="A97" i="12" s="1"/>
  <c r="A98" i="12"/>
  <c r="I71" i="6"/>
  <c r="A99" i="12" l="1"/>
  <c r="A100" i="12" s="1"/>
  <c r="A101" i="12" s="1"/>
  <c r="A102" i="12"/>
  <c r="I72" i="6"/>
  <c r="A103" i="12" l="1"/>
  <c r="A104" i="12" s="1"/>
  <c r="A105" i="12" s="1"/>
  <c r="A106" i="12"/>
  <c r="I73" i="6"/>
  <c r="A107" i="12" l="1"/>
  <c r="A108" i="12" s="1"/>
  <c r="A109" i="12" s="1"/>
  <c r="A110" i="12"/>
  <c r="I74" i="6"/>
  <c r="A111" i="12" l="1"/>
  <c r="A112" i="12" s="1"/>
  <c r="A113" i="12" s="1"/>
  <c r="A114" i="12"/>
  <c r="I75" i="6"/>
  <c r="A115" i="12" l="1"/>
  <c r="A116" i="12" s="1"/>
  <c r="A117" i="12" s="1"/>
  <c r="A118" i="12"/>
  <c r="I76" i="6"/>
  <c r="A119" i="12" l="1"/>
  <c r="A120" i="12" s="1"/>
  <c r="A121" i="12" s="1"/>
  <c r="A122" i="12"/>
  <c r="I77" i="6"/>
  <c r="A123" i="12" l="1"/>
  <c r="A124" i="12" s="1"/>
  <c r="A125" i="12" s="1"/>
  <c r="I78" i="6"/>
  <c r="C4" i="7"/>
  <c r="G24" i="7"/>
  <c r="I79" i="6" l="1"/>
  <c r="I80" i="6" l="1"/>
  <c r="I84" i="6" s="1"/>
  <c r="J56" i="6" s="1"/>
  <c r="I81" i="6" l="1"/>
  <c r="J81" i="6" s="1"/>
  <c r="J79" i="6"/>
  <c r="J80" i="6"/>
  <c r="J73" i="6"/>
  <c r="J78" i="6"/>
  <c r="J72" i="6"/>
  <c r="J71" i="6"/>
  <c r="J74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L9" i="6"/>
  <c r="AQ25" i="11" s="1"/>
  <c r="H25" i="11" s="1"/>
  <c r="AR5" i="10" l="1"/>
  <c r="F5" i="10" s="1"/>
  <c r="J5" i="10" s="1"/>
  <c r="AR9" i="10"/>
  <c r="AR13" i="10"/>
  <c r="F13" i="10" s="1"/>
  <c r="J13" i="10" s="1"/>
  <c r="AR17" i="10"/>
  <c r="F17" i="10" s="1"/>
  <c r="J17" i="10" s="1"/>
  <c r="AR21" i="10"/>
  <c r="F21" i="10" s="1"/>
  <c r="J21" i="10" s="1"/>
  <c r="AR25" i="10"/>
  <c r="F25" i="10" s="1"/>
  <c r="J25" i="10" s="1"/>
  <c r="AR29" i="10"/>
  <c r="F29" i="10" s="1"/>
  <c r="J29" i="10" s="1"/>
  <c r="AR33" i="10"/>
  <c r="F33" i="10" s="1"/>
  <c r="J33" i="10" s="1"/>
  <c r="AR37" i="10"/>
  <c r="F37" i="10" s="1"/>
  <c r="J37" i="10" s="1"/>
  <c r="AR41" i="10"/>
  <c r="F41" i="10" s="1"/>
  <c r="J41" i="10" s="1"/>
  <c r="AR45" i="10"/>
  <c r="F45" i="10" s="1"/>
  <c r="J45" i="10" s="1"/>
  <c r="AR49" i="10"/>
  <c r="F49" i="10" s="1"/>
  <c r="J49" i="10" s="1"/>
  <c r="AR53" i="10"/>
  <c r="F53" i="10" s="1"/>
  <c r="J53" i="10" s="1"/>
  <c r="AR57" i="10"/>
  <c r="F57" i="10" s="1"/>
  <c r="J57" i="10" s="1"/>
  <c r="AR61" i="10"/>
  <c r="F61" i="10" s="1"/>
  <c r="J61" i="10" s="1"/>
  <c r="AR65" i="10"/>
  <c r="F65" i="10" s="1"/>
  <c r="J65" i="10" s="1"/>
  <c r="AR70" i="10"/>
  <c r="F70" i="10" s="1"/>
  <c r="J70" i="10" s="1"/>
  <c r="AR74" i="10"/>
  <c r="F74" i="10" s="1"/>
  <c r="J74" i="10" s="1"/>
  <c r="AR78" i="10"/>
  <c r="F78" i="10" s="1"/>
  <c r="J78" i="10" s="1"/>
  <c r="AR83" i="10"/>
  <c r="F83" i="10" s="1"/>
  <c r="J83" i="10" s="1"/>
  <c r="AR87" i="10"/>
  <c r="F87" i="10" s="1"/>
  <c r="J87" i="10" s="1"/>
  <c r="AR91" i="10"/>
  <c r="F91" i="10" s="1"/>
  <c r="J91" i="10" s="1"/>
  <c r="AR95" i="10"/>
  <c r="F95" i="10" s="1"/>
  <c r="J95" i="10" s="1"/>
  <c r="AR99" i="10"/>
  <c r="F99" i="10" s="1"/>
  <c r="J99" i="10" s="1"/>
  <c r="AR103" i="10"/>
  <c r="F103" i="10" s="1"/>
  <c r="J103" i="10" s="1"/>
  <c r="AR107" i="10"/>
  <c r="F107" i="10" s="1"/>
  <c r="J107" i="10" s="1"/>
  <c r="AR111" i="10"/>
  <c r="F111" i="10" s="1"/>
  <c r="J111" i="10" s="1"/>
  <c r="AR115" i="10"/>
  <c r="F115" i="10" s="1"/>
  <c r="J115" i="10" s="1"/>
  <c r="AR119" i="10"/>
  <c r="F119" i="10" s="1"/>
  <c r="J119" i="10" s="1"/>
  <c r="AR123" i="10"/>
  <c r="F123" i="10" s="1"/>
  <c r="J123" i="10" s="1"/>
  <c r="AR127" i="10"/>
  <c r="F127" i="10" s="1"/>
  <c r="J127" i="10" s="1"/>
  <c r="AR131" i="10"/>
  <c r="F131" i="10" s="1"/>
  <c r="J131" i="10" s="1"/>
  <c r="AR135" i="10"/>
  <c r="F135" i="10" s="1"/>
  <c r="J135" i="10" s="1"/>
  <c r="AR69" i="10"/>
  <c r="F69" i="10" s="1"/>
  <c r="J69" i="10" s="1"/>
  <c r="AR4" i="10"/>
  <c r="F4" i="10" s="1"/>
  <c r="J4" i="10" s="1"/>
  <c r="AR8" i="10"/>
  <c r="F8" i="10" s="1"/>
  <c r="J8" i="10" s="1"/>
  <c r="AR12" i="10"/>
  <c r="F12" i="10" s="1"/>
  <c r="J12" i="10" s="1"/>
  <c r="AR16" i="10"/>
  <c r="F16" i="10" s="1"/>
  <c r="J16" i="10" s="1"/>
  <c r="AR20" i="10"/>
  <c r="F20" i="10" s="1"/>
  <c r="J20" i="10" s="1"/>
  <c r="AR24" i="10"/>
  <c r="F24" i="10" s="1"/>
  <c r="J24" i="10" s="1"/>
  <c r="AR28" i="10"/>
  <c r="F28" i="10" s="1"/>
  <c r="J28" i="10" s="1"/>
  <c r="AR32" i="10"/>
  <c r="F32" i="10" s="1"/>
  <c r="J32" i="10" s="1"/>
  <c r="AR36" i="10"/>
  <c r="F36" i="10" s="1"/>
  <c r="J36" i="10" s="1"/>
  <c r="AR40" i="10"/>
  <c r="F40" i="10" s="1"/>
  <c r="J40" i="10" s="1"/>
  <c r="AR44" i="10"/>
  <c r="F44" i="10" s="1"/>
  <c r="J44" i="10" s="1"/>
  <c r="AR48" i="10"/>
  <c r="F48" i="10" s="1"/>
  <c r="J48" i="10" s="1"/>
  <c r="AR52" i="10"/>
  <c r="F52" i="10" s="1"/>
  <c r="J52" i="10" s="1"/>
  <c r="AR56" i="10"/>
  <c r="F56" i="10" s="1"/>
  <c r="J56" i="10" s="1"/>
  <c r="AR60" i="10"/>
  <c r="F60" i="10" s="1"/>
  <c r="J60" i="10" s="1"/>
  <c r="AR64" i="10"/>
  <c r="F64" i="10" s="1"/>
  <c r="J64" i="10" s="1"/>
  <c r="AR68" i="10"/>
  <c r="F68" i="10" s="1"/>
  <c r="J68" i="10" s="1"/>
  <c r="AR73" i="10"/>
  <c r="F73" i="10" s="1"/>
  <c r="J73" i="10" s="1"/>
  <c r="AR77" i="10"/>
  <c r="F77" i="10" s="1"/>
  <c r="J77" i="10" s="1"/>
  <c r="AR82" i="10"/>
  <c r="F82" i="10" s="1"/>
  <c r="J82" i="10" s="1"/>
  <c r="AR86" i="10"/>
  <c r="F86" i="10" s="1"/>
  <c r="J86" i="10" s="1"/>
  <c r="AR90" i="10"/>
  <c r="F90" i="10" s="1"/>
  <c r="J90" i="10" s="1"/>
  <c r="AR94" i="10"/>
  <c r="F94" i="10" s="1"/>
  <c r="J94" i="10" s="1"/>
  <c r="AR98" i="10"/>
  <c r="F98" i="10" s="1"/>
  <c r="J98" i="10" s="1"/>
  <c r="AR102" i="10"/>
  <c r="F102" i="10" s="1"/>
  <c r="J102" i="10" s="1"/>
  <c r="AR106" i="10"/>
  <c r="F106" i="10" s="1"/>
  <c r="J106" i="10" s="1"/>
  <c r="AR110" i="10"/>
  <c r="F110" i="10" s="1"/>
  <c r="J110" i="10" s="1"/>
  <c r="AR114" i="10"/>
  <c r="F114" i="10" s="1"/>
  <c r="J114" i="10" s="1"/>
  <c r="AR118" i="10"/>
  <c r="F118" i="10" s="1"/>
  <c r="J118" i="10" s="1"/>
  <c r="AR122" i="10"/>
  <c r="F122" i="10" s="1"/>
  <c r="J122" i="10" s="1"/>
  <c r="AR126" i="10"/>
  <c r="F126" i="10" s="1"/>
  <c r="J126" i="10" s="1"/>
  <c r="AR130" i="10"/>
  <c r="F130" i="10" s="1"/>
  <c r="J130" i="10" s="1"/>
  <c r="AR134" i="10"/>
  <c r="F134" i="10" s="1"/>
  <c r="J134" i="10" s="1"/>
  <c r="AR80" i="10"/>
  <c r="F80" i="10" s="1"/>
  <c r="J80" i="10" s="1"/>
  <c r="AR7" i="10"/>
  <c r="AR11" i="10"/>
  <c r="F11" i="10" s="1"/>
  <c r="J11" i="10" s="1"/>
  <c r="AR15" i="10"/>
  <c r="F15" i="10" s="1"/>
  <c r="J15" i="10" s="1"/>
  <c r="AR19" i="10"/>
  <c r="F19" i="10" s="1"/>
  <c r="J19" i="10" s="1"/>
  <c r="AR23" i="10"/>
  <c r="F23" i="10" s="1"/>
  <c r="J23" i="10" s="1"/>
  <c r="AR27" i="10"/>
  <c r="F27" i="10" s="1"/>
  <c r="J27" i="10" s="1"/>
  <c r="AR31" i="10"/>
  <c r="F31" i="10" s="1"/>
  <c r="J31" i="10" s="1"/>
  <c r="AR35" i="10"/>
  <c r="F35" i="10" s="1"/>
  <c r="J35" i="10" s="1"/>
  <c r="AR39" i="10"/>
  <c r="F39" i="10" s="1"/>
  <c r="J39" i="10" s="1"/>
  <c r="AR43" i="10"/>
  <c r="F43" i="10" s="1"/>
  <c r="J43" i="10" s="1"/>
  <c r="AR47" i="10"/>
  <c r="F47" i="10" s="1"/>
  <c r="J47" i="10" s="1"/>
  <c r="AR51" i="10"/>
  <c r="F51" i="10" s="1"/>
  <c r="J51" i="10" s="1"/>
  <c r="AR55" i="10"/>
  <c r="F55" i="10" s="1"/>
  <c r="J55" i="10" s="1"/>
  <c r="AR59" i="10"/>
  <c r="F59" i="10" s="1"/>
  <c r="J59" i="10" s="1"/>
  <c r="AR63" i="10"/>
  <c r="F63" i="10" s="1"/>
  <c r="J63" i="10" s="1"/>
  <c r="AR67" i="10"/>
  <c r="F67" i="10" s="1"/>
  <c r="J67" i="10" s="1"/>
  <c r="AR72" i="10"/>
  <c r="F72" i="10" s="1"/>
  <c r="J72" i="10" s="1"/>
  <c r="AR18" i="10"/>
  <c r="F18" i="10" s="1"/>
  <c r="J18" i="10" s="1"/>
  <c r="AR34" i="10"/>
  <c r="F34" i="10" s="1"/>
  <c r="J34" i="10" s="1"/>
  <c r="AR50" i="10"/>
  <c r="F50" i="10" s="1"/>
  <c r="J50" i="10" s="1"/>
  <c r="AR66" i="10"/>
  <c r="F66" i="10" s="1"/>
  <c r="J66" i="10" s="1"/>
  <c r="AR79" i="10"/>
  <c r="F79" i="10" s="1"/>
  <c r="J79" i="10" s="1"/>
  <c r="AR88" i="10"/>
  <c r="F88" i="10" s="1"/>
  <c r="J88" i="10" s="1"/>
  <c r="AR96" i="10"/>
  <c r="F96" i="10" s="1"/>
  <c r="J96" i="10" s="1"/>
  <c r="AR104" i="10"/>
  <c r="F104" i="10" s="1"/>
  <c r="J104" i="10" s="1"/>
  <c r="AR112" i="10"/>
  <c r="F112" i="10" s="1"/>
  <c r="J112" i="10" s="1"/>
  <c r="AR120" i="10"/>
  <c r="F120" i="10" s="1"/>
  <c r="J120" i="10" s="1"/>
  <c r="AR128" i="10"/>
  <c r="F128" i="10" s="1"/>
  <c r="J128" i="10" s="1"/>
  <c r="AR136" i="10"/>
  <c r="F136" i="10" s="1"/>
  <c r="J136" i="10" s="1"/>
  <c r="AR84" i="10"/>
  <c r="F84" i="10" s="1"/>
  <c r="J84" i="10" s="1"/>
  <c r="AR100" i="10"/>
  <c r="F100" i="10" s="1"/>
  <c r="J100" i="10" s="1"/>
  <c r="AR108" i="10"/>
  <c r="F108" i="10" s="1"/>
  <c r="J108" i="10" s="1"/>
  <c r="AR124" i="10"/>
  <c r="F124" i="10" s="1"/>
  <c r="J124" i="10" s="1"/>
  <c r="AR14" i="10"/>
  <c r="F14" i="10" s="1"/>
  <c r="J14" i="10" s="1"/>
  <c r="AR62" i="10"/>
  <c r="F62" i="10" s="1"/>
  <c r="J62" i="10" s="1"/>
  <c r="AR81" i="10"/>
  <c r="F81" i="10" s="1"/>
  <c r="J81" i="10" s="1"/>
  <c r="AR105" i="10"/>
  <c r="F105" i="10" s="1"/>
  <c r="J105" i="10" s="1"/>
  <c r="AR113" i="10"/>
  <c r="F113" i="10" s="1"/>
  <c r="J113" i="10" s="1"/>
  <c r="AR121" i="10"/>
  <c r="F121" i="10" s="1"/>
  <c r="J121" i="10" s="1"/>
  <c r="AR137" i="10"/>
  <c r="F137" i="10" s="1"/>
  <c r="J137" i="10" s="1"/>
  <c r="AR6" i="10"/>
  <c r="F6" i="10" s="1"/>
  <c r="J6" i="10" s="1"/>
  <c r="AR22" i="10"/>
  <c r="F22" i="10" s="1"/>
  <c r="J22" i="10" s="1"/>
  <c r="AR38" i="10"/>
  <c r="F38" i="10" s="1"/>
  <c r="J38" i="10" s="1"/>
  <c r="AR54" i="10"/>
  <c r="F54" i="10" s="1"/>
  <c r="J54" i="10" s="1"/>
  <c r="AR71" i="10"/>
  <c r="F71" i="10" s="1"/>
  <c r="J71" i="10" s="1"/>
  <c r="AR76" i="10"/>
  <c r="F76" i="10" s="1"/>
  <c r="J76" i="10" s="1"/>
  <c r="AR85" i="10"/>
  <c r="F85" i="10" s="1"/>
  <c r="J85" i="10" s="1"/>
  <c r="AR93" i="10"/>
  <c r="F93" i="10" s="1"/>
  <c r="J93" i="10" s="1"/>
  <c r="AR101" i="10"/>
  <c r="F101" i="10" s="1"/>
  <c r="J101" i="10" s="1"/>
  <c r="AR109" i="10"/>
  <c r="F109" i="10" s="1"/>
  <c r="J109" i="10" s="1"/>
  <c r="AR117" i="10"/>
  <c r="F117" i="10" s="1"/>
  <c r="J117" i="10" s="1"/>
  <c r="AR125" i="10"/>
  <c r="F125" i="10" s="1"/>
  <c r="J125" i="10" s="1"/>
  <c r="AR133" i="10"/>
  <c r="F133" i="10" s="1"/>
  <c r="J133" i="10" s="1"/>
  <c r="AR10" i="10"/>
  <c r="F10" i="10" s="1"/>
  <c r="J10" i="10" s="1"/>
  <c r="AR26" i="10"/>
  <c r="F26" i="10" s="1"/>
  <c r="J26" i="10" s="1"/>
  <c r="AR42" i="10"/>
  <c r="F42" i="10" s="1"/>
  <c r="J42" i="10" s="1"/>
  <c r="AR58" i="10"/>
  <c r="F58" i="10" s="1"/>
  <c r="J58" i="10" s="1"/>
  <c r="AR75" i="10"/>
  <c r="F75" i="10" s="1"/>
  <c r="J75" i="10" s="1"/>
  <c r="AR92" i="10"/>
  <c r="F92" i="10" s="1"/>
  <c r="J92" i="10" s="1"/>
  <c r="AR116" i="10"/>
  <c r="F116" i="10" s="1"/>
  <c r="J116" i="10" s="1"/>
  <c r="AR132" i="10"/>
  <c r="F132" i="10" s="1"/>
  <c r="J132" i="10" s="1"/>
  <c r="AR30" i="10"/>
  <c r="F30" i="10" s="1"/>
  <c r="J30" i="10" s="1"/>
  <c r="AR46" i="10"/>
  <c r="F46" i="10" s="1"/>
  <c r="J46" i="10" s="1"/>
  <c r="AR89" i="10"/>
  <c r="F89" i="10" s="1"/>
  <c r="J89" i="10" s="1"/>
  <c r="AR97" i="10"/>
  <c r="F97" i="10" s="1"/>
  <c r="J97" i="10" s="1"/>
  <c r="AR129" i="10"/>
  <c r="F129" i="10" s="1"/>
  <c r="J129" i="10" s="1"/>
  <c r="I82" i="6"/>
  <c r="J82" i="6" s="1"/>
  <c r="I83" i="6"/>
  <c r="J83" i="6" s="1"/>
  <c r="F7" i="10"/>
  <c r="J7" i="10" s="1"/>
  <c r="F9" i="10"/>
  <c r="J9" i="10" s="1"/>
  <c r="AR3" i="10"/>
  <c r="F3" i="10" s="1"/>
  <c r="A1" i="10"/>
  <c r="K9" i="6"/>
  <c r="K31" i="7" l="1"/>
  <c r="L2" i="6" l="1"/>
  <c r="AQ12" i="11" l="1"/>
  <c r="H12" i="11" s="1"/>
  <c r="K2" i="6"/>
  <c r="C33" i="7"/>
  <c r="L16" i="6" l="1"/>
  <c r="L8" i="6"/>
  <c r="O9" i="6" s="1"/>
  <c r="L7" i="6"/>
  <c r="O7" i="6" s="1"/>
  <c r="L5" i="6"/>
  <c r="L10" i="6"/>
  <c r="L6" i="6"/>
  <c r="L17" i="6"/>
  <c r="O17" i="6" s="1"/>
  <c r="O16" i="6" l="1"/>
  <c r="AQ26" i="11"/>
  <c r="H26" i="11" s="1"/>
  <c r="AQ8" i="11"/>
  <c r="H8" i="11" s="1"/>
  <c r="AQ4" i="11"/>
  <c r="H4" i="11" s="1"/>
  <c r="AQ5" i="11"/>
  <c r="H5" i="11" s="1"/>
  <c r="O8" i="6"/>
  <c r="AQ6" i="11"/>
  <c r="H6" i="11" s="1"/>
  <c r="AQ7" i="11"/>
  <c r="H7" i="11" s="1"/>
  <c r="K16" i="6"/>
  <c r="K6" i="6"/>
  <c r="K5" i="6"/>
  <c r="K8" i="6"/>
  <c r="K17" i="6"/>
  <c r="K10" i="6"/>
  <c r="K7" i="6"/>
  <c r="L11" i="6"/>
  <c r="O6" i="6" s="1"/>
  <c r="AQ11" i="11" l="1"/>
  <c r="H11" i="11" s="1"/>
  <c r="O5" i="6"/>
  <c r="K11" i="6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L18" i="6"/>
  <c r="O14" i="6" l="1"/>
  <c r="O18" i="6"/>
  <c r="K18" i="6"/>
  <c r="T4" i="12"/>
  <c r="T8" i="12"/>
  <c r="T7" i="12"/>
  <c r="T5" i="12"/>
  <c r="T11" i="12"/>
  <c r="T9" i="12"/>
  <c r="T6" i="12"/>
  <c r="T10" i="12"/>
  <c r="P4" i="12"/>
  <c r="Q4" i="12" s="1"/>
  <c r="R4" i="12"/>
  <c r="S4" i="12"/>
  <c r="N6" i="12"/>
  <c r="O6" i="12"/>
  <c r="P6" i="12"/>
  <c r="R6" i="12"/>
  <c r="S6" i="12"/>
  <c r="N11" i="12"/>
  <c r="O11" i="12"/>
  <c r="P11" i="12"/>
  <c r="R11" i="12"/>
  <c r="S11" i="12"/>
  <c r="N8" i="12"/>
  <c r="O8" i="12"/>
  <c r="P8" i="12"/>
  <c r="R8" i="12"/>
  <c r="S8" i="12"/>
  <c r="N7" i="12"/>
  <c r="O7" i="12"/>
  <c r="P7" i="12"/>
  <c r="R7" i="12"/>
  <c r="S7" i="12"/>
  <c r="N10" i="12"/>
  <c r="O10" i="12"/>
  <c r="P10" i="12"/>
  <c r="R10" i="12"/>
  <c r="S10" i="12"/>
  <c r="N9" i="12"/>
  <c r="O9" i="12"/>
  <c r="P9" i="12"/>
  <c r="R9" i="12"/>
  <c r="S9" i="12"/>
  <c r="S5" i="12"/>
  <c r="R5" i="12"/>
  <c r="Q9" i="12" l="1"/>
  <c r="Q11" i="12"/>
  <c r="Q7" i="12"/>
  <c r="M9" i="12"/>
  <c r="M11" i="12"/>
  <c r="M7" i="12"/>
  <c r="M8" i="12"/>
  <c r="M4" i="12"/>
  <c r="M10" i="12"/>
  <c r="M6" i="12"/>
  <c r="Q10" i="12"/>
  <c r="Q8" i="12"/>
  <c r="Q6" i="12"/>
  <c r="Q5" i="12"/>
  <c r="M5" i="12"/>
  <c r="K28" i="7" l="1"/>
  <c r="L5" i="7" l="1"/>
  <c r="L6" i="7"/>
  <c r="M7" i="7"/>
  <c r="L8" i="7"/>
  <c r="L9" i="7"/>
  <c r="L10" i="7"/>
  <c r="L11" i="7"/>
  <c r="L4" i="7"/>
  <c r="K11" i="7" l="1"/>
  <c r="K9" i="7"/>
  <c r="K6" i="7"/>
  <c r="K10" i="7"/>
  <c r="K8" i="7"/>
  <c r="K5" i="7"/>
  <c r="L12" i="6" l="1"/>
  <c r="O12" i="6" s="1"/>
  <c r="L3" i="6"/>
  <c r="O3" i="6" s="1"/>
  <c r="AQ29" i="11" l="1"/>
  <c r="H29" i="11" s="1"/>
  <c r="O2" i="6"/>
  <c r="O15" i="6"/>
  <c r="O10" i="6"/>
  <c r="O11" i="6"/>
  <c r="G3" i="11"/>
  <c r="K4" i="7" l="1"/>
  <c r="K34" i="7"/>
  <c r="K37" i="7" l="1"/>
  <c r="K30" i="7"/>
  <c r="K32" i="7"/>
  <c r="K33" i="7"/>
  <c r="K26" i="7"/>
  <c r="K25" i="7"/>
  <c r="K20" i="7"/>
  <c r="K19" i="7"/>
  <c r="K35" i="7"/>
  <c r="K36" i="7"/>
  <c r="K21" i="7"/>
  <c r="K22" i="7"/>
  <c r="K27" i="7"/>
  <c r="K18" i="7"/>
  <c r="K23" i="7"/>
  <c r="K24" i="7"/>
  <c r="K38" i="7" l="1"/>
  <c r="Q18" i="11"/>
  <c r="Q21" i="11"/>
  <c r="Q22" i="11"/>
  <c r="Q23" i="11"/>
  <c r="Q6" i="11"/>
  <c r="Q4" i="11"/>
  <c r="Q12" i="11"/>
  <c r="L31" i="7" l="1"/>
  <c r="L29" i="7"/>
  <c r="L34" i="7"/>
  <c r="L28" i="7"/>
  <c r="L37" i="7"/>
  <c r="L21" i="7"/>
  <c r="L32" i="7"/>
  <c r="L19" i="7"/>
  <c r="L20" i="7"/>
  <c r="L33" i="7"/>
  <c r="L22" i="7"/>
  <c r="L18" i="7"/>
  <c r="L26" i="7"/>
  <c r="L35" i="7"/>
  <c r="L30" i="7"/>
  <c r="L25" i="7"/>
  <c r="L36" i="7"/>
  <c r="L27" i="7"/>
  <c r="L23" i="7"/>
  <c r="L24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1" i="7"/>
  <c r="C7" i="7"/>
  <c r="C5" i="7"/>
  <c r="C9" i="7"/>
  <c r="C8" i="7"/>
  <c r="C10" i="7"/>
  <c r="C13" i="7" l="1"/>
  <c r="K3" i="6"/>
  <c r="K12" i="6"/>
  <c r="H4" i="7" l="1"/>
  <c r="D6" i="7"/>
  <c r="D11" i="7"/>
  <c r="D7" i="7"/>
  <c r="D4" i="7"/>
  <c r="D8" i="7"/>
  <c r="D10" i="7"/>
  <c r="D9" i="7"/>
  <c r="D5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Pioneer Hi-Bred</author>
  </authors>
  <commentList>
    <comment ref="D40" authorId="0" shapeId="0">
      <text>
        <r>
          <rPr>
            <b/>
            <sz val="9"/>
            <color indexed="81"/>
            <rFont val="Tahoma"/>
            <family val="2"/>
          </rPr>
          <t>Only wrote down "Nick" as goalie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</text>
    </comment>
  </commentList>
</comments>
</file>

<file path=xl/sharedStrings.xml><?xml version="1.0" encoding="utf-8"?>
<sst xmlns="http://schemas.openxmlformats.org/spreadsheetml/2006/main" count="6047" uniqueCount="614">
  <si>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</si>
  <si>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</si>
  <si>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</si>
  <si>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</si>
  <si>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</si>
  <si>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</si>
  <si>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</si>
  <si>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</si>
  <si>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</si>
  <si>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</si>
  <si>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</si>
  <si>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</si>
  <si>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</si>
  <si>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</si>
  <si>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</si>
  <si>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</si>
  <si>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</si>
  <si>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</si>
  <si>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</si>
  <si>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</si>
  <si>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</si>
  <si>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</si>
  <si>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</si>
  <si>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</si>
  <si>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</si>
  <si>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</si>
  <si>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</si>
  <si>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</si>
  <si>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</si>
  <si>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</si>
  <si>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</si>
  <si>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</si>
  <si>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</si>
  <si>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</si>
  <si>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</si>
  <si>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</si>
  <si>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</si>
  <si>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</si>
  <si>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</si>
  <si>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</si>
  <si>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</si>
  <si>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</si>
  <si>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</si>
  <si>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</si>
  <si>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</si>
  <si>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</si>
  <si>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</si>
  <si>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</si>
  <si>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</si>
  <si>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</si>
  <si>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</si>
  <si>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</si>
  <si>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</si>
  <si>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</si>
  <si>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</si>
  <si>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</si>
  <si>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</si>
  <si>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</si>
  <si>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</si>
  <si>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</si>
  <si>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</si>
  <si>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</si>
  <si>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</si>
  <si>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</si>
  <si>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</si>
  <si>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</si>
  <si>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FoDM/KB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</si>
  <si>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</si>
  <si>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</si>
  <si>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</si>
  <si>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</si>
  <si>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</si>
  <si>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</si>
  <si>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</si>
  <si>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</si>
  <si>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</si>
  <si>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</si>
  <si>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</si>
  <si>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</si>
  <si>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</si>
  <si>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</si>
  <si>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</si>
  <si>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</si>
  <si>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</si>
  <si>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</si>
  <si>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</si>
  <si>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</si>
  <si>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</si>
  <si>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</si>
  <si>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</si>
  <si>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</si>
  <si>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</si>
  <si>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</si>
  <si>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</si>
  <si>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</si>
  <si>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</si>
  <si>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</si>
  <si>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</si>
  <si>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</si>
  <si>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</si>
  <si>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</si>
  <si>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</si>
  <si>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</si>
  <si>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</si>
  <si>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</si>
  <si>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</si>
  <si>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</si>
  <si>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</si>
  <si>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</si>
  <si>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</si>
  <si>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</si>
  <si>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</si>
  <si>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</si>
  <si>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</si>
  <si>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</si>
  <si>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</si>
  <si>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</si>
  <si>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</si>
  <si>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</si>
  <si>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</si>
  <si>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</si>
  <si>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</si>
  <si>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</si>
  <si>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</si>
  <si>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</si>
  <si>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</si>
  <si>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</si>
  <si>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</si>
  <si>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</si>
  <si>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</si>
  <si>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</si>
  <si>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</si>
  <si>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</si>
  <si>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</si>
  <si>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</si>
  <si>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</si>
  <si>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</si>
  <si>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</si>
  <si>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</si>
  <si>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</si>
  <si>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</si>
  <si>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</si>
  <si>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</si>
  <si>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</si>
  <si>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</si>
  <si>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</si>
  <si>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</si>
  <si>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</si>
  <si>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</si>
  <si>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</si>
  <si>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</si>
  <si>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</si>
  <si>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</si>
  <si>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</si>
  <si>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</si>
  <si>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</si>
  <si>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</si>
  <si>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</si>
  <si>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</si>
  <si>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</si>
  <si>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</si>
  <si>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</si>
  <si>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</si>
  <si>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</si>
  <si>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</si>
  <si>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</si>
  <si>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</si>
  <si>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</si>
  <si>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</si>
  <si>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</si>
  <si>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</si>
  <si>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</si>
  <si>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</si>
  <si>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</si>
  <si>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</si>
  <si>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</si>
  <si>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</si>
  <si>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</si>
  <si>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</si>
  <si>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</si>
  <si>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</si>
  <si>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</si>
  <si>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</si>
  <si>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</si>
  <si>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</si>
  <si>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</si>
  <si>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</si>
  <si>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</si>
  <si>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</si>
  <si>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</si>
  <si>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</si>
  <si>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</si>
  <si>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</si>
  <si>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</si>
  <si>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</si>
  <si>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</si>
  <si>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</si>
  <si>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</si>
  <si>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</si>
  <si>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</si>
  <si>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</si>
  <si>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</si>
  <si>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</si>
  <si>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</si>
  <si>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</si>
  <si>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</si>
  <si>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</si>
  <si>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</si>
  <si>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</si>
  <si>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</si>
  <si>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</si>
  <si>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</si>
  <si>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</si>
  <si>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</si>
  <si>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</si>
  <si>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</si>
  <si>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</si>
  <si>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</si>
  <si>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</si>
  <si>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</si>
  <si>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</si>
  <si>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</si>
  <si>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</si>
  <si>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</si>
  <si>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</si>
  <si>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</si>
  <si>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</si>
  <si>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</si>
  <si>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</si>
  <si>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</si>
  <si>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</si>
  <si>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</si>
  <si>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</si>
  <si>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</si>
  <si>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</si>
  <si>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</si>
  <si>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</si>
  <si>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</si>
  <si>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</si>
  <si>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</si>
  <si>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</si>
  <si>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</si>
  <si>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</si>
  <si>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</si>
  <si>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</si>
  <si>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</si>
  <si>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</si>
  <si>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Playing Hard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</si>
  <si>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</si>
  <si>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</si>
  <si>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</si>
  <si>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</si>
  <si>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</si>
  <si>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</si>
  <si>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</si>
  <si>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</si>
  <si>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</si>
  <si>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</si>
  <si>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</si>
  <si>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</si>
  <si>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</si>
  <si>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</si>
  <si>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</si>
  <si>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</si>
  <si>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</si>
  <si>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</si>
  <si>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</si>
  <si>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</si>
  <si>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</si>
  <si>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</si>
  <si>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</si>
  <si>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</si>
  <si>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</si>
  <si>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</si>
  <si>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</si>
  <si>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</si>
  <si>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</si>
  <si>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</si>
  <si>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</si>
  <si>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</si>
  <si>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</si>
  <si>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</si>
  <si>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</si>
  <si>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</si>
  <si>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</si>
  <si>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</si>
  <si>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</si>
  <si>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</si>
  <si>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</si>
  <si>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</si>
  <si>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</si>
  <si>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</si>
  <si>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</si>
  <si>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</si>
  <si>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</si>
  <si>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</si>
  <si>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</si>
  <si>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</si>
  <si>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</si>
  <si>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</si>
  <si>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</si>
  <si>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</si>
  <si>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</si>
  <si>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</si>
  <si>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</si>
  <si>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</si>
  <si>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</si>
  <si>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</si>
  <si>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</si>
  <si>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</si>
  <si>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</si>
  <si>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</si>
  <si>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</si>
  <si>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</si>
  <si>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</si>
  <si>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</si>
  <si>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</si>
  <si>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</si>
  <si>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</si>
  <si>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</si>
  <si>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</si>
  <si>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</si>
  <si>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</si>
  <si>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</si>
  <si>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</si>
  <si>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</si>
  <si>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</si>
  <si>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</si>
  <si>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</si>
  <si>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</si>
  <si>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</si>
  <si>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</si>
  <si>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</si>
  <si>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</si>
  <si>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</si>
  <si>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</si>
  <si>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</si>
  <si>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</si>
  <si>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</si>
  <si>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</si>
  <si>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</si>
  <si>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</si>
  <si>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</si>
  <si>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</si>
  <si>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</si>
  <si>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</si>
  <si>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</si>
  <si>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</si>
  <si>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</si>
  <si>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</si>
  <si>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</si>
  <si>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</si>
  <si>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</si>
  <si>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</si>
  <si>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</si>
  <si>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</si>
  <si>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</si>
  <si>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</si>
  <si>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</si>
  <si>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</si>
  <si>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</si>
  <si>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</si>
  <si>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</si>
  <si>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</si>
  <si>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</si>
  <si>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</si>
  <si>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</si>
  <si>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</si>
  <si>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</si>
  <si>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</si>
  <si>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</si>
  <si>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</si>
  <si>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</si>
  <si>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</si>
  <si>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</si>
  <si>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</si>
  <si>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</si>
  <si>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</si>
  <si>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</si>
  <si>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</si>
  <si>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</si>
  <si>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</si>
  <si>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</si>
  <si>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</si>
  <si>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</si>
  <si>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</si>
  <si>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</si>
  <si>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</si>
  <si>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</si>
  <si>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</si>
  <si>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</si>
  <si>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</si>
  <si>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</si>
  <si>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</si>
  <si>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</si>
  <si>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</si>
  <si>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</si>
  <si>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</si>
  <si>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</si>
  <si>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</si>
  <si>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</si>
  <si>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</si>
  <si>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</si>
  <si>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</si>
  <si>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</si>
  <si>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</si>
  <si>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</si>
  <si>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</si>
  <si>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</si>
  <si>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</si>
  <si>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</si>
  <si>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</si>
  <si>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</si>
  <si>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</si>
  <si>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</si>
  <si>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</si>
  <si>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</si>
  <si>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</si>
  <si>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</si>
  <si>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</si>
  <si>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</si>
  <si>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</si>
  <si>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</si>
  <si>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</si>
  <si>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</si>
  <si>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</si>
  <si>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</si>
  <si>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</si>
  <si>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</si>
  <si>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</si>
  <si>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</si>
  <si>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</si>
  <si>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</si>
  <si>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</si>
  <si>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</si>
  <si>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</si>
  <si>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</si>
  <si>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</si>
  <si>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</si>
  <si>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</si>
  <si>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</si>
  <si>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</si>
  <si>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</si>
  <si>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</si>
  <si>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</si>
  <si>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</si>
  <si>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</si>
  <si>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</si>
  <si>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</si>
  <si>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</si>
  <si>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</si>
  <si>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</si>
  <si>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</si>
  <si>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</si>
  <si>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</si>
  <si>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</si>
  <si>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</si>
  <si>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</si>
  <si>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</si>
  <si>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P1</t>
  </si>
  <si>
    <t>P2</t>
  </si>
  <si>
    <t>P3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</si>
  <si>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</si>
  <si>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</si>
  <si>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</si>
  <si>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</si>
  <si>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</si>
  <si>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</si>
  <si>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</si>
  <si>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</si>
  <si>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</si>
  <si>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</si>
  <si>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</si>
  <si>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</si>
  <si>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</si>
  <si>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</si>
  <si>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</si>
  <si>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</si>
  <si>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</si>
  <si>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</si>
  <si>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</si>
  <si>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</si>
  <si>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</si>
  <si>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</si>
  <si>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</si>
  <si>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</si>
  <si>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</si>
  <si>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</si>
  <si>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</si>
  <si>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</si>
  <si>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</si>
  <si>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</si>
  <si>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</si>
  <si>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</si>
  <si>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200</t>
  </si>
  <si>
    <t>Good</t>
  </si>
  <si>
    <t>57</t>
  </si>
  <si>
    <t>18</t>
  </si>
  <si>
    <t>0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</si>
  <si>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</si>
  <si>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</si>
  <si>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</si>
  <si>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</si>
  <si>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</si>
  <si>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</si>
  <si>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</si>
  <si>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</si>
  <si>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</si>
  <si>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</si>
  <si>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</si>
  <si>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</si>
  <si>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</si>
  <si>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</si>
  <si>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</si>
  <si>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</si>
  <si>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</si>
  <si>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</si>
  <si>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</si>
  <si>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</si>
  <si>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38</t>
  </si>
  <si>
    <t>42</t>
  </si>
  <si>
    <t>34</t>
  </si>
  <si>
    <t>17/1</t>
  </si>
  <si>
    <t>54</t>
  </si>
  <si>
    <t>44</t>
  </si>
  <si>
    <t>27</t>
  </si>
  <si>
    <t>79</t>
  </si>
  <si>
    <t>55</t>
  </si>
  <si>
    <t>none</t>
  </si>
  <si>
    <t>99/25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</si>
  <si>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</si>
  <si>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</si>
  <si>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</si>
  <si>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</si>
  <si>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</si>
  <si>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</si>
  <si>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</si>
  <si>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</si>
  <si>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</si>
  <si>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</si>
  <si>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</si>
  <si>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</si>
  <si>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20/21</t>
  </si>
  <si>
    <t>28/9</t>
  </si>
  <si>
    <t>23/69</t>
  </si>
  <si>
    <t>8/88</t>
  </si>
  <si>
    <t>10</t>
  </si>
  <si>
    <t>47</t>
  </si>
  <si>
    <t>41</t>
  </si>
  <si>
    <t>26</t>
  </si>
  <si>
    <t>14</t>
  </si>
  <si>
    <t>158</t>
  </si>
  <si>
    <t>174</t>
  </si>
  <si>
    <t>187</t>
  </si>
  <si>
    <t>199</t>
  </si>
  <si>
    <t>201</t>
  </si>
  <si>
    <t>202</t>
  </si>
  <si>
    <t>203</t>
  </si>
  <si>
    <t>213</t>
  </si>
  <si>
    <t>Will?</t>
  </si>
  <si>
    <t>216</t>
  </si>
  <si>
    <t>218</t>
  </si>
  <si>
    <t>228</t>
  </si>
  <si>
    <t>239</t>
  </si>
  <si>
    <t>243</t>
  </si>
  <si>
    <t>255</t>
  </si>
  <si>
    <t>258</t>
  </si>
  <si>
    <t>260</t>
  </si>
  <si>
    <t>263</t>
  </si>
  <si>
    <t>264</t>
  </si>
  <si>
    <t>275</t>
  </si>
  <si>
    <t>276</t>
  </si>
  <si>
    <t>277</t>
  </si>
  <si>
    <t>278</t>
  </si>
  <si>
    <t>279</t>
  </si>
  <si>
    <t>280</t>
  </si>
  <si>
    <t>281</t>
  </si>
  <si>
    <t>282</t>
  </si>
  <si>
    <t>Y</t>
  </si>
  <si>
    <t>6?</t>
  </si>
  <si>
    <t>SHG</t>
  </si>
  <si>
    <t>42?</t>
  </si>
  <si>
    <t>Sheet said G-10; A-9, but Dusty said he had the goal</t>
  </si>
  <si>
    <t>Sheet said G1; A88, but Shaun said it was actually Dan Swift who put it on with Shaun getting the assist</t>
  </si>
  <si>
    <t>33</t>
  </si>
  <si>
    <t>Schade</t>
  </si>
  <si>
    <t>22/11</t>
  </si>
  <si>
    <t>Pederson</t>
  </si>
  <si>
    <t>BM-4031</t>
  </si>
  <si>
    <t>BM-8021</t>
  </si>
  <si>
    <t>16/6</t>
  </si>
  <si>
    <t>40</t>
  </si>
  <si>
    <t>Todd Steil</t>
  </si>
  <si>
    <t>91/48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</si>
  <si>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</si>
  <si>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</si>
  <si>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</si>
  <si>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</si>
  <si>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</si>
  <si>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</si>
  <si>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</si>
  <si>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</si>
  <si>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</si>
  <si>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</si>
  <si>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</si>
  <si>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</si>
  <si>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Empty Net</t>
  </si>
  <si>
    <t>3?</t>
  </si>
  <si>
    <t>4?</t>
  </si>
  <si>
    <t>(11 or 10)/22</t>
  </si>
  <si>
    <t>Served by 86 for goalie (Anderson)</t>
  </si>
  <si>
    <t>All the Stouts</t>
  </si>
  <si>
    <t>BM-6027</t>
  </si>
  <si>
    <t>Hudson I think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</si>
</sst>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  <xf numFmtId="0" fontId="2" fillId="0" borderId="0"/>
  </cellStyleXfs>
  <cellXfs count="217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0" fontId="1" fillId="0" borderId="9" xfId="0" applyFont="1" applyBorder="1" applyAlignment="1">
      <alignment horizontal="right"/>
    </xf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3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/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9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1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10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X125"/>
  <sheetViews>
    <sheetView topLeftCell="A22" workbookViewId="0">
      <selection activeCell="E39" sqref="E39"/>
    </sheetView>
  </sheetViews>
  <sheetFormatPr defaultRowHeight="15" x14ac:dyDescent="0.25"/>
  <cols>
    <col min="1" max="1" width="10.7109375" style="104" bestFit="1" customWidth="1"/>
    <col min="2" max="2" width="11.42578125" style="7" bestFit="1" customWidth="1"/>
    <col min="3" max="3" width="12.7109375" bestFit="1" customWidth="1"/>
    <col min="4" max="4" width="9.140625" style="144" customWidth="1"/>
    <col min="5" max="6" width="9.140625" style="130" customWidth="1"/>
    <col min="7" max="7" width="9.140625" style="144" customWidth="1"/>
    <col min="8" max="8" width="12.7109375" bestFit="1" customWidth="1"/>
    <col min="10" max="10" width="9.140625" style="192"/>
    <col min="12" max="12" width="12.7109375" bestFit="1" customWidth="1"/>
    <col min="13" max="14" width="5.7109375" style="130" customWidth="1"/>
    <col min="15" max="15" width="6.7109375" style="130" bestFit="1" customWidth="1"/>
    <col min="16" max="20" width="5.7109375" style="130" customWidth="1"/>
  </cols>
  <sheetData>
    <row r="1" spans="1:22" x14ac:dyDescent="0.25">
      <c r="A1" s="145" t="s">
        <v>230</v>
      </c>
      <c r="B1" s="146" t="s">
        <v>231</v>
      </c>
      <c r="C1" s="133" t="s">
        <v>383</v>
      </c>
      <c r="D1" s="147" t="s">
        <v>384</v>
      </c>
      <c r="E1" s="133" t="s">
        <v>392</v>
      </c>
      <c r="F1" s="133" t="s">
        <v>393</v>
      </c>
      <c r="G1" s="147" t="s">
        <v>385</v>
      </c>
      <c r="H1" s="133" t="s">
        <v>386</v>
      </c>
      <c r="I1" s="133" t="s">
        <v>4</v>
      </c>
      <c r="J1" s="193" t="s">
        <v>457</v>
      </c>
    </row>
    <row r="2" spans="1:22" x14ac:dyDescent="0.25">
      <c r="A2" s="104">
        <v>42284</v>
      </c>
      <c r="B2" s="7">
        <v>0.28125</v>
      </c>
      <c r="C2" s="170" t="s">
        <v>415</v>
      </c>
      <c r="D2" s="144" t="s">
        <v>540</v>
      </c>
      <c r="E2" s="130">
        <v>1</v>
      </c>
      <c r="F2" s="130">
        <v>8</v>
      </c>
      <c r="G2" s="144" t="s">
        <v>541</v>
      </c>
      <c r="H2" s="170" t="s">
        <v>119</v>
      </c>
      <c r="J2" s="192">
        <v>1</v>
      </c>
    </row>
    <row r="3" spans="1:22" x14ac:dyDescent="0.25">
      <c r="A3" s="104">
        <f>A2</f>
        <v>42284</v>
      </c>
      <c r="B3" s="7">
        <v>0.33680555555555558</v>
      </c>
      <c r="C3" s="170" t="s">
        <v>414</v>
      </c>
      <c r="D3" s="144" t="s">
        <v>540</v>
      </c>
      <c r="E3" s="130">
        <v>4</v>
      </c>
      <c r="F3" s="130">
        <v>7</v>
      </c>
      <c r="G3" s="144" t="s">
        <v>541</v>
      </c>
      <c r="H3" s="170" t="s">
        <v>38</v>
      </c>
      <c r="J3" s="192">
        <v>1</v>
      </c>
      <c r="L3" s="134" t="s">
        <v>37</v>
      </c>
      <c r="M3" s="133" t="s">
        <v>259</v>
      </c>
      <c r="N3" s="133" t="s">
        <v>387</v>
      </c>
      <c r="O3" s="133" t="s">
        <v>388</v>
      </c>
      <c r="P3" s="133" t="s">
        <v>389</v>
      </c>
      <c r="Q3" s="133" t="s">
        <v>390</v>
      </c>
      <c r="R3" s="133" t="s">
        <v>391</v>
      </c>
      <c r="S3" s="133" t="s">
        <v>234</v>
      </c>
      <c r="T3" s="137" t="s">
        <v>229</v>
      </c>
      <c r="U3" s="193"/>
      <c r="V3" s="193"/>
    </row>
    <row r="4" spans="1:22" x14ac:dyDescent="0.25">
      <c r="A4" s="104">
        <f>A3</f>
        <v>42284</v>
      </c>
      <c r="B4" s="7">
        <v>0.3923611111111111</v>
      </c>
      <c r="C4" s="170" t="s">
        <v>140</v>
      </c>
      <c r="D4" s="144" t="s">
        <v>540</v>
      </c>
      <c r="E4" s="130">
        <v>1</v>
      </c>
      <c r="F4" s="130">
        <v>4</v>
      </c>
      <c r="G4" s="144" t="s">
        <v>541</v>
      </c>
      <c r="H4" s="170" t="s">
        <v>39</v>
      </c>
      <c r="J4" s="192">
        <v>1</v>
      </c>
      <c r="K4">
        <v>1</v>
      </c>
      <c r="L4" s="112" t="s">
        <v>119</v>
      </c>
      <c r="M4" s="135">
        <f>N4+O4+P4</f>
        <v>10</v>
      </c>
      <c r="N4" s="108">
        <f>COUNTIFS($C$2:$C$179,L4,$D$2:$D$179,"W")+COUNTIFS($H$2:$H$179,L4,$G$2:$G$179,"W")</f>
        <v>9</v>
      </c>
      <c r="O4" s="108">
        <f>COUNTIFS($C$2:$C$179,L4,$D$2:$D$179,"L")+COUNTIFS($H$2:$H$179,L4,$G$2:$G$179,"L")</f>
        <v>1</v>
      </c>
      <c r="P4" s="108">
        <f>COUNTIFS($C$2:$C$179,L4,$D$2:$D$179,"SOL")+COUNTIFS($H$2:$H$179,L4,$G$2:$G$179,"SOL")</f>
        <v>0</v>
      </c>
      <c r="Q4" s="136">
        <f>N4*2+P4</f>
        <v>18</v>
      </c>
      <c r="R4" s="108">
        <f>SUMIF($C$2:$C$179,L4,$E$2:$E$179)+SUMIF($H$2:$H$179,L4,$F$2:$F$179)</f>
        <v>58</v>
      </c>
      <c r="S4" s="108">
        <f>SUMIF($C$2:$C$179,L4,$F$2:$F$179)+SUMIF($H$2:$H$179,L4,$E$2:$E$179)</f>
        <v>22</v>
      </c>
      <c r="T4" s="138">
        <f>SUMIF(Penalty!D:D, L4,Penalty!H:H )</f>
        <v>39</v>
      </c>
    </row>
    <row r="5" spans="1:22" x14ac:dyDescent="0.25">
      <c r="A5" s="104">
        <f>A4</f>
        <v>42284</v>
      </c>
      <c r="B5" s="7">
        <v>0.44791666666666669</v>
      </c>
      <c r="C5" s="170" t="s">
        <v>162</v>
      </c>
      <c r="D5" s="144" t="s">
        <v>541</v>
      </c>
      <c r="E5" s="130">
        <v>7</v>
      </c>
      <c r="F5" s="130">
        <v>0</v>
      </c>
      <c r="G5" s="144" t="s">
        <v>540</v>
      </c>
      <c r="H5" s="170" t="s">
        <v>66</v>
      </c>
      <c r="J5" s="192">
        <v>1</v>
      </c>
      <c r="K5">
        <v>2</v>
      </c>
      <c r="L5" s="112" t="s">
        <v>414</v>
      </c>
      <c r="M5" s="135">
        <f>N5+O5+P5</f>
        <v>10</v>
      </c>
      <c r="N5" s="108">
        <f>COUNTIFS($C$2:$C$179,L5,$D$2:$D$179,"W")+COUNTIFS($H$2:$H$179,L5,$G$2:$G$179,"W")</f>
        <v>7</v>
      </c>
      <c r="O5" s="108">
        <f>COUNTIFS($C$2:$C$179,L5,$D$2:$D$179,"L")+COUNTIFS($H$2:$H$179,L5,$G$2:$G$179,"L")</f>
        <v>3</v>
      </c>
      <c r="P5" s="108">
        <f>COUNTIFS($C$2:$C$179,L5,$D$2:$D$179,"SOL")+COUNTIFS($H$2:$H$179,L5,$G$2:$G$179,"SOL")</f>
        <v>0</v>
      </c>
      <c r="Q5" s="136">
        <f>N5*2+P5</f>
        <v>14</v>
      </c>
      <c r="R5" s="108">
        <f>SUMIF($C$2:$C$179,L5,$E$2:$E$179)+SUMIF($H$2:$H$179,L5,$F$2:$F$179)</f>
        <v>56</v>
      </c>
      <c r="S5" s="108">
        <f>SUMIF($C$2:$C$179,L5,$F$2:$F$179)+SUMIF($H$2:$H$179,L5,$E$2:$E$179)</f>
        <v>31</v>
      </c>
      <c r="T5" s="138">
        <f>SUMIF(Penalty!D:D, L5,Penalty!H:H )</f>
        <v>48</v>
      </c>
      <c r="U5" s="184"/>
      <c r="V5" s="184"/>
    </row>
    <row r="6" spans="1:22" x14ac:dyDescent="0.25">
      <c r="A6" s="104">
        <f>A2+7</f>
        <v>42291</v>
      </c>
      <c r="B6" s="7">
        <v>0.28125</v>
      </c>
      <c r="C6" s="170" t="s">
        <v>414</v>
      </c>
      <c r="D6" s="144" t="s">
        <v>541</v>
      </c>
      <c r="E6" s="130">
        <v>8</v>
      </c>
      <c r="F6" s="130">
        <v>3</v>
      </c>
      <c r="G6" s="144" t="s">
        <v>540</v>
      </c>
      <c r="H6" s="170" t="s">
        <v>66</v>
      </c>
      <c r="J6" s="192">
        <v>2</v>
      </c>
      <c r="K6">
        <v>3</v>
      </c>
      <c r="L6" s="112" t="s">
        <v>38</v>
      </c>
      <c r="M6" s="135">
        <f>N6+O6+P6</f>
        <v>10</v>
      </c>
      <c r="N6" s="108">
        <f>COUNTIFS($C$2:$C$179,L6,$D$2:$D$179,"W")+COUNTIFS($H$2:$H$179,L6,$G$2:$G$179,"W")</f>
        <v>6</v>
      </c>
      <c r="O6" s="108">
        <f>COUNTIFS($C$2:$C$179,L6,$D$2:$D$179,"L")+COUNTIFS($H$2:$H$179,L6,$G$2:$G$179,"L")</f>
        <v>3</v>
      </c>
      <c r="P6" s="108">
        <f>COUNTIFS($C$2:$C$179,L6,$D$2:$D$179,"SOL")+COUNTIFS($H$2:$H$179,L6,$G$2:$G$179,"SOL")</f>
        <v>1</v>
      </c>
      <c r="Q6" s="136">
        <f>N6*2+P6</f>
        <v>13</v>
      </c>
      <c r="R6" s="108">
        <f>SUMIF($C$2:$C$179,L6,$E$2:$E$179)+SUMIF($H$2:$H$179,L6,$F$2:$F$179)</f>
        <v>63</v>
      </c>
      <c r="S6" s="108">
        <f>SUMIF($C$2:$C$179,L6,$F$2:$F$179)+SUMIF($H$2:$H$179,L6,$E$2:$E$179)</f>
        <v>41</v>
      </c>
      <c r="T6" s="138">
        <f>SUMIF(Penalty!D:D, L6,Penalty!H:H )</f>
        <v>15</v>
      </c>
      <c r="U6" s="184"/>
      <c r="V6" s="184"/>
    </row>
    <row r="7" spans="1:22" x14ac:dyDescent="0.25">
      <c r="A7" s="104">
        <f>A6</f>
        <v>42291</v>
      </c>
      <c r="B7" s="7">
        <v>0.33680555555555558</v>
      </c>
      <c r="C7" s="170" t="s">
        <v>119</v>
      </c>
      <c r="D7" s="144" t="s">
        <v>541</v>
      </c>
      <c r="E7" s="130">
        <v>8</v>
      </c>
      <c r="F7" s="130">
        <v>2</v>
      </c>
      <c r="G7" s="144" t="s">
        <v>540</v>
      </c>
      <c r="H7" s="170" t="s">
        <v>39</v>
      </c>
      <c r="J7" s="192">
        <v>2</v>
      </c>
      <c r="K7">
        <v>4</v>
      </c>
      <c r="L7" s="112" t="s">
        <v>39</v>
      </c>
      <c r="M7" s="135">
        <f>N7+O7+P7</f>
        <v>10</v>
      </c>
      <c r="N7" s="108">
        <f>COUNTIFS($C$2:$C$179,L7,$D$2:$D$179,"W")+COUNTIFS($H$2:$H$179,L7,$G$2:$G$179,"W")</f>
        <v>6</v>
      </c>
      <c r="O7" s="108">
        <f>COUNTIFS($C$2:$C$179,L7,$D$2:$D$179,"L")+COUNTIFS($H$2:$H$179,L7,$G$2:$G$179,"L")</f>
        <v>4</v>
      </c>
      <c r="P7" s="108">
        <f>COUNTIFS($C$2:$C$179,L7,$D$2:$D$179,"SOL")+COUNTIFS($H$2:$H$179,L7,$G$2:$G$179,"SOL")</f>
        <v>0</v>
      </c>
      <c r="Q7" s="136">
        <f>N7*2+P7</f>
        <v>12</v>
      </c>
      <c r="R7" s="108">
        <f>SUMIF($C$2:$C$179,L7,$E$2:$E$179)+SUMIF($H$2:$H$179,L7,$F$2:$F$179)</f>
        <v>36</v>
      </c>
      <c r="S7" s="108">
        <f>SUMIF($C$2:$C$179,L7,$F$2:$F$179)+SUMIF($H$2:$H$179,L7,$E$2:$E$179)</f>
        <v>37</v>
      </c>
      <c r="T7" s="138">
        <f>SUMIF(Penalty!D:D, L7,Penalty!H:H )</f>
        <v>24</v>
      </c>
      <c r="U7" s="184"/>
      <c r="V7" s="184"/>
    </row>
    <row r="8" spans="1:22" x14ac:dyDescent="0.25">
      <c r="A8" s="104">
        <f>A7</f>
        <v>42291</v>
      </c>
      <c r="B8" s="7">
        <v>0.3923611111111111</v>
      </c>
      <c r="C8" s="170" t="s">
        <v>38</v>
      </c>
      <c r="D8" s="144" t="s">
        <v>541</v>
      </c>
      <c r="E8" s="130">
        <v>10</v>
      </c>
      <c r="F8" s="130">
        <v>2</v>
      </c>
      <c r="G8" s="144" t="s">
        <v>540</v>
      </c>
      <c r="H8" s="170" t="s">
        <v>415</v>
      </c>
      <c r="J8" s="192">
        <v>2</v>
      </c>
      <c r="K8">
        <v>5</v>
      </c>
      <c r="L8" s="112" t="s">
        <v>162</v>
      </c>
      <c r="M8" s="135">
        <f>N8+O8+P8</f>
        <v>10</v>
      </c>
      <c r="N8" s="108">
        <f>COUNTIFS($C$2:$C$179,L8,$D$2:$D$179,"W")+COUNTIFS($H$2:$H$179,L8,$G$2:$G$179,"W")</f>
        <v>5</v>
      </c>
      <c r="O8" s="108">
        <f>COUNTIFS($C$2:$C$179,L8,$D$2:$D$179,"L")+COUNTIFS($H$2:$H$179,L8,$G$2:$G$179,"L")</f>
        <v>5</v>
      </c>
      <c r="P8" s="108">
        <f>COUNTIFS($C$2:$C$179,L8,$D$2:$D$179,"SOL")+COUNTIFS($H$2:$H$179,L8,$G$2:$G$179,"SOL")</f>
        <v>0</v>
      </c>
      <c r="Q8" s="136">
        <f>N8*2+P8</f>
        <v>10</v>
      </c>
      <c r="R8" s="108">
        <f>SUMIF($C$2:$C$179,L8,$E$2:$E$179)+SUMIF($H$2:$H$179,L8,$F$2:$F$179)</f>
        <v>43</v>
      </c>
      <c r="S8" s="108">
        <f>SUMIF($C$2:$C$179,L8,$F$2:$F$179)+SUMIF($H$2:$H$179,L8,$E$2:$E$179)</f>
        <v>45</v>
      </c>
      <c r="T8" s="138">
        <f>SUMIF(Penalty!D:D, L8,Penalty!H:H )</f>
        <v>15</v>
      </c>
      <c r="U8" s="184"/>
      <c r="V8" s="184"/>
    </row>
    <row r="9" spans="1:22" x14ac:dyDescent="0.25">
      <c r="A9" s="104">
        <f>A8</f>
        <v>42291</v>
      </c>
      <c r="B9" s="7">
        <v>0.44791666666666669</v>
      </c>
      <c r="C9" s="170" t="s">
        <v>140</v>
      </c>
      <c r="D9" s="144" t="s">
        <v>541</v>
      </c>
      <c r="E9" s="130">
        <v>6</v>
      </c>
      <c r="F9" s="130">
        <v>2</v>
      </c>
      <c r="G9" s="144" t="s">
        <v>540</v>
      </c>
      <c r="H9" s="170" t="s">
        <v>162</v>
      </c>
      <c r="J9" s="192">
        <v>2</v>
      </c>
      <c r="K9">
        <v>6</v>
      </c>
      <c r="L9" s="112" t="s">
        <v>140</v>
      </c>
      <c r="M9" s="135">
        <f>N9+O9+P9</f>
        <v>10</v>
      </c>
      <c r="N9" s="108">
        <f>COUNTIFS($C$2:$C$179,L9,$D$2:$D$179,"W")+COUNTIFS($H$2:$H$179,L9,$G$2:$G$179,"W")</f>
        <v>3</v>
      </c>
      <c r="O9" s="108">
        <f>COUNTIFS($C$2:$C$179,L9,$D$2:$D$179,"L")+COUNTIFS($H$2:$H$179,L9,$G$2:$G$179,"L")</f>
        <v>7</v>
      </c>
      <c r="P9" s="108">
        <f>COUNTIFS($C$2:$C$179,L9,$D$2:$D$179,"SOL")+COUNTIFS($H$2:$H$179,L9,$G$2:$G$179,"SOL")</f>
        <v>0</v>
      </c>
      <c r="Q9" s="136">
        <f>N9*2+P9</f>
        <v>6</v>
      </c>
      <c r="R9" s="108">
        <f>SUMIF($C$2:$C$179,L9,$E$2:$E$179)+SUMIF($H$2:$H$179,L9,$F$2:$F$179)</f>
        <v>26</v>
      </c>
      <c r="S9" s="108">
        <f>SUMIF($C$2:$C$179,L9,$F$2:$F$179)+SUMIF($H$2:$H$179,L9,$E$2:$E$179)</f>
        <v>48</v>
      </c>
      <c r="T9" s="138">
        <f>SUMIF(Penalty!D:D, L9,Penalty!H:H )</f>
        <v>36</v>
      </c>
      <c r="U9" s="184"/>
      <c r="V9" s="184"/>
    </row>
    <row r="10" spans="1:22" x14ac:dyDescent="0.25">
      <c r="A10" s="104">
        <f>A6+7</f>
        <v>42298</v>
      </c>
      <c r="B10" s="7">
        <v>0.28125</v>
      </c>
      <c r="C10" s="170" t="s">
        <v>38</v>
      </c>
      <c r="D10" s="144" t="s">
        <v>541</v>
      </c>
      <c r="E10" s="130">
        <v>6</v>
      </c>
      <c r="F10" s="130">
        <v>2</v>
      </c>
      <c r="G10" s="144" t="s">
        <v>540</v>
      </c>
      <c r="H10" s="170" t="s">
        <v>66</v>
      </c>
      <c r="J10" s="192">
        <v>3</v>
      </c>
      <c r="K10">
        <v>7</v>
      </c>
      <c r="L10" s="112" t="s">
        <v>66</v>
      </c>
      <c r="M10" s="135">
        <f>N10+O10+P10</f>
        <v>10</v>
      </c>
      <c r="N10" s="108">
        <f>COUNTIFS($C$2:$C$179,L10,$D$2:$D$179,"W")+COUNTIFS($H$2:$H$179,L10,$G$2:$G$179,"W")</f>
        <v>3</v>
      </c>
      <c r="O10" s="108">
        <f>COUNTIFS($C$2:$C$179,L10,$D$2:$D$179,"L")+COUNTIFS($H$2:$H$179,L10,$G$2:$G$179,"L")</f>
        <v>7</v>
      </c>
      <c r="P10" s="108">
        <f>COUNTIFS($C$2:$C$179,L10,$D$2:$D$179,"SOL")+COUNTIFS($H$2:$H$179,L10,$G$2:$G$179,"SOL")</f>
        <v>0</v>
      </c>
      <c r="Q10" s="136">
        <f>N10*2+P10</f>
        <v>6</v>
      </c>
      <c r="R10" s="108">
        <f>SUMIF($C$2:$C$179,L10,$E$2:$E$179)+SUMIF($H$2:$H$179,L10,$F$2:$F$179)</f>
        <v>26</v>
      </c>
      <c r="S10" s="108">
        <f>SUMIF($C$2:$C$179,L10,$F$2:$F$179)+SUMIF($H$2:$H$179,L10,$E$2:$E$179)</f>
        <v>54</v>
      </c>
      <c r="T10" s="138">
        <f>SUMIF(Penalty!D:D, L10,Penalty!H:H )</f>
        <v>36</v>
      </c>
      <c r="U10" s="184"/>
      <c r="V10" s="184"/>
    </row>
    <row r="11" spans="1:22" x14ac:dyDescent="0.25">
      <c r="A11" s="104">
        <f>A10</f>
        <v>42298</v>
      </c>
      <c r="B11" s="7">
        <v>0.33680555555555558</v>
      </c>
      <c r="C11" s="170" t="s">
        <v>414</v>
      </c>
      <c r="D11" s="144" t="s">
        <v>541</v>
      </c>
      <c r="E11" s="130">
        <v>7</v>
      </c>
      <c r="F11" s="130">
        <v>1</v>
      </c>
      <c r="G11" s="144" t="s">
        <v>540</v>
      </c>
      <c r="H11" s="170" t="s">
        <v>140</v>
      </c>
      <c r="J11" s="192">
        <v>3</v>
      </c>
      <c r="K11">
        <v>8</v>
      </c>
      <c r="L11" s="139" t="s">
        <v>415</v>
      </c>
      <c r="M11" s="140">
        <f>N11+O11+P11</f>
        <v>10</v>
      </c>
      <c r="N11" s="141">
        <f>COUNTIFS($C$2:$C$179,L11,$D$2:$D$179,"W")+COUNTIFS($H$2:$H$179,L11,$G$2:$G$179,"W")</f>
        <v>1</v>
      </c>
      <c r="O11" s="141">
        <f>COUNTIFS($C$2:$C$179,L11,$D$2:$D$179,"L")+COUNTIFS($H$2:$H$179,L11,$G$2:$G$179,"L")</f>
        <v>9</v>
      </c>
      <c r="P11" s="141">
        <f>COUNTIFS($C$2:$C$179,L11,$D$2:$D$179,"SOL")+COUNTIFS($H$2:$H$179,L11,$G$2:$G$179,"SOL")</f>
        <v>0</v>
      </c>
      <c r="Q11" s="142">
        <f>N11*2+P11</f>
        <v>2</v>
      </c>
      <c r="R11" s="141">
        <f>SUMIF($C$2:$C$179,L11,$E$2:$E$179)+SUMIF($H$2:$H$179,L11,$F$2:$F$179)</f>
        <v>16</v>
      </c>
      <c r="S11" s="141">
        <f>SUMIF($C$2:$C$179,L11,$F$2:$F$179)+SUMIF($H$2:$H$179,L11,$E$2:$E$179)</f>
        <v>46</v>
      </c>
      <c r="T11" s="143">
        <f>SUMIF(Penalty!D:D, L11,Penalty!H:H )</f>
        <v>33</v>
      </c>
      <c r="U11" s="184"/>
      <c r="V11" s="184"/>
    </row>
    <row r="12" spans="1:22" x14ac:dyDescent="0.25">
      <c r="A12" s="104">
        <f>A11</f>
        <v>42298</v>
      </c>
      <c r="B12" s="7">
        <v>0.3923611111111111</v>
      </c>
      <c r="C12" s="170" t="s">
        <v>119</v>
      </c>
      <c r="D12" s="144" t="s">
        <v>541</v>
      </c>
      <c r="E12" s="130">
        <v>6</v>
      </c>
      <c r="F12" s="130">
        <v>1</v>
      </c>
      <c r="G12" s="144" t="s">
        <v>540</v>
      </c>
      <c r="H12" s="170" t="s">
        <v>162</v>
      </c>
      <c r="J12" s="192">
        <v>3</v>
      </c>
    </row>
    <row r="13" spans="1:22" x14ac:dyDescent="0.25">
      <c r="A13" s="104">
        <f>A12</f>
        <v>42298</v>
      </c>
      <c r="B13" s="7">
        <v>0.44791666666666669</v>
      </c>
      <c r="C13" s="170" t="s">
        <v>415</v>
      </c>
      <c r="D13" s="144" t="s">
        <v>540</v>
      </c>
      <c r="E13" s="130">
        <v>1</v>
      </c>
      <c r="F13" s="130">
        <v>9</v>
      </c>
      <c r="G13" s="144" t="s">
        <v>541</v>
      </c>
      <c r="H13" s="170" t="s">
        <v>39</v>
      </c>
      <c r="J13" s="192">
        <v>3</v>
      </c>
    </row>
    <row r="14" spans="1:22" x14ac:dyDescent="0.25">
      <c r="A14" s="104">
        <f>A10+7</f>
        <v>42305</v>
      </c>
      <c r="B14" s="7">
        <v>0.28125</v>
      </c>
      <c r="C14" s="170" t="s">
        <v>39</v>
      </c>
      <c r="D14" s="144" t="s">
        <v>541</v>
      </c>
      <c r="E14" s="130">
        <v>4</v>
      </c>
      <c r="F14" s="130">
        <v>3</v>
      </c>
      <c r="G14" s="144" t="s">
        <v>540</v>
      </c>
      <c r="H14" s="170" t="s">
        <v>162</v>
      </c>
      <c r="J14" s="192">
        <f t="shared" ref="J14:J77" si="0">J10+1</f>
        <v>4</v>
      </c>
    </row>
    <row r="15" spans="1:22" x14ac:dyDescent="0.25">
      <c r="A15" s="104">
        <f>A14</f>
        <v>42305</v>
      </c>
      <c r="B15" s="7">
        <v>0.33680555555555558</v>
      </c>
      <c r="C15" s="170" t="s">
        <v>66</v>
      </c>
      <c r="D15" s="144" t="s">
        <v>541</v>
      </c>
      <c r="E15" s="130">
        <v>2</v>
      </c>
      <c r="F15" s="130">
        <v>1</v>
      </c>
      <c r="G15" s="144" t="s">
        <v>540</v>
      </c>
      <c r="H15" s="170" t="s">
        <v>415</v>
      </c>
      <c r="J15" s="192">
        <f t="shared" si="0"/>
        <v>4</v>
      </c>
    </row>
    <row r="16" spans="1:22" x14ac:dyDescent="0.25">
      <c r="A16" s="104">
        <f>A15</f>
        <v>42305</v>
      </c>
      <c r="B16" s="7">
        <v>0.3923611111111111</v>
      </c>
      <c r="C16" s="170" t="s">
        <v>119</v>
      </c>
      <c r="D16" s="144" t="s">
        <v>541</v>
      </c>
      <c r="E16" s="130">
        <v>4</v>
      </c>
      <c r="F16" s="130">
        <v>3</v>
      </c>
      <c r="G16" s="144" t="s">
        <v>540</v>
      </c>
      <c r="H16" s="170" t="s">
        <v>414</v>
      </c>
      <c r="J16" s="192">
        <f t="shared" si="0"/>
        <v>4</v>
      </c>
    </row>
    <row r="17" spans="1:24" x14ac:dyDescent="0.25">
      <c r="A17" s="104">
        <f>A16</f>
        <v>42305</v>
      </c>
      <c r="B17" s="7">
        <v>0.44791666666666669</v>
      </c>
      <c r="C17" s="170" t="s">
        <v>38</v>
      </c>
      <c r="D17" s="144" t="s">
        <v>541</v>
      </c>
      <c r="E17" s="130">
        <v>5</v>
      </c>
      <c r="F17" s="130">
        <v>0</v>
      </c>
      <c r="G17" s="144" t="s">
        <v>540</v>
      </c>
      <c r="H17" s="170" t="s">
        <v>140</v>
      </c>
      <c r="J17" s="192">
        <f t="shared" si="0"/>
        <v>4</v>
      </c>
    </row>
    <row r="18" spans="1:24" x14ac:dyDescent="0.25">
      <c r="A18" s="104">
        <f>A14+7</f>
        <v>42312</v>
      </c>
      <c r="B18" s="7">
        <v>0.28125</v>
      </c>
      <c r="C18" s="170" t="s">
        <v>38</v>
      </c>
      <c r="D18" s="144" t="s">
        <v>540</v>
      </c>
      <c r="E18" s="130">
        <v>5</v>
      </c>
      <c r="F18" s="130">
        <v>8</v>
      </c>
      <c r="G18" s="144" t="s">
        <v>541</v>
      </c>
      <c r="H18" s="170" t="s">
        <v>119</v>
      </c>
      <c r="J18" s="192">
        <f t="shared" si="0"/>
        <v>5</v>
      </c>
    </row>
    <row r="19" spans="1:24" x14ac:dyDescent="0.25">
      <c r="A19" s="104">
        <f>A18</f>
        <v>42312</v>
      </c>
      <c r="B19" s="7">
        <v>0.33680555555555558</v>
      </c>
      <c r="C19" s="170" t="s">
        <v>415</v>
      </c>
      <c r="D19" s="144" t="s">
        <v>540</v>
      </c>
      <c r="E19" s="130">
        <v>2</v>
      </c>
      <c r="F19" s="130">
        <v>4</v>
      </c>
      <c r="G19" s="144" t="s">
        <v>541</v>
      </c>
      <c r="H19" s="170" t="s">
        <v>162</v>
      </c>
      <c r="J19" s="192">
        <f t="shared" si="0"/>
        <v>5</v>
      </c>
    </row>
    <row r="20" spans="1:24" x14ac:dyDescent="0.25">
      <c r="A20" s="104">
        <f>A19</f>
        <v>42312</v>
      </c>
      <c r="B20" s="7">
        <v>0.3923611111111111</v>
      </c>
      <c r="C20" s="170" t="s">
        <v>66</v>
      </c>
      <c r="D20" s="144" t="s">
        <v>541</v>
      </c>
      <c r="E20" s="130">
        <v>4</v>
      </c>
      <c r="F20" s="130">
        <v>2</v>
      </c>
      <c r="G20" s="144" t="s">
        <v>540</v>
      </c>
      <c r="H20" s="170" t="s">
        <v>140</v>
      </c>
      <c r="J20" s="192">
        <f t="shared" si="0"/>
        <v>5</v>
      </c>
    </row>
    <row r="21" spans="1:24" x14ac:dyDescent="0.25">
      <c r="A21" s="104">
        <f>A20</f>
        <v>42312</v>
      </c>
      <c r="B21" s="7">
        <v>0.44791666666666669</v>
      </c>
      <c r="C21" s="170" t="s">
        <v>39</v>
      </c>
      <c r="D21" s="144" t="s">
        <v>540</v>
      </c>
      <c r="E21" s="130">
        <v>0</v>
      </c>
      <c r="F21" s="130">
        <v>5</v>
      </c>
      <c r="G21" s="144" t="s">
        <v>541</v>
      </c>
      <c r="H21" s="170" t="s">
        <v>414</v>
      </c>
      <c r="J21" s="192">
        <f t="shared" si="0"/>
        <v>5</v>
      </c>
    </row>
    <row r="22" spans="1:24" x14ac:dyDescent="0.25">
      <c r="A22" s="104">
        <f>A18+7</f>
        <v>42319</v>
      </c>
      <c r="B22" s="7">
        <v>0.28125</v>
      </c>
      <c r="C22" s="170" t="s">
        <v>140</v>
      </c>
      <c r="D22" s="144" t="s">
        <v>540</v>
      </c>
      <c r="E22" s="130">
        <v>1</v>
      </c>
      <c r="F22" s="130">
        <v>5</v>
      </c>
      <c r="G22" s="144" t="s">
        <v>541</v>
      </c>
      <c r="H22" s="170" t="s">
        <v>415</v>
      </c>
      <c r="J22" s="192">
        <f t="shared" si="0"/>
        <v>6</v>
      </c>
    </row>
    <row r="23" spans="1:24" x14ac:dyDescent="0.25">
      <c r="A23" s="104">
        <f>A22</f>
        <v>42319</v>
      </c>
      <c r="B23" s="7">
        <v>0.33680555555555558</v>
      </c>
      <c r="C23" s="170" t="s">
        <v>39</v>
      </c>
      <c r="D23" s="144" t="s">
        <v>540</v>
      </c>
      <c r="E23" s="130">
        <v>0</v>
      </c>
      <c r="F23" s="130">
        <v>8</v>
      </c>
      <c r="G23" s="144" t="s">
        <v>541</v>
      </c>
      <c r="H23" s="170" t="s">
        <v>38</v>
      </c>
      <c r="J23" s="192">
        <f t="shared" si="0"/>
        <v>6</v>
      </c>
    </row>
    <row r="24" spans="1:24" x14ac:dyDescent="0.25">
      <c r="A24" s="104">
        <f>A23</f>
        <v>42319</v>
      </c>
      <c r="B24" s="7">
        <v>0.3923611111111111</v>
      </c>
      <c r="C24" s="170" t="s">
        <v>162</v>
      </c>
      <c r="D24" s="144" t="s">
        <v>540</v>
      </c>
      <c r="E24" s="130">
        <v>3</v>
      </c>
      <c r="F24" s="130">
        <v>8</v>
      </c>
      <c r="G24" s="144" t="s">
        <v>541</v>
      </c>
      <c r="H24" s="170" t="s">
        <v>414</v>
      </c>
      <c r="J24" s="192">
        <f t="shared" si="0"/>
        <v>6</v>
      </c>
      <c r="V24" s="184"/>
      <c r="W24" s="184"/>
      <c r="X24" s="184"/>
    </row>
    <row r="25" spans="1:24" x14ac:dyDescent="0.25">
      <c r="A25" s="104">
        <f>A24</f>
        <v>42319</v>
      </c>
      <c r="B25" s="7">
        <v>0.44791666666666669</v>
      </c>
      <c r="C25" s="170" t="s">
        <v>66</v>
      </c>
      <c r="D25" s="144" t="s">
        <v>540</v>
      </c>
      <c r="E25" s="130">
        <v>2</v>
      </c>
      <c r="F25" s="130">
        <v>6</v>
      </c>
      <c r="G25" s="144" t="s">
        <v>541</v>
      </c>
      <c r="H25" s="170" t="s">
        <v>119</v>
      </c>
      <c r="J25" s="192">
        <f t="shared" si="0"/>
        <v>6</v>
      </c>
      <c r="V25" s="184"/>
      <c r="W25" s="184"/>
      <c r="X25" s="184"/>
    </row>
    <row r="26" spans="1:24" x14ac:dyDescent="0.25">
      <c r="A26" s="104">
        <f>A22+7</f>
        <v>42326</v>
      </c>
      <c r="B26" s="7">
        <v>0.28125</v>
      </c>
      <c r="C26" s="170" t="s">
        <v>162</v>
      </c>
      <c r="D26" s="144" t="s">
        <v>541</v>
      </c>
      <c r="E26" s="130">
        <v>10</v>
      </c>
      <c r="F26" s="130">
        <v>7</v>
      </c>
      <c r="G26" s="144" t="s">
        <v>540</v>
      </c>
      <c r="H26" s="170" t="s">
        <v>38</v>
      </c>
      <c r="J26" s="192">
        <f t="shared" si="0"/>
        <v>7</v>
      </c>
      <c r="V26" s="184"/>
      <c r="W26" s="184"/>
      <c r="X26" s="184"/>
    </row>
    <row r="27" spans="1:24" x14ac:dyDescent="0.25">
      <c r="A27" s="104">
        <f>A26</f>
        <v>42326</v>
      </c>
      <c r="B27" s="7">
        <v>0.33680555555555558</v>
      </c>
      <c r="C27" s="170" t="s">
        <v>140</v>
      </c>
      <c r="D27" s="144" t="s">
        <v>540</v>
      </c>
      <c r="E27" s="130">
        <v>1</v>
      </c>
      <c r="F27" s="130">
        <v>7</v>
      </c>
      <c r="G27" s="144" t="s">
        <v>541</v>
      </c>
      <c r="H27" s="170" t="s">
        <v>119</v>
      </c>
      <c r="J27" s="192">
        <f t="shared" si="0"/>
        <v>7</v>
      </c>
      <c r="V27" s="184"/>
      <c r="W27" s="184"/>
      <c r="X27" s="184"/>
    </row>
    <row r="28" spans="1:24" x14ac:dyDescent="0.25">
      <c r="A28" s="104">
        <f>A27</f>
        <v>42326</v>
      </c>
      <c r="B28" s="7">
        <v>0.3923611111111111</v>
      </c>
      <c r="C28" s="170" t="s">
        <v>66</v>
      </c>
      <c r="D28" s="144" t="s">
        <v>540</v>
      </c>
      <c r="E28" s="130">
        <v>2</v>
      </c>
      <c r="F28" s="130">
        <v>6</v>
      </c>
      <c r="G28" s="144" t="s">
        <v>541</v>
      </c>
      <c r="H28" s="170" t="s">
        <v>39</v>
      </c>
      <c r="J28" s="192">
        <f t="shared" si="0"/>
        <v>7</v>
      </c>
      <c r="V28" s="184"/>
      <c r="W28" s="184"/>
      <c r="X28" s="184"/>
    </row>
    <row r="29" spans="1:24" x14ac:dyDescent="0.25">
      <c r="A29" s="104">
        <f>A28</f>
        <v>42326</v>
      </c>
      <c r="B29" s="7">
        <v>0.44791666666666669</v>
      </c>
      <c r="C29" s="170" t="s">
        <v>414</v>
      </c>
      <c r="D29" s="144" t="s">
        <v>541</v>
      </c>
      <c r="E29" s="130">
        <v>3</v>
      </c>
      <c r="F29" s="130">
        <v>0</v>
      </c>
      <c r="G29" s="144" t="s">
        <v>540</v>
      </c>
      <c r="H29" s="170" t="s">
        <v>415</v>
      </c>
      <c r="J29" s="192">
        <f t="shared" si="0"/>
        <v>7</v>
      </c>
      <c r="V29" s="184"/>
      <c r="W29" s="184"/>
      <c r="X29" s="184"/>
    </row>
    <row r="30" spans="1:24" x14ac:dyDescent="0.25">
      <c r="A30" s="104">
        <f>A26+14</f>
        <v>42340</v>
      </c>
      <c r="B30" s="7">
        <v>0.28125</v>
      </c>
      <c r="C30" s="170" t="s">
        <v>414</v>
      </c>
      <c r="D30" s="144" t="s">
        <v>541</v>
      </c>
      <c r="E30" s="130">
        <v>7</v>
      </c>
      <c r="F30" s="130">
        <v>7</v>
      </c>
      <c r="G30" s="144" t="s">
        <v>389</v>
      </c>
      <c r="H30" s="170" t="s">
        <v>38</v>
      </c>
      <c r="J30" s="194">
        <f t="shared" si="0"/>
        <v>8</v>
      </c>
      <c r="V30" s="184"/>
      <c r="W30" s="184"/>
      <c r="X30" s="184"/>
    </row>
    <row r="31" spans="1:24" x14ac:dyDescent="0.25">
      <c r="A31" s="104">
        <f>A30</f>
        <v>42340</v>
      </c>
      <c r="B31" s="7">
        <v>0.33680555555555558</v>
      </c>
      <c r="C31" s="170" t="s">
        <v>140</v>
      </c>
      <c r="D31" s="144" t="s">
        <v>540</v>
      </c>
      <c r="E31" s="130">
        <v>3</v>
      </c>
      <c r="F31" s="130">
        <v>7</v>
      </c>
      <c r="G31" s="144" t="s">
        <v>541</v>
      </c>
      <c r="H31" s="170" t="s">
        <v>39</v>
      </c>
      <c r="J31" s="194">
        <f t="shared" si="0"/>
        <v>8</v>
      </c>
      <c r="V31" s="184"/>
      <c r="W31" s="184"/>
      <c r="X31" s="184"/>
    </row>
    <row r="32" spans="1:24" x14ac:dyDescent="0.25">
      <c r="A32" s="104">
        <f>A31</f>
        <v>42340</v>
      </c>
      <c r="B32" s="7">
        <v>0.3923611111111111</v>
      </c>
      <c r="C32" s="170" t="s">
        <v>162</v>
      </c>
      <c r="D32" s="144" t="s">
        <v>541</v>
      </c>
      <c r="E32" s="130">
        <v>7</v>
      </c>
      <c r="F32" s="130">
        <v>4</v>
      </c>
      <c r="G32" s="144" t="s">
        <v>540</v>
      </c>
      <c r="H32" s="170" t="s">
        <v>66</v>
      </c>
      <c r="J32" s="194">
        <f t="shared" si="0"/>
        <v>8</v>
      </c>
    </row>
    <row r="33" spans="1:10" x14ac:dyDescent="0.25">
      <c r="A33" s="104">
        <f>A32</f>
        <v>42340</v>
      </c>
      <c r="B33" s="7">
        <v>0.44791666666666669</v>
      </c>
      <c r="C33" s="170" t="s">
        <v>415</v>
      </c>
      <c r="D33" s="144" t="s">
        <v>540</v>
      </c>
      <c r="E33" s="130">
        <v>2</v>
      </c>
      <c r="F33" s="130">
        <v>3</v>
      </c>
      <c r="G33" s="144" t="s">
        <v>541</v>
      </c>
      <c r="H33" s="170" t="s">
        <v>119</v>
      </c>
      <c r="J33" s="194">
        <f t="shared" si="0"/>
        <v>8</v>
      </c>
    </row>
    <row r="34" spans="1:10" x14ac:dyDescent="0.25">
      <c r="A34" s="104">
        <f>A30+7</f>
        <v>42347</v>
      </c>
      <c r="B34" s="7">
        <v>0.28125</v>
      </c>
      <c r="C34" s="170" t="s">
        <v>119</v>
      </c>
      <c r="D34" s="144" t="s">
        <v>541</v>
      </c>
      <c r="E34" s="130">
        <v>6</v>
      </c>
      <c r="F34" s="130">
        <v>2</v>
      </c>
      <c r="G34" s="144" t="s">
        <v>540</v>
      </c>
      <c r="H34" s="170" t="s">
        <v>39</v>
      </c>
      <c r="J34" s="194">
        <f t="shared" si="0"/>
        <v>9</v>
      </c>
    </row>
    <row r="35" spans="1:10" x14ac:dyDescent="0.25">
      <c r="A35" s="104">
        <f>A34</f>
        <v>42347</v>
      </c>
      <c r="B35" s="7">
        <v>0.33680555555555558</v>
      </c>
      <c r="C35" s="170" t="s">
        <v>38</v>
      </c>
      <c r="D35" s="144" t="s">
        <v>541</v>
      </c>
      <c r="E35" s="130">
        <v>4</v>
      </c>
      <c r="F35" s="130">
        <v>2</v>
      </c>
      <c r="G35" s="144" t="s">
        <v>540</v>
      </c>
      <c r="H35" s="170" t="s">
        <v>415</v>
      </c>
      <c r="J35" s="194">
        <f t="shared" si="0"/>
        <v>9</v>
      </c>
    </row>
    <row r="36" spans="1:10" x14ac:dyDescent="0.25">
      <c r="A36" s="104">
        <f>A35</f>
        <v>42347</v>
      </c>
      <c r="B36" s="7">
        <v>0.3923611111111111</v>
      </c>
      <c r="C36" s="170" t="s">
        <v>162</v>
      </c>
      <c r="D36" s="144" t="s">
        <v>540</v>
      </c>
      <c r="E36" s="130">
        <v>3</v>
      </c>
      <c r="F36" s="130">
        <v>6</v>
      </c>
      <c r="G36" s="144" t="s">
        <v>541</v>
      </c>
      <c r="H36" s="170" t="s">
        <v>140</v>
      </c>
      <c r="J36" s="194">
        <f t="shared" si="0"/>
        <v>9</v>
      </c>
    </row>
    <row r="37" spans="1:10" x14ac:dyDescent="0.25">
      <c r="A37" s="104">
        <f>A36</f>
        <v>42347</v>
      </c>
      <c r="B37" s="7">
        <v>0.44791666666666669</v>
      </c>
      <c r="C37" s="170" t="s">
        <v>414</v>
      </c>
      <c r="D37" s="144" t="s">
        <v>541</v>
      </c>
      <c r="E37" s="130">
        <v>7</v>
      </c>
      <c r="F37" s="130">
        <v>1</v>
      </c>
      <c r="G37" s="144" t="s">
        <v>540</v>
      </c>
      <c r="H37" s="170" t="s">
        <v>66</v>
      </c>
      <c r="J37" s="194">
        <f t="shared" si="0"/>
        <v>9</v>
      </c>
    </row>
    <row r="38" spans="1:10" ht="16.5" customHeight="1" x14ac:dyDescent="0.25">
      <c r="A38" s="104">
        <f>A34+7</f>
        <v>42354</v>
      </c>
      <c r="B38" s="7">
        <v>0.28125</v>
      </c>
      <c r="C38" s="170" t="s">
        <v>414</v>
      </c>
      <c r="D38" s="144" t="s">
        <v>540</v>
      </c>
      <c r="E38" s="130">
        <v>4</v>
      </c>
      <c r="F38" s="130">
        <v>5</v>
      </c>
      <c r="G38" s="144" t="s">
        <v>541</v>
      </c>
      <c r="H38" s="170" t="s">
        <v>140</v>
      </c>
      <c r="J38" s="194">
        <f t="shared" si="0"/>
        <v>10</v>
      </c>
    </row>
    <row r="39" spans="1:10" x14ac:dyDescent="0.25">
      <c r="A39" s="104">
        <f>A38</f>
        <v>42354</v>
      </c>
      <c r="B39" s="7">
        <v>0.33680555555555558</v>
      </c>
      <c r="C39" s="170" t="s">
        <v>119</v>
      </c>
      <c r="D39" s="144" t="s">
        <v>540</v>
      </c>
      <c r="E39" s="130">
        <v>2</v>
      </c>
      <c r="F39" s="130">
        <v>3</v>
      </c>
      <c r="G39" s="144" t="s">
        <v>541</v>
      </c>
      <c r="H39" s="170" t="s">
        <v>162</v>
      </c>
      <c r="J39" s="194">
        <f t="shared" si="0"/>
        <v>10</v>
      </c>
    </row>
    <row r="40" spans="1:10" x14ac:dyDescent="0.25">
      <c r="A40" s="104">
        <f>A39</f>
        <v>42354</v>
      </c>
      <c r="B40" s="7">
        <v>0.3923611111111111</v>
      </c>
      <c r="C40" s="170" t="s">
        <v>415</v>
      </c>
      <c r="D40" s="144" t="s">
        <v>540</v>
      </c>
      <c r="E40" s="130">
        <v>0</v>
      </c>
      <c r="F40" s="130">
        <v>2</v>
      </c>
      <c r="G40" s="144" t="s">
        <v>541</v>
      </c>
      <c r="H40" s="170" t="s">
        <v>39</v>
      </c>
      <c r="J40" s="194">
        <f t="shared" si="0"/>
        <v>10</v>
      </c>
    </row>
    <row r="41" spans="1:10" x14ac:dyDescent="0.25">
      <c r="A41" s="104">
        <f>A40</f>
        <v>42354</v>
      </c>
      <c r="B41" s="7">
        <v>0.44791666666666669</v>
      </c>
      <c r="C41" s="170" t="s">
        <v>38</v>
      </c>
      <c r="D41" s="144" t="s">
        <v>540</v>
      </c>
      <c r="E41" s="130">
        <v>4</v>
      </c>
      <c r="F41" s="130">
        <v>6</v>
      </c>
      <c r="G41" s="144" t="s">
        <v>541</v>
      </c>
      <c r="H41" s="170" t="s">
        <v>66</v>
      </c>
      <c r="J41" s="194">
        <f t="shared" si="0"/>
        <v>10</v>
      </c>
    </row>
    <row r="42" spans="1:10" x14ac:dyDescent="0.25">
      <c r="A42" s="104">
        <f>A38+14</f>
        <v>42368</v>
      </c>
      <c r="B42" s="7">
        <v>0.28125</v>
      </c>
      <c r="C42" s="170" t="s">
        <v>66</v>
      </c>
      <c r="H42" s="170" t="s">
        <v>415</v>
      </c>
      <c r="J42" s="194">
        <f t="shared" si="0"/>
        <v>11</v>
      </c>
    </row>
    <row r="43" spans="1:10" x14ac:dyDescent="0.25">
      <c r="A43" s="104">
        <f>A42</f>
        <v>42368</v>
      </c>
      <c r="B43" s="7">
        <v>0.33680555555555558</v>
      </c>
      <c r="C43" s="170" t="s">
        <v>119</v>
      </c>
      <c r="H43" s="170" t="s">
        <v>414</v>
      </c>
      <c r="J43" s="194">
        <f t="shared" si="0"/>
        <v>11</v>
      </c>
    </row>
    <row r="44" spans="1:10" x14ac:dyDescent="0.25">
      <c r="A44" s="104">
        <f>A43</f>
        <v>42368</v>
      </c>
      <c r="B44" s="7">
        <v>0.3923611111111111</v>
      </c>
      <c r="C44" s="170" t="s">
        <v>38</v>
      </c>
      <c r="H44" s="170" t="s">
        <v>140</v>
      </c>
      <c r="J44" s="194">
        <f t="shared" si="0"/>
        <v>11</v>
      </c>
    </row>
    <row r="45" spans="1:10" x14ac:dyDescent="0.25">
      <c r="A45" s="104">
        <f>A44</f>
        <v>42368</v>
      </c>
      <c r="B45" s="7">
        <v>0.44791666666666669</v>
      </c>
      <c r="C45" s="170" t="s">
        <v>39</v>
      </c>
      <c r="H45" s="170" t="s">
        <v>162</v>
      </c>
      <c r="J45" s="194">
        <f t="shared" si="0"/>
        <v>11</v>
      </c>
    </row>
    <row r="46" spans="1:10" x14ac:dyDescent="0.25">
      <c r="A46" s="104">
        <f>A42+7</f>
        <v>42375</v>
      </c>
      <c r="B46" s="7">
        <v>0.28125</v>
      </c>
      <c r="C46" s="184" t="s">
        <v>162</v>
      </c>
      <c r="H46" s="184" t="s">
        <v>415</v>
      </c>
      <c r="J46" s="194">
        <f t="shared" si="0"/>
        <v>12</v>
      </c>
    </row>
    <row r="47" spans="1:10" x14ac:dyDescent="0.25">
      <c r="A47" s="104">
        <f>A46</f>
        <v>42375</v>
      </c>
      <c r="B47" s="7">
        <v>0.33680555555555558</v>
      </c>
      <c r="C47" s="184" t="s">
        <v>66</v>
      </c>
      <c r="H47" s="184" t="s">
        <v>140</v>
      </c>
      <c r="J47" s="194">
        <f t="shared" si="0"/>
        <v>12</v>
      </c>
    </row>
    <row r="48" spans="1:10" x14ac:dyDescent="0.25">
      <c r="A48" s="104">
        <f>A47</f>
        <v>42375</v>
      </c>
      <c r="B48" s="7">
        <v>0.3923611111111111</v>
      </c>
      <c r="C48" s="184" t="s">
        <v>39</v>
      </c>
      <c r="H48" s="184" t="s">
        <v>414</v>
      </c>
      <c r="J48" s="194">
        <f t="shared" si="0"/>
        <v>12</v>
      </c>
    </row>
    <row r="49" spans="1:10" x14ac:dyDescent="0.25">
      <c r="A49" s="104">
        <f>A48</f>
        <v>42375</v>
      </c>
      <c r="B49" s="7">
        <v>0.44791666666666669</v>
      </c>
      <c r="C49" s="184" t="s">
        <v>119</v>
      </c>
      <c r="H49" s="184" t="s">
        <v>38</v>
      </c>
      <c r="J49" s="194">
        <f t="shared" si="0"/>
        <v>12</v>
      </c>
    </row>
    <row r="50" spans="1:10" x14ac:dyDescent="0.25">
      <c r="A50" s="104">
        <f>A46+7</f>
        <v>42382</v>
      </c>
      <c r="B50" s="7">
        <v>0.28125</v>
      </c>
      <c r="C50" s="184" t="s">
        <v>39</v>
      </c>
      <c r="H50" s="184" t="s">
        <v>38</v>
      </c>
      <c r="J50" s="194">
        <f t="shared" si="0"/>
        <v>13</v>
      </c>
    </row>
    <row r="51" spans="1:10" x14ac:dyDescent="0.25">
      <c r="A51" s="104">
        <f>A50</f>
        <v>42382</v>
      </c>
      <c r="B51" s="7">
        <v>0.33680555555555558</v>
      </c>
      <c r="C51" s="184" t="s">
        <v>414</v>
      </c>
      <c r="H51" s="184" t="s">
        <v>162</v>
      </c>
      <c r="J51" s="194">
        <f t="shared" si="0"/>
        <v>13</v>
      </c>
    </row>
    <row r="52" spans="1:10" x14ac:dyDescent="0.25">
      <c r="A52" s="104">
        <f>A51</f>
        <v>42382</v>
      </c>
      <c r="B52" s="7">
        <v>0.3923611111111111</v>
      </c>
      <c r="C52" s="184" t="s">
        <v>66</v>
      </c>
      <c r="H52" s="184" t="s">
        <v>119</v>
      </c>
      <c r="J52" s="194">
        <f t="shared" si="0"/>
        <v>13</v>
      </c>
    </row>
    <row r="53" spans="1:10" x14ac:dyDescent="0.25">
      <c r="A53" s="104">
        <f>A52</f>
        <v>42382</v>
      </c>
      <c r="B53" s="7">
        <v>0.44791666666666669</v>
      </c>
      <c r="C53" s="184" t="s">
        <v>140</v>
      </c>
      <c r="H53" s="184" t="s">
        <v>415</v>
      </c>
      <c r="J53" s="194">
        <f t="shared" si="0"/>
        <v>13</v>
      </c>
    </row>
    <row r="54" spans="1:10" x14ac:dyDescent="0.25">
      <c r="A54" s="104">
        <f>A50+7</f>
        <v>42389</v>
      </c>
      <c r="B54" s="7">
        <v>0.28125</v>
      </c>
      <c r="C54" s="184" t="s">
        <v>140</v>
      </c>
      <c r="H54" s="184" t="s">
        <v>119</v>
      </c>
      <c r="J54" s="194">
        <f t="shared" si="0"/>
        <v>14</v>
      </c>
    </row>
    <row r="55" spans="1:10" x14ac:dyDescent="0.25">
      <c r="A55" s="104">
        <f>A54</f>
        <v>42389</v>
      </c>
      <c r="B55" s="7">
        <v>0.33680555555555558</v>
      </c>
      <c r="C55" s="184" t="s">
        <v>39</v>
      </c>
      <c r="H55" s="184" t="s">
        <v>66</v>
      </c>
      <c r="J55" s="194">
        <f t="shared" si="0"/>
        <v>14</v>
      </c>
    </row>
    <row r="56" spans="1:10" x14ac:dyDescent="0.25">
      <c r="A56" s="104">
        <f>A55</f>
        <v>42389</v>
      </c>
      <c r="B56" s="7">
        <v>0.3923611111111111</v>
      </c>
      <c r="C56" s="184" t="s">
        <v>415</v>
      </c>
      <c r="H56" s="184" t="s">
        <v>414</v>
      </c>
      <c r="J56" s="194">
        <f t="shared" si="0"/>
        <v>14</v>
      </c>
    </row>
    <row r="57" spans="1:10" x14ac:dyDescent="0.25">
      <c r="A57" s="104">
        <f>A56</f>
        <v>42389</v>
      </c>
      <c r="B57" s="7">
        <v>0.44791666666666669</v>
      </c>
      <c r="C57" s="184" t="s">
        <v>162</v>
      </c>
      <c r="H57" s="184" t="s">
        <v>38</v>
      </c>
      <c r="J57" s="194">
        <f t="shared" si="0"/>
        <v>14</v>
      </c>
    </row>
    <row r="58" spans="1:10" x14ac:dyDescent="0.25">
      <c r="A58" s="104">
        <f>A54+7</f>
        <v>42396</v>
      </c>
      <c r="B58" s="7">
        <v>0.28125</v>
      </c>
      <c r="C58" s="184" t="s">
        <v>140</v>
      </c>
      <c r="H58" s="184" t="s">
        <v>39</v>
      </c>
      <c r="J58" s="194">
        <f t="shared" si="0"/>
        <v>15</v>
      </c>
    </row>
    <row r="59" spans="1:10" x14ac:dyDescent="0.25">
      <c r="A59" s="104">
        <f>A58</f>
        <v>42396</v>
      </c>
      <c r="B59" s="7">
        <v>0.33680555555555558</v>
      </c>
      <c r="C59" s="184" t="s">
        <v>162</v>
      </c>
      <c r="H59" s="184" t="s">
        <v>66</v>
      </c>
      <c r="J59" s="194">
        <f t="shared" si="0"/>
        <v>15</v>
      </c>
    </row>
    <row r="60" spans="1:10" x14ac:dyDescent="0.25">
      <c r="A60" s="104">
        <f>A59</f>
        <v>42396</v>
      </c>
      <c r="B60" s="7">
        <v>0.3923611111111111</v>
      </c>
      <c r="C60" s="184" t="s">
        <v>415</v>
      </c>
      <c r="H60" s="184" t="s">
        <v>119</v>
      </c>
      <c r="J60" s="194">
        <f t="shared" si="0"/>
        <v>15</v>
      </c>
    </row>
    <row r="61" spans="1:10" x14ac:dyDescent="0.25">
      <c r="A61" s="104">
        <f>A60</f>
        <v>42396</v>
      </c>
      <c r="B61" s="7">
        <v>0.44791666666666669</v>
      </c>
      <c r="C61" s="184" t="s">
        <v>414</v>
      </c>
      <c r="H61" s="184" t="s">
        <v>38</v>
      </c>
      <c r="J61" s="194">
        <f t="shared" si="0"/>
        <v>15</v>
      </c>
    </row>
    <row r="62" spans="1:10" x14ac:dyDescent="0.25">
      <c r="A62" s="104">
        <f>A58+7</f>
        <v>42403</v>
      </c>
      <c r="B62" s="7">
        <v>0.28125</v>
      </c>
      <c r="C62" s="184" t="s">
        <v>38</v>
      </c>
      <c r="H62" s="184" t="s">
        <v>415</v>
      </c>
      <c r="J62" s="194">
        <f t="shared" si="0"/>
        <v>16</v>
      </c>
    </row>
    <row r="63" spans="1:10" x14ac:dyDescent="0.25">
      <c r="A63" s="104">
        <f>A62</f>
        <v>42403</v>
      </c>
      <c r="B63" s="7">
        <v>0.33680555555555558</v>
      </c>
      <c r="C63" s="184" t="s">
        <v>162</v>
      </c>
      <c r="H63" s="184" t="s">
        <v>140</v>
      </c>
      <c r="J63" s="194">
        <f t="shared" si="0"/>
        <v>16</v>
      </c>
    </row>
    <row r="64" spans="1:10" x14ac:dyDescent="0.25">
      <c r="A64" s="104">
        <f>A63</f>
        <v>42403</v>
      </c>
      <c r="B64" s="7">
        <v>0.3923611111111111</v>
      </c>
      <c r="C64" s="184" t="s">
        <v>414</v>
      </c>
      <c r="H64" s="184" t="s">
        <v>66</v>
      </c>
      <c r="J64" s="194">
        <f t="shared" si="0"/>
        <v>16</v>
      </c>
    </row>
    <row r="65" spans="1:10" x14ac:dyDescent="0.25">
      <c r="A65" s="104">
        <f>A64</f>
        <v>42403</v>
      </c>
      <c r="B65" s="7">
        <v>0.44791666666666669</v>
      </c>
      <c r="C65" s="184" t="s">
        <v>119</v>
      </c>
      <c r="H65" s="184" t="s">
        <v>39</v>
      </c>
      <c r="J65" s="194">
        <f t="shared" si="0"/>
        <v>16</v>
      </c>
    </row>
    <row r="66" spans="1:10" x14ac:dyDescent="0.25">
      <c r="A66" s="104">
        <f>A62+7</f>
        <v>42410</v>
      </c>
      <c r="B66" s="7">
        <v>0.28125</v>
      </c>
      <c r="C66" s="184" t="s">
        <v>119</v>
      </c>
      <c r="H66" s="184" t="s">
        <v>162</v>
      </c>
      <c r="J66" s="194">
        <f t="shared" si="0"/>
        <v>17</v>
      </c>
    </row>
    <row r="67" spans="1:10" x14ac:dyDescent="0.25">
      <c r="A67" s="104">
        <f>A66</f>
        <v>42410</v>
      </c>
      <c r="B67" s="7">
        <v>0.33680555555555558</v>
      </c>
      <c r="C67" s="184" t="s">
        <v>415</v>
      </c>
      <c r="H67" s="184" t="s">
        <v>39</v>
      </c>
      <c r="J67" s="194">
        <f t="shared" si="0"/>
        <v>17</v>
      </c>
    </row>
    <row r="68" spans="1:10" x14ac:dyDescent="0.25">
      <c r="A68" s="104">
        <f>A67</f>
        <v>42410</v>
      </c>
      <c r="B68" s="7">
        <v>0.3923611111111111</v>
      </c>
      <c r="C68" s="184" t="s">
        <v>38</v>
      </c>
      <c r="H68" s="184" t="s">
        <v>66</v>
      </c>
      <c r="J68" s="194">
        <f t="shared" si="0"/>
        <v>17</v>
      </c>
    </row>
    <row r="69" spans="1:10" x14ac:dyDescent="0.25">
      <c r="A69" s="104">
        <f>A68</f>
        <v>42410</v>
      </c>
      <c r="B69" s="7">
        <v>0.44791666666666669</v>
      </c>
      <c r="C69" s="184" t="s">
        <v>414</v>
      </c>
      <c r="H69" s="184" t="s">
        <v>140</v>
      </c>
      <c r="J69" s="194">
        <f t="shared" si="0"/>
        <v>17</v>
      </c>
    </row>
    <row r="70" spans="1:10" x14ac:dyDescent="0.25">
      <c r="A70" s="104">
        <f>A66+7</f>
        <v>42417</v>
      </c>
      <c r="B70" s="7">
        <v>0.28125</v>
      </c>
      <c r="C70" s="184" t="s">
        <v>119</v>
      </c>
      <c r="H70" s="184" t="s">
        <v>414</v>
      </c>
      <c r="J70" s="194">
        <f t="shared" si="0"/>
        <v>18</v>
      </c>
    </row>
    <row r="71" spans="1:10" x14ac:dyDescent="0.25">
      <c r="A71" s="104">
        <f>A70</f>
        <v>42417</v>
      </c>
      <c r="B71" s="7">
        <v>0.33680555555555558</v>
      </c>
      <c r="C71" s="184" t="s">
        <v>38</v>
      </c>
      <c r="H71" s="184" t="s">
        <v>140</v>
      </c>
      <c r="J71" s="194">
        <f t="shared" si="0"/>
        <v>18</v>
      </c>
    </row>
    <row r="72" spans="1:10" x14ac:dyDescent="0.25">
      <c r="A72" s="104">
        <f>A71</f>
        <v>42417</v>
      </c>
      <c r="B72" s="7">
        <v>0.3923611111111111</v>
      </c>
      <c r="C72" s="184" t="s">
        <v>39</v>
      </c>
      <c r="H72" s="184" t="s">
        <v>162</v>
      </c>
      <c r="J72" s="194">
        <f t="shared" si="0"/>
        <v>18</v>
      </c>
    </row>
    <row r="73" spans="1:10" x14ac:dyDescent="0.25">
      <c r="A73" s="104">
        <f>A72</f>
        <v>42417</v>
      </c>
      <c r="B73" s="7">
        <v>0.44791666666666669</v>
      </c>
      <c r="C73" s="184" t="s">
        <v>66</v>
      </c>
      <c r="H73" s="184" t="s">
        <v>415</v>
      </c>
      <c r="J73" s="194">
        <f t="shared" si="0"/>
        <v>18</v>
      </c>
    </row>
    <row r="74" spans="1:10" x14ac:dyDescent="0.25">
      <c r="A74" s="104">
        <f>A70+7</f>
        <v>42424</v>
      </c>
      <c r="B74" s="7">
        <v>0.28125</v>
      </c>
      <c r="C74" s="184" t="s">
        <v>66</v>
      </c>
      <c r="H74" s="184" t="s">
        <v>140</v>
      </c>
      <c r="J74" s="194">
        <f t="shared" si="0"/>
        <v>19</v>
      </c>
    </row>
    <row r="75" spans="1:10" x14ac:dyDescent="0.25">
      <c r="A75" s="104">
        <f>A74</f>
        <v>42424</v>
      </c>
      <c r="B75" s="7">
        <v>0.33680555555555558</v>
      </c>
      <c r="C75" s="184" t="s">
        <v>39</v>
      </c>
      <c r="H75" s="184" t="s">
        <v>414</v>
      </c>
      <c r="J75" s="194">
        <f t="shared" si="0"/>
        <v>19</v>
      </c>
    </row>
    <row r="76" spans="1:10" x14ac:dyDescent="0.25">
      <c r="A76" s="104">
        <f>A75</f>
        <v>42424</v>
      </c>
      <c r="B76" s="7">
        <v>0.3923611111111111</v>
      </c>
      <c r="C76" s="184" t="s">
        <v>38</v>
      </c>
      <c r="H76" s="184" t="s">
        <v>119</v>
      </c>
      <c r="J76" s="194">
        <f t="shared" si="0"/>
        <v>19</v>
      </c>
    </row>
    <row r="77" spans="1:10" x14ac:dyDescent="0.25">
      <c r="A77" s="104">
        <f>A76</f>
        <v>42424</v>
      </c>
      <c r="B77" s="7">
        <v>0.44791666666666669</v>
      </c>
      <c r="C77" s="184" t="s">
        <v>415</v>
      </c>
      <c r="H77" s="184" t="s">
        <v>162</v>
      </c>
      <c r="J77" s="194">
        <f t="shared" si="0"/>
        <v>19</v>
      </c>
    </row>
    <row r="78" spans="1:10" x14ac:dyDescent="0.25">
      <c r="A78" s="104">
        <f>A74+7</f>
        <v>42431</v>
      </c>
      <c r="B78" s="7">
        <v>0.28125</v>
      </c>
      <c r="C78" s="184" t="s">
        <v>162</v>
      </c>
      <c r="H78" s="184" t="s">
        <v>414</v>
      </c>
      <c r="J78" s="194">
        <f t="shared" ref="J78:J113" si="1">J74+1</f>
        <v>20</v>
      </c>
    </row>
    <row r="79" spans="1:10" x14ac:dyDescent="0.25">
      <c r="A79" s="104">
        <f>A78</f>
        <v>42431</v>
      </c>
      <c r="B79" s="7">
        <v>0.33680555555555558</v>
      </c>
      <c r="C79" s="184" t="s">
        <v>66</v>
      </c>
      <c r="H79" s="184" t="s">
        <v>119</v>
      </c>
      <c r="J79" s="194">
        <f t="shared" si="1"/>
        <v>20</v>
      </c>
    </row>
    <row r="80" spans="1:10" x14ac:dyDescent="0.25">
      <c r="A80" s="104">
        <f>A79</f>
        <v>42431</v>
      </c>
      <c r="B80" s="7">
        <v>0.3923611111111111</v>
      </c>
      <c r="C80" s="184" t="s">
        <v>140</v>
      </c>
      <c r="H80" s="184" t="s">
        <v>415</v>
      </c>
      <c r="J80" s="194">
        <f t="shared" si="1"/>
        <v>20</v>
      </c>
    </row>
    <row r="81" spans="1:10" x14ac:dyDescent="0.25">
      <c r="A81" s="104">
        <f>A80</f>
        <v>42431</v>
      </c>
      <c r="B81" s="7">
        <v>0.44791666666666669</v>
      </c>
      <c r="C81" s="184" t="s">
        <v>39</v>
      </c>
      <c r="H81" s="184" t="s">
        <v>38</v>
      </c>
      <c r="J81" s="194">
        <f t="shared" si="1"/>
        <v>20</v>
      </c>
    </row>
    <row r="82" spans="1:10" x14ac:dyDescent="0.25">
      <c r="A82" s="104">
        <f>A78+7</f>
        <v>42438</v>
      </c>
      <c r="B82" s="7">
        <v>0.28125</v>
      </c>
      <c r="C82" s="184" t="s">
        <v>39</v>
      </c>
      <c r="H82" s="184" t="s">
        <v>66</v>
      </c>
      <c r="J82" s="194">
        <f t="shared" si="1"/>
        <v>21</v>
      </c>
    </row>
    <row r="83" spans="1:10" x14ac:dyDescent="0.25">
      <c r="A83" s="104">
        <f>A82</f>
        <v>42438</v>
      </c>
      <c r="B83" s="7">
        <v>0.33680555555555558</v>
      </c>
      <c r="C83" s="184" t="s">
        <v>415</v>
      </c>
      <c r="H83" s="184" t="s">
        <v>414</v>
      </c>
      <c r="J83" s="194">
        <f t="shared" si="1"/>
        <v>21</v>
      </c>
    </row>
    <row r="84" spans="1:10" x14ac:dyDescent="0.25">
      <c r="A84" s="104">
        <f>A83</f>
        <v>42438</v>
      </c>
      <c r="B84" s="7">
        <v>0.3923611111111111</v>
      </c>
      <c r="C84" s="184" t="s">
        <v>162</v>
      </c>
      <c r="H84" s="184" t="s">
        <v>38</v>
      </c>
      <c r="J84" s="194">
        <f t="shared" si="1"/>
        <v>21</v>
      </c>
    </row>
    <row r="85" spans="1:10" x14ac:dyDescent="0.25">
      <c r="A85" s="104">
        <f>A84</f>
        <v>42438</v>
      </c>
      <c r="B85" s="7">
        <v>0.44791666666666669</v>
      </c>
      <c r="C85" s="184" t="s">
        <v>140</v>
      </c>
      <c r="H85" s="184" t="s">
        <v>119</v>
      </c>
      <c r="J85" s="194">
        <f t="shared" si="1"/>
        <v>21</v>
      </c>
    </row>
    <row r="86" spans="1:10" x14ac:dyDescent="0.25">
      <c r="A86" s="104">
        <f>A82+7</f>
        <v>42445</v>
      </c>
      <c r="B86" s="7">
        <v>0.28125</v>
      </c>
      <c r="C86" s="184" t="s">
        <v>162</v>
      </c>
      <c r="H86" s="184" t="s">
        <v>66</v>
      </c>
      <c r="J86" s="194">
        <f t="shared" si="1"/>
        <v>22</v>
      </c>
    </row>
    <row r="87" spans="1:10" x14ac:dyDescent="0.25">
      <c r="A87" s="104">
        <f>A86</f>
        <v>42445</v>
      </c>
      <c r="B87" s="7">
        <v>0.33680555555555558</v>
      </c>
      <c r="C87" s="184" t="s">
        <v>415</v>
      </c>
      <c r="H87" s="184" t="s">
        <v>119</v>
      </c>
      <c r="J87" s="194">
        <f t="shared" si="1"/>
        <v>22</v>
      </c>
    </row>
    <row r="88" spans="1:10" x14ac:dyDescent="0.25">
      <c r="A88" s="104">
        <f>A87</f>
        <v>42445</v>
      </c>
      <c r="B88" s="7">
        <v>0.3923611111111111</v>
      </c>
      <c r="C88" s="184" t="s">
        <v>414</v>
      </c>
      <c r="H88" s="184" t="s">
        <v>38</v>
      </c>
      <c r="J88" s="194">
        <f t="shared" si="1"/>
        <v>22</v>
      </c>
    </row>
    <row r="89" spans="1:10" x14ac:dyDescent="0.25">
      <c r="A89" s="104">
        <f>A88</f>
        <v>42445</v>
      </c>
      <c r="B89" s="7">
        <v>0.44791666666666669</v>
      </c>
      <c r="C89" s="184" t="s">
        <v>140</v>
      </c>
      <c r="H89" s="184" t="s">
        <v>39</v>
      </c>
      <c r="J89" s="194">
        <f t="shared" si="1"/>
        <v>22</v>
      </c>
    </row>
    <row r="90" spans="1:10" x14ac:dyDescent="0.25">
      <c r="A90" s="104">
        <f>A86+7</f>
        <v>42452</v>
      </c>
      <c r="B90" s="7">
        <v>0.28125</v>
      </c>
      <c r="C90" s="184" t="s">
        <v>140</v>
      </c>
      <c r="H90" s="184" t="s">
        <v>162</v>
      </c>
      <c r="J90" s="194">
        <f t="shared" si="1"/>
        <v>23</v>
      </c>
    </row>
    <row r="91" spans="1:10" x14ac:dyDescent="0.25">
      <c r="A91" s="104">
        <f>A90</f>
        <v>42452</v>
      </c>
      <c r="B91" s="7">
        <v>0.33680555555555558</v>
      </c>
      <c r="C91" s="184" t="s">
        <v>414</v>
      </c>
      <c r="H91" s="184" t="s">
        <v>66</v>
      </c>
      <c r="J91" s="194">
        <f t="shared" si="1"/>
        <v>23</v>
      </c>
    </row>
    <row r="92" spans="1:10" x14ac:dyDescent="0.25">
      <c r="A92" s="104">
        <f>A91</f>
        <v>42452</v>
      </c>
      <c r="B92" s="7">
        <v>0.3923611111111111</v>
      </c>
      <c r="C92" s="184" t="s">
        <v>119</v>
      </c>
      <c r="H92" s="184" t="s">
        <v>39</v>
      </c>
      <c r="J92" s="194">
        <f t="shared" si="1"/>
        <v>23</v>
      </c>
    </row>
    <row r="93" spans="1:10" x14ac:dyDescent="0.25">
      <c r="A93" s="104">
        <f>A92</f>
        <v>42452</v>
      </c>
      <c r="B93" s="7">
        <v>0.44791666666666669</v>
      </c>
      <c r="C93" s="184" t="s">
        <v>38</v>
      </c>
      <c r="H93" s="184" t="s">
        <v>415</v>
      </c>
      <c r="J93" s="194">
        <f t="shared" si="1"/>
        <v>23</v>
      </c>
    </row>
    <row r="94" spans="1:10" x14ac:dyDescent="0.25">
      <c r="A94" s="104">
        <f>A90+7</f>
        <v>42459</v>
      </c>
      <c r="B94" s="7">
        <v>0.28125</v>
      </c>
      <c r="C94" s="184" t="s">
        <v>415</v>
      </c>
      <c r="H94" s="184" t="s">
        <v>39</v>
      </c>
      <c r="J94" s="194">
        <f t="shared" si="1"/>
        <v>24</v>
      </c>
    </row>
    <row r="95" spans="1:10" x14ac:dyDescent="0.25">
      <c r="A95" s="104">
        <f>A94</f>
        <v>42459</v>
      </c>
      <c r="B95" s="7">
        <v>0.33680555555555558</v>
      </c>
      <c r="C95" s="184" t="s">
        <v>38</v>
      </c>
      <c r="H95" s="184" t="s">
        <v>66</v>
      </c>
      <c r="J95" s="194">
        <f t="shared" si="1"/>
        <v>24</v>
      </c>
    </row>
    <row r="96" spans="1:10" x14ac:dyDescent="0.25">
      <c r="A96" s="104">
        <f>A95</f>
        <v>42459</v>
      </c>
      <c r="B96" s="7">
        <v>0.3923611111111111</v>
      </c>
      <c r="C96" s="184" t="s">
        <v>414</v>
      </c>
      <c r="H96" s="184" t="s">
        <v>140</v>
      </c>
      <c r="J96" s="194">
        <f t="shared" si="1"/>
        <v>24</v>
      </c>
    </row>
    <row r="97" spans="1:10" x14ac:dyDescent="0.25">
      <c r="A97" s="104">
        <f>A96</f>
        <v>42459</v>
      </c>
      <c r="B97" s="7">
        <v>0.44791666666666669</v>
      </c>
      <c r="C97" s="184" t="s">
        <v>119</v>
      </c>
      <c r="H97" s="184" t="s">
        <v>162</v>
      </c>
      <c r="J97" s="194">
        <f t="shared" si="1"/>
        <v>24</v>
      </c>
    </row>
    <row r="98" spans="1:10" x14ac:dyDescent="0.25">
      <c r="A98" s="104">
        <f>A94+7</f>
        <v>42466</v>
      </c>
      <c r="B98" s="7">
        <v>0.28125</v>
      </c>
      <c r="C98" t="s">
        <v>38</v>
      </c>
      <c r="H98" t="s">
        <v>140</v>
      </c>
      <c r="J98" s="194">
        <f t="shared" si="1"/>
        <v>25</v>
      </c>
    </row>
    <row r="99" spans="1:10" x14ac:dyDescent="0.25">
      <c r="A99" s="104">
        <f>A98</f>
        <v>42466</v>
      </c>
      <c r="B99" s="7">
        <v>0.33680555555555558</v>
      </c>
      <c r="C99" t="s">
        <v>39</v>
      </c>
      <c r="H99" t="s">
        <v>162</v>
      </c>
      <c r="J99" s="194">
        <f t="shared" si="1"/>
        <v>25</v>
      </c>
    </row>
    <row r="100" spans="1:10" x14ac:dyDescent="0.25">
      <c r="A100" s="104">
        <f>A99</f>
        <v>42466</v>
      </c>
      <c r="B100" s="7">
        <v>0.3923611111111111</v>
      </c>
      <c r="C100" t="s">
        <v>66</v>
      </c>
      <c r="H100" t="s">
        <v>415</v>
      </c>
      <c r="J100" s="194">
        <f t="shared" si="1"/>
        <v>25</v>
      </c>
    </row>
    <row r="101" spans="1:10" x14ac:dyDescent="0.25">
      <c r="A101" s="104">
        <f>A100</f>
        <v>42466</v>
      </c>
      <c r="B101" s="7">
        <v>0.44791666666666669</v>
      </c>
      <c r="C101" t="s">
        <v>119</v>
      </c>
      <c r="H101" t="s">
        <v>414</v>
      </c>
      <c r="J101" s="194">
        <f t="shared" si="1"/>
        <v>25</v>
      </c>
    </row>
    <row r="102" spans="1:10" x14ac:dyDescent="0.25">
      <c r="A102" s="104">
        <f>A98+7</f>
        <v>42473</v>
      </c>
      <c r="B102" s="7">
        <v>0.28125</v>
      </c>
      <c r="C102" t="s">
        <v>39</v>
      </c>
      <c r="H102" t="s">
        <v>414</v>
      </c>
      <c r="J102" s="194">
        <f t="shared" si="1"/>
        <v>26</v>
      </c>
    </row>
    <row r="103" spans="1:10" x14ac:dyDescent="0.25">
      <c r="A103" s="104">
        <f>A102</f>
        <v>42473</v>
      </c>
      <c r="B103" s="7">
        <v>0.33680555555555558</v>
      </c>
      <c r="C103" t="s">
        <v>119</v>
      </c>
      <c r="H103" t="s">
        <v>38</v>
      </c>
      <c r="J103" s="194">
        <f t="shared" si="1"/>
        <v>26</v>
      </c>
    </row>
    <row r="104" spans="1:10" x14ac:dyDescent="0.25">
      <c r="A104" s="104">
        <f>A103</f>
        <v>42473</v>
      </c>
      <c r="B104" s="7">
        <v>0.3923611111111111</v>
      </c>
      <c r="C104" t="s">
        <v>415</v>
      </c>
      <c r="H104" t="s">
        <v>162</v>
      </c>
      <c r="J104" s="194">
        <f t="shared" si="1"/>
        <v>26</v>
      </c>
    </row>
    <row r="105" spans="1:10" x14ac:dyDescent="0.25">
      <c r="A105" s="104">
        <f>A104</f>
        <v>42473</v>
      </c>
      <c r="B105" s="7">
        <v>0.44791666666666669</v>
      </c>
      <c r="C105" t="s">
        <v>66</v>
      </c>
      <c r="H105" t="s">
        <v>140</v>
      </c>
      <c r="J105" s="194">
        <f t="shared" si="1"/>
        <v>26</v>
      </c>
    </row>
    <row r="106" spans="1:10" x14ac:dyDescent="0.25">
      <c r="A106" s="104">
        <f>A102+7</f>
        <v>42480</v>
      </c>
      <c r="B106" s="7">
        <v>0.28125</v>
      </c>
      <c r="C106" t="s">
        <v>66</v>
      </c>
      <c r="H106" t="s">
        <v>119</v>
      </c>
      <c r="J106" s="194">
        <f t="shared" si="1"/>
        <v>27</v>
      </c>
    </row>
    <row r="107" spans="1:10" x14ac:dyDescent="0.25">
      <c r="A107" s="104">
        <f>A106</f>
        <v>42480</v>
      </c>
      <c r="B107" s="7">
        <v>0.33680555555555558</v>
      </c>
      <c r="C107" t="s">
        <v>140</v>
      </c>
      <c r="H107" t="s">
        <v>415</v>
      </c>
      <c r="J107" s="194">
        <f t="shared" si="1"/>
        <v>27</v>
      </c>
    </row>
    <row r="108" spans="1:10" x14ac:dyDescent="0.25">
      <c r="A108" s="104">
        <f>A107</f>
        <v>42480</v>
      </c>
      <c r="B108" s="7">
        <v>0.3923611111111111</v>
      </c>
      <c r="C108" t="s">
        <v>39</v>
      </c>
      <c r="H108" t="s">
        <v>38</v>
      </c>
      <c r="J108" s="194">
        <f t="shared" si="1"/>
        <v>27</v>
      </c>
    </row>
    <row r="109" spans="1:10" x14ac:dyDescent="0.25">
      <c r="A109" s="104">
        <f>A108</f>
        <v>42480</v>
      </c>
      <c r="B109" s="7">
        <v>0.44791666666666669</v>
      </c>
      <c r="C109" t="s">
        <v>162</v>
      </c>
      <c r="H109" t="s">
        <v>414</v>
      </c>
      <c r="J109" s="194">
        <f t="shared" si="1"/>
        <v>27</v>
      </c>
    </row>
    <row r="110" spans="1:10" x14ac:dyDescent="0.25">
      <c r="A110" s="104">
        <f>A106+7</f>
        <v>42487</v>
      </c>
      <c r="B110" s="7">
        <v>0.28125</v>
      </c>
      <c r="C110" t="s">
        <v>415</v>
      </c>
      <c r="H110" t="s">
        <v>414</v>
      </c>
      <c r="J110" s="194">
        <f t="shared" si="1"/>
        <v>28</v>
      </c>
    </row>
    <row r="111" spans="1:10" x14ac:dyDescent="0.25">
      <c r="A111" s="104">
        <f>A110</f>
        <v>42487</v>
      </c>
      <c r="B111" s="7">
        <v>0.33680555555555558</v>
      </c>
      <c r="C111" t="s">
        <v>162</v>
      </c>
      <c r="H111" t="s">
        <v>38</v>
      </c>
      <c r="J111" s="194">
        <f t="shared" si="1"/>
        <v>28</v>
      </c>
    </row>
    <row r="112" spans="1:10" x14ac:dyDescent="0.25">
      <c r="A112" s="104">
        <f>A111</f>
        <v>42487</v>
      </c>
      <c r="B112" s="7">
        <v>0.3923611111111111</v>
      </c>
      <c r="C112" t="s">
        <v>140</v>
      </c>
      <c r="H112" t="s">
        <v>119</v>
      </c>
      <c r="J112" s="194">
        <f t="shared" si="1"/>
        <v>28</v>
      </c>
    </row>
    <row r="113" spans="1:10" x14ac:dyDescent="0.25">
      <c r="A113" s="104">
        <f>A112</f>
        <v>42487</v>
      </c>
      <c r="B113" s="7">
        <v>0.44791666666666669</v>
      </c>
      <c r="C113" t="s">
        <v>66</v>
      </c>
      <c r="H113" t="s">
        <v>39</v>
      </c>
      <c r="J113" s="194">
        <f t="shared" si="1"/>
        <v>28</v>
      </c>
    </row>
    <row r="114" spans="1:10" x14ac:dyDescent="0.25">
      <c r="A114" s="104">
        <f>A110+7</f>
        <v>42494</v>
      </c>
      <c r="B114" s="7">
        <v>0.28125</v>
      </c>
      <c r="J114" s="192" t="s">
        <v>459</v>
      </c>
    </row>
    <row r="115" spans="1:10" x14ac:dyDescent="0.25">
      <c r="A115" s="104">
        <f>A114</f>
        <v>42494</v>
      </c>
      <c r="B115" s="7">
        <v>0.33680555555555558</v>
      </c>
      <c r="J115" s="192" t="s">
        <v>459</v>
      </c>
    </row>
    <row r="116" spans="1:10" x14ac:dyDescent="0.25">
      <c r="A116" s="104">
        <f>A115</f>
        <v>42494</v>
      </c>
      <c r="B116" s="7">
        <v>0.3923611111111111</v>
      </c>
      <c r="J116" s="192" t="s">
        <v>459</v>
      </c>
    </row>
    <row r="117" spans="1:10" x14ac:dyDescent="0.25">
      <c r="A117" s="104">
        <f>A116</f>
        <v>42494</v>
      </c>
      <c r="B117" s="7">
        <v>0.44791666666666669</v>
      </c>
      <c r="J117" s="192" t="s">
        <v>459</v>
      </c>
    </row>
    <row r="118" spans="1:10" x14ac:dyDescent="0.25">
      <c r="A118" s="104">
        <f>A114+7</f>
        <v>42501</v>
      </c>
      <c r="B118" s="7">
        <v>0.28125</v>
      </c>
      <c r="J118" s="192" t="s">
        <v>460</v>
      </c>
    </row>
    <row r="119" spans="1:10" x14ac:dyDescent="0.25">
      <c r="A119" s="104">
        <f>A118</f>
        <v>42501</v>
      </c>
      <c r="B119" s="7">
        <v>0.33680555555555558</v>
      </c>
      <c r="J119" s="192" t="s">
        <v>460</v>
      </c>
    </row>
    <row r="120" spans="1:10" x14ac:dyDescent="0.25">
      <c r="A120" s="104">
        <f>A119</f>
        <v>42501</v>
      </c>
      <c r="B120" s="7">
        <v>0.3923611111111111</v>
      </c>
      <c r="J120" s="192" t="s">
        <v>460</v>
      </c>
    </row>
    <row r="121" spans="1:10" x14ac:dyDescent="0.25">
      <c r="A121" s="104">
        <f>A120</f>
        <v>42501</v>
      </c>
      <c r="B121" s="7">
        <v>0.44791666666666669</v>
      </c>
      <c r="J121" s="192" t="s">
        <v>460</v>
      </c>
    </row>
    <row r="122" spans="1:10" x14ac:dyDescent="0.25">
      <c r="A122" s="104">
        <f>A118+7</f>
        <v>42508</v>
      </c>
      <c r="B122" s="7">
        <v>0.28125</v>
      </c>
      <c r="J122" s="192" t="s">
        <v>461</v>
      </c>
    </row>
    <row r="123" spans="1:10" x14ac:dyDescent="0.25">
      <c r="A123" s="104">
        <f>A122</f>
        <v>42508</v>
      </c>
      <c r="B123" s="7">
        <v>0.33680555555555558</v>
      </c>
      <c r="J123" s="192" t="s">
        <v>461</v>
      </c>
    </row>
    <row r="124" spans="1:10" x14ac:dyDescent="0.25">
      <c r="A124" s="104">
        <f>A123</f>
        <v>42508</v>
      </c>
      <c r="B124" s="7">
        <v>0.3923611111111111</v>
      </c>
      <c r="J124" s="192" t="s">
        <v>461</v>
      </c>
    </row>
    <row r="125" spans="1:10" x14ac:dyDescent="0.25">
      <c r="A125" s="104">
        <f>A124</f>
        <v>42508</v>
      </c>
      <c r="B125" s="7">
        <v>0.44791666666666669</v>
      </c>
      <c r="J125" s="192" t="s">
        <v>461</v>
      </c>
    </row>
  </sheetData>
  <sortState ref="L4:T11">
    <sortCondition descending="1" ref="Q4:Q11"/>
    <sortCondition descending="1" ref="N4:N11"/>
    <sortCondition descending="1" ref="R4:R11"/>
    <sortCondition ref="S4:S11"/>
    <sortCondition ref="T4:T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N137"/>
  <sheetViews>
    <sheetView topLeftCell="E1" workbookViewId="0">
      <pane ySplit="1" topLeftCell="A2" activePane="bottomLeft" state="frozen"/>
      <selection pane="bottomLeft" activeCell="N136" sqref="N2:N136"/>
    </sheetView>
  </sheetViews>
  <sheetFormatPr defaultRowHeight="15" x14ac:dyDescent="0.25"/>
  <cols>
    <col min="1" max="1" width="6.5703125" style="55" bestFit="1" customWidth="1"/>
    <col min="2" max="2" width="9.140625" style="159"/>
    <col min="3" max="3" width="12.7109375" style="1" bestFit="1" customWidth="1"/>
    <col min="4" max="4" width="9.140625" style="130"/>
    <col min="5" max="5" width="12.85546875" style="172" bestFit="1" customWidth="1"/>
    <col min="6" max="6" width="9.42578125" bestFit="1" customWidth="1"/>
    <col min="7" max="7" width="12.140625" bestFit="1" customWidth="1"/>
    <col min="8" max="10" width="9.140625" style="5"/>
    <col min="11" max="11" width="9.140625" style="12"/>
    <col min="12" max="12" width="8.5703125" bestFit="1" customWidth="1"/>
    <col min="13" max="13" width="14.7109375" customWidth="1"/>
    <col min="14" max="14" width="70" bestFit="1" customWidth="1"/>
    <col min="17" max="17" width="13.42578125" customWidth="1"/>
  </cols>
  <sheetData>
    <row r="1" spans="1:14" s="2" customFormat="1" x14ac:dyDescent="0.25">
      <c r="A1" s="55" t="s">
        <v>507</v>
      </c>
      <c r="B1" s="160" t="s">
        <v>450</v>
      </c>
      <c r="C1" s="2" t="s">
        <v>37</v>
      </c>
      <c r="D1" s="185" t="s">
        <v>5</v>
      </c>
      <c r="E1" s="195" t="s">
        <v>6</v>
      </c>
      <c r="F1" s="2" t="s">
        <v>7</v>
      </c>
      <c r="G1" s="2" t="s">
        <v>8</v>
      </c>
      <c r="H1" s="4" t="s">
        <v>224</v>
      </c>
      <c r="I1" s="4" t="s">
        <v>225</v>
      </c>
      <c r="J1" s="4" t="s">
        <v>226</v>
      </c>
      <c r="K1" s="11" t="s">
        <v>229</v>
      </c>
      <c r="L1" s="2" t="s">
        <v>4</v>
      </c>
      <c r="N1" s="2" t="s">
        <v>451</v>
      </c>
    </row>
    <row r="2" spans="1:14" s="169" customFormat="1" ht="15" customHeight="1" x14ac:dyDescent="0.25">
      <c r="A2" s="55"/>
      <c r="B2" s="186">
        <v>145</v>
      </c>
      <c r="C2" s="169" t="s">
        <v>38</v>
      </c>
      <c r="D2" s="171">
        <v>1001</v>
      </c>
      <c r="E2" s="172" t="s">
        <v>525</v>
      </c>
      <c r="F2" s="169" t="s">
        <v>12</v>
      </c>
      <c r="G2" s="169" t="s">
        <v>13</v>
      </c>
      <c r="H2" s="171">
        <f>COUNTIF(GameStats!E:E,PlayerTable!D2)</f>
        <v>3</v>
      </c>
      <c r="I2" s="171">
        <f>COUNTIF(GameStats!G:I, PlayerTable!D2)</f>
        <v>3</v>
      </c>
      <c r="J2" s="171">
        <f>H2+I2</f>
        <v>6</v>
      </c>
      <c r="K2" s="174">
        <f>IF(COUNTIF(Penalty!E:E, PlayerTable!D2)=0, "", SUMIF(Penalty!E:E,PlayerTable!D2,Penalty!H:H))</f>
        <v>6</v>
      </c>
      <c r="N2" s="169" t="str">
        <f>CONCATENATE($N$1,B2,",",H2,",",I2,",",IF(ISNUMBER(K2),K2,"0"),");")</f>
        <v>insert into temp_stats (player_id, goals, assists, pen_min) values (145,3,3,6);</v>
      </c>
    </row>
    <row r="3" spans="1:14" s="169" customFormat="1" ht="15" customHeight="1" x14ac:dyDescent="0.25">
      <c r="A3" s="55"/>
      <c r="B3" s="186">
        <v>146</v>
      </c>
      <c r="C3" s="169" t="s">
        <v>38</v>
      </c>
      <c r="D3" s="171">
        <v>1017</v>
      </c>
      <c r="E3" s="172" t="s">
        <v>513</v>
      </c>
      <c r="F3" s="169" t="s">
        <v>146</v>
      </c>
      <c r="G3" s="169" t="s">
        <v>416</v>
      </c>
      <c r="H3" s="171">
        <f>COUNTIF(GameStats!E:E,PlayerTable!D3)</f>
        <v>12</v>
      </c>
      <c r="I3" s="171">
        <f>COUNTIF(GameStats!G:I, PlayerTable!D3)</f>
        <v>3</v>
      </c>
      <c r="J3" s="171">
        <f t="shared" ref="J3:J66" si="0">H3+I3</f>
        <v>15</v>
      </c>
      <c r="K3" s="174">
        <f>IF(COUNTIF(Penalty!E:E, PlayerTable!D3)=0, "", SUMIF(Penalty!E:E,PlayerTable!D3,Penalty!H:H))</f>
        <v>3</v>
      </c>
      <c r="N3" s="169" t="str">
        <f t="shared" ref="N3:N66" si="1">CONCATENATE($N$1,B3,",",H3,",",I3,",",IF(ISNUMBER(K3),K3,"0"),");")</f>
        <v>insert into temp_stats (player_id, goals, assists, pen_min) values (146,12,3,3);</v>
      </c>
    </row>
    <row r="4" spans="1:14" s="169" customFormat="1" ht="15" customHeight="1" x14ac:dyDescent="0.25">
      <c r="A4" s="55"/>
      <c r="B4" s="186">
        <v>147</v>
      </c>
      <c r="C4" s="169" t="s">
        <v>38</v>
      </c>
      <c r="D4" s="171">
        <v>1003</v>
      </c>
      <c r="E4" s="172" t="s">
        <v>548</v>
      </c>
      <c r="F4" s="169" t="s">
        <v>10</v>
      </c>
      <c r="G4" s="169" t="s">
        <v>34</v>
      </c>
      <c r="H4" s="171">
        <f>COUNTIF(GameStats!E:E,PlayerTable!D4)</f>
        <v>6</v>
      </c>
      <c r="I4" s="171">
        <f>COUNTIF(GameStats!G:I, PlayerTable!D4)</f>
        <v>2</v>
      </c>
      <c r="J4" s="171">
        <f t="shared" si="0"/>
        <v>8</v>
      </c>
      <c r="K4" s="174" t="str">
        <f>IF(COUNTIF(Penalty!E:E, PlayerTable!D4)=0, "", SUMIF(Penalty!E:E,PlayerTable!D4,Penalty!H:H))</f>
        <v/>
      </c>
      <c r="N4" s="169" t="str">
        <f t="shared" si="1"/>
        <v>insert into temp_stats (player_id, goals, assists, pen_min) values (147,6,2,0);</v>
      </c>
    </row>
    <row r="5" spans="1:14" s="169" customFormat="1" ht="15" customHeight="1" x14ac:dyDescent="0.25">
      <c r="A5" s="55"/>
      <c r="B5" s="186">
        <v>205</v>
      </c>
      <c r="C5" s="169" t="s">
        <v>38</v>
      </c>
      <c r="D5" s="171">
        <v>1004</v>
      </c>
      <c r="E5" s="172" t="s">
        <v>504</v>
      </c>
      <c r="F5" s="169" t="s">
        <v>24</v>
      </c>
      <c r="G5" s="169" t="s">
        <v>25</v>
      </c>
      <c r="H5" s="171">
        <f>COUNTIF(GameStats!E:E,PlayerTable!D5)</f>
        <v>2</v>
      </c>
      <c r="I5" s="171">
        <f>COUNTIF(GameStats!G:I, PlayerTable!D5)</f>
        <v>2</v>
      </c>
      <c r="J5" s="171">
        <f t="shared" si="0"/>
        <v>4</v>
      </c>
      <c r="K5" s="174" t="str">
        <f>IF(COUNTIF(Penalty!E:E, PlayerTable!D5)=0, "", SUMIF(Penalty!E:E,PlayerTable!D5,Penalty!H:H))</f>
        <v/>
      </c>
      <c r="N5" s="169" t="str">
        <f t="shared" si="1"/>
        <v>insert into temp_stats (player_id, goals, assists, pen_min) values (205,2,2,0);</v>
      </c>
    </row>
    <row r="6" spans="1:14" s="169" customFormat="1" ht="15" customHeight="1" x14ac:dyDescent="0.25">
      <c r="A6" s="55"/>
      <c r="B6" s="186">
        <v>148</v>
      </c>
      <c r="C6" s="169" t="s">
        <v>38</v>
      </c>
      <c r="D6" s="171">
        <v>1005</v>
      </c>
      <c r="E6" s="172" t="s">
        <v>484</v>
      </c>
      <c r="F6" s="169" t="s">
        <v>26</v>
      </c>
      <c r="G6" s="169" t="s">
        <v>27</v>
      </c>
      <c r="H6" s="171">
        <f>COUNTIF(GameStats!E:E,PlayerTable!D6)</f>
        <v>0</v>
      </c>
      <c r="I6" s="171">
        <f>COUNTIF(GameStats!G:I, PlayerTable!D6)</f>
        <v>1</v>
      </c>
      <c r="J6" s="171">
        <f t="shared" si="0"/>
        <v>1</v>
      </c>
      <c r="K6" s="174" t="str">
        <f>IF(COUNTIF(Penalty!E:E, PlayerTable!D6)=0, "", SUMIF(Penalty!E:E,PlayerTable!D6,Penalty!H:H))</f>
        <v/>
      </c>
      <c r="N6" s="169" t="str">
        <f t="shared" si="1"/>
        <v>insert into temp_stats (player_id, goals, assists, pen_min) values (148,0,1,0);</v>
      </c>
    </row>
    <row r="7" spans="1:14" s="169" customFormat="1" ht="15" customHeight="1" x14ac:dyDescent="0.25">
      <c r="A7" s="55"/>
      <c r="B7" s="186">
        <v>149</v>
      </c>
      <c r="C7" s="169" t="s">
        <v>38</v>
      </c>
      <c r="D7" s="171">
        <v>1006</v>
      </c>
      <c r="E7" s="172" t="s">
        <v>539</v>
      </c>
      <c r="F7" s="169" t="s">
        <v>30</v>
      </c>
      <c r="G7" s="169" t="s">
        <v>31</v>
      </c>
      <c r="H7" s="171">
        <f>COUNTIF(GameStats!E:E,PlayerTable!D7)</f>
        <v>2</v>
      </c>
      <c r="I7" s="171">
        <f>COUNTIF(GameStats!G:I, PlayerTable!D7)</f>
        <v>3</v>
      </c>
      <c r="J7" s="171">
        <f t="shared" si="0"/>
        <v>5</v>
      </c>
      <c r="K7" s="174" t="str">
        <f>IF(COUNTIF(Penalty!E:E, PlayerTable!D7)=0, "", SUMIF(Penalty!E:E,PlayerTable!D7,Penalty!H:H))</f>
        <v/>
      </c>
      <c r="N7" s="169" t="str">
        <f t="shared" si="1"/>
        <v>insert into temp_stats (player_id, goals, assists, pen_min) values (149,2,3,0);</v>
      </c>
    </row>
    <row r="8" spans="1:14" s="169" customFormat="1" ht="15" customHeight="1" x14ac:dyDescent="0.25">
      <c r="A8" s="55"/>
      <c r="B8" s="186">
        <v>265</v>
      </c>
      <c r="C8" s="169" t="s">
        <v>38</v>
      </c>
      <c r="D8" s="171">
        <v>1007</v>
      </c>
      <c r="E8" s="172" t="s">
        <v>531</v>
      </c>
      <c r="F8" s="169" t="s">
        <v>29</v>
      </c>
      <c r="G8" s="169" t="s">
        <v>11</v>
      </c>
      <c r="H8" s="171">
        <f>COUNTIF(GameStats!E:E,PlayerTable!D8)</f>
        <v>0</v>
      </c>
      <c r="I8" s="171">
        <f>COUNTIF(GameStats!G:I, PlayerTable!D8)</f>
        <v>0</v>
      </c>
      <c r="J8" s="171">
        <f t="shared" si="0"/>
        <v>0</v>
      </c>
      <c r="K8" s="174" t="str">
        <f>IF(COUNTIF(Penalty!E:E, PlayerTable!D8)=0, "", SUMIF(Penalty!E:E,PlayerTable!D8,Penalty!H:H))</f>
        <v/>
      </c>
      <c r="N8" s="169" t="str">
        <f t="shared" si="1"/>
        <v>insert into temp_stats (player_id, goals, assists, pen_min) values (265,0,0,0);</v>
      </c>
    </row>
    <row r="9" spans="1:14" s="169" customFormat="1" ht="15" customHeight="1" x14ac:dyDescent="0.25">
      <c r="A9" s="55"/>
      <c r="B9" s="186">
        <v>150</v>
      </c>
      <c r="C9" s="169" t="s">
        <v>38</v>
      </c>
      <c r="D9" s="171">
        <v>1008</v>
      </c>
      <c r="E9" s="172" t="s">
        <v>496</v>
      </c>
      <c r="F9" s="169" t="s">
        <v>10</v>
      </c>
      <c r="G9" s="169" t="s">
        <v>11</v>
      </c>
      <c r="H9" s="171">
        <f>COUNTIF(GameStats!E:E,PlayerTable!D9)</f>
        <v>6</v>
      </c>
      <c r="I9" s="171">
        <f>COUNTIF(GameStats!G:I, PlayerTable!D9)</f>
        <v>6</v>
      </c>
      <c r="J9" s="171">
        <f t="shared" si="0"/>
        <v>12</v>
      </c>
      <c r="K9" s="174" t="str">
        <f>IF(COUNTIF(Penalty!E:E, PlayerTable!D9)=0, "", SUMIF(Penalty!E:E,PlayerTable!D9,Penalty!H:H))</f>
        <v/>
      </c>
      <c r="N9" s="169" t="str">
        <f t="shared" si="1"/>
        <v>insert into temp_stats (player_id, goals, assists, pen_min) values (150,6,6,0);</v>
      </c>
    </row>
    <row r="10" spans="1:14" s="169" customFormat="1" ht="15" customHeight="1" x14ac:dyDescent="0.25">
      <c r="A10" s="55"/>
      <c r="B10" s="186">
        <v>267</v>
      </c>
      <c r="C10" s="169" t="s">
        <v>38</v>
      </c>
      <c r="D10" s="171">
        <v>5020</v>
      </c>
      <c r="E10" s="172" t="s">
        <v>528</v>
      </c>
      <c r="F10" s="169" t="s">
        <v>361</v>
      </c>
      <c r="G10" s="169" t="s">
        <v>362</v>
      </c>
      <c r="H10" s="171">
        <f>COUNTIF(GameStats!E:E,PlayerTable!D10)</f>
        <v>0</v>
      </c>
      <c r="I10" s="171">
        <f>COUNTIF(GameStats!G:I, PlayerTable!D10)</f>
        <v>0</v>
      </c>
      <c r="J10" s="171">
        <f t="shared" si="0"/>
        <v>0</v>
      </c>
      <c r="K10" s="174" t="str">
        <f>IF(COUNTIF(Penalty!E:E, PlayerTable!D10)=0, "", SUMIF(Penalty!E:E,PlayerTable!D10,Penalty!H:H))</f>
        <v/>
      </c>
      <c r="N10" s="169" t="str">
        <f t="shared" si="1"/>
        <v>insert into temp_stats (player_id, goals, assists, pen_min) values (267,0,0,0);</v>
      </c>
    </row>
    <row r="11" spans="1:14" s="169" customFormat="1" ht="15" customHeight="1" x14ac:dyDescent="0.25">
      <c r="A11" s="55"/>
      <c r="B11" s="186">
        <v>215</v>
      </c>
      <c r="C11" s="169" t="s">
        <v>38</v>
      </c>
      <c r="D11" s="171">
        <v>1010</v>
      </c>
      <c r="E11" s="172" t="s">
        <v>547</v>
      </c>
      <c r="F11" s="169" t="s">
        <v>16</v>
      </c>
      <c r="G11" s="169" t="s">
        <v>17</v>
      </c>
      <c r="H11" s="171">
        <f>COUNTIF(GameStats!E:E,PlayerTable!D11)</f>
        <v>2</v>
      </c>
      <c r="I11" s="171">
        <f>COUNTIF(GameStats!G:I, PlayerTable!D11)</f>
        <v>0</v>
      </c>
      <c r="J11" s="171">
        <f t="shared" si="0"/>
        <v>2</v>
      </c>
      <c r="K11" s="174" t="str">
        <f>IF(COUNTIF(Penalty!E:E, PlayerTable!D11)=0, "", SUMIF(Penalty!E:E,PlayerTable!D11,Penalty!H:H))</f>
        <v/>
      </c>
      <c r="N11" s="169" t="str">
        <f t="shared" si="1"/>
        <v>insert into temp_stats (player_id, goals, assists, pen_min) values (215,2,0,0);</v>
      </c>
    </row>
    <row r="12" spans="1:14" s="169" customFormat="1" ht="15" customHeight="1" x14ac:dyDescent="0.25">
      <c r="A12" s="55"/>
      <c r="B12" s="186">
        <v>151</v>
      </c>
      <c r="C12" s="169" t="s">
        <v>38</v>
      </c>
      <c r="D12" s="171">
        <v>1011</v>
      </c>
      <c r="E12" s="172" t="s">
        <v>528</v>
      </c>
      <c r="F12" s="169" t="s">
        <v>250</v>
      </c>
      <c r="G12" s="169" t="s">
        <v>9</v>
      </c>
      <c r="H12" s="171">
        <f>COUNTIF(GameStats!E:E,PlayerTable!D12)</f>
        <v>0</v>
      </c>
      <c r="I12" s="171">
        <f>COUNTIF(GameStats!G:I, PlayerTable!D12)</f>
        <v>0</v>
      </c>
      <c r="J12" s="171">
        <f t="shared" si="0"/>
        <v>0</v>
      </c>
      <c r="K12" s="174" t="str">
        <f>IF(COUNTIF(Penalty!E:E, PlayerTable!D12)=0, "", SUMIF(Penalty!E:E,PlayerTable!D12,Penalty!H:H))</f>
        <v/>
      </c>
      <c r="N12" s="169" t="str">
        <f t="shared" si="1"/>
        <v>insert into temp_stats (player_id, goals, assists, pen_min) values (151,0,0,0);</v>
      </c>
    </row>
    <row r="13" spans="1:14" s="169" customFormat="1" ht="15" customHeight="1" x14ac:dyDescent="0.25">
      <c r="A13" s="55"/>
      <c r="B13" s="186">
        <v>234</v>
      </c>
      <c r="C13" s="169" t="s">
        <v>38</v>
      </c>
      <c r="D13" s="171">
        <v>5008</v>
      </c>
      <c r="E13" s="172" t="s">
        <v>549</v>
      </c>
      <c r="F13" s="169" t="s">
        <v>43</v>
      </c>
      <c r="G13" s="169" t="s">
        <v>9</v>
      </c>
      <c r="H13" s="171">
        <f>COUNTIF(GameStats!E:E,PlayerTable!D13)</f>
        <v>0</v>
      </c>
      <c r="I13" s="171">
        <f>COUNTIF(GameStats!G:I, PlayerTable!D13)</f>
        <v>4</v>
      </c>
      <c r="J13" s="171">
        <f t="shared" si="0"/>
        <v>4</v>
      </c>
      <c r="K13" s="174">
        <f>IF(COUNTIF(Penalty!E:E, PlayerTable!D13)=0, "", SUMIF(Penalty!E:E,PlayerTable!D13,Penalty!H:H))</f>
        <v>3</v>
      </c>
      <c r="N13" s="169" t="str">
        <f t="shared" si="1"/>
        <v>insert into temp_stats (player_id, goals, assists, pen_min) values (234,0,4,3);</v>
      </c>
    </row>
    <row r="14" spans="1:14" s="169" customFormat="1" ht="15" customHeight="1" x14ac:dyDescent="0.25">
      <c r="A14" s="55"/>
      <c r="B14" s="186">
        <v>217</v>
      </c>
      <c r="C14" s="169" t="s">
        <v>38</v>
      </c>
      <c r="D14" s="171">
        <v>1018</v>
      </c>
      <c r="E14" s="172" t="s">
        <v>527</v>
      </c>
      <c r="F14" s="169" t="s">
        <v>116</v>
      </c>
      <c r="G14" s="169" t="s">
        <v>422</v>
      </c>
      <c r="H14" s="171">
        <f>COUNTIF(GameStats!E:E,PlayerTable!D14)</f>
        <v>4</v>
      </c>
      <c r="I14" s="171">
        <f>COUNTIF(GameStats!G:I, PlayerTable!D14)</f>
        <v>3</v>
      </c>
      <c r="J14" s="171">
        <f t="shared" si="0"/>
        <v>7</v>
      </c>
      <c r="K14" s="174" t="str">
        <f>IF(COUNTIF(Penalty!E:E, PlayerTable!D14)=0, "", SUMIF(Penalty!E:E,PlayerTable!D14,Penalty!H:H))</f>
        <v/>
      </c>
      <c r="N14" s="169" t="str">
        <f t="shared" si="1"/>
        <v>insert into temp_stats (player_id, goals, assists, pen_min) values (217,4,3,0);</v>
      </c>
    </row>
    <row r="15" spans="1:14" s="169" customFormat="1" ht="15" customHeight="1" x14ac:dyDescent="0.25">
      <c r="A15" s="55"/>
      <c r="B15" s="186">
        <v>152</v>
      </c>
      <c r="C15" s="169" t="s">
        <v>38</v>
      </c>
      <c r="D15" s="171">
        <v>1012</v>
      </c>
      <c r="E15" s="172" t="s">
        <v>509</v>
      </c>
      <c r="F15" s="169" t="s">
        <v>32</v>
      </c>
      <c r="G15" s="169" t="s">
        <v>33</v>
      </c>
      <c r="H15" s="171">
        <f>COUNTIF(GameStats!E:E,PlayerTable!D15)</f>
        <v>0</v>
      </c>
      <c r="I15" s="171">
        <f>COUNTIF(GameStats!G:I, PlayerTable!D15)</f>
        <v>0</v>
      </c>
      <c r="J15" s="171">
        <f t="shared" si="0"/>
        <v>0</v>
      </c>
      <c r="K15" s="174" t="str">
        <f>IF(COUNTIF(Penalty!E:E, PlayerTable!D15)=0, "", SUMIF(Penalty!E:E,PlayerTable!D15,Penalty!H:H))</f>
        <v/>
      </c>
      <c r="N15" s="169" t="str">
        <f t="shared" si="1"/>
        <v>insert into temp_stats (player_id, goals, assists, pen_min) values (152,0,0,0);</v>
      </c>
    </row>
    <row r="16" spans="1:14" s="169" customFormat="1" ht="15" customHeight="1" x14ac:dyDescent="0.25">
      <c r="A16" s="55"/>
      <c r="B16" s="186">
        <v>219</v>
      </c>
      <c r="C16" s="169" t="s">
        <v>38</v>
      </c>
      <c r="D16" s="171">
        <v>1013</v>
      </c>
      <c r="E16" s="172" t="s">
        <v>593</v>
      </c>
      <c r="F16" s="169" t="s">
        <v>18</v>
      </c>
      <c r="G16" s="169" t="s">
        <v>19</v>
      </c>
      <c r="H16" s="171">
        <f>COUNTIF(GameStats!E:E,PlayerTable!D16)</f>
        <v>12</v>
      </c>
      <c r="I16" s="171">
        <f>COUNTIF(GameStats!G:I, PlayerTable!D16)</f>
        <v>3</v>
      </c>
      <c r="J16" s="171">
        <f t="shared" si="0"/>
        <v>15</v>
      </c>
      <c r="K16" s="174">
        <f>IF(COUNTIF(Penalty!E:E, PlayerTable!D16)=0, "", SUMIF(Penalty!E:E,PlayerTable!D16,Penalty!H:H))</f>
        <v>3</v>
      </c>
      <c r="N16" s="169" t="str">
        <f t="shared" si="1"/>
        <v>insert into temp_stats (player_id, goals, assists, pen_min) values (219,12,3,3);</v>
      </c>
    </row>
    <row r="17" spans="1:14" ht="15" customHeight="1" x14ac:dyDescent="0.25">
      <c r="B17" s="186">
        <v>153</v>
      </c>
      <c r="C17" s="169" t="s">
        <v>38</v>
      </c>
      <c r="D17" s="171">
        <v>1014</v>
      </c>
      <c r="E17" s="172" t="s">
        <v>508</v>
      </c>
      <c r="F17" s="169" t="s">
        <v>22</v>
      </c>
      <c r="G17" s="169" t="s">
        <v>23</v>
      </c>
      <c r="H17" s="171">
        <f>COUNTIF(GameStats!E:E,PlayerTable!D17)</f>
        <v>0</v>
      </c>
      <c r="I17" s="171">
        <f>COUNTIF(GameStats!G:I, PlayerTable!D17)</f>
        <v>2</v>
      </c>
      <c r="J17" s="171">
        <f t="shared" si="0"/>
        <v>2</v>
      </c>
      <c r="K17" s="174" t="str">
        <f>IF(COUNTIF(Penalty!E:E, PlayerTable!D17)=0, "", SUMIF(Penalty!E:E,PlayerTable!D17,Penalty!H:H))</f>
        <v/>
      </c>
      <c r="L17" s="169"/>
      <c r="M17" s="169"/>
      <c r="N17" s="169" t="str">
        <f t="shared" si="1"/>
        <v>insert into temp_stats (player_id, goals, assists, pen_min) values (153,0,2,0);</v>
      </c>
    </row>
    <row r="18" spans="1:14" ht="15" customHeight="1" x14ac:dyDescent="0.25">
      <c r="B18" s="186">
        <v>154</v>
      </c>
      <c r="C18" s="169" t="s">
        <v>38</v>
      </c>
      <c r="D18" s="171">
        <v>1015</v>
      </c>
      <c r="E18" s="172" t="s">
        <v>591</v>
      </c>
      <c r="F18" s="169" t="s">
        <v>32</v>
      </c>
      <c r="G18" s="169" t="s">
        <v>35</v>
      </c>
      <c r="H18" s="171">
        <f>COUNTIF(GameStats!E:E,PlayerTable!D18)</f>
        <v>1</v>
      </c>
      <c r="I18" s="171">
        <f>COUNTIF(GameStats!G:I, PlayerTable!D18)</f>
        <v>1</v>
      </c>
      <c r="J18" s="171">
        <f t="shared" si="0"/>
        <v>2</v>
      </c>
      <c r="K18" s="174" t="str">
        <f>IF(COUNTIF(Penalty!E:E, PlayerTable!D18)=0, "", SUMIF(Penalty!E:E,PlayerTable!D18,Penalty!H:H))</f>
        <v/>
      </c>
      <c r="L18" s="169"/>
      <c r="M18" s="169"/>
      <c r="N18" s="169" t="str">
        <f t="shared" si="1"/>
        <v>insert into temp_stats (player_id, goals, assists, pen_min) values (154,1,1,0);</v>
      </c>
    </row>
    <row r="19" spans="1:14" ht="15" customHeight="1" x14ac:dyDescent="0.25">
      <c r="B19" s="186">
        <v>155</v>
      </c>
      <c r="C19" s="169" t="s">
        <v>38</v>
      </c>
      <c r="D19" s="171">
        <v>1016</v>
      </c>
      <c r="E19" s="172" t="s">
        <v>590</v>
      </c>
      <c r="F19" s="169" t="s">
        <v>14</v>
      </c>
      <c r="G19" s="169" t="s">
        <v>15</v>
      </c>
      <c r="H19" s="171">
        <f>COUNTIF(GameStats!E:E,PlayerTable!D19)</f>
        <v>2</v>
      </c>
      <c r="I19" s="171">
        <f>COUNTIF(GameStats!G:I, PlayerTable!D19)</f>
        <v>8</v>
      </c>
      <c r="J19" s="171">
        <f t="shared" si="0"/>
        <v>10</v>
      </c>
      <c r="K19" s="174" t="str">
        <f>IF(COUNTIF(Penalty!E:E, PlayerTable!D19)=0, "", SUMIF(Penalty!E:E,PlayerTable!D19,Penalty!H:H))</f>
        <v/>
      </c>
      <c r="L19" s="169"/>
      <c r="M19" s="169"/>
      <c r="N19" s="169" t="str">
        <f t="shared" si="1"/>
        <v>insert into temp_stats (player_id, goals, assists, pen_min) values (155,2,8,0);</v>
      </c>
    </row>
    <row r="20" spans="1:14" s="169" customFormat="1" x14ac:dyDescent="0.25">
      <c r="A20" s="55"/>
      <c r="B20" s="159" t="s">
        <v>570</v>
      </c>
      <c r="C20" s="169" t="s">
        <v>38</v>
      </c>
      <c r="D20" s="194">
        <v>1019</v>
      </c>
      <c r="E20" s="172" t="s">
        <v>490</v>
      </c>
      <c r="F20" s="169" t="s">
        <v>291</v>
      </c>
      <c r="G20" s="169" t="s">
        <v>292</v>
      </c>
      <c r="H20" s="171">
        <f>COUNTIF(GameStats!E:E,PlayerTable!D20)</f>
        <v>1</v>
      </c>
      <c r="I20" s="171">
        <f>COUNTIF(GameStats!G:I, PlayerTable!D20)</f>
        <v>0</v>
      </c>
      <c r="J20" s="171">
        <f t="shared" si="0"/>
        <v>1</v>
      </c>
      <c r="K20" s="174" t="str">
        <f>IF(COUNTIF(Penalty!E:E, PlayerTable!D20)=0, "", SUMIF(Penalty!E:E,PlayerTable!D20,Penalty!H:H))</f>
        <v/>
      </c>
      <c r="L20" s="184"/>
      <c r="N20" s="169" t="str">
        <f t="shared" si="1"/>
        <v>insert into temp_stats (player_id, goals, assists, pen_min) values (275,1,0,0);</v>
      </c>
    </row>
    <row r="21" spans="1:14" s="169" customFormat="1" x14ac:dyDescent="0.25">
      <c r="A21" s="55"/>
      <c r="B21" s="186">
        <v>156</v>
      </c>
      <c r="C21" s="169" t="s">
        <v>415</v>
      </c>
      <c r="D21" s="171">
        <v>4004</v>
      </c>
      <c r="E21" s="172" t="s">
        <v>486</v>
      </c>
      <c r="F21" s="169" t="s">
        <v>116</v>
      </c>
      <c r="G21" s="169" t="s">
        <v>117</v>
      </c>
      <c r="H21" s="171">
        <f>COUNTIF(GameStats!E:E,PlayerTable!D21)</f>
        <v>1</v>
      </c>
      <c r="I21" s="171">
        <f>COUNTIF(GameStats!G:I, PlayerTable!D21)</f>
        <v>1</v>
      </c>
      <c r="J21" s="171">
        <f t="shared" si="0"/>
        <v>2</v>
      </c>
      <c r="K21" s="174">
        <f>IF(COUNTIF(Penalty!E:E, PlayerTable!D21)=0, "", SUMIF(Penalty!E:E,PlayerTable!D21,Penalty!H:H))</f>
        <v>6</v>
      </c>
      <c r="N21" s="169" t="str">
        <f t="shared" si="1"/>
        <v>insert into temp_stats (player_id, goals, assists, pen_min) values (156,1,1,6);</v>
      </c>
    </row>
    <row r="22" spans="1:14" s="169" customFormat="1" x14ac:dyDescent="0.25">
      <c r="A22" s="55"/>
      <c r="B22" s="186">
        <v>157</v>
      </c>
      <c r="C22" s="169" t="s">
        <v>415</v>
      </c>
      <c r="D22" s="171">
        <v>4009</v>
      </c>
      <c r="E22" s="172" t="s">
        <v>485</v>
      </c>
      <c r="F22" s="169" t="s">
        <v>57</v>
      </c>
      <c r="G22" s="169" t="s">
        <v>111</v>
      </c>
      <c r="H22" s="171">
        <f>COUNTIF(GameStats!E:E,PlayerTable!D22)</f>
        <v>1</v>
      </c>
      <c r="I22" s="171">
        <f>COUNTIF(GameStats!G:I, PlayerTable!D22)</f>
        <v>0</v>
      </c>
      <c r="J22" s="171">
        <f t="shared" si="0"/>
        <v>1</v>
      </c>
      <c r="K22" s="174" t="str">
        <f>IF(COUNTIF(Penalty!E:E, PlayerTable!D22)=0, "", SUMIF(Penalty!E:E,PlayerTable!D22,Penalty!H:H))</f>
        <v/>
      </c>
      <c r="N22" s="169" t="str">
        <f t="shared" si="1"/>
        <v>insert into temp_stats (player_id, goals, assists, pen_min) values (157,1,0,0);</v>
      </c>
    </row>
    <row r="23" spans="1:14" s="169" customFormat="1" x14ac:dyDescent="0.25">
      <c r="A23" s="55"/>
      <c r="B23" s="186">
        <v>226</v>
      </c>
      <c r="C23" s="169" t="s">
        <v>415</v>
      </c>
      <c r="D23" s="171">
        <v>4010</v>
      </c>
      <c r="E23" s="172" t="s">
        <v>489</v>
      </c>
      <c r="F23" s="169" t="s">
        <v>98</v>
      </c>
      <c r="G23" s="169" t="s">
        <v>99</v>
      </c>
      <c r="H23" s="171">
        <f>COUNTIF(GameStats!E:E,PlayerTable!D23)</f>
        <v>0</v>
      </c>
      <c r="I23" s="171">
        <f>COUNTIF(GameStats!G:I, PlayerTable!D23)</f>
        <v>0</v>
      </c>
      <c r="J23" s="171">
        <f t="shared" si="0"/>
        <v>0</v>
      </c>
      <c r="K23" s="174" t="str">
        <f>IF(COUNTIF(Penalty!E:E, PlayerTable!D23)=0, "", SUMIF(Penalty!E:E,PlayerTable!D23,Penalty!H:H))</f>
        <v/>
      </c>
      <c r="N23" s="169" t="str">
        <f t="shared" si="1"/>
        <v>insert into temp_stats (player_id, goals, assists, pen_min) values (226,0,0,0);</v>
      </c>
    </row>
    <row r="24" spans="1:14" s="169" customFormat="1" x14ac:dyDescent="0.25">
      <c r="A24" s="55"/>
      <c r="B24" s="186">
        <v>235</v>
      </c>
      <c r="C24" s="169" t="s">
        <v>415</v>
      </c>
      <c r="D24" s="194">
        <v>4018</v>
      </c>
      <c r="E24" s="172" t="s">
        <v>483</v>
      </c>
      <c r="F24" s="169" t="s">
        <v>374</v>
      </c>
      <c r="G24" s="169" t="s">
        <v>375</v>
      </c>
      <c r="H24" s="171">
        <f>COUNTIF(GameStats!E:E,PlayerTable!D24)</f>
        <v>0</v>
      </c>
      <c r="I24" s="171">
        <f>COUNTIF(GameStats!G:I, PlayerTable!D24)</f>
        <v>0</v>
      </c>
      <c r="J24" s="171">
        <f t="shared" si="0"/>
        <v>0</v>
      </c>
      <c r="K24" s="174" t="str">
        <f>IF(COUNTIF(Penalty!E:E, PlayerTable!D24)=0, "", SUMIF(Penalty!E:E,PlayerTable!D24,Penalty!H:H))</f>
        <v/>
      </c>
      <c r="N24" s="169" t="str">
        <f t="shared" si="1"/>
        <v>insert into temp_stats (player_id, goals, assists, pen_min) values (235,0,0,0);</v>
      </c>
    </row>
    <row r="25" spans="1:14" s="169" customFormat="1" x14ac:dyDescent="0.25">
      <c r="A25" s="55"/>
      <c r="B25" s="186">
        <v>256</v>
      </c>
      <c r="C25" s="169" t="s">
        <v>415</v>
      </c>
      <c r="D25" s="171">
        <v>4011</v>
      </c>
      <c r="E25" s="172" t="s">
        <v>490</v>
      </c>
      <c r="F25" s="169" t="s">
        <v>100</v>
      </c>
      <c r="G25" s="169" t="s">
        <v>104</v>
      </c>
      <c r="H25" s="171">
        <f>COUNTIF(GameStats!E:E,PlayerTable!D25)</f>
        <v>0</v>
      </c>
      <c r="I25" s="171">
        <f>COUNTIF(GameStats!G:I, PlayerTable!D25)</f>
        <v>1</v>
      </c>
      <c r="J25" s="171">
        <f t="shared" si="0"/>
        <v>1</v>
      </c>
      <c r="K25" s="174" t="str">
        <f>IF(COUNTIF(Penalty!E:E, PlayerTable!D25)=0, "", SUMIF(Penalty!E:E,PlayerTable!D25,Penalty!H:H))</f>
        <v/>
      </c>
      <c r="N25" s="169" t="str">
        <f t="shared" si="1"/>
        <v>insert into temp_stats (player_id, goals, assists, pen_min) values (256,0,1,0);</v>
      </c>
    </row>
    <row r="26" spans="1:14" x14ac:dyDescent="0.25">
      <c r="B26" s="186">
        <v>229</v>
      </c>
      <c r="C26" s="169" t="s">
        <v>415</v>
      </c>
      <c r="D26" s="171">
        <v>4020</v>
      </c>
      <c r="E26" s="172" t="s">
        <v>484</v>
      </c>
      <c r="F26" s="169" t="s">
        <v>41</v>
      </c>
      <c r="G26" s="169" t="s">
        <v>400</v>
      </c>
      <c r="H26" s="171">
        <f>COUNTIF(GameStats!E:E,PlayerTable!D26)</f>
        <v>0</v>
      </c>
      <c r="I26" s="171">
        <f>COUNTIF(GameStats!G:I, PlayerTable!D26)</f>
        <v>0</v>
      </c>
      <c r="J26" s="171">
        <f t="shared" si="0"/>
        <v>0</v>
      </c>
      <c r="K26" s="174" t="str">
        <f>IF(COUNTIF(Penalty!E:E, PlayerTable!D26)=0, "", SUMIF(Penalty!E:E,PlayerTable!D26,Penalty!H:H))</f>
        <v/>
      </c>
      <c r="L26" s="169"/>
      <c r="M26" s="169"/>
      <c r="N26" s="169" t="str">
        <f t="shared" si="1"/>
        <v>insert into temp_stats (player_id, goals, assists, pen_min) values (229,0,0,0);</v>
      </c>
    </row>
    <row r="27" spans="1:14" x14ac:dyDescent="0.25">
      <c r="B27" s="186">
        <v>230</v>
      </c>
      <c r="C27" s="169" t="s">
        <v>415</v>
      </c>
      <c r="D27" s="171">
        <v>4013</v>
      </c>
      <c r="E27" s="172" t="s">
        <v>487</v>
      </c>
      <c r="F27" s="169" t="s">
        <v>118</v>
      </c>
      <c r="G27" s="169" t="s">
        <v>95</v>
      </c>
      <c r="H27" s="171">
        <f>COUNTIF(GameStats!E:E,PlayerTable!D27)</f>
        <v>1</v>
      </c>
      <c r="I27" s="171">
        <f>COUNTIF(GameStats!G:I, PlayerTable!D27)</f>
        <v>1</v>
      </c>
      <c r="J27" s="171">
        <f t="shared" si="0"/>
        <v>2</v>
      </c>
      <c r="K27" s="174">
        <f>IF(COUNTIF(Penalty!E:E, PlayerTable!D27)=0, "", SUMIF(Penalty!E:E,PlayerTable!D27,Penalty!H:H))</f>
        <v>3</v>
      </c>
      <c r="L27" s="169"/>
      <c r="N27" s="169" t="str">
        <f t="shared" si="1"/>
        <v>insert into temp_stats (player_id, goals, assists, pen_min) values (230,1,1,3);</v>
      </c>
    </row>
    <row r="28" spans="1:14" s="169" customFormat="1" ht="15" customHeight="1" x14ac:dyDescent="0.25">
      <c r="A28" s="55"/>
      <c r="B28" s="186">
        <v>231</v>
      </c>
      <c r="C28" s="169" t="s">
        <v>415</v>
      </c>
      <c r="D28" s="171">
        <v>4014</v>
      </c>
      <c r="E28" s="172" t="s">
        <v>488</v>
      </c>
      <c r="F28" s="169" t="s">
        <v>371</v>
      </c>
      <c r="G28" s="169" t="s">
        <v>95</v>
      </c>
      <c r="H28" s="171">
        <f>COUNTIF(GameStats!E:E,PlayerTable!D28)</f>
        <v>0</v>
      </c>
      <c r="I28" s="171">
        <f>COUNTIF(GameStats!G:I, PlayerTable!D28)</f>
        <v>0</v>
      </c>
      <c r="J28" s="171">
        <f t="shared" si="0"/>
        <v>0</v>
      </c>
      <c r="K28" s="174">
        <f>IF(COUNTIF(Penalty!E:E, PlayerTable!D28)=0, "", SUMIF(Penalty!E:E,PlayerTable!D28,Penalty!H:H))</f>
        <v>9</v>
      </c>
      <c r="M28" s="184"/>
      <c r="N28" s="169" t="str">
        <f t="shared" si="1"/>
        <v>insert into temp_stats (player_id, goals, assists, pen_min) values (231,0,0,9);</v>
      </c>
    </row>
    <row r="29" spans="1:14" s="169" customFormat="1" ht="15" customHeight="1" x14ac:dyDescent="0.25">
      <c r="A29" s="55"/>
      <c r="B29" s="194">
        <v>236</v>
      </c>
      <c r="C29" s="169" t="s">
        <v>415</v>
      </c>
      <c r="D29" s="171">
        <v>4016</v>
      </c>
      <c r="E29" s="172" t="s">
        <v>491</v>
      </c>
      <c r="F29" s="169" t="s">
        <v>107</v>
      </c>
      <c r="G29" s="169" t="s">
        <v>108</v>
      </c>
      <c r="H29" s="171">
        <f>COUNTIF(GameStats!E:E,PlayerTable!D29)</f>
        <v>0</v>
      </c>
      <c r="I29" s="171">
        <f>COUNTIF(GameStats!G:I, PlayerTable!D29)</f>
        <v>0</v>
      </c>
      <c r="J29" s="171">
        <f t="shared" si="0"/>
        <v>0</v>
      </c>
      <c r="K29" s="174" t="str">
        <f>IF(COUNTIF(Penalty!E:E, PlayerTable!D29)=0, "", SUMIF(Penalty!E:E,PlayerTable!D29,Penalty!H:H))</f>
        <v/>
      </c>
      <c r="N29" s="169" t="str">
        <f t="shared" si="1"/>
        <v>insert into temp_stats (player_id, goals, assists, pen_min) values (236,0,0,0);</v>
      </c>
    </row>
    <row r="30" spans="1:14" s="169" customFormat="1" ht="15" customHeight="1" x14ac:dyDescent="0.25">
      <c r="A30" s="55"/>
      <c r="B30" s="159" t="s">
        <v>571</v>
      </c>
      <c r="C30" s="169" t="s">
        <v>415</v>
      </c>
      <c r="D30" s="194">
        <v>4025</v>
      </c>
      <c r="E30" s="172" t="s">
        <v>498</v>
      </c>
      <c r="F30" s="169" t="s">
        <v>499</v>
      </c>
      <c r="G30" s="169" t="s">
        <v>500</v>
      </c>
      <c r="H30" s="171">
        <f>COUNTIF(GameStats!E:E,PlayerTable!D30)</f>
        <v>2</v>
      </c>
      <c r="I30" s="171">
        <f>COUNTIF(GameStats!G:I, PlayerTable!D30)</f>
        <v>0</v>
      </c>
      <c r="J30" s="171">
        <f t="shared" si="0"/>
        <v>2</v>
      </c>
      <c r="K30" s="174" t="str">
        <f>IF(COUNTIF(Penalty!E:E, PlayerTable!D30)=0, "", SUMIF(Penalty!E:E,PlayerTable!D30,Penalty!H:H))</f>
        <v/>
      </c>
      <c r="L30" s="184"/>
      <c r="M30" s="184"/>
      <c r="N30" s="169" t="str">
        <f t="shared" si="1"/>
        <v>insert into temp_stats (player_id, goals, assists, pen_min) values (276,2,0,0);</v>
      </c>
    </row>
    <row r="31" spans="1:14" s="169" customFormat="1" ht="15" customHeight="1" x14ac:dyDescent="0.25">
      <c r="A31" s="55"/>
      <c r="B31" s="159" t="s">
        <v>572</v>
      </c>
      <c r="C31" s="169" t="s">
        <v>415</v>
      </c>
      <c r="D31" s="194">
        <v>4026</v>
      </c>
      <c r="E31" s="172" t="s">
        <v>504</v>
      </c>
      <c r="F31" s="169" t="s">
        <v>505</v>
      </c>
      <c r="G31" s="169" t="s">
        <v>506</v>
      </c>
      <c r="H31" s="171">
        <f>COUNTIF(GameStats!E:E,PlayerTable!D31)</f>
        <v>0</v>
      </c>
      <c r="I31" s="171">
        <f>COUNTIF(GameStats!G:I, PlayerTable!D31)</f>
        <v>1</v>
      </c>
      <c r="J31" s="171">
        <f t="shared" si="0"/>
        <v>1</v>
      </c>
      <c r="K31" s="174" t="str">
        <f>IF(COUNTIF(Penalty!E:E, PlayerTable!D31)=0, "", SUMIF(Penalty!E:E,PlayerTable!D31,Penalty!H:H))</f>
        <v/>
      </c>
      <c r="L31" s="184"/>
      <c r="N31" s="169" t="str">
        <f t="shared" si="1"/>
        <v>insert into temp_stats (player_id, goals, assists, pen_min) values (277,0,1,0);</v>
      </c>
    </row>
    <row r="32" spans="1:14" s="169" customFormat="1" ht="15" customHeight="1" x14ac:dyDescent="0.25">
      <c r="A32" s="55"/>
      <c r="B32" s="159" t="s">
        <v>558</v>
      </c>
      <c r="C32" s="169" t="s">
        <v>415</v>
      </c>
      <c r="D32" s="194">
        <v>4027</v>
      </c>
      <c r="E32" s="172" t="s">
        <v>497</v>
      </c>
      <c r="F32" s="199" t="s">
        <v>559</v>
      </c>
      <c r="G32" s="169" t="s">
        <v>470</v>
      </c>
      <c r="H32" s="171">
        <f>COUNTIF(GameStats!E:E,PlayerTable!D32)</f>
        <v>2</v>
      </c>
      <c r="I32" s="171">
        <f>COUNTIF(GameStats!G:I, PlayerTable!D32)</f>
        <v>1</v>
      </c>
      <c r="J32" s="171">
        <f t="shared" si="0"/>
        <v>3</v>
      </c>
      <c r="K32" s="174">
        <f>IF(COUNTIF(Penalty!E:E, PlayerTable!D32)=0, "", SUMIF(Penalty!E:E,PlayerTable!D32,Penalty!H:H))</f>
        <v>6</v>
      </c>
      <c r="L32" s="184"/>
      <c r="N32" s="169" t="str">
        <f t="shared" si="1"/>
        <v>insert into temp_stats (player_id, goals, assists, pen_min) values (213,2,1,6);</v>
      </c>
    </row>
    <row r="33" spans="1:14" s="169" customFormat="1" ht="15" customHeight="1" x14ac:dyDescent="0.25">
      <c r="A33" s="55"/>
      <c r="B33" s="159" t="s">
        <v>573</v>
      </c>
      <c r="C33" s="169" t="s">
        <v>415</v>
      </c>
      <c r="D33" s="194">
        <v>4028</v>
      </c>
      <c r="E33" s="172" t="s">
        <v>496</v>
      </c>
      <c r="F33" s="169" t="s">
        <v>43</v>
      </c>
      <c r="G33" s="169" t="s">
        <v>495</v>
      </c>
      <c r="H33" s="171">
        <f>COUNTIF(GameStats!E:E,PlayerTable!D33)</f>
        <v>1</v>
      </c>
      <c r="I33" s="171">
        <f>COUNTIF(GameStats!G:I, PlayerTable!D33)</f>
        <v>5</v>
      </c>
      <c r="J33" s="171">
        <f t="shared" si="0"/>
        <v>6</v>
      </c>
      <c r="K33" s="174">
        <f>IF(COUNTIF(Penalty!E:E, PlayerTable!D33)=0, "", SUMIF(Penalty!E:E,PlayerTable!D33,Penalty!H:H))</f>
        <v>3</v>
      </c>
      <c r="L33" s="184"/>
      <c r="N33" s="169" t="str">
        <f t="shared" si="1"/>
        <v>insert into temp_stats (player_id, goals, assists, pen_min) values (278,1,5,3);</v>
      </c>
    </row>
    <row r="34" spans="1:14" s="169" customFormat="1" ht="15" customHeight="1" x14ac:dyDescent="0.25">
      <c r="A34" s="55"/>
      <c r="B34" s="159" t="s">
        <v>560</v>
      </c>
      <c r="C34" s="169" t="s">
        <v>415</v>
      </c>
      <c r="D34" s="194">
        <v>4029</v>
      </c>
      <c r="E34" s="172" t="s">
        <v>492</v>
      </c>
      <c r="F34" s="169" t="s">
        <v>471</v>
      </c>
      <c r="G34" s="169" t="s">
        <v>472</v>
      </c>
      <c r="H34" s="171">
        <f>COUNTIF(GameStats!E:E,PlayerTable!D34)</f>
        <v>2</v>
      </c>
      <c r="I34" s="171">
        <f>COUNTIF(GameStats!G:I, PlayerTable!D34)</f>
        <v>0</v>
      </c>
      <c r="J34" s="171">
        <f t="shared" si="0"/>
        <v>2</v>
      </c>
      <c r="K34" s="174">
        <f>IF(COUNTIF(Penalty!E:E, PlayerTable!D34)=0, "", SUMIF(Penalty!E:E,PlayerTable!D34,Penalty!H:H))</f>
        <v>3</v>
      </c>
      <c r="L34" s="184"/>
      <c r="N34" s="169" t="str">
        <f t="shared" si="1"/>
        <v>insert into temp_stats (player_id, goals, assists, pen_min) values (216,2,0,3);</v>
      </c>
    </row>
    <row r="35" spans="1:14" s="169" customFormat="1" ht="15" customHeight="1" x14ac:dyDescent="0.25">
      <c r="A35" s="55"/>
      <c r="B35" s="159" t="s">
        <v>574</v>
      </c>
      <c r="C35" s="169" t="s">
        <v>415</v>
      </c>
      <c r="D35" s="194">
        <v>4030</v>
      </c>
      <c r="E35" s="172" t="s">
        <v>501</v>
      </c>
      <c r="F35" s="169" t="s">
        <v>502</v>
      </c>
      <c r="G35" s="169" t="s">
        <v>503</v>
      </c>
      <c r="H35" s="171">
        <f>COUNTIF(GameStats!E:E,PlayerTable!D35)</f>
        <v>1</v>
      </c>
      <c r="I35" s="171">
        <f>COUNTIF(GameStats!G:I, PlayerTable!D35)</f>
        <v>2</v>
      </c>
      <c r="J35" s="171">
        <f t="shared" si="0"/>
        <v>3</v>
      </c>
      <c r="K35" s="174" t="str">
        <f>IF(COUNTIF(Penalty!E:E, PlayerTable!D35)=0, "", SUMIF(Penalty!E:E,PlayerTable!D35,Penalty!H:H))</f>
        <v/>
      </c>
      <c r="L35" s="184"/>
      <c r="N35" s="169" t="str">
        <f t="shared" si="1"/>
        <v>insert into temp_stats (player_id, goals, assists, pen_min) values (279,1,2,0);</v>
      </c>
    </row>
    <row r="36" spans="1:14" s="169" customFormat="1" ht="15" customHeight="1" x14ac:dyDescent="0.25">
      <c r="A36" s="55"/>
      <c r="B36" s="159" t="s">
        <v>494</v>
      </c>
      <c r="C36" s="169" t="s">
        <v>415</v>
      </c>
      <c r="D36" s="194">
        <v>4031</v>
      </c>
      <c r="E36" s="172" t="s">
        <v>493</v>
      </c>
      <c r="F36" s="169" t="s">
        <v>62</v>
      </c>
      <c r="G36" s="169" t="s">
        <v>464</v>
      </c>
      <c r="H36" s="171">
        <f>COUNTIF(GameStats!E:E,PlayerTable!D36)</f>
        <v>4</v>
      </c>
      <c r="I36" s="171">
        <f>COUNTIF(GameStats!G:I, PlayerTable!D36)</f>
        <v>1</v>
      </c>
      <c r="J36" s="171">
        <f t="shared" si="0"/>
        <v>5</v>
      </c>
      <c r="K36" s="174" t="str">
        <f>IF(COUNTIF(Penalty!E:E, PlayerTable!D36)=0, "", SUMIF(Penalty!E:E,PlayerTable!D36,Penalty!H:H))</f>
        <v/>
      </c>
      <c r="L36" s="184"/>
      <c r="N36" s="169" t="str">
        <f t="shared" si="1"/>
        <v>insert into temp_stats (player_id, goals, assists, pen_min) values (200,4,1,0);</v>
      </c>
    </row>
    <row r="37" spans="1:14" s="169" customFormat="1" ht="15" customHeight="1" x14ac:dyDescent="0.25">
      <c r="A37" s="55"/>
      <c r="B37" s="194">
        <v>238</v>
      </c>
      <c r="C37" s="169" t="s">
        <v>67</v>
      </c>
      <c r="D37" s="171">
        <v>3018</v>
      </c>
      <c r="E37" s="172" t="s">
        <v>527</v>
      </c>
      <c r="F37" s="169" t="s">
        <v>197</v>
      </c>
      <c r="G37" s="169" t="s">
        <v>363</v>
      </c>
      <c r="H37" s="171">
        <f>COUNTIF(GameStats!E:E,PlayerTable!D37)</f>
        <v>0</v>
      </c>
      <c r="I37" s="171">
        <f>COUNTIF(GameStats!G:I, PlayerTable!D37)</f>
        <v>0</v>
      </c>
      <c r="J37" s="171">
        <f t="shared" si="0"/>
        <v>0</v>
      </c>
      <c r="K37" s="174" t="str">
        <f>IF(COUNTIF(Penalty!E:E, PlayerTable!D37)=0, "", SUMIF(Penalty!E:E,PlayerTable!D37,Penalty!H:H))</f>
        <v/>
      </c>
      <c r="N37" s="169" t="str">
        <f t="shared" si="1"/>
        <v>insert into temp_stats (player_id, goals, assists, pen_min) values (238,0,0,0);</v>
      </c>
    </row>
    <row r="38" spans="1:14" s="169" customFormat="1" ht="15" customHeight="1" x14ac:dyDescent="0.25">
      <c r="A38" s="55"/>
      <c r="B38" s="172" t="s">
        <v>551</v>
      </c>
      <c r="C38" s="169" t="s">
        <v>67</v>
      </c>
      <c r="D38" s="194">
        <v>3025</v>
      </c>
      <c r="E38" s="172" t="s">
        <v>498</v>
      </c>
      <c r="F38" s="169" t="s">
        <v>100</v>
      </c>
      <c r="G38" s="169" t="s">
        <v>448</v>
      </c>
      <c r="H38" s="171">
        <f>COUNTIF(GameStats!E:E,PlayerTable!D38)</f>
        <v>3</v>
      </c>
      <c r="I38" s="171">
        <f>COUNTIF(GameStats!G:I, PlayerTable!D38)</f>
        <v>1</v>
      </c>
      <c r="J38" s="171">
        <f t="shared" si="0"/>
        <v>4</v>
      </c>
      <c r="K38" s="174">
        <f>IF(COUNTIF(Penalty!E:E, PlayerTable!D38)=0, "", SUMIF(Penalty!E:E,PlayerTable!D38,Penalty!H:H))</f>
        <v>3</v>
      </c>
      <c r="L38" s="184"/>
      <c r="N38" s="169" t="str">
        <f t="shared" si="1"/>
        <v>insert into temp_stats (player_id, goals, assists, pen_min) values (158,3,1,3);</v>
      </c>
    </row>
    <row r="39" spans="1:14" s="169" customFormat="1" ht="15" customHeight="1" x14ac:dyDescent="0.25">
      <c r="A39" s="55"/>
      <c r="B39" s="186">
        <v>257</v>
      </c>
      <c r="C39" s="169" t="s">
        <v>67</v>
      </c>
      <c r="D39" s="171">
        <v>3002</v>
      </c>
      <c r="E39" s="172" t="s">
        <v>508</v>
      </c>
      <c r="F39" s="169" t="s">
        <v>68</v>
      </c>
      <c r="G39" s="169" t="s">
        <v>79</v>
      </c>
      <c r="H39" s="171">
        <f>COUNTIF(GameStats!E:E,PlayerTable!D39)</f>
        <v>0</v>
      </c>
      <c r="I39" s="171">
        <f>COUNTIF(GameStats!G:I, PlayerTable!D39)</f>
        <v>0</v>
      </c>
      <c r="J39" s="171">
        <f t="shared" si="0"/>
        <v>0</v>
      </c>
      <c r="K39" s="174" t="str">
        <f>IF(COUNTIF(Penalty!E:E, PlayerTable!D39)=0, "", SUMIF(Penalty!E:E,PlayerTable!D39,Penalty!H:H))</f>
        <v/>
      </c>
      <c r="N39" s="169" t="str">
        <f t="shared" si="1"/>
        <v>insert into temp_stats (player_id, goals, assists, pen_min) values (257,0,0,0);</v>
      </c>
    </row>
    <row r="40" spans="1:14" s="169" customFormat="1" ht="15" customHeight="1" x14ac:dyDescent="0.25">
      <c r="A40" s="55"/>
      <c r="B40" s="194">
        <v>159</v>
      </c>
      <c r="C40" s="169" t="s">
        <v>67</v>
      </c>
      <c r="D40" s="171">
        <v>3004</v>
      </c>
      <c r="E40" s="172" t="s">
        <v>485</v>
      </c>
      <c r="F40" s="169" t="s">
        <v>22</v>
      </c>
      <c r="G40" s="169" t="s">
        <v>81</v>
      </c>
      <c r="H40" s="171">
        <f>COUNTIF(GameStats!E:E,PlayerTable!D40)</f>
        <v>5</v>
      </c>
      <c r="I40" s="171">
        <f>COUNTIF(GameStats!G:I, PlayerTable!D40)</f>
        <v>1</v>
      </c>
      <c r="J40" s="171">
        <f t="shared" si="0"/>
        <v>6</v>
      </c>
      <c r="K40" s="174">
        <f>IF(COUNTIF(Penalty!E:E, PlayerTable!D40)=0, "", SUMIF(Penalty!E:E,PlayerTable!D40,Penalty!H:H))</f>
        <v>3</v>
      </c>
      <c r="N40" s="169" t="str">
        <f t="shared" si="1"/>
        <v>insert into temp_stats (player_id, goals, assists, pen_min) values (159,5,1,3);</v>
      </c>
    </row>
    <row r="41" spans="1:14" s="169" customFormat="1" ht="15" customHeight="1" x14ac:dyDescent="0.25">
      <c r="A41" s="55"/>
      <c r="B41" s="186">
        <v>160</v>
      </c>
      <c r="C41" s="169" t="s">
        <v>67</v>
      </c>
      <c r="D41" s="171">
        <v>3006</v>
      </c>
      <c r="E41" s="172" t="s">
        <v>532</v>
      </c>
      <c r="F41" s="169" t="s">
        <v>53</v>
      </c>
      <c r="G41" s="169" t="s">
        <v>82</v>
      </c>
      <c r="H41" s="171">
        <f>COUNTIF(GameStats!E:E,PlayerTable!D41)</f>
        <v>0</v>
      </c>
      <c r="I41" s="171">
        <f>COUNTIF(GameStats!G:I, PlayerTable!D41)</f>
        <v>1</v>
      </c>
      <c r="J41" s="171">
        <f t="shared" si="0"/>
        <v>1</v>
      </c>
      <c r="K41" s="174">
        <f>IF(COUNTIF(Penalty!E:E, PlayerTable!D41)=0, "", SUMIF(Penalty!E:E,PlayerTable!D41,Penalty!H:H))</f>
        <v>6</v>
      </c>
      <c r="N41" s="169" t="str">
        <f t="shared" si="1"/>
        <v>insert into temp_stats (player_id, goals, assists, pen_min) values (160,0,1,6);</v>
      </c>
    </row>
    <row r="42" spans="1:14" s="169" customFormat="1" ht="15" customHeight="1" x14ac:dyDescent="0.25">
      <c r="A42" s="55"/>
      <c r="B42" s="186">
        <v>237</v>
      </c>
      <c r="C42" s="169" t="s">
        <v>67</v>
      </c>
      <c r="D42" s="171">
        <v>3005</v>
      </c>
      <c r="E42" s="172" t="s">
        <v>510</v>
      </c>
      <c r="F42" s="169" t="s">
        <v>70</v>
      </c>
      <c r="G42" s="169" t="s">
        <v>82</v>
      </c>
      <c r="H42" s="171">
        <f>COUNTIF(GameStats!E:E,PlayerTable!D42)</f>
        <v>0</v>
      </c>
      <c r="I42" s="171">
        <f>COUNTIF(GameStats!G:I, PlayerTable!D42)</f>
        <v>1</v>
      </c>
      <c r="J42" s="171">
        <f t="shared" si="0"/>
        <v>1</v>
      </c>
      <c r="K42" s="174" t="str">
        <f>IF(COUNTIF(Penalty!E:E, PlayerTable!D42)=0, "", SUMIF(Penalty!E:E,PlayerTable!D42,Penalty!H:H))</f>
        <v/>
      </c>
      <c r="N42" s="169" t="str">
        <f t="shared" si="1"/>
        <v>insert into temp_stats (player_id, goals, assists, pen_min) values (237,0,1,0);</v>
      </c>
    </row>
    <row r="43" spans="1:14" s="169" customFormat="1" ht="15" customHeight="1" x14ac:dyDescent="0.25">
      <c r="A43" s="55"/>
      <c r="B43" s="186">
        <v>161</v>
      </c>
      <c r="C43" s="169" t="s">
        <v>67</v>
      </c>
      <c r="D43" s="171">
        <v>3022</v>
      </c>
      <c r="E43" s="172" t="s">
        <v>531</v>
      </c>
      <c r="F43" s="169" t="s">
        <v>76</v>
      </c>
      <c r="G43" s="169" t="s">
        <v>440</v>
      </c>
      <c r="H43" s="171">
        <f>COUNTIF(GameStats!E:E,PlayerTable!D43)</f>
        <v>0</v>
      </c>
      <c r="I43" s="171">
        <f>COUNTIF(GameStats!G:I, PlayerTable!D43)</f>
        <v>0</v>
      </c>
      <c r="J43" s="171">
        <f t="shared" si="0"/>
        <v>0</v>
      </c>
      <c r="K43" s="174">
        <f>IF(COUNTIF(Penalty!E:E, PlayerTable!D43)=0, "", SUMIF(Penalty!E:E,PlayerTable!D43,Penalty!H:H))</f>
        <v>3</v>
      </c>
      <c r="N43" s="169" t="str">
        <f t="shared" si="1"/>
        <v>insert into temp_stats (player_id, goals, assists, pen_min) values (161,0,0,3);</v>
      </c>
    </row>
    <row r="44" spans="1:14" s="169" customFormat="1" ht="15" customHeight="1" x14ac:dyDescent="0.25">
      <c r="A44" s="55"/>
      <c r="B44" s="186">
        <v>227</v>
      </c>
      <c r="C44" s="169" t="s">
        <v>67</v>
      </c>
      <c r="D44" s="171">
        <v>3011</v>
      </c>
      <c r="E44" s="172" t="s">
        <v>524</v>
      </c>
      <c r="F44" s="169" t="s">
        <v>73</v>
      </c>
      <c r="G44" s="169" t="s">
        <v>86</v>
      </c>
      <c r="H44" s="171">
        <f>COUNTIF(GameStats!E:E,PlayerTable!D44)</f>
        <v>2</v>
      </c>
      <c r="I44" s="171">
        <f>COUNTIF(GameStats!G:I, PlayerTable!D44)</f>
        <v>1</v>
      </c>
      <c r="J44" s="171">
        <f t="shared" si="0"/>
        <v>3</v>
      </c>
      <c r="K44" s="174">
        <f>IF(COUNTIF(Penalty!E:E, PlayerTable!D44)=0, "", SUMIF(Penalty!E:E,PlayerTable!D44,Penalty!H:H))</f>
        <v>3</v>
      </c>
      <c r="N44" s="169" t="str">
        <f t="shared" si="1"/>
        <v>insert into temp_stats (player_id, goals, assists, pen_min) values (227,2,1,3);</v>
      </c>
    </row>
    <row r="45" spans="1:14" s="169" customFormat="1" ht="15" customHeight="1" x14ac:dyDescent="0.25">
      <c r="A45" s="55"/>
      <c r="B45" s="186">
        <v>162</v>
      </c>
      <c r="C45" s="169" t="s">
        <v>67</v>
      </c>
      <c r="D45" s="171">
        <v>3024</v>
      </c>
      <c r="E45" s="172" t="s">
        <v>490</v>
      </c>
      <c r="F45" s="169" t="s">
        <v>43</v>
      </c>
      <c r="G45" s="169" t="s">
        <v>443</v>
      </c>
      <c r="H45" s="171">
        <f>COUNTIF(GameStats!E:E,PlayerTable!D45)</f>
        <v>1</v>
      </c>
      <c r="I45" s="171">
        <f>COUNTIF(GameStats!G:I, PlayerTable!D45)</f>
        <v>1</v>
      </c>
      <c r="J45" s="171">
        <f t="shared" si="0"/>
        <v>2</v>
      </c>
      <c r="K45" s="174" t="str">
        <f>IF(COUNTIF(Penalty!E:E, PlayerTable!D45)=0, "", SUMIF(Penalty!E:E,PlayerTable!D45,Penalty!H:H))</f>
        <v/>
      </c>
      <c r="N45" s="169" t="str">
        <f t="shared" si="1"/>
        <v>insert into temp_stats (player_id, goals, assists, pen_min) values (162,1,1,0);</v>
      </c>
    </row>
    <row r="46" spans="1:14" s="169" customFormat="1" ht="15" customHeight="1" x14ac:dyDescent="0.25">
      <c r="A46" s="55"/>
      <c r="B46" s="186">
        <v>268</v>
      </c>
      <c r="C46" s="169" t="s">
        <v>67</v>
      </c>
      <c r="D46" s="171">
        <v>3014</v>
      </c>
      <c r="E46" s="172" t="s">
        <v>515</v>
      </c>
      <c r="F46" s="169" t="s">
        <v>75</v>
      </c>
      <c r="G46" s="169" t="s">
        <v>89</v>
      </c>
      <c r="H46" s="171">
        <f>COUNTIF(GameStats!E:E,PlayerTable!D46)</f>
        <v>0</v>
      </c>
      <c r="I46" s="171">
        <f>COUNTIF(GameStats!G:I, PlayerTable!D46)</f>
        <v>1</v>
      </c>
      <c r="J46" s="171">
        <f t="shared" si="0"/>
        <v>1</v>
      </c>
      <c r="K46" s="174">
        <f>IF(COUNTIF(Penalty!E:E, PlayerTable!D46)=0, "", SUMIF(Penalty!E:E,PlayerTable!D46,Penalty!H:H))</f>
        <v>3</v>
      </c>
      <c r="N46" s="169" t="str">
        <f t="shared" si="1"/>
        <v>insert into temp_stats (player_id, goals, assists, pen_min) values (268,0,1,3);</v>
      </c>
    </row>
    <row r="47" spans="1:14" s="169" customFormat="1" ht="15" customHeight="1" x14ac:dyDescent="0.25">
      <c r="A47" s="55"/>
      <c r="B47" s="159" t="s">
        <v>566</v>
      </c>
      <c r="C47" s="169" t="s">
        <v>67</v>
      </c>
      <c r="D47" s="194">
        <v>3026</v>
      </c>
      <c r="E47" s="172" t="s">
        <v>535</v>
      </c>
      <c r="F47" s="169" t="s">
        <v>474</v>
      </c>
      <c r="G47" s="169" t="s">
        <v>475</v>
      </c>
      <c r="H47" s="171">
        <f>COUNTIF(GameStats!E:E,PlayerTable!D47)</f>
        <v>0</v>
      </c>
      <c r="I47" s="171">
        <f>COUNTIF(GameStats!G:I, PlayerTable!D47)</f>
        <v>0</v>
      </c>
      <c r="J47" s="171">
        <f t="shared" si="0"/>
        <v>0</v>
      </c>
      <c r="K47" s="174" t="str">
        <f>IF(COUNTIF(Penalty!E:E, PlayerTable!D47)=0, "", SUMIF(Penalty!E:E,PlayerTable!D47,Penalty!H:H))</f>
        <v/>
      </c>
      <c r="L47" s="184"/>
      <c r="N47" s="169" t="str">
        <f t="shared" si="1"/>
        <v>insert into temp_stats (player_id, goals, assists, pen_min) values (258,0,0,0);</v>
      </c>
    </row>
    <row r="48" spans="1:14" ht="15" customHeight="1" x14ac:dyDescent="0.25">
      <c r="B48" s="159" t="s">
        <v>561</v>
      </c>
      <c r="C48" s="169" t="s">
        <v>67</v>
      </c>
      <c r="D48" s="194">
        <v>3027</v>
      </c>
      <c r="E48" s="172" t="s">
        <v>550</v>
      </c>
      <c r="F48" s="169" t="s">
        <v>468</v>
      </c>
      <c r="G48" s="169" t="s">
        <v>469</v>
      </c>
      <c r="H48" s="171">
        <f>COUNTIF(GameStats!E:E,PlayerTable!D48)</f>
        <v>1</v>
      </c>
      <c r="I48" s="171">
        <f>COUNTIF(GameStats!G:I, PlayerTable!D48)</f>
        <v>1</v>
      </c>
      <c r="J48" s="171">
        <f t="shared" si="0"/>
        <v>2</v>
      </c>
      <c r="K48" s="174">
        <f>IF(COUNTIF(Penalty!E:E, PlayerTable!D48)=0, "", SUMIF(Penalty!E:E,PlayerTable!D48,Penalty!H:H))</f>
        <v>3</v>
      </c>
      <c r="L48" s="184"/>
      <c r="M48" s="169"/>
      <c r="N48" s="169" t="str">
        <f t="shared" si="1"/>
        <v>insert into temp_stats (player_id, goals, assists, pen_min) values (218,1,1,3);</v>
      </c>
    </row>
    <row r="49" spans="1:14" s="102" customFormat="1" ht="15" customHeight="1" x14ac:dyDescent="0.25">
      <c r="A49" s="55"/>
      <c r="B49" s="186">
        <v>269</v>
      </c>
      <c r="C49" s="169" t="s">
        <v>67</v>
      </c>
      <c r="D49" s="171">
        <v>3023</v>
      </c>
      <c r="E49" s="172" t="s">
        <v>493</v>
      </c>
      <c r="F49" s="169" t="s">
        <v>441</v>
      </c>
      <c r="G49" s="169" t="s">
        <v>442</v>
      </c>
      <c r="H49" s="171">
        <f>COUNTIF(GameStats!E:E,PlayerTable!D49)</f>
        <v>10</v>
      </c>
      <c r="I49" s="171">
        <f>COUNTIF(GameStats!G:I, PlayerTable!D49)</f>
        <v>4</v>
      </c>
      <c r="J49" s="171">
        <f t="shared" si="0"/>
        <v>14</v>
      </c>
      <c r="K49" s="174">
        <f>IF(COUNTIF(Penalty!E:E, PlayerTable!D49)=0, "", SUMIF(Penalty!E:E,PlayerTable!D49,Penalty!H:H))</f>
        <v>6</v>
      </c>
      <c r="L49" s="169"/>
      <c r="M49" s="169"/>
      <c r="N49" s="169" t="str">
        <f t="shared" si="1"/>
        <v>insert into temp_stats (player_id, goals, assists, pen_min) values (269,10,4,6);</v>
      </c>
    </row>
    <row r="50" spans="1:14" s="169" customFormat="1" ht="15" customHeight="1" x14ac:dyDescent="0.25">
      <c r="A50" s="55"/>
      <c r="B50" s="159" t="s">
        <v>563</v>
      </c>
      <c r="C50" s="169" t="s">
        <v>67</v>
      </c>
      <c r="D50" s="194">
        <v>3028</v>
      </c>
      <c r="E50" s="172" t="s">
        <v>504</v>
      </c>
      <c r="F50" s="169" t="s">
        <v>75</v>
      </c>
      <c r="G50" s="169" t="s">
        <v>449</v>
      </c>
      <c r="H50" s="171">
        <f>COUNTIF(GameStats!E:E,PlayerTable!D50)</f>
        <v>1</v>
      </c>
      <c r="I50" s="171">
        <f>COUNTIF(GameStats!G:I, PlayerTable!D50)</f>
        <v>0</v>
      </c>
      <c r="J50" s="171">
        <f t="shared" si="0"/>
        <v>1</v>
      </c>
      <c r="K50" s="174">
        <f>IF(COUNTIF(Penalty!E:E, PlayerTable!D50)=0, "", SUMIF(Penalty!E:E,PlayerTable!D50,Penalty!H:H))</f>
        <v>3</v>
      </c>
      <c r="L50" s="184"/>
      <c r="N50" s="169" t="str">
        <f t="shared" si="1"/>
        <v>insert into temp_stats (player_id, goals, assists, pen_min) values (239,1,0,3);</v>
      </c>
    </row>
    <row r="51" spans="1:14" s="169" customFormat="1" ht="15" customHeight="1" x14ac:dyDescent="0.25">
      <c r="A51" s="55"/>
      <c r="B51" s="159" t="s">
        <v>575</v>
      </c>
      <c r="C51" s="169" t="s">
        <v>67</v>
      </c>
      <c r="D51" s="194">
        <v>3029</v>
      </c>
      <c r="E51" s="172" t="s">
        <v>528</v>
      </c>
      <c r="F51" s="169" t="s">
        <v>533</v>
      </c>
      <c r="G51" s="169" t="s">
        <v>534</v>
      </c>
      <c r="H51" s="171">
        <f>COUNTIF(GameStats!E:E,PlayerTable!D51)</f>
        <v>0</v>
      </c>
      <c r="I51" s="171">
        <f>COUNTIF(GameStats!G:I, PlayerTable!D51)</f>
        <v>0</v>
      </c>
      <c r="J51" s="171">
        <f t="shared" si="0"/>
        <v>0</v>
      </c>
      <c r="K51" s="174" t="str">
        <f>IF(COUNTIF(Penalty!E:E, PlayerTable!D51)=0, "", SUMIF(Penalty!E:E,PlayerTable!D51,Penalty!H:H))</f>
        <v/>
      </c>
      <c r="L51" s="184"/>
      <c r="N51" s="169" t="str">
        <f t="shared" si="1"/>
        <v>insert into temp_stats (player_id, goals, assists, pen_min) values (280,0,0,0);</v>
      </c>
    </row>
    <row r="52" spans="1:14" ht="15" customHeight="1" x14ac:dyDescent="0.25">
      <c r="B52" s="159" t="s">
        <v>554</v>
      </c>
      <c r="C52" s="169" t="s">
        <v>67</v>
      </c>
      <c r="D52" s="194">
        <v>3030</v>
      </c>
      <c r="E52" s="172" t="s">
        <v>488</v>
      </c>
      <c r="F52" s="169" t="s">
        <v>462</v>
      </c>
      <c r="G52" s="169" t="s">
        <v>463</v>
      </c>
      <c r="H52" s="171">
        <f>COUNTIF(GameStats!E:E,PlayerTable!D52)</f>
        <v>2</v>
      </c>
      <c r="I52" s="171">
        <f>COUNTIF(GameStats!G:I, PlayerTable!D52)</f>
        <v>0</v>
      </c>
      <c r="J52" s="171">
        <f t="shared" si="0"/>
        <v>2</v>
      </c>
      <c r="K52" s="174">
        <f>IF(COUNTIF(Penalty!E:E, PlayerTable!D52)=0, "", SUMIF(Penalty!E:E,PlayerTable!D52,Penalty!H:H))</f>
        <v>3</v>
      </c>
      <c r="L52" s="184"/>
      <c r="M52" s="169"/>
      <c r="N52" s="169" t="str">
        <f t="shared" si="1"/>
        <v>insert into temp_stats (player_id, goals, assists, pen_min) values (199,2,0,3);</v>
      </c>
    </row>
    <row r="53" spans="1:14" s="169" customFormat="1" ht="15" customHeight="1" x14ac:dyDescent="0.25">
      <c r="A53" s="55"/>
      <c r="B53" s="186">
        <v>163</v>
      </c>
      <c r="C53" s="169" t="s">
        <v>414</v>
      </c>
      <c r="D53" s="171">
        <v>8001</v>
      </c>
      <c r="E53" s="172" t="s">
        <v>524</v>
      </c>
      <c r="F53" s="169" t="s">
        <v>197</v>
      </c>
      <c r="G53" s="169" t="s">
        <v>198</v>
      </c>
      <c r="H53" s="171">
        <f>COUNTIF(GameStats!E:E,PlayerTable!D53)</f>
        <v>0</v>
      </c>
      <c r="I53" s="171">
        <f>COUNTIF(GameStats!G:I, PlayerTable!D53)</f>
        <v>2</v>
      </c>
      <c r="J53" s="171">
        <f t="shared" si="0"/>
        <v>2</v>
      </c>
      <c r="K53" s="174" t="str">
        <f>IF(COUNTIF(Penalty!E:E, PlayerTable!D53)=0, "", SUMIF(Penalty!E:E,PlayerTable!D53,Penalty!H:H))</f>
        <v/>
      </c>
      <c r="N53" s="169" t="str">
        <f t="shared" si="1"/>
        <v>insert into temp_stats (player_id, goals, assists, pen_min) values (163,0,2,0);</v>
      </c>
    </row>
    <row r="54" spans="1:14" ht="15" customHeight="1" x14ac:dyDescent="0.25">
      <c r="B54" s="186">
        <v>207</v>
      </c>
      <c r="C54" s="169" t="s">
        <v>414</v>
      </c>
      <c r="D54" s="171">
        <v>8021</v>
      </c>
      <c r="E54" s="172" t="s">
        <v>535</v>
      </c>
      <c r="F54" s="169" t="s">
        <v>405</v>
      </c>
      <c r="G54" s="169" t="s">
        <v>406</v>
      </c>
      <c r="H54" s="171">
        <f>COUNTIF(GameStats!E:E,PlayerTable!D54)</f>
        <v>8</v>
      </c>
      <c r="I54" s="171">
        <f>COUNTIF(GameStats!G:I, PlayerTable!D54)</f>
        <v>1</v>
      </c>
      <c r="J54" s="171">
        <f t="shared" si="0"/>
        <v>9</v>
      </c>
      <c r="K54" s="174" t="str">
        <f>IF(COUNTIF(Penalty!E:E, PlayerTable!D54)=0, "", SUMIF(Penalty!E:E,PlayerTable!D54,Penalty!H:H))</f>
        <v/>
      </c>
      <c r="L54" s="169"/>
      <c r="N54" s="169" t="str">
        <f t="shared" si="1"/>
        <v>insert into temp_stats (player_id, goals, assists, pen_min) values (207,8,1,0);</v>
      </c>
    </row>
    <row r="55" spans="1:14" ht="15" customHeight="1" x14ac:dyDescent="0.25">
      <c r="B55" s="186">
        <v>164</v>
      </c>
      <c r="C55" s="169" t="s">
        <v>414</v>
      </c>
      <c r="D55" s="171">
        <v>8004</v>
      </c>
      <c r="E55" s="172" t="s">
        <v>510</v>
      </c>
      <c r="F55" s="169" t="s">
        <v>132</v>
      </c>
      <c r="G55" s="169" t="s">
        <v>199</v>
      </c>
      <c r="H55" s="171">
        <f>COUNTIF(GameStats!E:E,PlayerTable!D55)</f>
        <v>7</v>
      </c>
      <c r="I55" s="171">
        <f>COUNTIF(GameStats!G:I, PlayerTable!D55)</f>
        <v>1</v>
      </c>
      <c r="J55" s="171">
        <f t="shared" si="0"/>
        <v>8</v>
      </c>
      <c r="K55" s="174" t="str">
        <f>IF(COUNTIF(Penalty!E:E, PlayerTable!D55)=0, "", SUMIF(Penalty!E:E,PlayerTable!D55,Penalty!H:H))</f>
        <v/>
      </c>
      <c r="L55" s="169"/>
      <c r="M55" s="169"/>
      <c r="N55" s="169" t="str">
        <f t="shared" si="1"/>
        <v>insert into temp_stats (player_id, goals, assists, pen_min) values (164,7,1,0);</v>
      </c>
    </row>
    <row r="56" spans="1:14" ht="15" customHeight="1" x14ac:dyDescent="0.25">
      <c r="B56" s="186">
        <v>210</v>
      </c>
      <c r="C56" s="169" t="s">
        <v>414</v>
      </c>
      <c r="D56" s="171">
        <v>8005</v>
      </c>
      <c r="E56" s="172" t="s">
        <v>485</v>
      </c>
      <c r="F56" s="169" t="s">
        <v>70</v>
      </c>
      <c r="G56" s="169" t="s">
        <v>207</v>
      </c>
      <c r="H56" s="171">
        <f>COUNTIF(GameStats!E:E,PlayerTable!D56)</f>
        <v>8</v>
      </c>
      <c r="I56" s="171">
        <f>COUNTIF(GameStats!G:I, PlayerTable!D56)</f>
        <v>3</v>
      </c>
      <c r="J56" s="171">
        <f t="shared" si="0"/>
        <v>11</v>
      </c>
      <c r="K56" s="174">
        <f>IF(COUNTIF(Penalty!E:E, PlayerTable!D56)=0, "", SUMIF(Penalty!E:E,PlayerTable!D56,Penalty!H:H))</f>
        <v>6</v>
      </c>
      <c r="L56" s="169"/>
      <c r="M56" s="169"/>
      <c r="N56" s="169" t="str">
        <f t="shared" si="1"/>
        <v>insert into temp_stats (player_id, goals, assists, pen_min) values (210,8,3,6);</v>
      </c>
    </row>
    <row r="57" spans="1:14" ht="15" customHeight="1" x14ac:dyDescent="0.25">
      <c r="B57" s="186">
        <v>165</v>
      </c>
      <c r="C57" s="169" t="s">
        <v>414</v>
      </c>
      <c r="D57" s="171">
        <v>8022</v>
      </c>
      <c r="E57" s="172" t="s">
        <v>511</v>
      </c>
      <c r="F57" s="169" t="s">
        <v>112</v>
      </c>
      <c r="G57" s="169" t="s">
        <v>204</v>
      </c>
      <c r="H57" s="171">
        <f>COUNTIF(GameStats!E:E,PlayerTable!D57)</f>
        <v>4</v>
      </c>
      <c r="I57" s="171">
        <f>COUNTIF(GameStats!G:I, PlayerTable!D57)</f>
        <v>1</v>
      </c>
      <c r="J57" s="171">
        <f t="shared" si="0"/>
        <v>5</v>
      </c>
      <c r="K57" s="174" t="str">
        <f>IF(COUNTIF(Penalty!E:E, PlayerTable!D57)=0, "", SUMIF(Penalty!E:E,PlayerTable!D57,Penalty!H:H))</f>
        <v/>
      </c>
      <c r="L57" s="169"/>
      <c r="N57" s="169" t="str">
        <f t="shared" si="1"/>
        <v>insert into temp_stats (player_id, goals, assists, pen_min) values (165,4,1,0);</v>
      </c>
    </row>
    <row r="58" spans="1:14" ht="15" customHeight="1" x14ac:dyDescent="0.25">
      <c r="B58" s="194">
        <v>166</v>
      </c>
      <c r="C58" s="169" t="s">
        <v>414</v>
      </c>
      <c r="D58" s="171">
        <v>8006</v>
      </c>
      <c r="E58" s="172" t="s">
        <v>513</v>
      </c>
      <c r="F58" s="169" t="s">
        <v>70</v>
      </c>
      <c r="G58" s="169" t="s">
        <v>204</v>
      </c>
      <c r="H58" s="171">
        <f>COUNTIF(GameStats!E:E,PlayerTable!D58)</f>
        <v>0</v>
      </c>
      <c r="I58" s="171">
        <f>COUNTIF(GameStats!G:I, PlayerTable!D58)</f>
        <v>1</v>
      </c>
      <c r="J58" s="171">
        <f t="shared" si="0"/>
        <v>1</v>
      </c>
      <c r="K58" s="174" t="str">
        <f>IF(COUNTIF(Penalty!E:E, PlayerTable!D58)=0, "", SUMIF(Penalty!E:E,PlayerTable!D58,Penalty!H:H))</f>
        <v/>
      </c>
      <c r="L58" s="169"/>
      <c r="N58" s="169" t="str">
        <f t="shared" si="1"/>
        <v>insert into temp_stats (player_id, goals, assists, pen_min) values (166,0,1,0);</v>
      </c>
    </row>
    <row r="59" spans="1:14" s="102" customFormat="1" ht="15" customHeight="1" x14ac:dyDescent="0.25">
      <c r="A59" s="55"/>
      <c r="B59" s="186">
        <v>221</v>
      </c>
      <c r="C59" s="169" t="s">
        <v>414</v>
      </c>
      <c r="D59" s="171">
        <v>8008</v>
      </c>
      <c r="E59" s="172" t="s">
        <v>515</v>
      </c>
      <c r="F59" s="169" t="s">
        <v>24</v>
      </c>
      <c r="G59" s="169" t="s">
        <v>205</v>
      </c>
      <c r="H59" s="171">
        <f>COUNTIF(GameStats!E:E,PlayerTable!D59)</f>
        <v>3</v>
      </c>
      <c r="I59" s="171">
        <f>COUNTIF(GameStats!G:I, PlayerTable!D59)</f>
        <v>3</v>
      </c>
      <c r="J59" s="171">
        <f t="shared" si="0"/>
        <v>6</v>
      </c>
      <c r="K59" s="174">
        <f>IF(COUNTIF(Penalty!E:E, PlayerTable!D59)=0, "", SUMIF(Penalty!E:E,PlayerTable!D59,Penalty!H:H))</f>
        <v>3</v>
      </c>
      <c r="L59" s="169"/>
      <c r="M59" s="129"/>
      <c r="N59" s="169" t="str">
        <f t="shared" si="1"/>
        <v>insert into temp_stats (player_id, goals, assists, pen_min) values (221,3,3,3);</v>
      </c>
    </row>
    <row r="60" spans="1:14" s="102" customFormat="1" ht="15" customHeight="1" x14ac:dyDescent="0.25">
      <c r="A60" s="55"/>
      <c r="B60" s="186">
        <v>167</v>
      </c>
      <c r="C60" s="169" t="s">
        <v>414</v>
      </c>
      <c r="D60" s="171">
        <v>8019</v>
      </c>
      <c r="E60" s="172" t="s">
        <v>536</v>
      </c>
      <c r="F60" s="169" t="s">
        <v>51</v>
      </c>
      <c r="G60" s="169" t="s">
        <v>369</v>
      </c>
      <c r="H60" s="171">
        <f>COUNTIF(GameStats!E:E,PlayerTable!D60)</f>
        <v>1</v>
      </c>
      <c r="I60" s="171">
        <f>COUNTIF(GameStats!G:I, PlayerTable!D60)</f>
        <v>2</v>
      </c>
      <c r="J60" s="171">
        <f t="shared" si="0"/>
        <v>3</v>
      </c>
      <c r="K60" s="174">
        <f>IF(COUNTIF(Penalty!E:E, PlayerTable!D60)=0, "", SUMIF(Penalty!E:E,PlayerTable!D60,Penalty!H:H))</f>
        <v>6</v>
      </c>
      <c r="L60" s="169"/>
      <c r="N60" s="169" t="str">
        <f t="shared" si="1"/>
        <v>insert into temp_stats (player_id, goals, assists, pen_min) values (167,1,2,6);</v>
      </c>
    </row>
    <row r="61" spans="1:14" s="169" customFormat="1" ht="15" customHeight="1" x14ac:dyDescent="0.25">
      <c r="A61" s="55"/>
      <c r="B61" s="186">
        <v>168</v>
      </c>
      <c r="C61" s="169" t="s">
        <v>414</v>
      </c>
      <c r="D61" s="171">
        <v>8010</v>
      </c>
      <c r="E61" s="172" t="s">
        <v>490</v>
      </c>
      <c r="F61" s="169" t="s">
        <v>192</v>
      </c>
      <c r="G61" s="169" t="s">
        <v>193</v>
      </c>
      <c r="H61" s="171">
        <f>COUNTIF(GameStats!E:E,PlayerTable!D61)</f>
        <v>0</v>
      </c>
      <c r="I61" s="171">
        <f>COUNTIF(GameStats!G:I, PlayerTable!D61)</f>
        <v>0</v>
      </c>
      <c r="J61" s="171">
        <f t="shared" si="0"/>
        <v>0</v>
      </c>
      <c r="K61" s="174" t="str">
        <f>IF(COUNTIF(Penalty!E:E, PlayerTable!D61)=0, "", SUMIF(Penalty!E:E,PlayerTable!D61,Penalty!H:H))</f>
        <v/>
      </c>
      <c r="M61" s="129"/>
      <c r="N61" s="169" t="str">
        <f t="shared" si="1"/>
        <v>insert into temp_stats (player_id, goals, assists, pen_min) values (168,0,0,0);</v>
      </c>
    </row>
    <row r="62" spans="1:14" s="169" customFormat="1" ht="15" customHeight="1" x14ac:dyDescent="0.25">
      <c r="A62" s="55"/>
      <c r="B62" s="186">
        <v>169</v>
      </c>
      <c r="C62" s="169" t="s">
        <v>414</v>
      </c>
      <c r="D62" s="171">
        <v>8012</v>
      </c>
      <c r="E62" s="172" t="s">
        <v>530</v>
      </c>
      <c r="F62" s="169" t="s">
        <v>186</v>
      </c>
      <c r="G62" s="169" t="s">
        <v>187</v>
      </c>
      <c r="H62" s="171">
        <f>COUNTIF(GameStats!E:E,PlayerTable!D62)</f>
        <v>1</v>
      </c>
      <c r="I62" s="171">
        <f>COUNTIF(GameStats!G:I, PlayerTable!D62)</f>
        <v>4</v>
      </c>
      <c r="J62" s="171">
        <f t="shared" si="0"/>
        <v>5</v>
      </c>
      <c r="K62" s="174">
        <f>IF(COUNTIF(Penalty!E:E, PlayerTable!D62)=0, "", SUMIF(Penalty!E:E,PlayerTable!D62,Penalty!H:H))</f>
        <v>6</v>
      </c>
      <c r="M62" s="129"/>
      <c r="N62" s="169" t="str">
        <f t="shared" si="1"/>
        <v>insert into temp_stats (player_id, goals, assists, pen_min) values (169,1,4,6);</v>
      </c>
    </row>
    <row r="63" spans="1:14" s="169" customFormat="1" ht="15" customHeight="1" x14ac:dyDescent="0.25">
      <c r="A63" s="55"/>
      <c r="B63" s="186">
        <v>240</v>
      </c>
      <c r="C63" s="169" t="s">
        <v>414</v>
      </c>
      <c r="D63" s="171">
        <v>8013</v>
      </c>
      <c r="E63" s="172" t="s">
        <v>508</v>
      </c>
      <c r="F63" s="169" t="s">
        <v>200</v>
      </c>
      <c r="G63" s="169" t="s">
        <v>201</v>
      </c>
      <c r="H63" s="171">
        <f>COUNTIF(GameStats!E:E,PlayerTable!D63)</f>
        <v>0</v>
      </c>
      <c r="I63" s="171">
        <f>COUNTIF(GameStats!G:I, PlayerTable!D63)</f>
        <v>0</v>
      </c>
      <c r="J63" s="171">
        <f t="shared" si="0"/>
        <v>0</v>
      </c>
      <c r="K63" s="174" t="str">
        <f>IF(COUNTIF(Penalty!E:E, PlayerTable!D63)=0, "", SUMIF(Penalty!E:E,PlayerTable!D63,Penalty!H:H))</f>
        <v/>
      </c>
      <c r="M63" s="129"/>
      <c r="N63" s="169" t="str">
        <f t="shared" si="1"/>
        <v>insert into temp_stats (player_id, goals, assists, pen_min) values (240,0,0,0);</v>
      </c>
    </row>
    <row r="64" spans="1:14" s="169" customFormat="1" ht="15" customHeight="1" x14ac:dyDescent="0.25">
      <c r="A64" s="55"/>
      <c r="B64" s="186">
        <v>241</v>
      </c>
      <c r="C64" s="169" t="s">
        <v>414</v>
      </c>
      <c r="D64" s="171">
        <v>8014</v>
      </c>
      <c r="E64" s="172" t="s">
        <v>489</v>
      </c>
      <c r="F64" s="169" t="s">
        <v>189</v>
      </c>
      <c r="G64" s="169" t="s">
        <v>190</v>
      </c>
      <c r="H64" s="171">
        <f>COUNTIF(GameStats!E:E,PlayerTable!D64)</f>
        <v>5</v>
      </c>
      <c r="I64" s="171">
        <f>COUNTIF(GameStats!G:I, PlayerTable!D64)</f>
        <v>3</v>
      </c>
      <c r="J64" s="171">
        <f t="shared" si="0"/>
        <v>8</v>
      </c>
      <c r="K64" s="174">
        <f>IF(COUNTIF(Penalty!E:E, PlayerTable!D64)=0, "", SUMIF(Penalty!E:E,PlayerTable!D64,Penalty!H:H))</f>
        <v>3</v>
      </c>
      <c r="M64" s="129"/>
      <c r="N64" s="169" t="str">
        <f t="shared" si="1"/>
        <v>insert into temp_stats (player_id, goals, assists, pen_min) values (241,5,3,3);</v>
      </c>
    </row>
    <row r="65" spans="1:14" s="169" customFormat="1" ht="15" customHeight="1" x14ac:dyDescent="0.25">
      <c r="A65" s="55"/>
      <c r="B65" s="186">
        <v>170</v>
      </c>
      <c r="C65" s="169" t="s">
        <v>414</v>
      </c>
      <c r="D65" s="171">
        <v>8023</v>
      </c>
      <c r="E65" s="172" t="s">
        <v>517</v>
      </c>
      <c r="F65" s="169" t="s">
        <v>146</v>
      </c>
      <c r="G65" s="169" t="s">
        <v>438</v>
      </c>
      <c r="H65" s="171">
        <f>COUNTIF(GameStats!E:E,PlayerTable!D65)</f>
        <v>4</v>
      </c>
      <c r="I65" s="171">
        <f>COUNTIF(GameStats!G:I, PlayerTable!D65)</f>
        <v>2</v>
      </c>
      <c r="J65" s="171">
        <f t="shared" si="0"/>
        <v>6</v>
      </c>
      <c r="K65" s="174">
        <f>IF(COUNTIF(Penalty!E:E, PlayerTable!D65)=0, "", SUMIF(Penalty!E:E,PlayerTable!D65,Penalty!H:H))</f>
        <v>6</v>
      </c>
      <c r="M65" s="184"/>
      <c r="N65" s="169" t="str">
        <f t="shared" si="1"/>
        <v>insert into temp_stats (player_id, goals, assists, pen_min) values (170,4,2,6);</v>
      </c>
    </row>
    <row r="66" spans="1:14" s="169" customFormat="1" ht="15" customHeight="1" x14ac:dyDescent="0.25">
      <c r="A66" s="55"/>
      <c r="B66" s="186">
        <v>171</v>
      </c>
      <c r="C66" s="169" t="s">
        <v>414</v>
      </c>
      <c r="D66" s="171">
        <v>8024</v>
      </c>
      <c r="E66" s="172" t="s">
        <v>531</v>
      </c>
      <c r="F66" s="169" t="s">
        <v>68</v>
      </c>
      <c r="G66" s="169" t="s">
        <v>439</v>
      </c>
      <c r="H66" s="171">
        <f>COUNTIF(GameStats!E:E,PlayerTable!D66)</f>
        <v>3</v>
      </c>
      <c r="I66" s="171">
        <f>COUNTIF(GameStats!G:I, PlayerTable!D66)</f>
        <v>7</v>
      </c>
      <c r="J66" s="171">
        <f t="shared" si="0"/>
        <v>10</v>
      </c>
      <c r="K66" s="174">
        <f>IF(COUNTIF(Penalty!E:E, PlayerTable!D66)=0, "", SUMIF(Penalty!E:E,PlayerTable!D66,Penalty!H:H))</f>
        <v>9</v>
      </c>
      <c r="L66" s="129"/>
      <c r="M66" s="129"/>
      <c r="N66" s="169" t="str">
        <f t="shared" si="1"/>
        <v>insert into temp_stats (player_id, goals, assists, pen_min) values (171,3,7,9);</v>
      </c>
    </row>
    <row r="67" spans="1:14" s="169" customFormat="1" ht="15" customHeight="1" x14ac:dyDescent="0.25">
      <c r="A67" s="55"/>
      <c r="B67" s="186">
        <v>172</v>
      </c>
      <c r="C67" s="169" t="s">
        <v>414</v>
      </c>
      <c r="D67" s="171">
        <v>8017</v>
      </c>
      <c r="E67" s="172" t="s">
        <v>501</v>
      </c>
      <c r="F67" s="169" t="s">
        <v>75</v>
      </c>
      <c r="G67" s="169" t="s">
        <v>191</v>
      </c>
      <c r="H67" s="171">
        <f>COUNTIF(GameStats!E:E,PlayerTable!D67)</f>
        <v>10</v>
      </c>
      <c r="I67" s="171">
        <f>COUNTIF(GameStats!G:I, PlayerTable!D67)</f>
        <v>3</v>
      </c>
      <c r="J67" s="171">
        <f t="shared" ref="J67:J130" si="2">H67+I67</f>
        <v>13</v>
      </c>
      <c r="K67" s="174">
        <f>IF(COUNTIF(Penalty!E:E, PlayerTable!D67)=0, "", SUMIF(Penalty!E:E,PlayerTable!D67,Penalty!H:H))</f>
        <v>6</v>
      </c>
      <c r="M67" s="184"/>
      <c r="N67" s="169" t="str">
        <f t="shared" ref="N67:N130" si="3">CONCATENATE($N$1,B67,",",H67,",",I67,",",IF(ISNUMBER(K67),K67,"0"),");")</f>
        <v>insert into temp_stats (player_id, goals, assists, pen_min) values (172,10,3,6);</v>
      </c>
    </row>
    <row r="68" spans="1:14" s="169" customFormat="1" ht="15" customHeight="1" x14ac:dyDescent="0.25">
      <c r="A68" s="55"/>
      <c r="B68" s="159" t="s">
        <v>565</v>
      </c>
      <c r="C68" s="169" t="s">
        <v>414</v>
      </c>
      <c r="D68" s="194">
        <v>8025</v>
      </c>
      <c r="E68" s="172" t="s">
        <v>584</v>
      </c>
      <c r="F68" s="169" t="s">
        <v>447</v>
      </c>
      <c r="G68" s="169" t="s">
        <v>538</v>
      </c>
      <c r="H68" s="171">
        <f>COUNTIF(GameStats!E:E,PlayerTable!D68)</f>
        <v>1</v>
      </c>
      <c r="I68" s="171">
        <f>COUNTIF(GameStats!G:I, PlayerTable!D68)</f>
        <v>3</v>
      </c>
      <c r="J68" s="171">
        <f t="shared" si="2"/>
        <v>4</v>
      </c>
      <c r="K68" s="174" t="str">
        <f>IF(COUNTIF(Penalty!E:E, PlayerTable!D68)=0, "", SUMIF(Penalty!E:E,PlayerTable!D68,Penalty!H:H))</f>
        <v/>
      </c>
      <c r="L68" s="184"/>
      <c r="M68" s="184"/>
      <c r="N68" s="169" t="str">
        <f t="shared" si="3"/>
        <v>insert into temp_stats (player_id, goals, assists, pen_min) values (255,1,3,0);</v>
      </c>
    </row>
    <row r="69" spans="1:14" s="169" customFormat="1" ht="15" customHeight="1" x14ac:dyDescent="0.25">
      <c r="A69" s="55"/>
      <c r="B69" s="159" t="s">
        <v>576</v>
      </c>
      <c r="C69" s="169" t="s">
        <v>414</v>
      </c>
      <c r="D69" s="194">
        <v>8026</v>
      </c>
      <c r="E69" s="172" t="s">
        <v>528</v>
      </c>
      <c r="F69" s="169" t="s">
        <v>537</v>
      </c>
      <c r="G69" s="169" t="s">
        <v>130</v>
      </c>
      <c r="H69" s="171">
        <f>COUNTIF(GameStats!E:E,PlayerTable!D69)</f>
        <v>0</v>
      </c>
      <c r="I69" s="171">
        <f>COUNTIF(GameStats!G:I, PlayerTable!D69)</f>
        <v>0</v>
      </c>
      <c r="J69" s="171">
        <f t="shared" si="2"/>
        <v>0</v>
      </c>
      <c r="K69" s="174" t="str">
        <f>IF(COUNTIF(Penalty!E:E, PlayerTable!D69)=0, "", SUMIF(Penalty!E:E,PlayerTable!D69,Penalty!H:H))</f>
        <v/>
      </c>
      <c r="L69" s="184"/>
      <c r="M69" s="184"/>
      <c r="N69" s="169" t="str">
        <f t="shared" si="3"/>
        <v>insert into temp_stats (player_id, goals, assists, pen_min) values (281,0,0,0);</v>
      </c>
    </row>
    <row r="70" spans="1:14" s="169" customFormat="1" ht="15" customHeight="1" x14ac:dyDescent="0.25">
      <c r="A70" s="55"/>
      <c r="B70" s="186">
        <v>173</v>
      </c>
      <c r="C70" s="169" t="s">
        <v>39</v>
      </c>
      <c r="D70" s="171">
        <v>2001</v>
      </c>
      <c r="E70" s="172" t="s">
        <v>521</v>
      </c>
      <c r="F70" s="169" t="s">
        <v>43</v>
      </c>
      <c r="G70" s="169" t="s">
        <v>65</v>
      </c>
      <c r="H70" s="171">
        <f>COUNTIF(GameStats!E:E,PlayerTable!D70)</f>
        <v>1</v>
      </c>
      <c r="I70" s="171">
        <f>COUNTIF(GameStats!G:I, PlayerTable!D70)</f>
        <v>1</v>
      </c>
      <c r="J70" s="171">
        <f t="shared" si="2"/>
        <v>2</v>
      </c>
      <c r="K70" s="174">
        <f>IF(COUNTIF(Penalty!E:E, PlayerTable!D70)=0, "", SUMIF(Penalty!E:E,PlayerTable!D70,Penalty!H:H))</f>
        <v>3</v>
      </c>
      <c r="L70" s="184"/>
      <c r="M70" s="184"/>
      <c r="N70" s="169" t="str">
        <f t="shared" si="3"/>
        <v>insert into temp_stats (player_id, goals, assists, pen_min) values (173,1,1,3);</v>
      </c>
    </row>
    <row r="71" spans="1:14" s="169" customFormat="1" ht="15" customHeight="1" x14ac:dyDescent="0.25">
      <c r="A71" s="55"/>
      <c r="B71" s="172" t="s">
        <v>552</v>
      </c>
      <c r="C71" s="169" t="s">
        <v>39</v>
      </c>
      <c r="D71" s="194">
        <v>2003</v>
      </c>
      <c r="E71" s="172" t="s">
        <v>488</v>
      </c>
      <c r="F71" s="169" t="s">
        <v>47</v>
      </c>
      <c r="G71" s="169" t="s">
        <v>48</v>
      </c>
      <c r="H71" s="171">
        <f>COUNTIF(GameStats!E:E,PlayerTable!D71)</f>
        <v>2</v>
      </c>
      <c r="I71" s="171">
        <f>COUNTIF(GameStats!G:I, PlayerTable!D71)</f>
        <v>2</v>
      </c>
      <c r="J71" s="171">
        <f t="shared" si="2"/>
        <v>4</v>
      </c>
      <c r="K71" s="174" t="str">
        <f>IF(COUNTIF(Penalty!E:E, PlayerTable!D71)=0, "", SUMIF(Penalty!E:E,PlayerTable!D71,Penalty!H:H))</f>
        <v/>
      </c>
      <c r="L71" s="184"/>
      <c r="M71" s="184"/>
      <c r="N71" s="169" t="str">
        <f t="shared" si="3"/>
        <v>insert into temp_stats (player_id, goals, assists, pen_min) values (174,2,2,0);</v>
      </c>
    </row>
    <row r="72" spans="1:14" s="169" customFormat="1" ht="15" customHeight="1" x14ac:dyDescent="0.25">
      <c r="A72" s="55"/>
      <c r="B72" s="186">
        <v>175</v>
      </c>
      <c r="C72" s="169" t="s">
        <v>39</v>
      </c>
      <c r="D72" s="171">
        <v>2020</v>
      </c>
      <c r="E72" s="172" t="s">
        <v>523</v>
      </c>
      <c r="F72" s="169" t="s">
        <v>55</v>
      </c>
      <c r="G72" s="169" t="s">
        <v>408</v>
      </c>
      <c r="H72" s="171">
        <f>COUNTIF(GameStats!E:E,PlayerTable!D72)</f>
        <v>0</v>
      </c>
      <c r="I72" s="171">
        <f>COUNTIF(GameStats!G:I, PlayerTable!D72)</f>
        <v>0</v>
      </c>
      <c r="J72" s="171">
        <f t="shared" si="2"/>
        <v>0</v>
      </c>
      <c r="K72" s="174" t="str">
        <f>IF(COUNTIF(Penalty!E:E, PlayerTable!D72)=0, "", SUMIF(Penalty!E:E,PlayerTable!D72,Penalty!H:H))</f>
        <v/>
      </c>
      <c r="L72" s="184"/>
      <c r="N72" s="169" t="str">
        <f t="shared" si="3"/>
        <v>insert into temp_stats (player_id, goals, assists, pen_min) values (175,0,0,0);</v>
      </c>
    </row>
    <row r="73" spans="1:14" s="169" customFormat="1" ht="15" customHeight="1" x14ac:dyDescent="0.25">
      <c r="A73" s="55"/>
      <c r="B73" s="194">
        <v>176</v>
      </c>
      <c r="C73" s="169" t="s">
        <v>39</v>
      </c>
      <c r="D73" s="171">
        <v>2018</v>
      </c>
      <c r="E73" s="172" t="s">
        <v>529</v>
      </c>
      <c r="F73" s="169" t="s">
        <v>10</v>
      </c>
      <c r="G73" s="169" t="s">
        <v>248</v>
      </c>
      <c r="H73" s="171">
        <f>COUNTIF(GameStats!E:E,PlayerTable!D73)</f>
        <v>1</v>
      </c>
      <c r="I73" s="171">
        <f>COUNTIF(GameStats!G:I, PlayerTable!D73)</f>
        <v>1</v>
      </c>
      <c r="J73" s="171">
        <f t="shared" si="2"/>
        <v>2</v>
      </c>
      <c r="K73" s="174" t="str">
        <f>IF(COUNTIF(Penalty!E:E, PlayerTable!D73)=0, "", SUMIF(Penalty!E:E,PlayerTable!D73,Penalty!H:H))</f>
        <v/>
      </c>
      <c r="L73" s="184"/>
      <c r="N73" s="169" t="str">
        <f t="shared" si="3"/>
        <v>insert into temp_stats (player_id, goals, assists, pen_min) values (176,1,1,0);</v>
      </c>
    </row>
    <row r="74" spans="1:14" ht="15" customHeight="1" x14ac:dyDescent="0.25">
      <c r="B74" s="186">
        <v>177</v>
      </c>
      <c r="C74" s="169" t="s">
        <v>39</v>
      </c>
      <c r="D74" s="171">
        <v>2007</v>
      </c>
      <c r="E74" s="172" t="s">
        <v>526</v>
      </c>
      <c r="F74" s="169" t="s">
        <v>53</v>
      </c>
      <c r="G74" s="169" t="s">
        <v>54</v>
      </c>
      <c r="H74" s="171">
        <f>COUNTIF(GameStats!E:E,PlayerTable!D74)</f>
        <v>3</v>
      </c>
      <c r="I74" s="171">
        <f>COUNTIF(GameStats!G:I, PlayerTable!D74)</f>
        <v>2</v>
      </c>
      <c r="J74" s="171">
        <f t="shared" si="2"/>
        <v>5</v>
      </c>
      <c r="K74" s="174" t="str">
        <f>IF(COUNTIF(Penalty!E:E, PlayerTable!D74)=0, "", SUMIF(Penalty!E:E,PlayerTable!D74,Penalty!H:H))</f>
        <v/>
      </c>
      <c r="L74" s="184"/>
      <c r="M74" s="169"/>
      <c r="N74" s="169" t="str">
        <f t="shared" si="3"/>
        <v>insert into temp_stats (player_id, goals, assists, pen_min) values (177,3,2,0);</v>
      </c>
    </row>
    <row r="75" spans="1:14" ht="15" customHeight="1" x14ac:dyDescent="0.25">
      <c r="B75" s="186">
        <v>178</v>
      </c>
      <c r="C75" s="169" t="s">
        <v>39</v>
      </c>
      <c r="D75" s="171">
        <v>2008</v>
      </c>
      <c r="E75" s="172" t="s">
        <v>487</v>
      </c>
      <c r="F75" s="169" t="s">
        <v>55</v>
      </c>
      <c r="G75" s="169" t="s">
        <v>56</v>
      </c>
      <c r="H75" s="171">
        <f>COUNTIF(GameStats!E:E,PlayerTable!D75)</f>
        <v>2</v>
      </c>
      <c r="I75" s="171">
        <f>COUNTIF(GameStats!G:I, PlayerTable!D75)</f>
        <v>1</v>
      </c>
      <c r="J75" s="171">
        <f t="shared" si="2"/>
        <v>3</v>
      </c>
      <c r="K75" s="174" t="str">
        <f>IF(COUNTIF(Penalty!E:E, PlayerTable!D75)=0, "", SUMIF(Penalty!E:E,PlayerTable!D75,Penalty!H:H))</f>
        <v/>
      </c>
      <c r="L75" s="184"/>
      <c r="M75" s="169"/>
      <c r="N75" s="169" t="str">
        <f t="shared" si="3"/>
        <v>insert into temp_stats (player_id, goals, assists, pen_min) values (178,2,1,0);</v>
      </c>
    </row>
    <row r="76" spans="1:14" ht="15" customHeight="1" x14ac:dyDescent="0.25">
      <c r="B76" s="186">
        <v>242</v>
      </c>
      <c r="C76" s="169" t="s">
        <v>39</v>
      </c>
      <c r="D76" s="171">
        <v>2009</v>
      </c>
      <c r="E76" s="172" t="s">
        <v>527</v>
      </c>
      <c r="F76" s="169" t="s">
        <v>12</v>
      </c>
      <c r="G76" s="169" t="s">
        <v>49</v>
      </c>
      <c r="H76" s="171">
        <f>COUNTIF(GameStats!E:E,PlayerTable!D76)</f>
        <v>1</v>
      </c>
      <c r="I76" s="171">
        <f>COUNTIF(GameStats!G:I, PlayerTable!D76)</f>
        <v>0</v>
      </c>
      <c r="J76" s="171">
        <f t="shared" si="2"/>
        <v>1</v>
      </c>
      <c r="K76" s="174" t="str">
        <f>IF(COUNTIF(Penalty!E:E, PlayerTable!D76)=0, "", SUMIF(Penalty!E:E,PlayerTable!D76,Penalty!H:H))</f>
        <v/>
      </c>
      <c r="L76" s="184"/>
      <c r="M76" s="169"/>
      <c r="N76" s="169" t="str">
        <f t="shared" si="3"/>
        <v>insert into temp_stats (player_id, goals, assists, pen_min) values (242,1,0,0);</v>
      </c>
    </row>
    <row r="77" spans="1:14" s="169" customFormat="1" ht="15" customHeight="1" x14ac:dyDescent="0.25">
      <c r="A77" s="55"/>
      <c r="B77" s="186">
        <v>179</v>
      </c>
      <c r="C77" s="169" t="s">
        <v>39</v>
      </c>
      <c r="D77" s="171">
        <v>2010</v>
      </c>
      <c r="E77" s="172" t="s">
        <v>525</v>
      </c>
      <c r="F77" s="169" t="s">
        <v>43</v>
      </c>
      <c r="G77" s="169" t="s">
        <v>44</v>
      </c>
      <c r="H77" s="171">
        <f>COUNTIF(GameStats!E:E,PlayerTable!D77)</f>
        <v>4</v>
      </c>
      <c r="I77" s="171">
        <f>COUNTIF(GameStats!G:I, PlayerTable!D77)</f>
        <v>1</v>
      </c>
      <c r="J77" s="171">
        <f t="shared" si="2"/>
        <v>5</v>
      </c>
      <c r="K77" s="174" t="str">
        <f>IF(COUNTIF(Penalty!E:E, PlayerTable!D77)=0, "", SUMIF(Penalty!E:E,PlayerTable!D77,Penalty!H:H))</f>
        <v/>
      </c>
      <c r="L77" s="184"/>
      <c r="N77" s="169" t="str">
        <f t="shared" si="3"/>
        <v>insert into temp_stats (player_id, goals, assists, pen_min) values (179,4,1,0);</v>
      </c>
    </row>
    <row r="78" spans="1:14" s="169" customFormat="1" ht="15" customHeight="1" x14ac:dyDescent="0.25">
      <c r="A78" s="55"/>
      <c r="B78" s="194">
        <v>222</v>
      </c>
      <c r="C78" s="169" t="s">
        <v>39</v>
      </c>
      <c r="D78" s="171">
        <v>2019</v>
      </c>
      <c r="E78" s="172" t="s">
        <v>522</v>
      </c>
      <c r="F78" s="169" t="s">
        <v>100</v>
      </c>
      <c r="G78" s="169" t="s">
        <v>215</v>
      </c>
      <c r="H78" s="171">
        <f>COUNTIF(GameStats!E:E,PlayerTable!D78)</f>
        <v>11</v>
      </c>
      <c r="I78" s="171">
        <f>COUNTIF(GameStats!G:I, PlayerTable!D78)</f>
        <v>5</v>
      </c>
      <c r="J78" s="171">
        <f t="shared" si="2"/>
        <v>16</v>
      </c>
      <c r="K78" s="174" t="str">
        <f>IF(COUNTIF(Penalty!E:E, PlayerTable!D78)=0, "", SUMIF(Penalty!E:E,PlayerTable!D78,Penalty!H:H))</f>
        <v/>
      </c>
      <c r="L78" s="184"/>
      <c r="N78" s="169" t="str">
        <f t="shared" si="3"/>
        <v>insert into temp_stats (player_id, goals, assists, pen_min) values (222,11,5,0);</v>
      </c>
    </row>
    <row r="79" spans="1:14" s="169" customFormat="1" ht="15" customHeight="1" x14ac:dyDescent="0.25">
      <c r="A79" s="55"/>
      <c r="B79" s="186">
        <v>180</v>
      </c>
      <c r="C79" s="169" t="s">
        <v>39</v>
      </c>
      <c r="D79" s="171">
        <v>2017</v>
      </c>
      <c r="E79" s="172" t="s">
        <v>484</v>
      </c>
      <c r="F79" s="169" t="s">
        <v>59</v>
      </c>
      <c r="G79" s="169" t="s">
        <v>215</v>
      </c>
      <c r="H79" s="171">
        <f>COUNTIF(GameStats!E:E,PlayerTable!D79)</f>
        <v>2</v>
      </c>
      <c r="I79" s="171">
        <f>COUNTIF(GameStats!G:I, PlayerTable!D79)</f>
        <v>0</v>
      </c>
      <c r="J79" s="171">
        <f t="shared" si="2"/>
        <v>2</v>
      </c>
      <c r="K79" s="174">
        <f>IF(COUNTIF(Penalty!E:E, PlayerTable!D79)=0, "", SUMIF(Penalty!E:E,PlayerTable!D79,Penalty!H:H))</f>
        <v>3</v>
      </c>
      <c r="L79" s="184"/>
      <c r="N79" s="169" t="str">
        <f t="shared" si="3"/>
        <v>insert into temp_stats (player_id, goals, assists, pen_min) values (180,2,0,3);</v>
      </c>
    </row>
    <row r="80" spans="1:14" s="169" customFormat="1" ht="15" customHeight="1" x14ac:dyDescent="0.25">
      <c r="A80" s="55"/>
      <c r="B80" s="186">
        <v>181</v>
      </c>
      <c r="C80" s="169" t="s">
        <v>39</v>
      </c>
      <c r="D80" s="171">
        <v>2012</v>
      </c>
      <c r="E80" s="172" t="s">
        <v>501</v>
      </c>
      <c r="F80" s="169" t="s">
        <v>41</v>
      </c>
      <c r="G80" s="169" t="s">
        <v>42</v>
      </c>
      <c r="H80" s="171">
        <f>COUNTIF(GameStats!E:E,PlayerTable!D80)</f>
        <v>1</v>
      </c>
      <c r="I80" s="171">
        <f>COUNTIF(GameStats!G:I, PlayerTable!D80)</f>
        <v>0</v>
      </c>
      <c r="J80" s="171">
        <f t="shared" si="2"/>
        <v>1</v>
      </c>
      <c r="K80" s="174">
        <f>IF(COUNTIF(Penalty!E:E, PlayerTable!D80)=0, "", SUMIF(Penalty!E:E,PlayerTable!D80,Penalty!H:H))</f>
        <v>3</v>
      </c>
      <c r="L80" s="184"/>
      <c r="N80" s="169" t="str">
        <f t="shared" si="3"/>
        <v>insert into temp_stats (player_id, goals, assists, pen_min) values (181,1,0,3);</v>
      </c>
    </row>
    <row r="81" spans="1:14" s="169" customFormat="1" ht="15" customHeight="1" x14ac:dyDescent="0.25">
      <c r="A81" s="55"/>
      <c r="B81" s="186">
        <v>225</v>
      </c>
      <c r="C81" s="169" t="s">
        <v>39</v>
      </c>
      <c r="D81" s="171">
        <v>2021</v>
      </c>
      <c r="E81" s="172" t="s">
        <v>490</v>
      </c>
      <c r="F81" s="169" t="s">
        <v>74</v>
      </c>
      <c r="G81" s="169" t="s">
        <v>42</v>
      </c>
      <c r="H81" s="171">
        <f>COUNTIF(GameStats!E:E,PlayerTable!D81)</f>
        <v>1</v>
      </c>
      <c r="I81" s="171">
        <f>COUNTIF(GameStats!G:I, PlayerTable!D81)</f>
        <v>1</v>
      </c>
      <c r="J81" s="171">
        <f t="shared" si="2"/>
        <v>2</v>
      </c>
      <c r="K81" s="174">
        <f>IF(COUNTIF(Penalty!E:E, PlayerTable!D81)=0, "", SUMIF(Penalty!E:E,PlayerTable!D81,Penalty!H:H))</f>
        <v>3</v>
      </c>
      <c r="L81" s="184"/>
      <c r="N81" s="169" t="str">
        <f t="shared" si="3"/>
        <v>insert into temp_stats (player_id, goals, assists, pen_min) values (225,1,1,3);</v>
      </c>
    </row>
    <row r="82" spans="1:14" s="169" customFormat="1" ht="15" customHeight="1" x14ac:dyDescent="0.25">
      <c r="A82" s="55"/>
      <c r="B82" s="194">
        <v>182</v>
      </c>
      <c r="C82" s="169" t="s">
        <v>39</v>
      </c>
      <c r="D82" s="171">
        <v>2022</v>
      </c>
      <c r="E82" s="172" t="s">
        <v>483</v>
      </c>
      <c r="F82" s="169" t="s">
        <v>427</v>
      </c>
      <c r="G82" s="169" t="s">
        <v>428</v>
      </c>
      <c r="H82" s="171">
        <f>COUNTIF(GameStats!E:E,PlayerTable!D82)</f>
        <v>0</v>
      </c>
      <c r="I82" s="171">
        <f>COUNTIF(GameStats!G:I, PlayerTable!D82)</f>
        <v>0</v>
      </c>
      <c r="J82" s="171">
        <f t="shared" si="2"/>
        <v>0</v>
      </c>
      <c r="K82" s="174" t="str">
        <f>IF(COUNTIF(Penalty!E:E, PlayerTable!D82)=0, "", SUMIF(Penalty!E:E,PlayerTable!D82,Penalty!H:H))</f>
        <v/>
      </c>
      <c r="L82" s="184"/>
      <c r="N82" s="169" t="str">
        <f t="shared" si="3"/>
        <v>insert into temp_stats (player_id, goals, assists, pen_min) values (182,0,0,0);</v>
      </c>
    </row>
    <row r="83" spans="1:14" s="169" customFormat="1" ht="15" customHeight="1" x14ac:dyDescent="0.25">
      <c r="A83" s="55"/>
      <c r="B83" s="186">
        <v>259</v>
      </c>
      <c r="C83" s="169" t="s">
        <v>39</v>
      </c>
      <c r="D83" s="171">
        <v>2013</v>
      </c>
      <c r="E83" s="172" t="s">
        <v>504</v>
      </c>
      <c r="F83" s="169" t="s">
        <v>32</v>
      </c>
      <c r="G83" s="169" t="s">
        <v>50</v>
      </c>
      <c r="H83" s="171">
        <f>COUNTIF(GameStats!E:E,PlayerTable!D83)</f>
        <v>0</v>
      </c>
      <c r="I83" s="171">
        <f>COUNTIF(GameStats!G:I, PlayerTable!D83)</f>
        <v>2</v>
      </c>
      <c r="J83" s="171">
        <f t="shared" si="2"/>
        <v>2</v>
      </c>
      <c r="K83" s="174">
        <f>IF(COUNTIF(Penalty!E:E, PlayerTable!D83)=0, "", SUMIF(Penalty!E:E,PlayerTable!D83,Penalty!H:H))</f>
        <v>3</v>
      </c>
      <c r="L83" s="184"/>
      <c r="N83" s="169" t="str">
        <f t="shared" si="3"/>
        <v>insert into temp_stats (player_id, goals, assists, pen_min) values (259,0,2,3);</v>
      </c>
    </row>
    <row r="84" spans="1:14" s="169" customFormat="1" ht="15" customHeight="1" x14ac:dyDescent="0.25">
      <c r="A84" s="55"/>
      <c r="B84" s="186">
        <v>270</v>
      </c>
      <c r="C84" s="169" t="s">
        <v>39</v>
      </c>
      <c r="D84" s="171">
        <v>2016</v>
      </c>
      <c r="E84" s="172" t="s">
        <v>524</v>
      </c>
      <c r="F84" s="169" t="s">
        <v>51</v>
      </c>
      <c r="G84" s="169" t="s">
        <v>52</v>
      </c>
      <c r="H84" s="171">
        <f>COUNTIF(GameStats!E:E,PlayerTable!D84)</f>
        <v>4</v>
      </c>
      <c r="I84" s="171">
        <f>COUNTIF(GameStats!G:I, PlayerTable!D84)</f>
        <v>0</v>
      </c>
      <c r="J84" s="171">
        <f t="shared" si="2"/>
        <v>4</v>
      </c>
      <c r="K84" s="174">
        <f>IF(COUNTIF(Penalty!E:E, PlayerTable!D84)=0, "", SUMIF(Penalty!E:E,PlayerTable!D84,Penalty!H:H))</f>
        <v>6</v>
      </c>
      <c r="L84" s="184"/>
      <c r="N84" s="169" t="str">
        <f t="shared" si="3"/>
        <v>insert into temp_stats (player_id, goals, assists, pen_min) values (270,4,0,6);</v>
      </c>
    </row>
    <row r="85" spans="1:14" s="169" customFormat="1" ht="15" customHeight="1" x14ac:dyDescent="0.25">
      <c r="A85" s="55"/>
      <c r="B85" s="186">
        <v>198</v>
      </c>
      <c r="C85" s="169" t="s">
        <v>39</v>
      </c>
      <c r="D85" s="194">
        <v>2014</v>
      </c>
      <c r="E85" s="172" t="s">
        <v>530</v>
      </c>
      <c r="F85" s="169" t="s">
        <v>61</v>
      </c>
      <c r="G85" s="169" t="s">
        <v>46</v>
      </c>
      <c r="H85" s="171">
        <f>COUNTIF(GameStats!E:E,PlayerTable!D85)</f>
        <v>1</v>
      </c>
      <c r="I85" s="171">
        <f>COUNTIF(GameStats!G:I, PlayerTable!D85)</f>
        <v>1</v>
      </c>
      <c r="J85" s="171">
        <f t="shared" si="2"/>
        <v>2</v>
      </c>
      <c r="K85" s="174" t="str">
        <f>IF(COUNTIF(Penalty!E:E, PlayerTable!D85)=0, "", SUMIF(Penalty!E:E,PlayerTable!D85,Penalty!H:H))</f>
        <v/>
      </c>
      <c r="L85" s="184"/>
      <c r="N85" s="169" t="str">
        <f t="shared" si="3"/>
        <v>insert into temp_stats (player_id, goals, assists, pen_min) values (198,1,1,0);</v>
      </c>
    </row>
    <row r="86" spans="1:14" ht="15" customHeight="1" x14ac:dyDescent="0.25">
      <c r="B86" s="159" t="s">
        <v>564</v>
      </c>
      <c r="C86" s="169" t="s">
        <v>39</v>
      </c>
      <c r="D86" s="194">
        <v>2005</v>
      </c>
      <c r="E86" s="172" t="s">
        <v>528</v>
      </c>
      <c r="F86" s="169" t="s">
        <v>57</v>
      </c>
      <c r="G86" s="169" t="s">
        <v>58</v>
      </c>
      <c r="H86" s="171">
        <f>COUNTIF(GameStats!E:E,PlayerTable!D86)</f>
        <v>0</v>
      </c>
      <c r="I86" s="171">
        <f>COUNTIF(GameStats!G:I, PlayerTable!D86)</f>
        <v>0</v>
      </c>
      <c r="J86" s="171">
        <f t="shared" si="2"/>
        <v>0</v>
      </c>
      <c r="K86" s="174" t="str">
        <f>IF(COUNTIF(Penalty!E:E, PlayerTable!D86)=0, "", SUMIF(Penalty!E:E,PlayerTable!D86,Penalty!H:H))</f>
        <v/>
      </c>
      <c r="L86" s="184"/>
      <c r="M86" s="184"/>
      <c r="N86" s="169" t="str">
        <f t="shared" si="3"/>
        <v>insert into temp_stats (player_id, goals, assists, pen_min) values (243,0,0,0);</v>
      </c>
    </row>
    <row r="87" spans="1:14" s="169" customFormat="1" ht="15" customHeight="1" x14ac:dyDescent="0.25">
      <c r="A87" s="55"/>
      <c r="B87" s="186">
        <v>271</v>
      </c>
      <c r="C87" s="169" t="s">
        <v>119</v>
      </c>
      <c r="D87" s="171">
        <v>5001</v>
      </c>
      <c r="E87" s="172" t="s">
        <v>514</v>
      </c>
      <c r="F87" s="169" t="s">
        <v>24</v>
      </c>
      <c r="G87" s="169" t="s">
        <v>120</v>
      </c>
      <c r="H87" s="171">
        <f>COUNTIF(GameStats!E:E,PlayerTable!D87)</f>
        <v>3</v>
      </c>
      <c r="I87" s="171">
        <f>COUNTIF(GameStats!G:I, PlayerTable!D87)</f>
        <v>0</v>
      </c>
      <c r="J87" s="171">
        <f t="shared" si="2"/>
        <v>3</v>
      </c>
      <c r="K87" s="174">
        <f>IF(COUNTIF(Penalty!E:E, PlayerTable!D87)=0, "", SUMIF(Penalty!E:E,PlayerTable!D87,Penalty!H:H))</f>
        <v>3</v>
      </c>
      <c r="N87" s="169" t="str">
        <f t="shared" si="3"/>
        <v>insert into temp_stats (player_id, goals, assists, pen_min) values (271,3,0,3);</v>
      </c>
    </row>
    <row r="88" spans="1:14" s="169" customFormat="1" ht="15" customHeight="1" x14ac:dyDescent="0.25">
      <c r="A88" s="55"/>
      <c r="B88" s="186">
        <v>272</v>
      </c>
      <c r="C88" s="169" t="s">
        <v>119</v>
      </c>
      <c r="D88" s="171">
        <v>5024</v>
      </c>
      <c r="E88" s="172" t="s">
        <v>519</v>
      </c>
      <c r="F88" s="169" t="s">
        <v>24</v>
      </c>
      <c r="G88" s="169" t="s">
        <v>151</v>
      </c>
      <c r="H88" s="171">
        <f>COUNTIF(GameStats!E:E,PlayerTable!D88)</f>
        <v>0</v>
      </c>
      <c r="I88" s="171">
        <f>COUNTIF(GameStats!G:I, PlayerTable!D88)</f>
        <v>0</v>
      </c>
      <c r="J88" s="171">
        <f t="shared" si="2"/>
        <v>0</v>
      </c>
      <c r="K88" s="174" t="str">
        <f>IF(COUNTIF(Penalty!E:E, PlayerTable!D88)=0, "", SUMIF(Penalty!E:E,PlayerTable!D88,Penalty!H:H))</f>
        <v/>
      </c>
      <c r="N88" s="169" t="str">
        <f t="shared" si="3"/>
        <v>insert into temp_stats (player_id, goals, assists, pen_min) values (272,0,0,0);</v>
      </c>
    </row>
    <row r="89" spans="1:14" ht="15" customHeight="1" x14ac:dyDescent="0.25">
      <c r="B89" s="186">
        <v>209</v>
      </c>
      <c r="C89" s="169" t="s">
        <v>119</v>
      </c>
      <c r="D89" s="171">
        <v>5003</v>
      </c>
      <c r="E89" s="172" t="s">
        <v>544</v>
      </c>
      <c r="F89" s="169" t="s">
        <v>12</v>
      </c>
      <c r="G89" s="169" t="s">
        <v>123</v>
      </c>
      <c r="H89" s="171">
        <f>COUNTIF(GameStats!E:E,PlayerTable!D89)</f>
        <v>1</v>
      </c>
      <c r="I89" s="171">
        <f>COUNTIF(GameStats!G:I, PlayerTable!D89)</f>
        <v>1</v>
      </c>
      <c r="J89" s="171">
        <f t="shared" si="2"/>
        <v>2</v>
      </c>
      <c r="K89" s="174">
        <f>IF(COUNTIF(Penalty!E:E, PlayerTable!D89)=0, "", SUMIF(Penalty!E:E,PlayerTable!D89,Penalty!H:H))</f>
        <v>3</v>
      </c>
      <c r="L89" s="169"/>
      <c r="M89" s="169"/>
      <c r="N89" s="169" t="str">
        <f t="shared" si="3"/>
        <v>insert into temp_stats (player_id, goals, assists, pen_min) values (209,1,1,3);</v>
      </c>
    </row>
    <row r="90" spans="1:14" ht="15" customHeight="1" x14ac:dyDescent="0.25">
      <c r="B90" s="186">
        <v>183</v>
      </c>
      <c r="C90" s="169" t="s">
        <v>119</v>
      </c>
      <c r="D90" s="171">
        <v>5004</v>
      </c>
      <c r="E90" s="172" t="s">
        <v>545</v>
      </c>
      <c r="F90" s="169" t="s">
        <v>71</v>
      </c>
      <c r="G90" s="169" t="s">
        <v>124</v>
      </c>
      <c r="H90" s="171">
        <f>COUNTIF(GameStats!E:E,PlayerTable!D90)</f>
        <v>3</v>
      </c>
      <c r="I90" s="171">
        <f>COUNTIF(GameStats!G:I, PlayerTable!D90)</f>
        <v>6</v>
      </c>
      <c r="J90" s="171">
        <f t="shared" si="2"/>
        <v>9</v>
      </c>
      <c r="K90" s="174">
        <f>IF(COUNTIF(Penalty!E:E, PlayerTable!D90)=0, "", SUMIF(Penalty!E:E,PlayerTable!D90,Penalty!H:H))</f>
        <v>3</v>
      </c>
      <c r="L90" s="169"/>
      <c r="M90" s="169"/>
      <c r="N90" s="169" t="str">
        <f t="shared" si="3"/>
        <v>insert into temp_stats (player_id, goals, assists, pen_min) values (183,3,6,3);</v>
      </c>
    </row>
    <row r="91" spans="1:14" ht="15" customHeight="1" x14ac:dyDescent="0.25">
      <c r="B91" s="186">
        <v>184</v>
      </c>
      <c r="C91" s="169" t="s">
        <v>119</v>
      </c>
      <c r="D91" s="171">
        <v>5005</v>
      </c>
      <c r="E91" s="172" t="s">
        <v>517</v>
      </c>
      <c r="F91" s="169" t="s">
        <v>125</v>
      </c>
      <c r="G91" s="169" t="s">
        <v>126</v>
      </c>
      <c r="H91" s="171">
        <f>COUNTIF(GameStats!E:E,PlayerTable!D91)</f>
        <v>9</v>
      </c>
      <c r="I91" s="171">
        <f>COUNTIF(GameStats!G:I, PlayerTable!D91)</f>
        <v>3</v>
      </c>
      <c r="J91" s="171">
        <f t="shared" si="2"/>
        <v>12</v>
      </c>
      <c r="K91" s="174" t="str">
        <f>IF(COUNTIF(Penalty!E:E, PlayerTable!D91)=0, "", SUMIF(Penalty!E:E,PlayerTable!D91,Penalty!H:H))</f>
        <v/>
      </c>
      <c r="L91" s="169"/>
      <c r="M91" s="169"/>
      <c r="N91" s="169" t="str">
        <f t="shared" si="3"/>
        <v>insert into temp_stats (player_id, goals, assists, pen_min) values (184,9,3,0);</v>
      </c>
    </row>
    <row r="92" spans="1:14" ht="15" customHeight="1" x14ac:dyDescent="0.25">
      <c r="B92" s="173">
        <v>185</v>
      </c>
      <c r="C92" s="169" t="s">
        <v>119</v>
      </c>
      <c r="D92" s="171">
        <v>5006</v>
      </c>
      <c r="E92" s="172" t="s">
        <v>520</v>
      </c>
      <c r="F92" s="169" t="s">
        <v>51</v>
      </c>
      <c r="G92" s="169" t="s">
        <v>81</v>
      </c>
      <c r="H92" s="171">
        <f>COUNTIF(GameStats!E:E,PlayerTable!D92)</f>
        <v>0</v>
      </c>
      <c r="I92" s="171">
        <f>COUNTIF(GameStats!G:I, PlayerTable!D92)</f>
        <v>0</v>
      </c>
      <c r="J92" s="171">
        <f t="shared" si="2"/>
        <v>0</v>
      </c>
      <c r="K92" s="174" t="str">
        <f>IF(COUNTIF(Penalty!E:E, PlayerTable!D92)=0, "", SUMIF(Penalty!E:E,PlayerTable!D92,Penalty!H:H))</f>
        <v/>
      </c>
      <c r="L92" s="169"/>
      <c r="M92" s="169"/>
      <c r="N92" s="169" t="str">
        <f t="shared" si="3"/>
        <v>insert into temp_stats (player_id, goals, assists, pen_min) values (185,0,0,0);</v>
      </c>
    </row>
    <row r="93" spans="1:14" s="169" customFormat="1" ht="15" customHeight="1" x14ac:dyDescent="0.25">
      <c r="A93" s="55"/>
      <c r="B93" s="186">
        <v>273</v>
      </c>
      <c r="C93" s="169" t="s">
        <v>119</v>
      </c>
      <c r="D93" s="171">
        <v>5009</v>
      </c>
      <c r="E93" s="172" t="s">
        <v>543</v>
      </c>
      <c r="F93" s="169" t="s">
        <v>128</v>
      </c>
      <c r="G93" s="169" t="s">
        <v>129</v>
      </c>
      <c r="H93" s="171">
        <f>COUNTIF(GameStats!E:E,PlayerTable!D93)</f>
        <v>0</v>
      </c>
      <c r="I93" s="171">
        <f>COUNTIF(GameStats!G:I, PlayerTable!D93)</f>
        <v>0</v>
      </c>
      <c r="J93" s="171">
        <f t="shared" si="2"/>
        <v>0</v>
      </c>
      <c r="K93" s="174" t="str">
        <f>IF(COUNTIF(Penalty!E:E, PlayerTable!D93)=0, "", SUMIF(Penalty!E:E,PlayerTable!D93,Penalty!H:H))</f>
        <v/>
      </c>
      <c r="N93" s="169" t="str">
        <f t="shared" si="3"/>
        <v>insert into temp_stats (player_id, goals, assists, pen_min) values (273,0,0,0);</v>
      </c>
    </row>
    <row r="94" spans="1:14" s="169" customFormat="1" ht="15" customHeight="1" x14ac:dyDescent="0.25">
      <c r="A94" s="55"/>
      <c r="B94" s="186">
        <v>274</v>
      </c>
      <c r="C94" s="169" t="s">
        <v>119</v>
      </c>
      <c r="D94" s="171">
        <v>5011</v>
      </c>
      <c r="E94" s="172" t="s">
        <v>492</v>
      </c>
      <c r="F94" s="169" t="s">
        <v>29</v>
      </c>
      <c r="G94" s="169" t="s">
        <v>131</v>
      </c>
      <c r="H94" s="171">
        <f>COUNTIF(GameStats!E:E,PlayerTable!D94)</f>
        <v>1</v>
      </c>
      <c r="I94" s="171">
        <f>COUNTIF(GameStats!G:I, PlayerTable!D94)</f>
        <v>0</v>
      </c>
      <c r="J94" s="171">
        <f t="shared" si="2"/>
        <v>1</v>
      </c>
      <c r="K94" s="174">
        <f>IF(COUNTIF(Penalty!E:E, PlayerTable!D94)=0, "", SUMIF(Penalty!E:E,PlayerTable!D94,Penalty!H:H))</f>
        <v>3</v>
      </c>
      <c r="N94" s="169" t="str">
        <f t="shared" si="3"/>
        <v>insert into temp_stats (player_id, goals, assists, pen_min) values (274,1,0,3);</v>
      </c>
    </row>
    <row r="95" spans="1:14" s="169" customFormat="1" ht="15" customHeight="1" x14ac:dyDescent="0.25">
      <c r="A95" s="55"/>
      <c r="B95" s="186">
        <v>186</v>
      </c>
      <c r="C95" s="169" t="s">
        <v>119</v>
      </c>
      <c r="D95" s="171">
        <v>5021</v>
      </c>
      <c r="E95" s="172" t="s">
        <v>488</v>
      </c>
      <c r="F95" s="169" t="s">
        <v>22</v>
      </c>
      <c r="G95" s="169" t="s">
        <v>368</v>
      </c>
      <c r="H95" s="171">
        <f>COUNTIF(GameStats!E:E,PlayerTable!D95)</f>
        <v>2</v>
      </c>
      <c r="I95" s="171">
        <f>COUNTIF(GameStats!G:I, PlayerTable!D95)</f>
        <v>2</v>
      </c>
      <c r="J95" s="171">
        <f t="shared" si="2"/>
        <v>4</v>
      </c>
      <c r="K95" s="174" t="str">
        <f>IF(COUNTIF(Penalty!E:E, PlayerTable!D95)=0, "", SUMIF(Penalty!E:E,PlayerTable!D95,Penalty!H:H))</f>
        <v/>
      </c>
      <c r="N95" s="169" t="str">
        <f t="shared" si="3"/>
        <v>insert into temp_stats (player_id, goals, assists, pen_min) values (186,2,2,0);</v>
      </c>
    </row>
    <row r="96" spans="1:14" ht="15" customHeight="1" x14ac:dyDescent="0.25">
      <c r="B96" s="172" t="s">
        <v>553</v>
      </c>
      <c r="C96" s="169" t="s">
        <v>119</v>
      </c>
      <c r="D96" s="194">
        <v>5027</v>
      </c>
      <c r="E96" s="172" t="s">
        <v>501</v>
      </c>
      <c r="F96" s="169" t="s">
        <v>452</v>
      </c>
      <c r="G96" s="169" t="s">
        <v>420</v>
      </c>
      <c r="H96" s="171">
        <f>COUNTIF(GameStats!E:E,PlayerTable!D96)</f>
        <v>0</v>
      </c>
      <c r="I96" s="171">
        <f>COUNTIF(GameStats!G:I, PlayerTable!D96)</f>
        <v>0</v>
      </c>
      <c r="J96" s="171">
        <f t="shared" si="2"/>
        <v>0</v>
      </c>
      <c r="K96" s="174" t="str">
        <f>IF(COUNTIF(Penalty!E:E, PlayerTable!D96)=0, "", SUMIF(Penalty!E:E,PlayerTable!D96,Penalty!H:H))</f>
        <v/>
      </c>
      <c r="L96" s="184"/>
      <c r="M96" s="169"/>
      <c r="N96" s="169" t="str">
        <f t="shared" si="3"/>
        <v>insert into temp_stats (player_id, goals, assists, pen_min) values (187,0,0,0);</v>
      </c>
    </row>
    <row r="97" spans="1:14" ht="15" customHeight="1" x14ac:dyDescent="0.25">
      <c r="B97" s="194">
        <v>188</v>
      </c>
      <c r="C97" s="169" t="s">
        <v>119</v>
      </c>
      <c r="D97" s="171">
        <v>5023</v>
      </c>
      <c r="E97" s="172" t="s">
        <v>515</v>
      </c>
      <c r="F97" s="169" t="s">
        <v>419</v>
      </c>
      <c r="G97" s="169" t="s">
        <v>420</v>
      </c>
      <c r="H97" s="171">
        <f>COUNTIF(GameStats!E:E,PlayerTable!D97)</f>
        <v>4</v>
      </c>
      <c r="I97" s="171">
        <f>COUNTIF(GameStats!G:I, PlayerTable!D97)</f>
        <v>3</v>
      </c>
      <c r="J97" s="171">
        <f t="shared" si="2"/>
        <v>7</v>
      </c>
      <c r="K97" s="174" t="str">
        <f>IF(COUNTIF(Penalty!E:E, PlayerTable!D97)=0, "", SUMIF(Penalty!E:E,PlayerTable!D97,Penalty!H:H))</f>
        <v/>
      </c>
      <c r="L97" s="169"/>
      <c r="M97" s="169"/>
      <c r="N97" s="169" t="str">
        <f t="shared" si="3"/>
        <v>insert into temp_stats (player_id, goals, assists, pen_min) values (188,4,3,0);</v>
      </c>
    </row>
    <row r="98" spans="1:14" ht="15" customHeight="1" x14ac:dyDescent="0.25">
      <c r="B98" s="194">
        <v>232</v>
      </c>
      <c r="C98" s="169" t="s">
        <v>119</v>
      </c>
      <c r="D98" s="171">
        <v>5012</v>
      </c>
      <c r="E98" s="172" t="s">
        <v>542</v>
      </c>
      <c r="F98" s="169" t="s">
        <v>132</v>
      </c>
      <c r="G98" s="169" t="s">
        <v>133</v>
      </c>
      <c r="H98" s="171">
        <f>COUNTIF(GameStats!E:E,PlayerTable!D98)</f>
        <v>8</v>
      </c>
      <c r="I98" s="171">
        <f>COUNTIF(GameStats!G:I, PlayerTable!D98)</f>
        <v>5</v>
      </c>
      <c r="J98" s="171">
        <f t="shared" si="2"/>
        <v>13</v>
      </c>
      <c r="K98" s="174" t="str">
        <f>IF(COUNTIF(Penalty!E:E, PlayerTable!D98)=0, "", SUMIF(Penalty!E:E,PlayerTable!D98,Penalty!H:H))</f>
        <v/>
      </c>
      <c r="L98" s="169"/>
      <c r="M98" s="169"/>
      <c r="N98" s="169" t="str">
        <f t="shared" si="3"/>
        <v>insert into temp_stats (player_id, goals, assists, pen_min) values (232,8,5,0);</v>
      </c>
    </row>
    <row r="99" spans="1:14" ht="15" customHeight="1" x14ac:dyDescent="0.25">
      <c r="B99" s="194">
        <v>233</v>
      </c>
      <c r="C99" s="169" t="s">
        <v>119</v>
      </c>
      <c r="D99" s="171">
        <v>5026</v>
      </c>
      <c r="E99" s="172" t="s">
        <v>509</v>
      </c>
      <c r="F99" s="169" t="s">
        <v>24</v>
      </c>
      <c r="G99" s="169" t="s">
        <v>134</v>
      </c>
      <c r="H99" s="171">
        <f>COUNTIF(GameStats!E:E,PlayerTable!D99)</f>
        <v>2</v>
      </c>
      <c r="I99" s="171">
        <f>COUNTIF(GameStats!G:I, PlayerTable!D99)</f>
        <v>2</v>
      </c>
      <c r="J99" s="171">
        <f t="shared" si="2"/>
        <v>4</v>
      </c>
      <c r="K99" s="174" t="str">
        <f>IF(COUNTIF(Penalty!E:E, PlayerTable!D99)=0, "", SUMIF(Penalty!E:E,PlayerTable!D99,Penalty!H:H))</f>
        <v/>
      </c>
      <c r="L99" s="184"/>
      <c r="M99" s="169"/>
      <c r="N99" s="169" t="str">
        <f t="shared" si="3"/>
        <v>insert into temp_stats (player_id, goals, assists, pen_min) values (233,2,2,0);</v>
      </c>
    </row>
    <row r="100" spans="1:14" s="169" customFormat="1" ht="15" customHeight="1" x14ac:dyDescent="0.25">
      <c r="A100" s="55"/>
      <c r="B100" s="186">
        <v>189</v>
      </c>
      <c r="C100" s="169" t="s">
        <v>119</v>
      </c>
      <c r="D100" s="171">
        <v>5013</v>
      </c>
      <c r="E100" s="172" t="s">
        <v>489</v>
      </c>
      <c r="F100" s="169" t="s">
        <v>62</v>
      </c>
      <c r="G100" s="169" t="s">
        <v>134</v>
      </c>
      <c r="H100" s="171">
        <f>COUNTIF(GameStats!E:E,PlayerTable!D100)</f>
        <v>2</v>
      </c>
      <c r="I100" s="171">
        <f>COUNTIF(GameStats!G:I, PlayerTable!D100)</f>
        <v>1</v>
      </c>
      <c r="J100" s="171">
        <f t="shared" si="2"/>
        <v>3</v>
      </c>
      <c r="K100" s="174" t="str">
        <f>IF(COUNTIF(Penalty!E:E, PlayerTable!D100)=0, "", SUMIF(Penalty!E:E,PlayerTable!D100,Penalty!H:H))</f>
        <v/>
      </c>
      <c r="M100" s="129"/>
      <c r="N100" s="169" t="str">
        <f t="shared" si="3"/>
        <v>insert into temp_stats (player_id, goals, assists, pen_min) values (189,2,1,0);</v>
      </c>
    </row>
    <row r="101" spans="1:14" s="169" customFormat="1" ht="15" customHeight="1" x14ac:dyDescent="0.25">
      <c r="A101" s="55"/>
      <c r="B101" s="186">
        <v>244</v>
      </c>
      <c r="C101" s="169" t="s">
        <v>119</v>
      </c>
      <c r="D101" s="171">
        <v>5002</v>
      </c>
      <c r="E101" s="172" t="s">
        <v>518</v>
      </c>
      <c r="F101" s="169" t="s">
        <v>121</v>
      </c>
      <c r="G101" s="169" t="s">
        <v>122</v>
      </c>
      <c r="H101" s="171">
        <f>COUNTIF(GameStats!E:E,PlayerTable!D101)</f>
        <v>3</v>
      </c>
      <c r="I101" s="171">
        <f>COUNTIF(GameStats!G:I, PlayerTable!D101)</f>
        <v>5</v>
      </c>
      <c r="J101" s="171">
        <f t="shared" si="2"/>
        <v>8</v>
      </c>
      <c r="K101" s="174">
        <f>IF(COUNTIF(Penalty!E:E, PlayerTable!D101)=0, "", SUMIF(Penalty!E:E,PlayerTable!D101,Penalty!H:H))</f>
        <v>9</v>
      </c>
      <c r="M101" s="129"/>
      <c r="N101" s="169" t="str">
        <f t="shared" si="3"/>
        <v>insert into temp_stats (player_id, goals, assists, pen_min) values (244,3,5,9);</v>
      </c>
    </row>
    <row r="102" spans="1:14" s="169" customFormat="1" ht="15" customHeight="1" x14ac:dyDescent="0.25">
      <c r="A102" s="55"/>
      <c r="B102" s="159" t="s">
        <v>577</v>
      </c>
      <c r="C102" s="169" t="s">
        <v>119</v>
      </c>
      <c r="D102" s="194">
        <v>5028</v>
      </c>
      <c r="E102" s="172" t="s">
        <v>586</v>
      </c>
      <c r="F102" s="169" t="s">
        <v>481</v>
      </c>
      <c r="G102" s="169" t="s">
        <v>482</v>
      </c>
      <c r="H102" s="171">
        <f>COUNTIF(GameStats!E:E,PlayerTable!D102)</f>
        <v>8</v>
      </c>
      <c r="I102" s="171">
        <f>COUNTIF(GameStats!G:I, PlayerTable!D102)</f>
        <v>4</v>
      </c>
      <c r="J102" s="171">
        <f t="shared" si="2"/>
        <v>12</v>
      </c>
      <c r="K102" s="174">
        <f>IF(COUNTIF(Penalty!E:E, PlayerTable!D102)=0, "", SUMIF(Penalty!E:E,PlayerTable!D102,Penalty!H:H))</f>
        <v>9</v>
      </c>
      <c r="L102" s="129"/>
      <c r="M102" s="129"/>
      <c r="N102" s="169" t="str">
        <f t="shared" si="3"/>
        <v>insert into temp_stats (player_id, goals, assists, pen_min) values (282,8,4,9);</v>
      </c>
    </row>
    <row r="103" spans="1:14" s="169" customFormat="1" ht="15" customHeight="1" x14ac:dyDescent="0.25">
      <c r="A103" s="55"/>
      <c r="B103" s="159" t="s">
        <v>562</v>
      </c>
      <c r="C103" s="169" t="s">
        <v>119</v>
      </c>
      <c r="D103" s="194">
        <v>5029</v>
      </c>
      <c r="E103" s="172" t="s">
        <v>493</v>
      </c>
      <c r="F103" s="169" t="s">
        <v>473</v>
      </c>
      <c r="G103" s="169" t="s">
        <v>420</v>
      </c>
      <c r="H103" s="171">
        <f>COUNTIF(GameStats!E:E,PlayerTable!D103)</f>
        <v>3</v>
      </c>
      <c r="I103" s="171">
        <f>COUNTIF(GameStats!G:I, PlayerTable!D103)</f>
        <v>8</v>
      </c>
      <c r="J103" s="171">
        <f t="shared" si="2"/>
        <v>11</v>
      </c>
      <c r="K103" s="174">
        <f>IF(COUNTIF(Penalty!E:E, PlayerTable!D103)=0, "", SUMIF(Penalty!E:E,PlayerTable!D103,Penalty!H:H))</f>
        <v>3</v>
      </c>
      <c r="L103" s="184"/>
      <c r="M103" s="129"/>
      <c r="N103" s="169" t="str">
        <f t="shared" si="3"/>
        <v>insert into temp_stats (player_id, goals, assists, pen_min) values (228,3,8,3);</v>
      </c>
    </row>
    <row r="104" spans="1:14" s="169" customFormat="1" ht="15" customHeight="1" x14ac:dyDescent="0.25">
      <c r="A104" s="55"/>
      <c r="B104" s="159" t="s">
        <v>567</v>
      </c>
      <c r="C104" s="169" t="s">
        <v>119</v>
      </c>
      <c r="D104" s="194">
        <v>5030</v>
      </c>
      <c r="E104" s="172" t="s">
        <v>609</v>
      </c>
      <c r="F104" s="169" t="s">
        <v>476</v>
      </c>
      <c r="G104" s="169" t="s">
        <v>477</v>
      </c>
      <c r="H104" s="171">
        <f>COUNTIF(GameStats!E:E,PlayerTable!D104)</f>
        <v>9</v>
      </c>
      <c r="I104" s="171">
        <f>COUNTIF(GameStats!G:I, PlayerTable!D104)</f>
        <v>3</v>
      </c>
      <c r="J104" s="171">
        <f t="shared" si="2"/>
        <v>12</v>
      </c>
      <c r="K104" s="174">
        <f>IF(COUNTIF(Penalty!E:E, PlayerTable!D104)=0, "", SUMIF(Penalty!E:E,PlayerTable!D104,Penalty!H:H))</f>
        <v>6</v>
      </c>
      <c r="L104" s="184"/>
      <c r="M104" s="129"/>
      <c r="N104" s="169" t="str">
        <f t="shared" si="3"/>
        <v>insert into temp_stats (player_id, goals, assists, pen_min) values (260,9,3,6);</v>
      </c>
    </row>
    <row r="105" spans="1:14" s="169" customFormat="1" ht="15" customHeight="1" x14ac:dyDescent="0.25">
      <c r="A105" s="55"/>
      <c r="B105" s="186">
        <v>204</v>
      </c>
      <c r="C105" s="169" t="s">
        <v>140</v>
      </c>
      <c r="D105" s="171">
        <v>6001</v>
      </c>
      <c r="E105" s="172" t="s">
        <v>490</v>
      </c>
      <c r="F105" s="169" t="s">
        <v>47</v>
      </c>
      <c r="G105" s="169" t="s">
        <v>155</v>
      </c>
      <c r="H105" s="171">
        <f>COUNTIF(GameStats!E:E,PlayerTable!D105)</f>
        <v>1</v>
      </c>
      <c r="I105" s="171">
        <f>COUNTIF(GameStats!G:I, PlayerTable!D105)</f>
        <v>0</v>
      </c>
      <c r="J105" s="171">
        <f t="shared" si="2"/>
        <v>1</v>
      </c>
      <c r="K105" s="174" t="str">
        <f>IF(COUNTIF(Penalty!E:E, PlayerTable!D105)=0, "", SUMIF(Penalty!E:E,PlayerTable!D105,Penalty!H:H))</f>
        <v/>
      </c>
      <c r="M105" s="184"/>
      <c r="N105" s="169" t="str">
        <f t="shared" si="3"/>
        <v>insert into temp_stats (player_id, goals, assists, pen_min) values (204,1,0,0);</v>
      </c>
    </row>
    <row r="106" spans="1:14" s="169" customFormat="1" ht="15" customHeight="1" x14ac:dyDescent="0.25">
      <c r="A106" s="55"/>
      <c r="B106" s="194">
        <v>206</v>
      </c>
      <c r="C106" s="169" t="s">
        <v>140</v>
      </c>
      <c r="D106" s="171">
        <v>6029</v>
      </c>
      <c r="E106" s="172" t="s">
        <v>489</v>
      </c>
      <c r="F106" s="169" t="s">
        <v>436</v>
      </c>
      <c r="G106" s="169" t="s">
        <v>437</v>
      </c>
      <c r="H106" s="171">
        <f>COUNTIF(GameStats!E:E,PlayerTable!D106)</f>
        <v>1</v>
      </c>
      <c r="I106" s="171">
        <f>COUNTIF(GameStats!G:I, PlayerTable!D106)</f>
        <v>0</v>
      </c>
      <c r="J106" s="171">
        <f t="shared" si="2"/>
        <v>1</v>
      </c>
      <c r="K106" s="174" t="str">
        <f>IF(COUNTIF(Penalty!E:E, PlayerTable!D106)=0, "", SUMIF(Penalty!E:E,PlayerTable!D106,Penalty!H:H))</f>
        <v/>
      </c>
      <c r="M106" s="184"/>
      <c r="N106" s="169" t="str">
        <f t="shared" si="3"/>
        <v>insert into temp_stats (player_id, goals, assists, pen_min) values (206,1,0,0);</v>
      </c>
    </row>
    <row r="107" spans="1:14" s="169" customFormat="1" ht="15" customHeight="1" x14ac:dyDescent="0.25">
      <c r="A107" s="55"/>
      <c r="B107" s="186">
        <v>245</v>
      </c>
      <c r="C107" s="169" t="s">
        <v>140</v>
      </c>
      <c r="D107" s="171">
        <v>6004</v>
      </c>
      <c r="E107" s="172" t="s">
        <v>512</v>
      </c>
      <c r="F107" s="169" t="s">
        <v>144</v>
      </c>
      <c r="G107" s="169" t="s">
        <v>145</v>
      </c>
      <c r="H107" s="171">
        <f>COUNTIF(GameStats!E:E,PlayerTable!D107)</f>
        <v>0</v>
      </c>
      <c r="I107" s="171">
        <f>COUNTIF(GameStats!G:I, PlayerTable!D107)</f>
        <v>1</v>
      </c>
      <c r="J107" s="171">
        <f t="shared" si="2"/>
        <v>1</v>
      </c>
      <c r="K107" s="174">
        <f>IF(COUNTIF(Penalty!E:E, PlayerTable!D107)=0, "", SUMIF(Penalty!E:E,PlayerTable!D107,Penalty!H:H))</f>
        <v>6</v>
      </c>
      <c r="M107" s="184"/>
      <c r="N107" s="169" t="str">
        <f t="shared" si="3"/>
        <v>insert into temp_stats (player_id, goals, assists, pen_min) values (245,0,1,6);</v>
      </c>
    </row>
    <row r="108" spans="1:14" s="169" customFormat="1" ht="15" customHeight="1" x14ac:dyDescent="0.25">
      <c r="A108" s="55"/>
      <c r="B108" s="186">
        <v>208</v>
      </c>
      <c r="C108" s="169" t="s">
        <v>140</v>
      </c>
      <c r="D108" s="171">
        <v>6025</v>
      </c>
      <c r="E108" s="172" t="s">
        <v>493</v>
      </c>
      <c r="F108" s="169" t="s">
        <v>431</v>
      </c>
      <c r="G108" s="169" t="s">
        <v>432</v>
      </c>
      <c r="H108" s="171">
        <f>COUNTIF(GameStats!E:E,PlayerTable!D108)</f>
        <v>3</v>
      </c>
      <c r="I108" s="171">
        <f>COUNTIF(GameStats!G:I, PlayerTable!D108)</f>
        <v>2</v>
      </c>
      <c r="J108" s="171">
        <f t="shared" si="2"/>
        <v>5</v>
      </c>
      <c r="K108" s="174">
        <f>IF(COUNTIF(Penalty!E:E, PlayerTable!D108)=0, "", SUMIF(Penalty!E:E,PlayerTable!D108,Penalty!H:H))</f>
        <v>3</v>
      </c>
      <c r="M108" s="184"/>
      <c r="N108" s="169" t="str">
        <f t="shared" si="3"/>
        <v>insert into temp_stats (player_id, goals, assists, pen_min) values (208,3,2,3);</v>
      </c>
    </row>
    <row r="109" spans="1:14" s="169" customFormat="1" ht="15" customHeight="1" x14ac:dyDescent="0.25">
      <c r="A109" s="55"/>
      <c r="B109" s="186">
        <v>261</v>
      </c>
      <c r="C109" s="169" t="s">
        <v>140</v>
      </c>
      <c r="D109" s="171">
        <v>6006</v>
      </c>
      <c r="E109" s="172" t="s">
        <v>483</v>
      </c>
      <c r="F109" s="169" t="s">
        <v>146</v>
      </c>
      <c r="G109" s="169" t="s">
        <v>141</v>
      </c>
      <c r="H109" s="171">
        <f>COUNTIF(GameStats!E:E,PlayerTable!D109)</f>
        <v>0</v>
      </c>
      <c r="I109" s="171">
        <f>COUNTIF(GameStats!G:I, PlayerTable!D109)</f>
        <v>0</v>
      </c>
      <c r="J109" s="171">
        <f t="shared" si="2"/>
        <v>0</v>
      </c>
      <c r="K109" s="174" t="str">
        <f>IF(COUNTIF(Penalty!E:E, PlayerTable!D109)=0, "", SUMIF(Penalty!E:E,PlayerTable!D109,Penalty!H:H))</f>
        <v/>
      </c>
      <c r="M109" s="184"/>
      <c r="N109" s="169" t="str">
        <f t="shared" si="3"/>
        <v>insert into temp_stats (player_id, goals, assists, pen_min) values (261,0,0,0);</v>
      </c>
    </row>
    <row r="110" spans="1:14" s="169" customFormat="1" ht="15" customHeight="1" x14ac:dyDescent="0.25">
      <c r="A110" s="55"/>
      <c r="B110" s="186">
        <v>246</v>
      </c>
      <c r="C110" s="169" t="s">
        <v>140</v>
      </c>
      <c r="D110" s="171">
        <v>6007</v>
      </c>
      <c r="E110" s="172" t="s">
        <v>501</v>
      </c>
      <c r="F110" s="169" t="s">
        <v>112</v>
      </c>
      <c r="G110" s="169" t="s">
        <v>147</v>
      </c>
      <c r="H110" s="171">
        <f>COUNTIF(GameStats!E:E,PlayerTable!D110)</f>
        <v>0</v>
      </c>
      <c r="I110" s="171">
        <f>COUNTIF(GameStats!G:I, PlayerTable!D110)</f>
        <v>0</v>
      </c>
      <c r="J110" s="171">
        <f t="shared" si="2"/>
        <v>0</v>
      </c>
      <c r="K110" s="174" t="str">
        <f>IF(COUNTIF(Penalty!E:E, PlayerTable!D110)=0, "", SUMIF(Penalty!E:E,PlayerTable!D110,Penalty!H:H))</f>
        <v/>
      </c>
      <c r="N110" s="169" t="str">
        <f t="shared" si="3"/>
        <v>insert into temp_stats (player_id, goals, assists, pen_min) values (246,0,0,0);</v>
      </c>
    </row>
    <row r="111" spans="1:14" s="169" customFormat="1" ht="15" customHeight="1" x14ac:dyDescent="0.25">
      <c r="A111" s="55"/>
      <c r="B111" s="186">
        <v>211</v>
      </c>
      <c r="C111" s="169" t="s">
        <v>140</v>
      </c>
      <c r="D111" s="171">
        <v>6028</v>
      </c>
      <c r="E111" s="172" t="s">
        <v>524</v>
      </c>
      <c r="F111" s="169" t="s">
        <v>10</v>
      </c>
      <c r="G111" s="169" t="s">
        <v>435</v>
      </c>
      <c r="H111" s="171">
        <f>COUNTIF(GameStats!E:E,PlayerTable!D111)</f>
        <v>0</v>
      </c>
      <c r="I111" s="171">
        <f>COUNTIF(GameStats!G:I, PlayerTable!D111)</f>
        <v>0</v>
      </c>
      <c r="J111" s="171">
        <f t="shared" si="2"/>
        <v>0</v>
      </c>
      <c r="K111" s="174" t="str">
        <f>IF(COUNTIF(Penalty!E:E, PlayerTable!D111)=0, "", SUMIF(Penalty!E:E,PlayerTable!D111,Penalty!H:H))</f>
        <v/>
      </c>
      <c r="N111" s="169" t="str">
        <f t="shared" si="3"/>
        <v>insert into temp_stats (player_id, goals, assists, pen_min) values (211,0,0,0);</v>
      </c>
    </row>
    <row r="112" spans="1:14" x14ac:dyDescent="0.25">
      <c r="B112" s="186">
        <v>247</v>
      </c>
      <c r="C112" s="169" t="s">
        <v>140</v>
      </c>
      <c r="D112" s="171">
        <v>6008</v>
      </c>
      <c r="E112" s="172" t="s">
        <v>509</v>
      </c>
      <c r="F112" s="169" t="s">
        <v>116</v>
      </c>
      <c r="G112" s="169" t="s">
        <v>158</v>
      </c>
      <c r="H112" s="171">
        <f>COUNTIF(GameStats!E:E,PlayerTable!D112)</f>
        <v>1</v>
      </c>
      <c r="I112" s="171">
        <f>COUNTIF(GameStats!G:I, PlayerTable!D112)</f>
        <v>0</v>
      </c>
      <c r="J112" s="171">
        <f t="shared" si="2"/>
        <v>1</v>
      </c>
      <c r="K112" s="174" t="str">
        <f>IF(COUNTIF(Penalty!E:E, PlayerTable!D112)=0, "", SUMIF(Penalty!E:E,PlayerTable!D112,Penalty!H:H))</f>
        <v/>
      </c>
      <c r="L112" s="169"/>
      <c r="M112" s="169"/>
      <c r="N112" s="169" t="str">
        <f t="shared" si="3"/>
        <v>insert into temp_stats (player_id, goals, assists, pen_min) values (247,1,0,0);</v>
      </c>
    </row>
    <row r="113" spans="2:14" x14ac:dyDescent="0.25">
      <c r="B113" s="186">
        <v>248</v>
      </c>
      <c r="C113" s="169" t="s">
        <v>140</v>
      </c>
      <c r="D113" s="171">
        <v>6009</v>
      </c>
      <c r="E113" s="172" t="s">
        <v>539</v>
      </c>
      <c r="F113" s="169" t="s">
        <v>161</v>
      </c>
      <c r="G113" s="169" t="s">
        <v>63</v>
      </c>
      <c r="H113" s="171">
        <f>COUNTIF(GameStats!E:E,PlayerTable!D113)</f>
        <v>0</v>
      </c>
      <c r="I113" s="171">
        <f>COUNTIF(GameStats!G:I, PlayerTable!D113)</f>
        <v>0</v>
      </c>
      <c r="J113" s="171">
        <f t="shared" si="2"/>
        <v>0</v>
      </c>
      <c r="K113" s="174" t="str">
        <f>IF(COUNTIF(Penalty!E:E, PlayerTable!D113)=0, "", SUMIF(Penalty!E:E,PlayerTable!D113,Penalty!H:H))</f>
        <v/>
      </c>
      <c r="L113" s="169"/>
      <c r="M113" s="169"/>
      <c r="N113" s="169" t="str">
        <f t="shared" si="3"/>
        <v>insert into temp_stats (player_id, goals, assists, pen_min) values (248,0,0,0);</v>
      </c>
    </row>
    <row r="114" spans="2:14" x14ac:dyDescent="0.25">
      <c r="B114" s="186">
        <v>249</v>
      </c>
      <c r="C114" s="169" t="s">
        <v>140</v>
      </c>
      <c r="D114" s="171">
        <v>6023</v>
      </c>
      <c r="E114" s="172" t="s">
        <v>531</v>
      </c>
      <c r="F114" s="169" t="s">
        <v>168</v>
      </c>
      <c r="G114" s="169" t="s">
        <v>404</v>
      </c>
      <c r="H114" s="171">
        <f>COUNTIF(GameStats!E:E,PlayerTable!D114)</f>
        <v>3</v>
      </c>
      <c r="I114" s="171">
        <f>COUNTIF(GameStats!G:I, PlayerTable!D114)</f>
        <v>2</v>
      </c>
      <c r="J114" s="171">
        <f t="shared" si="2"/>
        <v>5</v>
      </c>
      <c r="K114" s="174">
        <f>IF(COUNTIF(Penalty!E:E, PlayerTable!D114)=0, "", SUMIF(Penalty!E:E,PlayerTable!D114,Penalty!H:H))</f>
        <v>9</v>
      </c>
      <c r="L114" s="169"/>
      <c r="N114" s="169" t="str">
        <f t="shared" si="3"/>
        <v>insert into temp_stats (player_id, goals, assists, pen_min) values (249,3,2,9);</v>
      </c>
    </row>
    <row r="115" spans="2:14" x14ac:dyDescent="0.25">
      <c r="B115" s="187">
        <v>190</v>
      </c>
      <c r="C115" s="169" t="s">
        <v>140</v>
      </c>
      <c r="D115" s="171">
        <v>6027</v>
      </c>
      <c r="E115" s="172" t="s">
        <v>532</v>
      </c>
      <c r="F115" s="169" t="s">
        <v>71</v>
      </c>
      <c r="G115" s="169" t="s">
        <v>434</v>
      </c>
      <c r="H115" s="171">
        <f>COUNTIF(GameStats!E:E,PlayerTable!D115)</f>
        <v>1</v>
      </c>
      <c r="I115" s="171">
        <f>COUNTIF(GameStats!G:I, PlayerTable!D115)</f>
        <v>1</v>
      </c>
      <c r="J115" s="171">
        <f t="shared" si="2"/>
        <v>2</v>
      </c>
      <c r="K115" s="174">
        <f>IF(COUNTIF(Penalty!E:E, PlayerTable!D115)=0, "", SUMIF(Penalty!E:E,PlayerTable!D115,Penalty!H:H))</f>
        <v>3</v>
      </c>
      <c r="L115" s="169"/>
      <c r="N115" s="169" t="str">
        <f t="shared" si="3"/>
        <v>insert into temp_stats (player_id, goals, assists, pen_min) values (190,1,1,3);</v>
      </c>
    </row>
    <row r="116" spans="2:14" x14ac:dyDescent="0.25">
      <c r="B116" s="194">
        <v>262</v>
      </c>
      <c r="C116" s="169" t="s">
        <v>140</v>
      </c>
      <c r="D116" s="171">
        <v>6026</v>
      </c>
      <c r="E116" s="172" t="s">
        <v>521</v>
      </c>
      <c r="F116" s="169" t="s">
        <v>55</v>
      </c>
      <c r="G116" s="169" t="s">
        <v>433</v>
      </c>
      <c r="H116" s="171">
        <f>COUNTIF(GameStats!E:E,PlayerTable!D116)</f>
        <v>1</v>
      </c>
      <c r="I116" s="171">
        <f>COUNTIF(GameStats!G:I, PlayerTable!D116)</f>
        <v>0</v>
      </c>
      <c r="J116" s="171">
        <f t="shared" si="2"/>
        <v>1</v>
      </c>
      <c r="K116" s="174" t="str">
        <f>IF(COUNTIF(Penalty!E:E, PlayerTable!D116)=0, "", SUMIF(Penalty!E:E,PlayerTable!D116,Penalty!H:H))</f>
        <v/>
      </c>
      <c r="L116" s="169"/>
      <c r="N116" s="169" t="str">
        <f t="shared" si="3"/>
        <v>insert into temp_stats (player_id, goals, assists, pen_min) values (262,1,0,0);</v>
      </c>
    </row>
    <row r="117" spans="2:14" x14ac:dyDescent="0.25">
      <c r="B117" s="194">
        <v>191</v>
      </c>
      <c r="C117" s="169" t="s">
        <v>140</v>
      </c>
      <c r="D117" s="171">
        <v>6016</v>
      </c>
      <c r="E117" s="172" t="s">
        <v>508</v>
      </c>
      <c r="F117" s="169" t="s">
        <v>74</v>
      </c>
      <c r="G117" s="169" t="s">
        <v>149</v>
      </c>
      <c r="H117" s="171">
        <f>COUNTIF(GameStats!E:E,PlayerTable!D117)</f>
        <v>1</v>
      </c>
      <c r="I117" s="171">
        <f>COUNTIF(GameStats!G:I, PlayerTable!D117)</f>
        <v>2</v>
      </c>
      <c r="J117" s="171">
        <f t="shared" si="2"/>
        <v>3</v>
      </c>
      <c r="K117" s="174" t="str">
        <f>IF(COUNTIF(Penalty!E:E, PlayerTable!D117)=0, "", SUMIF(Penalty!E:E,PlayerTable!D117,Penalty!H:H))</f>
        <v/>
      </c>
      <c r="L117" s="169"/>
      <c r="N117" s="169" t="str">
        <f t="shared" si="3"/>
        <v>insert into temp_stats (player_id, goals, assists, pen_min) values (191,1,2,0);</v>
      </c>
    </row>
    <row r="118" spans="2:14" x14ac:dyDescent="0.25">
      <c r="B118" s="159" t="s">
        <v>568</v>
      </c>
      <c r="C118" s="169" t="s">
        <v>140</v>
      </c>
      <c r="D118" s="171">
        <v>6030</v>
      </c>
      <c r="E118" s="172" t="s">
        <v>520</v>
      </c>
      <c r="F118" s="169" t="s">
        <v>478</v>
      </c>
      <c r="G118" s="169" t="s">
        <v>479</v>
      </c>
      <c r="H118" s="171">
        <f>COUNTIF(GameStats!E:E,PlayerTable!D118)</f>
        <v>2</v>
      </c>
      <c r="I118" s="171">
        <f>COUNTIF(GameStats!G:I, PlayerTable!D118)</f>
        <v>2</v>
      </c>
      <c r="J118" s="171">
        <f t="shared" si="2"/>
        <v>4</v>
      </c>
      <c r="K118" s="174">
        <f>IF(COUNTIF(Penalty!E:E, PlayerTable!D118)=0, "", SUMIF(Penalty!E:E,PlayerTable!D118,Penalty!H:H))</f>
        <v>6</v>
      </c>
      <c r="N118" s="169" t="str">
        <f t="shared" si="3"/>
        <v>insert into temp_stats (player_id, goals, assists, pen_min) values (263,2,2,6);</v>
      </c>
    </row>
    <row r="119" spans="2:14" x14ac:dyDescent="0.25">
      <c r="B119" s="159" t="s">
        <v>569</v>
      </c>
      <c r="C119" s="169" t="s">
        <v>140</v>
      </c>
      <c r="D119" s="194">
        <v>6031</v>
      </c>
      <c r="E119" s="172" t="s">
        <v>546</v>
      </c>
      <c r="F119" s="169" t="s">
        <v>69</v>
      </c>
      <c r="G119" s="169" t="s">
        <v>480</v>
      </c>
      <c r="H119" s="171">
        <f>COUNTIF(GameStats!E:E,PlayerTable!D119)</f>
        <v>7</v>
      </c>
      <c r="I119" s="171">
        <f>COUNTIF(GameStats!G:I, PlayerTable!D119)</f>
        <v>4</v>
      </c>
      <c r="J119" s="171">
        <f t="shared" si="2"/>
        <v>11</v>
      </c>
      <c r="K119" s="174">
        <f>IF(COUNTIF(Penalty!E:E, PlayerTable!D119)=0, "", SUMIF(Penalty!E:E,PlayerTable!D119,Penalty!H:H))</f>
        <v>6</v>
      </c>
      <c r="N119" s="169" t="str">
        <f t="shared" si="3"/>
        <v>insert into temp_stats (player_id, goals, assists, pen_min) values (264,7,4,6);</v>
      </c>
    </row>
    <row r="120" spans="2:14" x14ac:dyDescent="0.25">
      <c r="B120" s="159" t="s">
        <v>556</v>
      </c>
      <c r="C120" s="169" t="s">
        <v>140</v>
      </c>
      <c r="D120" s="194">
        <v>6032</v>
      </c>
      <c r="E120" s="172" t="s">
        <v>492</v>
      </c>
      <c r="F120" s="169" t="s">
        <v>294</v>
      </c>
      <c r="G120" s="169" t="s">
        <v>467</v>
      </c>
      <c r="H120" s="171">
        <f>COUNTIF(GameStats!E:E,PlayerTable!D120)</f>
        <v>0</v>
      </c>
      <c r="I120" s="171">
        <f>COUNTIF(GameStats!G:I, PlayerTable!D120)</f>
        <v>0</v>
      </c>
      <c r="J120" s="171">
        <f t="shared" si="2"/>
        <v>0</v>
      </c>
      <c r="K120" s="174" t="str">
        <f>IF(COUNTIF(Penalty!E:E, PlayerTable!D120)=0, "", SUMIF(Penalty!E:E,PlayerTable!D120,Penalty!H:H))</f>
        <v/>
      </c>
      <c r="L120" s="184"/>
      <c r="N120" s="169" t="str">
        <f t="shared" si="3"/>
        <v>insert into temp_stats (player_id, goals, assists, pen_min) values (202,0,0,0);</v>
      </c>
    </row>
    <row r="121" spans="2:14" x14ac:dyDescent="0.25">
      <c r="B121" s="159" t="s">
        <v>555</v>
      </c>
      <c r="C121" s="169" t="s">
        <v>140</v>
      </c>
      <c r="D121" s="194">
        <v>6033</v>
      </c>
      <c r="E121" s="172" t="s">
        <v>514</v>
      </c>
      <c r="F121" s="169" t="s">
        <v>465</v>
      </c>
      <c r="G121" s="169" t="s">
        <v>466</v>
      </c>
      <c r="H121" s="171">
        <f>COUNTIF(GameStats!E:E,PlayerTable!D121)</f>
        <v>5</v>
      </c>
      <c r="I121" s="171">
        <f>COUNTIF(GameStats!G:I, PlayerTable!D121)</f>
        <v>1</v>
      </c>
      <c r="J121" s="171">
        <f t="shared" si="2"/>
        <v>6</v>
      </c>
      <c r="K121" s="174" t="str">
        <f>IF(COUNTIF(Penalty!E:E, PlayerTable!D121)=0, "", SUMIF(Penalty!E:E,PlayerTable!D121,Penalty!H:H))</f>
        <v/>
      </c>
      <c r="N121" s="169" t="str">
        <f t="shared" si="3"/>
        <v>insert into temp_stats (player_id, goals, assists, pen_min) values (201,5,1,0);</v>
      </c>
    </row>
    <row r="122" spans="2:14" x14ac:dyDescent="0.25">
      <c r="B122" s="194">
        <v>192</v>
      </c>
      <c r="C122" s="169" t="s">
        <v>162</v>
      </c>
      <c r="D122" s="171">
        <v>7002</v>
      </c>
      <c r="E122" s="172" t="s">
        <v>508</v>
      </c>
      <c r="F122" s="169" t="s">
        <v>62</v>
      </c>
      <c r="G122" s="169" t="s">
        <v>181</v>
      </c>
      <c r="H122" s="171">
        <f>COUNTIF(GameStats!E:E,PlayerTable!D122)</f>
        <v>1</v>
      </c>
      <c r="I122" s="171">
        <f>COUNTIF(GameStats!G:I, PlayerTable!D122)</f>
        <v>4</v>
      </c>
      <c r="J122" s="171">
        <f t="shared" si="2"/>
        <v>5</v>
      </c>
      <c r="K122" s="174">
        <f>IF(COUNTIF(Penalty!E:E, PlayerTable!D122)=0, "", SUMIF(Penalty!E:E,PlayerTable!D122,Penalty!H:H))</f>
        <v>3</v>
      </c>
      <c r="N122" s="169" t="str">
        <f t="shared" si="3"/>
        <v>insert into temp_stats (player_id, goals, assists, pen_min) values (192,1,4,3);</v>
      </c>
    </row>
    <row r="123" spans="2:14" x14ac:dyDescent="0.25">
      <c r="B123" s="194">
        <v>193</v>
      </c>
      <c r="C123" s="169" t="s">
        <v>162</v>
      </c>
      <c r="D123" s="171">
        <v>7003</v>
      </c>
      <c r="E123" s="172" t="s">
        <v>509</v>
      </c>
      <c r="F123" s="169" t="s">
        <v>177</v>
      </c>
      <c r="G123" s="169" t="s">
        <v>178</v>
      </c>
      <c r="H123" s="171">
        <f>COUNTIF(GameStats!E:E,PlayerTable!D123)</f>
        <v>0</v>
      </c>
      <c r="I123" s="171">
        <f>COUNTIF(GameStats!G:I, PlayerTable!D123)</f>
        <v>2</v>
      </c>
      <c r="J123" s="171">
        <f t="shared" si="2"/>
        <v>2</v>
      </c>
      <c r="K123" s="174" t="str">
        <f>IF(COUNTIF(Penalty!E:E, PlayerTable!D123)=0, "", SUMIF(Penalty!E:E,PlayerTable!D123,Penalty!H:H))</f>
        <v/>
      </c>
      <c r="N123" s="169" t="str">
        <f t="shared" si="3"/>
        <v>insert into temp_stats (player_id, goals, assists, pen_min) values (193,0,2,0);</v>
      </c>
    </row>
    <row r="124" spans="2:14" x14ac:dyDescent="0.25">
      <c r="B124" s="194">
        <v>194</v>
      </c>
      <c r="C124" s="169" t="s">
        <v>162</v>
      </c>
      <c r="D124" s="171">
        <v>7004</v>
      </c>
      <c r="E124" s="172" t="s">
        <v>510</v>
      </c>
      <c r="F124" s="169" t="s">
        <v>62</v>
      </c>
      <c r="G124" s="169" t="s">
        <v>179</v>
      </c>
      <c r="H124" s="171">
        <f>COUNTIF(GameStats!E:E,PlayerTable!D124)</f>
        <v>0</v>
      </c>
      <c r="I124" s="171">
        <f>COUNTIF(GameStats!G:I, PlayerTable!D124)</f>
        <v>0</v>
      </c>
      <c r="J124" s="171">
        <f t="shared" si="2"/>
        <v>0</v>
      </c>
      <c r="K124" s="174">
        <f>IF(COUNTIF(Penalty!E:E, PlayerTable!D124)=0, "", SUMIF(Penalty!E:E,PlayerTable!D124,Penalty!H:H))</f>
        <v>3</v>
      </c>
      <c r="N124" s="169" t="str">
        <f t="shared" si="3"/>
        <v>insert into temp_stats (player_id, goals, assists, pen_min) values (194,0,0,3);</v>
      </c>
    </row>
    <row r="125" spans="2:14" x14ac:dyDescent="0.25">
      <c r="B125" s="194">
        <v>212</v>
      </c>
      <c r="C125" s="169" t="s">
        <v>162</v>
      </c>
      <c r="D125" s="171">
        <v>7020</v>
      </c>
      <c r="E125" s="172" t="s">
        <v>511</v>
      </c>
      <c r="F125" s="169" t="s">
        <v>144</v>
      </c>
      <c r="G125" s="169" t="s">
        <v>179</v>
      </c>
      <c r="H125" s="171">
        <f>COUNTIF(GameStats!E:E,PlayerTable!D125)</f>
        <v>3</v>
      </c>
      <c r="I125" s="171">
        <f>COUNTIF(GameStats!G:I, PlayerTable!D125)</f>
        <v>3</v>
      </c>
      <c r="J125" s="171">
        <f t="shared" si="2"/>
        <v>6</v>
      </c>
      <c r="K125" s="174" t="str">
        <f>IF(COUNTIF(Penalty!E:E, PlayerTable!D125)=0, "", SUMIF(Penalty!E:E,PlayerTable!D125,Penalty!H:H))</f>
        <v/>
      </c>
      <c r="L125" s="169"/>
      <c r="N125" s="169" t="str">
        <f t="shared" si="3"/>
        <v>insert into temp_stats (player_id, goals, assists, pen_min) values (212,3,3,0);</v>
      </c>
    </row>
    <row r="126" spans="2:14" x14ac:dyDescent="0.25">
      <c r="B126" s="194">
        <v>214</v>
      </c>
      <c r="C126" s="169" t="s">
        <v>162</v>
      </c>
      <c r="D126" s="171">
        <v>7005</v>
      </c>
      <c r="E126" s="172" t="s">
        <v>512</v>
      </c>
      <c r="F126" s="169" t="s">
        <v>171</v>
      </c>
      <c r="G126" s="169" t="s">
        <v>172</v>
      </c>
      <c r="H126" s="171">
        <f>COUNTIF(GameStats!E:E,PlayerTable!D126)</f>
        <v>8</v>
      </c>
      <c r="I126" s="171">
        <f>COUNTIF(GameStats!G:I, PlayerTable!D126)</f>
        <v>1</v>
      </c>
      <c r="J126" s="171">
        <f t="shared" si="2"/>
        <v>9</v>
      </c>
      <c r="K126" s="174" t="str">
        <f>IF(COUNTIF(Penalty!E:E, PlayerTable!D126)=0, "", SUMIF(Penalty!E:E,PlayerTable!D126,Penalty!H:H))</f>
        <v/>
      </c>
      <c r="L126" s="184"/>
      <c r="N126" s="169" t="str">
        <f t="shared" si="3"/>
        <v>insert into temp_stats (player_id, goals, assists, pen_min) values (214,8,1,0);</v>
      </c>
    </row>
    <row r="127" spans="2:14" x14ac:dyDescent="0.25">
      <c r="B127" s="194">
        <v>220</v>
      </c>
      <c r="C127" s="169" t="s">
        <v>162</v>
      </c>
      <c r="D127" s="171">
        <v>7009</v>
      </c>
      <c r="E127" s="172" t="s">
        <v>497</v>
      </c>
      <c r="F127" s="169" t="s">
        <v>168</v>
      </c>
      <c r="G127" s="169" t="s">
        <v>169</v>
      </c>
      <c r="H127" s="171">
        <f>COUNTIF(GameStats!E:E,PlayerTable!D127)</f>
        <v>4</v>
      </c>
      <c r="I127" s="171">
        <f>COUNTIF(GameStats!G:I, PlayerTable!D127)</f>
        <v>2</v>
      </c>
      <c r="J127" s="171">
        <f t="shared" si="2"/>
        <v>6</v>
      </c>
      <c r="K127" s="174" t="str">
        <f>IF(COUNTIF(Penalty!E:E, PlayerTable!D127)=0, "", SUMIF(Penalty!E:E,PlayerTable!D127,Penalty!H:H))</f>
        <v/>
      </c>
      <c r="N127" s="169" t="str">
        <f t="shared" si="3"/>
        <v>insert into temp_stats (player_id, goals, assists, pen_min) values (220,4,2,0);</v>
      </c>
    </row>
    <row r="128" spans="2:14" x14ac:dyDescent="0.25">
      <c r="B128" s="194">
        <v>223</v>
      </c>
      <c r="C128" s="169" t="s">
        <v>162</v>
      </c>
      <c r="D128" s="171">
        <v>7013</v>
      </c>
      <c r="E128" s="172" t="s">
        <v>514</v>
      </c>
      <c r="F128" s="169" t="s">
        <v>100</v>
      </c>
      <c r="G128" s="169" t="s">
        <v>164</v>
      </c>
      <c r="H128" s="171">
        <f>COUNTIF(GameStats!E:E,PlayerTable!D128)</f>
        <v>0</v>
      </c>
      <c r="I128" s="171">
        <f>COUNTIF(GameStats!G:I, PlayerTable!D128)</f>
        <v>0</v>
      </c>
      <c r="J128" s="171">
        <f t="shared" si="2"/>
        <v>0</v>
      </c>
      <c r="K128" s="174" t="str">
        <f>IF(COUNTIF(Penalty!E:E, PlayerTable!D128)=0, "", SUMIF(Penalty!E:E,PlayerTable!D128,Penalty!H:H))</f>
        <v/>
      </c>
      <c r="N128" s="169" t="str">
        <f t="shared" si="3"/>
        <v>insert into temp_stats (player_id, goals, assists, pen_min) values (223,0,0,0);</v>
      </c>
    </row>
    <row r="129" spans="2:14" x14ac:dyDescent="0.25">
      <c r="B129" s="194">
        <v>195</v>
      </c>
      <c r="C129" s="169" t="s">
        <v>162</v>
      </c>
      <c r="D129" s="171">
        <v>7014</v>
      </c>
      <c r="E129" s="172" t="s">
        <v>515</v>
      </c>
      <c r="F129" s="169" t="s">
        <v>62</v>
      </c>
      <c r="G129" s="169" t="s">
        <v>180</v>
      </c>
      <c r="H129" s="171">
        <f>COUNTIF(GameStats!E:E,PlayerTable!D129)</f>
        <v>1</v>
      </c>
      <c r="I129" s="171">
        <f>COUNTIF(GameStats!G:I, PlayerTable!D129)</f>
        <v>0</v>
      </c>
      <c r="J129" s="171">
        <f t="shared" si="2"/>
        <v>1</v>
      </c>
      <c r="K129" s="174" t="str">
        <f>IF(COUNTIF(Penalty!E:E, PlayerTable!D129)=0, "", SUMIF(Penalty!E:E,PlayerTable!D129,Penalty!H:H))</f>
        <v/>
      </c>
      <c r="N129" s="169" t="str">
        <f t="shared" si="3"/>
        <v>insert into temp_stats (player_id, goals, assists, pen_min) values (195,1,0,0);</v>
      </c>
    </row>
    <row r="130" spans="2:14" x14ac:dyDescent="0.25">
      <c r="B130" s="194">
        <v>224</v>
      </c>
      <c r="C130" s="169" t="s">
        <v>162</v>
      </c>
      <c r="D130" s="171">
        <v>7017</v>
      </c>
      <c r="E130" s="172" t="s">
        <v>516</v>
      </c>
      <c r="F130" s="169" t="s">
        <v>12</v>
      </c>
      <c r="G130" s="169" t="s">
        <v>346</v>
      </c>
      <c r="H130" s="171">
        <f>COUNTIF(GameStats!E:E,PlayerTable!D130)</f>
        <v>4</v>
      </c>
      <c r="I130" s="171">
        <f>COUNTIF(GameStats!G:I, PlayerTable!D130)</f>
        <v>2</v>
      </c>
      <c r="J130" s="171">
        <f t="shared" si="2"/>
        <v>6</v>
      </c>
      <c r="K130" s="174">
        <f>IF(COUNTIF(Penalty!E:E, PlayerTable!D130)=0, "", SUMIF(Penalty!E:E,PlayerTable!D130,Penalty!H:H))</f>
        <v>6</v>
      </c>
      <c r="N130" s="169" t="str">
        <f t="shared" si="3"/>
        <v>insert into temp_stats (player_id, goals, assists, pen_min) values (224,4,2,6);</v>
      </c>
    </row>
    <row r="131" spans="2:14" x14ac:dyDescent="0.25">
      <c r="B131" s="194">
        <v>196</v>
      </c>
      <c r="C131" s="169" t="s">
        <v>162</v>
      </c>
      <c r="D131" s="171">
        <v>7016</v>
      </c>
      <c r="E131" s="172" t="s">
        <v>517</v>
      </c>
      <c r="F131" s="169" t="s">
        <v>174</v>
      </c>
      <c r="G131" s="169" t="s">
        <v>175</v>
      </c>
      <c r="H131" s="171">
        <f>COUNTIF(GameStats!E:E,PlayerTable!D131)</f>
        <v>2</v>
      </c>
      <c r="I131" s="171">
        <f>COUNTIF(GameStats!G:I, PlayerTable!D131)</f>
        <v>2</v>
      </c>
      <c r="J131" s="171">
        <f t="shared" ref="J131:J137" si="4">H131+I131</f>
        <v>4</v>
      </c>
      <c r="K131" s="174" t="str">
        <f>IF(COUNTIF(Penalty!E:E, PlayerTable!D131)=0, "", SUMIF(Penalty!E:E,PlayerTable!D131,Penalty!H:H))</f>
        <v/>
      </c>
      <c r="N131" s="169" t="str">
        <f t="shared" ref="N131:N136" si="5">CONCATENATE($N$1,B131,",",H131,",",I131,",",IF(ISNUMBER(K131),K131,"0"),");")</f>
        <v>insert into temp_stats (player_id, goals, assists, pen_min) values (196,2,2,0);</v>
      </c>
    </row>
    <row r="132" spans="2:14" x14ac:dyDescent="0.25">
      <c r="B132" s="194">
        <v>197</v>
      </c>
      <c r="C132" s="169" t="s">
        <v>162</v>
      </c>
      <c r="D132" s="171">
        <v>7021</v>
      </c>
      <c r="E132" s="172" t="s">
        <v>518</v>
      </c>
      <c r="F132" s="169" t="s">
        <v>411</v>
      </c>
      <c r="G132" s="169" t="s">
        <v>412</v>
      </c>
      <c r="H132" s="171">
        <f>COUNTIF(GameStats!E:E,PlayerTable!D132)</f>
        <v>0</v>
      </c>
      <c r="I132" s="171">
        <f>COUNTIF(GameStats!G:I, PlayerTable!D132)</f>
        <v>0</v>
      </c>
      <c r="J132" s="171">
        <f t="shared" si="4"/>
        <v>0</v>
      </c>
      <c r="K132" s="174" t="str">
        <f>IF(COUNTIF(Penalty!E:E, PlayerTable!D132)=0, "", SUMIF(Penalty!E:E,PlayerTable!D132,Penalty!H:H))</f>
        <v/>
      </c>
      <c r="L132" s="169"/>
      <c r="N132" s="169" t="str">
        <f t="shared" si="5"/>
        <v>insert into temp_stats (player_id, goals, assists, pen_min) values (197,0,0,0);</v>
      </c>
    </row>
    <row r="133" spans="2:14" x14ac:dyDescent="0.25">
      <c r="B133" s="194">
        <v>251</v>
      </c>
      <c r="C133" s="169" t="s">
        <v>162</v>
      </c>
      <c r="D133" s="171">
        <v>7012</v>
      </c>
      <c r="E133" s="172" t="s">
        <v>513</v>
      </c>
      <c r="F133" s="169" t="s">
        <v>163</v>
      </c>
      <c r="G133" s="169" t="s">
        <v>164</v>
      </c>
      <c r="H133" s="171">
        <f>COUNTIF(GameStats!E:E,PlayerTable!D133)</f>
        <v>8</v>
      </c>
      <c r="I133" s="171">
        <f>COUNTIF(GameStats!G:I, PlayerTable!D133)</f>
        <v>7</v>
      </c>
      <c r="J133" s="171">
        <f t="shared" si="4"/>
        <v>15</v>
      </c>
      <c r="K133" s="174" t="str">
        <f>IF(COUNTIF(Penalty!E:E, PlayerTable!D133)=0, "", SUMIF(Penalty!E:E,PlayerTable!D133,Penalty!H:H))</f>
        <v/>
      </c>
      <c r="N133" s="169" t="str">
        <f t="shared" si="5"/>
        <v>insert into temp_stats (player_id, goals, assists, pen_min) values (251,8,7,0);</v>
      </c>
    </row>
    <row r="134" spans="2:14" x14ac:dyDescent="0.25">
      <c r="B134" s="194">
        <v>252</v>
      </c>
      <c r="C134" s="169" t="s">
        <v>162</v>
      </c>
      <c r="D134" s="171">
        <v>7018</v>
      </c>
      <c r="E134" s="172" t="s">
        <v>504</v>
      </c>
      <c r="F134" s="169" t="s">
        <v>171</v>
      </c>
      <c r="G134" s="169" t="s">
        <v>176</v>
      </c>
      <c r="H134" s="171">
        <f>COUNTIF(GameStats!E:E,PlayerTable!D134)</f>
        <v>6</v>
      </c>
      <c r="I134" s="171">
        <f>COUNTIF(GameStats!G:I, PlayerTable!D134)</f>
        <v>1</v>
      </c>
      <c r="J134" s="171">
        <f t="shared" si="4"/>
        <v>7</v>
      </c>
      <c r="K134" s="174" t="str">
        <f>IF(COUNTIF(Penalty!E:E, PlayerTable!D134)=0, "", SUMIF(Penalty!E:E,PlayerTable!D134,Penalty!H:H))</f>
        <v/>
      </c>
      <c r="N134" s="169" t="str">
        <f t="shared" si="5"/>
        <v>insert into temp_stats (player_id, goals, assists, pen_min) values (252,6,1,0);</v>
      </c>
    </row>
    <row r="135" spans="2:14" x14ac:dyDescent="0.25">
      <c r="B135" s="194">
        <v>253</v>
      </c>
      <c r="C135" s="169" t="s">
        <v>162</v>
      </c>
      <c r="D135" s="171">
        <v>7015</v>
      </c>
      <c r="E135" s="172" t="s">
        <v>501</v>
      </c>
      <c r="F135" s="169" t="s">
        <v>26</v>
      </c>
      <c r="G135" s="169" t="s">
        <v>176</v>
      </c>
      <c r="H135" s="171">
        <f>COUNTIF(GameStats!E:E,PlayerTable!D135)</f>
        <v>3</v>
      </c>
      <c r="I135" s="171">
        <f>COUNTIF(GameStats!G:I, PlayerTable!D135)</f>
        <v>1</v>
      </c>
      <c r="J135" s="171">
        <f t="shared" si="4"/>
        <v>4</v>
      </c>
      <c r="K135" s="174" t="str">
        <f>IF(COUNTIF(Penalty!E:E, PlayerTable!D135)=0, "", SUMIF(Penalty!E:E,PlayerTable!D135,Penalty!H:H))</f>
        <v/>
      </c>
      <c r="N135" s="169" t="str">
        <f t="shared" si="5"/>
        <v>insert into temp_stats (player_id, goals, assists, pen_min) values (253,3,1,0);</v>
      </c>
    </row>
    <row r="136" spans="2:14" x14ac:dyDescent="0.25">
      <c r="B136" s="159" t="s">
        <v>557</v>
      </c>
      <c r="C136" s="169" t="s">
        <v>162</v>
      </c>
      <c r="D136" s="130">
        <v>6019</v>
      </c>
      <c r="E136" s="172" t="s">
        <v>490</v>
      </c>
      <c r="F136" s="169" t="s">
        <v>62</v>
      </c>
      <c r="G136" s="169" t="s">
        <v>381</v>
      </c>
      <c r="H136" s="171">
        <f>COUNTIF(GameStats!E:E,PlayerTable!D136)</f>
        <v>1</v>
      </c>
      <c r="I136" s="171">
        <f>COUNTIF(GameStats!G:I, PlayerTable!D136)</f>
        <v>1</v>
      </c>
      <c r="J136" s="171">
        <f t="shared" si="4"/>
        <v>2</v>
      </c>
      <c r="K136" s="174" t="str">
        <f>IF(COUNTIF(Penalty!E:E, PlayerTable!D136)=0, "", SUMIF(Penalty!E:E,PlayerTable!D136,Penalty!H:H))</f>
        <v/>
      </c>
      <c r="N136" s="169" t="str">
        <f t="shared" si="5"/>
        <v>insert into temp_stats (player_id, goals, assists, pen_min) values (203,1,1,0);</v>
      </c>
    </row>
    <row r="137" spans="2:14" x14ac:dyDescent="0.25">
      <c r="C137" s="169" t="s">
        <v>414</v>
      </c>
      <c r="D137" s="130">
        <v>8027</v>
      </c>
      <c r="E137" s="172" t="s">
        <v>546</v>
      </c>
      <c r="F137" s="169" t="s">
        <v>476</v>
      </c>
      <c r="G137" s="169" t="s">
        <v>585</v>
      </c>
      <c r="H137" s="171">
        <f>COUNTIF(GameStats!E:E,PlayerTable!D137)</f>
        <v>0</v>
      </c>
      <c r="I137" s="171">
        <f>COUNTIF(GameStats!G:I, PlayerTable!D137)</f>
        <v>0</v>
      </c>
      <c r="J137" s="171">
        <f t="shared" si="4"/>
        <v>0</v>
      </c>
      <c r="K137" s="174" t="str">
        <f>IF(COUNTIF(Penalty!E:E, PlayerTable!D137)=0, "", SUMIF(Penalty!E:E,PlayerTable!D137,Penalty!H:H))</f>
        <v/>
      </c>
      <c r="L137" s="184"/>
      <c r="M137" s="184"/>
      <c r="N137" s="169" t="str">
        <f t="shared" ref="N137" si="6">CONCATENATE($N$1,B137,",",H137,",",I137,",",IF(ISNUMBER(K137),K137,"0"),");")</f>
        <v>insert into temp_stats (player_id, goals, assists, pen_min) values (,0,0,0);</v>
      </c>
    </row>
  </sheetData>
  <autoFilter ref="A1:L137">
    <sortState ref="A2:L136">
      <sortCondition ref="C1:C136"/>
    </sortState>
  </autoFilter>
  <sortState ref="A2:L143">
    <sortCondition ref="C2:C143"/>
    <sortCondition ref="G2:G143"/>
    <sortCondition ref="F2:F143"/>
  </sortState>
  <conditionalFormatting sqref="F138:H1048576 F1:H1 F2:G86 F88:G137">
    <cfRule type="cellIs" priority="11" operator="notBetween">
      <formula>MIN($D:$D)</formula>
      <formula>MAX($D:$D)</formula>
    </cfRule>
  </conditionalFormatting>
  <conditionalFormatting sqref="D111">
    <cfRule type="duplicateValues" dxfId="1072" priority="9"/>
  </conditionalFormatting>
  <conditionalFormatting sqref="D113">
    <cfRule type="duplicateValues" dxfId="1071" priority="8"/>
  </conditionalFormatting>
  <conditionalFormatting sqref="D23">
    <cfRule type="duplicateValues" dxfId="1070" priority="5"/>
  </conditionalFormatting>
  <conditionalFormatting sqref="E1:E1048576">
    <cfRule type="containsText" dxfId="1069" priority="3" operator="containsText" text="none">
      <formula>NOT(ISERROR(SEARCH("none",E1)))</formula>
    </cfRule>
  </conditionalFormatting>
  <conditionalFormatting sqref="B1:B1048576">
    <cfRule type="duplicateValues" dxfId="1068" priority="2"/>
  </conditionalFormatting>
  <conditionalFormatting sqref="D1:D1048576">
    <cfRule type="duplicateValues" dxfId="106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326"/>
  <sheetViews>
    <sheetView zoomScaleNormal="100" workbookViewId="0">
      <pane ySplit="1" topLeftCell="A307" activePane="bottomLeft" state="frozen"/>
      <selection pane="bottomLeft" activeCell="E327" sqref="E327"/>
    </sheetView>
  </sheetViews>
  <sheetFormatPr defaultRowHeight="15" x14ac:dyDescent="0.25"/>
  <cols>
    <col min="1" max="1" width="13.42578125" style="6" customWidth="1"/>
    <col min="2" max="2" width="9.140625" style="194"/>
    <col min="3" max="3" width="10.7109375" style="14" bestFit="1" customWidth="1"/>
    <col min="4" max="4" width="12.7109375" bestFit="1" customWidth="1"/>
    <col min="5" max="5" width="5" style="130" bestFit="1" customWidth="1"/>
    <col min="6" max="6" width="6.42578125" style="194" customWidth="1"/>
    <col min="7" max="7" width="6" style="68" customWidth="1"/>
    <col min="8" max="8" width="7.5703125" style="99" customWidth="1"/>
    <col min="9" max="9" width="7.140625" style="108" customWidth="1"/>
    <col min="10" max="10" width="6.7109375" style="194" customWidth="1"/>
    <col min="11" max="11" width="57.140625" style="127" customWidth="1"/>
  </cols>
  <sheetData>
    <row r="1" spans="1:11" x14ac:dyDescent="0.25">
      <c r="A1" s="131" t="s">
        <v>210</v>
      </c>
      <c r="B1" s="131" t="s">
        <v>0</v>
      </c>
      <c r="C1" s="3" t="s">
        <v>211</v>
      </c>
      <c r="D1" s="2" t="s">
        <v>37</v>
      </c>
      <c r="E1" s="206" t="s">
        <v>1</v>
      </c>
      <c r="F1" s="206"/>
      <c r="G1" s="207" t="s">
        <v>2</v>
      </c>
      <c r="H1" s="208"/>
      <c r="I1" s="206" t="s">
        <v>3</v>
      </c>
      <c r="J1" s="206"/>
      <c r="K1" s="198" t="s">
        <v>4</v>
      </c>
    </row>
    <row r="2" spans="1:11" x14ac:dyDescent="0.25">
      <c r="A2" s="132">
        <v>11</v>
      </c>
      <c r="C2" s="105"/>
      <c r="D2" t="s">
        <v>415</v>
      </c>
      <c r="E2" s="171">
        <v>4004</v>
      </c>
      <c r="F2" s="171">
        <v>17</v>
      </c>
      <c r="G2" s="68">
        <v>4028</v>
      </c>
      <c r="H2" s="99">
        <v>57</v>
      </c>
    </row>
    <row r="3" spans="1:11" x14ac:dyDescent="0.25">
      <c r="A3" s="132">
        <v>11</v>
      </c>
      <c r="C3" s="105"/>
      <c r="D3" t="s">
        <v>119</v>
      </c>
      <c r="E3" s="171">
        <v>5012</v>
      </c>
      <c r="F3" s="171">
        <v>20</v>
      </c>
      <c r="G3" s="197"/>
      <c r="H3" s="182"/>
    </row>
    <row r="4" spans="1:11" x14ac:dyDescent="0.25">
      <c r="A4" s="132">
        <v>11</v>
      </c>
      <c r="C4" s="105"/>
      <c r="D4" s="184" t="s">
        <v>119</v>
      </c>
      <c r="E4" s="171">
        <v>5005</v>
      </c>
      <c r="F4" s="171">
        <v>1</v>
      </c>
      <c r="G4" s="197"/>
      <c r="H4" s="182"/>
    </row>
    <row r="5" spans="1:11" x14ac:dyDescent="0.25">
      <c r="A5" s="132">
        <v>11</v>
      </c>
      <c r="C5" s="105"/>
      <c r="D5" s="184" t="s">
        <v>119</v>
      </c>
      <c r="E5" s="171">
        <v>5005</v>
      </c>
      <c r="F5" s="171">
        <v>1</v>
      </c>
      <c r="G5" s="197"/>
      <c r="H5" s="182"/>
    </row>
    <row r="6" spans="1:11" x14ac:dyDescent="0.25">
      <c r="A6" s="132">
        <v>11</v>
      </c>
      <c r="D6" s="184" t="s">
        <v>119</v>
      </c>
      <c r="E6" s="194">
        <v>5030</v>
      </c>
      <c r="F6" s="194">
        <v>10</v>
      </c>
    </row>
    <row r="7" spans="1:11" x14ac:dyDescent="0.25">
      <c r="A7" s="132">
        <v>11</v>
      </c>
      <c r="D7" s="184" t="s">
        <v>119</v>
      </c>
      <c r="E7" s="171">
        <v>5001</v>
      </c>
      <c r="F7" s="171">
        <v>25</v>
      </c>
    </row>
    <row r="8" spans="1:11" x14ac:dyDescent="0.25">
      <c r="A8" s="132">
        <v>11</v>
      </c>
      <c r="D8" s="184" t="s">
        <v>119</v>
      </c>
      <c r="E8" s="171">
        <v>5002</v>
      </c>
      <c r="F8" s="194">
        <v>16</v>
      </c>
      <c r="G8" s="68">
        <v>5029</v>
      </c>
      <c r="H8" s="99">
        <v>19</v>
      </c>
    </row>
    <row r="9" spans="1:11" x14ac:dyDescent="0.25">
      <c r="A9" s="132">
        <v>11</v>
      </c>
      <c r="D9" s="184" t="s">
        <v>119</v>
      </c>
      <c r="E9" s="171">
        <v>5021</v>
      </c>
      <c r="F9" s="171">
        <v>3</v>
      </c>
      <c r="G9" s="197">
        <v>5012</v>
      </c>
      <c r="H9" s="182">
        <v>20</v>
      </c>
    </row>
    <row r="10" spans="1:11" x14ac:dyDescent="0.25">
      <c r="A10" s="132">
        <v>11</v>
      </c>
      <c r="D10" s="184" t="s">
        <v>119</v>
      </c>
      <c r="E10" s="194">
        <v>5028</v>
      </c>
      <c r="F10" s="194">
        <v>22</v>
      </c>
      <c r="G10" s="68">
        <v>5029</v>
      </c>
      <c r="H10" s="99">
        <v>19</v>
      </c>
    </row>
    <row r="11" spans="1:11" x14ac:dyDescent="0.25">
      <c r="A11" s="175">
        <v>12</v>
      </c>
      <c r="B11" s="194">
        <v>1</v>
      </c>
      <c r="C11" s="105">
        <v>0.25555555555555559</v>
      </c>
      <c r="D11" t="s">
        <v>38</v>
      </c>
      <c r="E11" s="171">
        <v>1008</v>
      </c>
      <c r="F11" s="130">
        <v>57</v>
      </c>
    </row>
    <row r="12" spans="1:11" x14ac:dyDescent="0.25">
      <c r="A12" s="175">
        <v>12</v>
      </c>
      <c r="B12" s="194">
        <v>1</v>
      </c>
      <c r="C12" s="105">
        <v>0.12916666666666668</v>
      </c>
      <c r="D12" s="184" t="s">
        <v>38</v>
      </c>
      <c r="E12" s="171">
        <v>1013</v>
      </c>
      <c r="F12" s="130">
        <v>91</v>
      </c>
    </row>
    <row r="13" spans="1:11" x14ac:dyDescent="0.25">
      <c r="A13" s="175">
        <v>12</v>
      </c>
      <c r="B13" s="194">
        <v>2</v>
      </c>
      <c r="C13" s="105">
        <v>3.2638888888888891E-2</v>
      </c>
      <c r="D13" s="184" t="s">
        <v>38</v>
      </c>
      <c r="E13" s="171">
        <v>1001</v>
      </c>
      <c r="F13" s="130">
        <v>27</v>
      </c>
      <c r="G13" s="197">
        <v>1013</v>
      </c>
      <c r="H13" s="99">
        <v>91</v>
      </c>
    </row>
    <row r="14" spans="1:11" x14ac:dyDescent="0.25">
      <c r="A14" s="175">
        <v>12</v>
      </c>
      <c r="B14" s="194">
        <v>3</v>
      </c>
      <c r="C14" s="105">
        <v>0.66111111111111109</v>
      </c>
      <c r="D14" s="184" t="s">
        <v>38</v>
      </c>
      <c r="E14" s="171">
        <v>1010</v>
      </c>
      <c r="F14" s="130">
        <v>47</v>
      </c>
      <c r="G14" s="197">
        <v>1001</v>
      </c>
      <c r="H14" s="99">
        <v>27</v>
      </c>
    </row>
    <row r="15" spans="1:11" x14ac:dyDescent="0.25">
      <c r="A15" s="175">
        <v>12</v>
      </c>
      <c r="B15" s="194">
        <v>3</v>
      </c>
      <c r="C15" s="105">
        <v>0.58333333333333337</v>
      </c>
      <c r="D15" s="184" t="s">
        <v>38</v>
      </c>
      <c r="E15" s="171">
        <v>1010</v>
      </c>
      <c r="F15" s="130">
        <v>47</v>
      </c>
      <c r="H15" s="99">
        <v>41</v>
      </c>
    </row>
    <row r="16" spans="1:11" x14ac:dyDescent="0.25">
      <c r="A16" s="175">
        <v>12</v>
      </c>
      <c r="B16" s="194">
        <v>3</v>
      </c>
      <c r="C16" s="105">
        <v>0.13749999999999998</v>
      </c>
      <c r="D16" s="184" t="s">
        <v>38</v>
      </c>
      <c r="E16" s="171">
        <v>1001</v>
      </c>
      <c r="F16" s="130">
        <v>27</v>
      </c>
    </row>
    <row r="17" spans="1:8" x14ac:dyDescent="0.25">
      <c r="A17" s="175">
        <v>12</v>
      </c>
      <c r="B17" s="194">
        <v>3</v>
      </c>
      <c r="C17" s="105">
        <v>4.9305555555555554E-2</v>
      </c>
      <c r="D17" s="184" t="s">
        <v>38</v>
      </c>
      <c r="E17" s="171">
        <v>1008</v>
      </c>
      <c r="F17" s="130">
        <v>57</v>
      </c>
    </row>
    <row r="18" spans="1:8" x14ac:dyDescent="0.25">
      <c r="A18" s="175">
        <v>12</v>
      </c>
      <c r="B18" s="194">
        <v>1</v>
      </c>
      <c r="C18" s="105">
        <v>0.23750000000000002</v>
      </c>
      <c r="D18" t="s">
        <v>414</v>
      </c>
      <c r="E18" s="171">
        <v>8004</v>
      </c>
      <c r="F18" s="130">
        <v>15</v>
      </c>
    </row>
    <row r="19" spans="1:8" x14ac:dyDescent="0.25">
      <c r="A19" s="175">
        <v>12</v>
      </c>
      <c r="B19" s="194">
        <v>2</v>
      </c>
      <c r="C19" s="105">
        <v>0.7006944444444444</v>
      </c>
      <c r="D19" s="184" t="s">
        <v>414</v>
      </c>
      <c r="E19" s="171">
        <v>8017</v>
      </c>
      <c r="F19" s="171">
        <v>9</v>
      </c>
      <c r="G19" s="197">
        <v>8001</v>
      </c>
      <c r="H19" s="182">
        <v>44</v>
      </c>
    </row>
    <row r="20" spans="1:8" x14ac:dyDescent="0.25">
      <c r="A20" s="175">
        <v>12</v>
      </c>
      <c r="B20" s="194">
        <v>2</v>
      </c>
      <c r="C20" s="105">
        <v>0.6694444444444444</v>
      </c>
      <c r="D20" s="184" t="s">
        <v>414</v>
      </c>
      <c r="E20" s="171">
        <v>8022</v>
      </c>
      <c r="F20" s="171">
        <v>21</v>
      </c>
      <c r="G20" s="197">
        <v>8017</v>
      </c>
      <c r="H20" s="182">
        <v>9</v>
      </c>
    </row>
    <row r="21" spans="1:8" x14ac:dyDescent="0.25">
      <c r="A21" s="175">
        <v>12</v>
      </c>
      <c r="B21" s="194">
        <v>3</v>
      </c>
      <c r="C21" s="105">
        <v>0.18819444444444444</v>
      </c>
      <c r="D21" s="184" t="s">
        <v>414</v>
      </c>
      <c r="E21" s="171">
        <v>8008</v>
      </c>
      <c r="F21" s="171">
        <v>5</v>
      </c>
      <c r="G21" s="171">
        <v>8004</v>
      </c>
      <c r="H21" s="99">
        <v>15</v>
      </c>
    </row>
    <row r="22" spans="1:8" x14ac:dyDescent="0.25">
      <c r="A22" s="176">
        <v>13</v>
      </c>
      <c r="B22" s="194">
        <v>3</v>
      </c>
      <c r="C22" s="105">
        <v>0.58819444444444446</v>
      </c>
      <c r="D22" t="s">
        <v>140</v>
      </c>
      <c r="E22" s="171">
        <v>6016</v>
      </c>
      <c r="F22" s="194">
        <v>20</v>
      </c>
      <c r="G22" s="68">
        <v>6023</v>
      </c>
      <c r="H22" s="99">
        <v>11</v>
      </c>
    </row>
    <row r="23" spans="1:8" x14ac:dyDescent="0.25">
      <c r="A23" s="176">
        <v>13</v>
      </c>
      <c r="B23" s="194">
        <v>1</v>
      </c>
      <c r="C23" s="105">
        <v>0.58819444444444446</v>
      </c>
      <c r="D23" t="s">
        <v>39</v>
      </c>
      <c r="E23" s="171">
        <v>2016</v>
      </c>
      <c r="F23" s="171">
        <v>44</v>
      </c>
      <c r="G23" s="197">
        <v>2018</v>
      </c>
      <c r="H23" s="182">
        <v>25</v>
      </c>
    </row>
    <row r="24" spans="1:8" x14ac:dyDescent="0.25">
      <c r="A24" s="176">
        <v>13</v>
      </c>
      <c r="B24" s="194">
        <v>1</v>
      </c>
      <c r="C24" s="105">
        <v>0.4465277777777778</v>
      </c>
      <c r="D24" s="184" t="s">
        <v>39</v>
      </c>
      <c r="E24" s="194">
        <v>2003</v>
      </c>
      <c r="F24" s="194">
        <v>3</v>
      </c>
    </row>
    <row r="25" spans="1:8" x14ac:dyDescent="0.25">
      <c r="A25" s="176">
        <v>13</v>
      </c>
      <c r="B25" s="194">
        <v>5</v>
      </c>
      <c r="C25" s="105">
        <v>0.14375000000000002</v>
      </c>
      <c r="D25" s="184" t="s">
        <v>39</v>
      </c>
      <c r="E25" s="171">
        <v>2017</v>
      </c>
      <c r="F25" s="171">
        <v>16</v>
      </c>
      <c r="G25" s="197">
        <v>2019</v>
      </c>
      <c r="H25" s="182">
        <v>1</v>
      </c>
    </row>
    <row r="26" spans="1:8" x14ac:dyDescent="0.25">
      <c r="A26" s="176">
        <v>13</v>
      </c>
      <c r="B26" s="194">
        <v>5</v>
      </c>
      <c r="C26" s="105">
        <v>9.7222222222222224E-2</v>
      </c>
      <c r="D26" s="184" t="s">
        <v>39</v>
      </c>
      <c r="F26" s="194">
        <v>20</v>
      </c>
      <c r="H26" s="99">
        <v>11</v>
      </c>
    </row>
    <row r="27" spans="1:8" x14ac:dyDescent="0.25">
      <c r="A27" s="177">
        <v>14</v>
      </c>
      <c r="B27" s="194">
        <v>1</v>
      </c>
      <c r="C27" s="105">
        <v>0.66041666666666665</v>
      </c>
      <c r="D27" t="s">
        <v>162</v>
      </c>
      <c r="E27" s="171">
        <v>7018</v>
      </c>
      <c r="F27" s="171">
        <v>22</v>
      </c>
      <c r="G27" s="197">
        <v>7016</v>
      </c>
      <c r="H27" s="182">
        <v>1</v>
      </c>
    </row>
    <row r="28" spans="1:8" x14ac:dyDescent="0.25">
      <c r="A28" s="177">
        <v>14</v>
      </c>
      <c r="B28" s="194">
        <v>2</v>
      </c>
      <c r="C28" s="105">
        <v>0.27777777777777779</v>
      </c>
      <c r="D28" s="184" t="s">
        <v>162</v>
      </c>
      <c r="E28" s="171">
        <v>7012</v>
      </c>
      <c r="F28" s="171">
        <v>23</v>
      </c>
    </row>
    <row r="29" spans="1:8" x14ac:dyDescent="0.25">
      <c r="A29" s="177">
        <v>14</v>
      </c>
      <c r="B29" s="194">
        <v>2</v>
      </c>
      <c r="C29" s="105">
        <v>0.15833333333333333</v>
      </c>
      <c r="D29" s="184" t="s">
        <v>162</v>
      </c>
      <c r="E29" s="171">
        <v>7018</v>
      </c>
      <c r="F29" s="171">
        <v>22</v>
      </c>
      <c r="G29" s="197">
        <v>7002</v>
      </c>
      <c r="H29" s="182">
        <v>20</v>
      </c>
    </row>
    <row r="30" spans="1:8" x14ac:dyDescent="0.25">
      <c r="A30" s="177">
        <v>14</v>
      </c>
      <c r="B30" s="194">
        <v>2</v>
      </c>
      <c r="C30" s="105">
        <v>6.0416666666666667E-2</v>
      </c>
      <c r="D30" s="184" t="s">
        <v>162</v>
      </c>
      <c r="E30" s="171">
        <v>7020</v>
      </c>
      <c r="F30" s="171">
        <v>1</v>
      </c>
    </row>
    <row r="31" spans="1:8" x14ac:dyDescent="0.25">
      <c r="A31" s="177">
        <v>14</v>
      </c>
      <c r="B31" s="194">
        <v>3</v>
      </c>
      <c r="C31" s="105">
        <v>0.69097222222222221</v>
      </c>
      <c r="D31" s="184" t="s">
        <v>162</v>
      </c>
      <c r="F31" s="194">
        <v>19</v>
      </c>
    </row>
    <row r="32" spans="1:8" x14ac:dyDescent="0.25">
      <c r="A32" s="177">
        <v>14</v>
      </c>
      <c r="B32" s="194">
        <v>3</v>
      </c>
      <c r="C32" s="105">
        <v>0.59305555555555556</v>
      </c>
      <c r="D32" s="184" t="s">
        <v>162</v>
      </c>
      <c r="E32" s="171">
        <v>7012</v>
      </c>
      <c r="F32" s="171">
        <v>23</v>
      </c>
    </row>
    <row r="33" spans="1:11" x14ac:dyDescent="0.25">
      <c r="A33" s="177">
        <v>14</v>
      </c>
      <c r="B33" s="194">
        <v>3</v>
      </c>
      <c r="C33" s="105">
        <v>0.56736111111111109</v>
      </c>
      <c r="D33" s="184" t="s">
        <v>162</v>
      </c>
      <c r="E33" s="171">
        <v>7018</v>
      </c>
      <c r="F33" s="171">
        <v>22</v>
      </c>
      <c r="H33" s="99">
        <v>19</v>
      </c>
    </row>
    <row r="34" spans="1:11" x14ac:dyDescent="0.25">
      <c r="A34" s="132">
        <v>21</v>
      </c>
      <c r="B34" s="194">
        <v>1</v>
      </c>
      <c r="C34" s="105">
        <v>0.57291666666666663</v>
      </c>
      <c r="D34" t="s">
        <v>414</v>
      </c>
      <c r="E34" s="171">
        <v>8024</v>
      </c>
      <c r="F34" s="194">
        <v>11</v>
      </c>
    </row>
    <row r="35" spans="1:11" x14ac:dyDescent="0.25">
      <c r="A35" s="132">
        <v>21</v>
      </c>
      <c r="B35" s="194">
        <v>1</v>
      </c>
      <c r="C35" s="105">
        <v>0.3840277777777778</v>
      </c>
      <c r="D35" s="184" t="s">
        <v>414</v>
      </c>
      <c r="E35" s="171">
        <v>8021</v>
      </c>
      <c r="F35" s="194">
        <v>91</v>
      </c>
      <c r="G35" s="171">
        <v>8017</v>
      </c>
      <c r="H35" s="99">
        <v>9</v>
      </c>
    </row>
    <row r="36" spans="1:11" x14ac:dyDescent="0.25">
      <c r="A36" s="132">
        <v>21</v>
      </c>
      <c r="B36" s="194">
        <v>2</v>
      </c>
      <c r="C36" s="105">
        <v>0.72222222222222221</v>
      </c>
      <c r="D36" s="184" t="s">
        <v>414</v>
      </c>
      <c r="E36" s="171">
        <v>8021</v>
      </c>
      <c r="F36" s="194">
        <v>91</v>
      </c>
      <c r="G36" s="171">
        <v>8012</v>
      </c>
      <c r="H36" s="99">
        <v>37</v>
      </c>
    </row>
    <row r="37" spans="1:11" x14ac:dyDescent="0.25">
      <c r="A37" s="132">
        <v>21</v>
      </c>
      <c r="B37" s="194">
        <v>2</v>
      </c>
      <c r="C37" s="105">
        <v>0.69166666666666676</v>
      </c>
      <c r="D37" s="184" t="s">
        <v>414</v>
      </c>
      <c r="E37" s="171">
        <v>8023</v>
      </c>
      <c r="F37" s="194">
        <v>1</v>
      </c>
    </row>
    <row r="38" spans="1:11" x14ac:dyDescent="0.25">
      <c r="A38" s="132">
        <v>21</v>
      </c>
      <c r="B38" s="194">
        <v>2</v>
      </c>
      <c r="C38" s="105">
        <v>0.62013888888888891</v>
      </c>
      <c r="D38" s="184" t="s">
        <v>414</v>
      </c>
      <c r="E38" s="171">
        <v>8008</v>
      </c>
      <c r="F38" s="194">
        <v>5</v>
      </c>
      <c r="G38" s="171">
        <v>8001</v>
      </c>
      <c r="H38" s="99">
        <v>44</v>
      </c>
    </row>
    <row r="39" spans="1:11" x14ac:dyDescent="0.25">
      <c r="A39" s="132">
        <v>21</v>
      </c>
      <c r="B39" s="194">
        <v>2</v>
      </c>
      <c r="C39" s="105">
        <v>0.33958333333333335</v>
      </c>
      <c r="D39" s="184" t="s">
        <v>414</v>
      </c>
      <c r="E39" s="171">
        <v>8021</v>
      </c>
      <c r="F39" s="194">
        <v>91</v>
      </c>
      <c r="G39" s="171">
        <v>8012</v>
      </c>
      <c r="H39" s="99">
        <v>37</v>
      </c>
    </row>
    <row r="40" spans="1:11" x14ac:dyDescent="0.25">
      <c r="A40" s="132">
        <v>21</v>
      </c>
      <c r="B40" s="194">
        <v>3</v>
      </c>
      <c r="C40" s="105">
        <v>0.26180555555555557</v>
      </c>
      <c r="D40" s="184" t="s">
        <v>414</v>
      </c>
      <c r="E40" s="171">
        <v>8004</v>
      </c>
      <c r="F40" s="194">
        <v>15</v>
      </c>
    </row>
    <row r="41" spans="1:11" x14ac:dyDescent="0.25">
      <c r="A41" s="132">
        <v>21</v>
      </c>
      <c r="B41" s="194">
        <v>3</v>
      </c>
      <c r="C41" s="105">
        <v>0.13055555555555556</v>
      </c>
      <c r="D41" s="184" t="s">
        <v>414</v>
      </c>
      <c r="E41" s="171">
        <v>8017</v>
      </c>
      <c r="F41" s="194">
        <v>9</v>
      </c>
      <c r="G41" s="171">
        <v>8023</v>
      </c>
      <c r="H41" s="99">
        <v>1</v>
      </c>
      <c r="K41" s="127" t="s">
        <v>347</v>
      </c>
    </row>
    <row r="42" spans="1:11" x14ac:dyDescent="0.25">
      <c r="A42" s="132">
        <v>21</v>
      </c>
      <c r="B42" s="194">
        <v>1</v>
      </c>
      <c r="C42" s="105">
        <v>0.5131944444444444</v>
      </c>
      <c r="D42" t="s">
        <v>66</v>
      </c>
      <c r="E42" s="194">
        <v>3027</v>
      </c>
      <c r="F42" s="194">
        <v>14</v>
      </c>
    </row>
    <row r="43" spans="1:11" x14ac:dyDescent="0.25">
      <c r="A43" s="132">
        <v>21</v>
      </c>
      <c r="B43" s="194">
        <v>1</v>
      </c>
      <c r="C43" s="105">
        <v>2.0833333333333333E-3</v>
      </c>
      <c r="D43" s="184" t="s">
        <v>66</v>
      </c>
      <c r="E43" s="194">
        <v>3030</v>
      </c>
      <c r="F43" s="194">
        <v>3</v>
      </c>
      <c r="G43" s="171">
        <v>3014</v>
      </c>
      <c r="H43" s="99">
        <v>5</v>
      </c>
    </row>
    <row r="44" spans="1:11" x14ac:dyDescent="0.25">
      <c r="A44" s="132">
        <v>21</v>
      </c>
      <c r="B44" s="194">
        <v>3</v>
      </c>
      <c r="C44" s="105">
        <v>0.6118055555555556</v>
      </c>
      <c r="D44" s="184" t="s">
        <v>66</v>
      </c>
      <c r="E44" s="171">
        <v>3004</v>
      </c>
      <c r="F44" s="194">
        <v>24</v>
      </c>
    </row>
    <row r="45" spans="1:11" x14ac:dyDescent="0.25">
      <c r="A45" s="175">
        <v>22</v>
      </c>
      <c r="B45" s="194">
        <v>1</v>
      </c>
      <c r="C45" s="105">
        <v>0.58819444444444446</v>
      </c>
      <c r="D45" t="s">
        <v>119</v>
      </c>
      <c r="E45" s="171">
        <v>5004</v>
      </c>
      <c r="F45" s="194">
        <v>88</v>
      </c>
      <c r="G45" s="194">
        <v>5028</v>
      </c>
      <c r="H45" s="99">
        <v>11</v>
      </c>
    </row>
    <row r="46" spans="1:11" x14ac:dyDescent="0.25">
      <c r="A46" s="175">
        <v>22</v>
      </c>
      <c r="B46" s="194">
        <v>1</v>
      </c>
      <c r="C46" s="105">
        <v>0.3125</v>
      </c>
      <c r="D46" s="184" t="s">
        <v>119</v>
      </c>
      <c r="E46" s="171">
        <v>5026</v>
      </c>
      <c r="F46" s="194">
        <v>2</v>
      </c>
      <c r="G46" s="171">
        <v>5023</v>
      </c>
      <c r="H46" s="99">
        <v>5</v>
      </c>
    </row>
    <row r="47" spans="1:11" x14ac:dyDescent="0.25">
      <c r="A47" s="175">
        <v>22</v>
      </c>
      <c r="B47" s="194">
        <v>2</v>
      </c>
      <c r="C47" s="105">
        <v>0.42499999999999999</v>
      </c>
      <c r="D47" s="184" t="s">
        <v>119</v>
      </c>
      <c r="E47" s="194">
        <v>5030</v>
      </c>
      <c r="F47" s="194">
        <v>22</v>
      </c>
    </row>
    <row r="48" spans="1:11" x14ac:dyDescent="0.25">
      <c r="A48" s="175">
        <v>22</v>
      </c>
      <c r="B48" s="194">
        <v>2</v>
      </c>
      <c r="C48" s="105">
        <v>1.1111111111111112E-2</v>
      </c>
      <c r="D48" s="184" t="s">
        <v>119</v>
      </c>
      <c r="E48" s="171">
        <v>5012</v>
      </c>
      <c r="F48" s="194">
        <v>21</v>
      </c>
    </row>
    <row r="49" spans="1:11" x14ac:dyDescent="0.25">
      <c r="A49" s="175">
        <v>22</v>
      </c>
      <c r="B49" s="194">
        <v>3</v>
      </c>
      <c r="C49" s="105">
        <v>0.78541666666666676</v>
      </c>
      <c r="D49" s="184" t="s">
        <v>119</v>
      </c>
      <c r="E49" s="194">
        <v>5030</v>
      </c>
      <c r="F49" s="194">
        <v>22</v>
      </c>
    </row>
    <row r="50" spans="1:11" x14ac:dyDescent="0.25">
      <c r="A50" s="175">
        <v>22</v>
      </c>
      <c r="B50" s="194">
        <v>3</v>
      </c>
      <c r="C50" s="105">
        <v>0.3034722222222222</v>
      </c>
      <c r="D50" s="184" t="s">
        <v>119</v>
      </c>
      <c r="E50" s="171">
        <v>5026</v>
      </c>
      <c r="F50" s="194">
        <v>2</v>
      </c>
      <c r="G50" s="171">
        <v>5005</v>
      </c>
      <c r="H50" s="194">
        <v>1</v>
      </c>
      <c r="I50" s="171">
        <v>5004</v>
      </c>
      <c r="J50" s="99">
        <v>88</v>
      </c>
      <c r="K50" s="127" t="s">
        <v>583</v>
      </c>
    </row>
    <row r="51" spans="1:11" x14ac:dyDescent="0.25">
      <c r="A51" s="175">
        <v>22</v>
      </c>
      <c r="B51" s="194">
        <v>3</v>
      </c>
      <c r="C51" s="105">
        <v>0.22777777777777777</v>
      </c>
      <c r="D51" s="184" t="s">
        <v>119</v>
      </c>
      <c r="E51" s="194">
        <v>5030</v>
      </c>
      <c r="F51" s="194">
        <v>22</v>
      </c>
      <c r="G51" s="171">
        <v>5002</v>
      </c>
      <c r="H51" s="99">
        <v>19</v>
      </c>
    </row>
    <row r="52" spans="1:11" x14ac:dyDescent="0.25">
      <c r="A52" s="175">
        <v>22</v>
      </c>
      <c r="B52" s="194">
        <v>3</v>
      </c>
      <c r="C52" s="105">
        <v>0.1673611111111111</v>
      </c>
      <c r="D52" s="184" t="s">
        <v>119</v>
      </c>
      <c r="E52" s="171">
        <v>5002</v>
      </c>
      <c r="F52" s="194">
        <v>99</v>
      </c>
      <c r="K52" s="127" t="s">
        <v>582</v>
      </c>
    </row>
    <row r="53" spans="1:11" x14ac:dyDescent="0.25">
      <c r="A53" s="175">
        <v>22</v>
      </c>
      <c r="B53" s="194">
        <v>2</v>
      </c>
      <c r="C53" s="105">
        <v>0.71944444444444444</v>
      </c>
      <c r="D53" t="s">
        <v>39</v>
      </c>
      <c r="E53" s="171">
        <v>2008</v>
      </c>
      <c r="F53" s="194">
        <v>86</v>
      </c>
      <c r="G53" s="194">
        <v>2003</v>
      </c>
      <c r="H53" s="99">
        <v>3</v>
      </c>
    </row>
    <row r="54" spans="1:11" x14ac:dyDescent="0.25">
      <c r="A54" s="175">
        <v>22</v>
      </c>
      <c r="B54" s="194">
        <v>2</v>
      </c>
      <c r="C54" s="105">
        <v>0.1875</v>
      </c>
      <c r="D54" t="s">
        <v>39</v>
      </c>
      <c r="E54" s="171">
        <v>2007</v>
      </c>
      <c r="F54" s="194">
        <v>79</v>
      </c>
    </row>
    <row r="55" spans="1:11" x14ac:dyDescent="0.25">
      <c r="A55" s="176">
        <v>23</v>
      </c>
      <c r="B55" s="194">
        <v>1</v>
      </c>
      <c r="C55" s="105">
        <v>0.57152777777777775</v>
      </c>
      <c r="D55" t="s">
        <v>38</v>
      </c>
      <c r="F55" s="194">
        <v>1</v>
      </c>
      <c r="G55" s="171">
        <v>1008</v>
      </c>
      <c r="H55" s="99">
        <v>57</v>
      </c>
    </row>
    <row r="56" spans="1:11" x14ac:dyDescent="0.25">
      <c r="A56" s="176">
        <v>23</v>
      </c>
      <c r="B56" s="194">
        <v>1</v>
      </c>
      <c r="C56" s="105">
        <v>0.45694444444444443</v>
      </c>
      <c r="D56" s="184" t="s">
        <v>38</v>
      </c>
      <c r="E56" s="171">
        <v>1017</v>
      </c>
      <c r="F56" s="194">
        <v>23</v>
      </c>
      <c r="G56" s="171">
        <v>1016</v>
      </c>
      <c r="H56" s="99">
        <v>6</v>
      </c>
    </row>
    <row r="57" spans="1:11" x14ac:dyDescent="0.25">
      <c r="A57" s="176">
        <v>23</v>
      </c>
      <c r="B57" s="194">
        <v>1</v>
      </c>
      <c r="C57" s="105">
        <v>0.14097222222222222</v>
      </c>
      <c r="D57" s="184" t="s">
        <v>38</v>
      </c>
      <c r="E57" s="171">
        <v>1017</v>
      </c>
      <c r="F57" s="194">
        <v>23</v>
      </c>
    </row>
    <row r="58" spans="1:11" x14ac:dyDescent="0.25">
      <c r="A58" s="176">
        <v>23</v>
      </c>
      <c r="B58" s="194">
        <v>1</v>
      </c>
      <c r="C58" s="105">
        <v>9.0277777777777776E-2</v>
      </c>
      <c r="D58" s="184" t="s">
        <v>38</v>
      </c>
      <c r="E58" s="171">
        <v>1013</v>
      </c>
      <c r="F58" s="194">
        <v>91</v>
      </c>
      <c r="G58" s="171">
        <v>1008</v>
      </c>
      <c r="H58" s="99">
        <v>57</v>
      </c>
    </row>
    <row r="59" spans="1:11" x14ac:dyDescent="0.25">
      <c r="A59" s="176">
        <v>23</v>
      </c>
      <c r="B59" s="194">
        <v>1</v>
      </c>
      <c r="C59" s="105">
        <v>6.25E-2</v>
      </c>
      <c r="D59" s="184" t="s">
        <v>38</v>
      </c>
      <c r="F59" s="194">
        <v>1</v>
      </c>
      <c r="H59" s="99">
        <v>30</v>
      </c>
    </row>
    <row r="60" spans="1:11" x14ac:dyDescent="0.25">
      <c r="A60" s="176">
        <v>23</v>
      </c>
      <c r="B60" s="194">
        <v>2</v>
      </c>
      <c r="C60" s="105">
        <v>0.71736111111111101</v>
      </c>
      <c r="D60" s="184" t="s">
        <v>38</v>
      </c>
      <c r="E60" s="171">
        <v>1013</v>
      </c>
      <c r="F60" s="194">
        <v>91</v>
      </c>
      <c r="G60" s="171">
        <v>1016</v>
      </c>
      <c r="H60" s="99" t="s">
        <v>579</v>
      </c>
    </row>
    <row r="61" spans="1:11" x14ac:dyDescent="0.25">
      <c r="A61" s="176">
        <v>23</v>
      </c>
      <c r="B61" s="194">
        <v>2</v>
      </c>
      <c r="C61" s="105">
        <v>7.7777777777777779E-2</v>
      </c>
      <c r="D61" s="184" t="s">
        <v>38</v>
      </c>
      <c r="F61" s="194">
        <v>1</v>
      </c>
    </row>
    <row r="62" spans="1:11" x14ac:dyDescent="0.25">
      <c r="A62" s="176">
        <v>23</v>
      </c>
      <c r="B62" s="194">
        <v>3</v>
      </c>
      <c r="C62" s="105">
        <v>0.68472222222222223</v>
      </c>
      <c r="D62" s="184" t="s">
        <v>38</v>
      </c>
      <c r="E62" s="171">
        <v>1017</v>
      </c>
      <c r="F62" s="194">
        <v>23</v>
      </c>
      <c r="K62" s="127" t="s">
        <v>580</v>
      </c>
    </row>
    <row r="63" spans="1:11" x14ac:dyDescent="0.25">
      <c r="A63" s="176">
        <v>23</v>
      </c>
      <c r="B63" s="194">
        <v>3</v>
      </c>
      <c r="C63" s="105">
        <v>0.5395833333333333</v>
      </c>
      <c r="D63" s="184" t="s">
        <v>38</v>
      </c>
      <c r="E63" s="171">
        <v>1013</v>
      </c>
      <c r="F63" s="194">
        <v>91</v>
      </c>
    </row>
    <row r="64" spans="1:11" x14ac:dyDescent="0.25">
      <c r="A64" s="176">
        <v>23</v>
      </c>
      <c r="B64" s="194">
        <v>3</v>
      </c>
      <c r="C64" s="105">
        <v>0.24305555555555555</v>
      </c>
      <c r="D64" s="184" t="s">
        <v>38</v>
      </c>
      <c r="E64" s="171">
        <v>1003</v>
      </c>
      <c r="F64" s="194">
        <v>41</v>
      </c>
      <c r="G64" s="171">
        <v>1013</v>
      </c>
      <c r="H64" s="99">
        <v>91</v>
      </c>
    </row>
    <row r="65" spans="1:8" x14ac:dyDescent="0.25">
      <c r="A65" s="176">
        <v>23</v>
      </c>
      <c r="B65" s="194">
        <v>1</v>
      </c>
      <c r="C65" s="105">
        <v>0.64444444444444449</v>
      </c>
      <c r="D65" s="184" t="s">
        <v>415</v>
      </c>
      <c r="F65" s="194">
        <v>91</v>
      </c>
    </row>
    <row r="66" spans="1:8" x14ac:dyDescent="0.25">
      <c r="A66" s="176">
        <v>23</v>
      </c>
      <c r="B66" s="194">
        <v>2</v>
      </c>
      <c r="C66" s="105">
        <v>0.17430555555555557</v>
      </c>
      <c r="D66" s="184" t="s">
        <v>415</v>
      </c>
      <c r="E66" s="194">
        <v>4028</v>
      </c>
      <c r="F66" s="194">
        <v>57</v>
      </c>
    </row>
    <row r="67" spans="1:8" x14ac:dyDescent="0.25">
      <c r="A67" s="177">
        <v>24</v>
      </c>
      <c r="B67" s="194">
        <v>2</v>
      </c>
      <c r="C67" s="105">
        <v>0.56458333333333333</v>
      </c>
      <c r="D67" t="s">
        <v>140</v>
      </c>
      <c r="E67" s="194">
        <v>6031</v>
      </c>
      <c r="F67" s="194">
        <v>10</v>
      </c>
    </row>
    <row r="68" spans="1:8" x14ac:dyDescent="0.25">
      <c r="A68" s="177">
        <v>24</v>
      </c>
      <c r="B68" s="194">
        <v>2</v>
      </c>
      <c r="C68" s="105">
        <v>0.48749999999999999</v>
      </c>
      <c r="D68" s="184" t="s">
        <v>140</v>
      </c>
      <c r="E68" s="171">
        <v>6023</v>
      </c>
      <c r="F68" s="194">
        <v>11</v>
      </c>
      <c r="G68" s="171">
        <v>6030</v>
      </c>
      <c r="H68" s="99">
        <v>42</v>
      </c>
    </row>
    <row r="69" spans="1:8" x14ac:dyDescent="0.25">
      <c r="A69" s="177">
        <v>24</v>
      </c>
      <c r="B69" s="194">
        <v>2</v>
      </c>
      <c r="C69" s="105">
        <v>0.33402777777777781</v>
      </c>
      <c r="D69" s="184" t="s">
        <v>140</v>
      </c>
      <c r="E69" s="171">
        <v>6001</v>
      </c>
      <c r="F69" s="194">
        <v>13</v>
      </c>
    </row>
    <row r="70" spans="1:8" x14ac:dyDescent="0.25">
      <c r="A70" s="177">
        <v>24</v>
      </c>
      <c r="B70" s="194">
        <v>2</v>
      </c>
      <c r="C70" s="105">
        <v>6.3194444444444442E-2</v>
      </c>
      <c r="D70" s="184" t="s">
        <v>140</v>
      </c>
      <c r="E70" s="171">
        <v>6030</v>
      </c>
      <c r="F70" s="194" t="s">
        <v>581</v>
      </c>
    </row>
    <row r="71" spans="1:8" x14ac:dyDescent="0.25">
      <c r="A71" s="177">
        <v>24</v>
      </c>
      <c r="B71" s="194">
        <v>3</v>
      </c>
      <c r="C71" s="105">
        <v>0.34375</v>
      </c>
      <c r="D71" s="184" t="s">
        <v>140</v>
      </c>
      <c r="E71" s="194">
        <v>6031</v>
      </c>
      <c r="F71" s="194">
        <v>10</v>
      </c>
    </row>
    <row r="72" spans="1:8" x14ac:dyDescent="0.25">
      <c r="A72" s="177">
        <v>24</v>
      </c>
      <c r="B72" s="194">
        <v>3</v>
      </c>
      <c r="C72" s="105">
        <v>8.4027777777777771E-2</v>
      </c>
      <c r="D72" s="184" t="s">
        <v>140</v>
      </c>
      <c r="E72" s="171">
        <v>6030</v>
      </c>
      <c r="F72" s="194">
        <v>42</v>
      </c>
      <c r="G72" s="171">
        <v>6027</v>
      </c>
      <c r="H72" s="99">
        <v>43</v>
      </c>
    </row>
    <row r="73" spans="1:8" x14ac:dyDescent="0.25">
      <c r="A73" s="177">
        <v>24</v>
      </c>
      <c r="B73" s="194">
        <v>1</v>
      </c>
      <c r="C73" s="105">
        <v>0.28125</v>
      </c>
      <c r="D73" s="184" t="s">
        <v>162</v>
      </c>
      <c r="E73" s="171">
        <v>7017</v>
      </c>
      <c r="F73" s="194">
        <v>74</v>
      </c>
    </row>
    <row r="74" spans="1:8" x14ac:dyDescent="0.25">
      <c r="A74" s="177">
        <v>24</v>
      </c>
      <c r="B74" s="194">
        <v>1</v>
      </c>
      <c r="C74" s="105">
        <v>0.22152777777777777</v>
      </c>
      <c r="D74" s="184" t="s">
        <v>162</v>
      </c>
      <c r="E74" s="171">
        <v>7012</v>
      </c>
      <c r="F74" s="194">
        <v>23</v>
      </c>
      <c r="G74" s="171">
        <v>7005</v>
      </c>
      <c r="H74" s="99">
        <v>6</v>
      </c>
    </row>
    <row r="75" spans="1:8" x14ac:dyDescent="0.25">
      <c r="A75" s="132">
        <v>31</v>
      </c>
      <c r="B75" s="194">
        <v>2</v>
      </c>
      <c r="C75" s="105">
        <v>0.63888888888888895</v>
      </c>
      <c r="D75" t="s">
        <v>38</v>
      </c>
      <c r="F75" s="194">
        <v>1</v>
      </c>
      <c r="G75" s="171">
        <v>1017</v>
      </c>
      <c r="H75" s="99">
        <v>23</v>
      </c>
    </row>
    <row r="76" spans="1:8" x14ac:dyDescent="0.25">
      <c r="A76" s="132">
        <v>31</v>
      </c>
      <c r="B76" s="194">
        <v>2</v>
      </c>
      <c r="C76" s="105">
        <v>0.53819444444444442</v>
      </c>
      <c r="D76" s="184" t="s">
        <v>38</v>
      </c>
      <c r="E76" s="171">
        <v>1017</v>
      </c>
      <c r="F76" s="194">
        <v>23</v>
      </c>
    </row>
    <row r="77" spans="1:8" x14ac:dyDescent="0.25">
      <c r="A77" s="132">
        <v>31</v>
      </c>
      <c r="B77" s="194">
        <v>2</v>
      </c>
      <c r="C77" s="105">
        <v>0.40763888888888888</v>
      </c>
      <c r="D77" s="184" t="s">
        <v>38</v>
      </c>
      <c r="E77" s="171">
        <v>1018</v>
      </c>
      <c r="F77" s="194">
        <v>55</v>
      </c>
      <c r="G77" s="171">
        <v>1016</v>
      </c>
      <c r="H77" s="99">
        <v>6</v>
      </c>
    </row>
    <row r="78" spans="1:8" x14ac:dyDescent="0.25">
      <c r="A78" s="132">
        <v>31</v>
      </c>
      <c r="B78" s="194">
        <v>3</v>
      </c>
      <c r="C78" s="105">
        <v>0.61597222222222225</v>
      </c>
      <c r="D78" s="184" t="s">
        <v>38</v>
      </c>
      <c r="E78" s="171">
        <v>1008</v>
      </c>
      <c r="F78" s="194">
        <v>57</v>
      </c>
    </row>
    <row r="79" spans="1:8" x14ac:dyDescent="0.25">
      <c r="A79" s="132">
        <v>31</v>
      </c>
      <c r="B79" s="194">
        <v>3</v>
      </c>
      <c r="C79" s="105">
        <v>0.10902777777777778</v>
      </c>
      <c r="D79" s="184" t="s">
        <v>38</v>
      </c>
      <c r="E79" s="171">
        <v>1008</v>
      </c>
      <c r="F79" s="194">
        <v>57</v>
      </c>
      <c r="H79" s="99">
        <v>1</v>
      </c>
    </row>
    <row r="80" spans="1:8" x14ac:dyDescent="0.25">
      <c r="A80" s="132">
        <v>31</v>
      </c>
      <c r="B80" s="194">
        <v>3</v>
      </c>
      <c r="C80" s="105">
        <v>4.3055555555555562E-2</v>
      </c>
      <c r="D80" s="184" t="s">
        <v>38</v>
      </c>
      <c r="F80" s="194">
        <v>1</v>
      </c>
    </row>
    <row r="81" spans="1:8" x14ac:dyDescent="0.25">
      <c r="A81" s="132">
        <v>31</v>
      </c>
      <c r="B81" s="194">
        <v>2</v>
      </c>
      <c r="C81" s="105">
        <v>0.77013888888888893</v>
      </c>
      <c r="D81" s="184" t="s">
        <v>66</v>
      </c>
      <c r="E81" s="171">
        <v>3011</v>
      </c>
      <c r="F81" s="194">
        <v>44</v>
      </c>
      <c r="G81" s="171">
        <v>3023</v>
      </c>
      <c r="H81" s="99">
        <v>19</v>
      </c>
    </row>
    <row r="82" spans="1:8" x14ac:dyDescent="0.25">
      <c r="A82" s="132">
        <v>31</v>
      </c>
      <c r="B82" s="194">
        <v>3</v>
      </c>
      <c r="C82" s="105">
        <v>0.39999999999999997</v>
      </c>
      <c r="D82" s="184" t="s">
        <v>66</v>
      </c>
      <c r="E82" s="171">
        <v>3004</v>
      </c>
      <c r="F82" s="194">
        <v>24</v>
      </c>
    </row>
    <row r="83" spans="1:8" x14ac:dyDescent="0.25">
      <c r="A83" s="175">
        <v>32</v>
      </c>
      <c r="B83" s="194">
        <v>1</v>
      </c>
      <c r="C83" s="105">
        <v>0.66666666666666663</v>
      </c>
      <c r="D83" t="s">
        <v>414</v>
      </c>
      <c r="E83" s="171">
        <v>8021</v>
      </c>
      <c r="F83" s="194">
        <v>91</v>
      </c>
      <c r="G83" s="171">
        <v>8005</v>
      </c>
      <c r="H83" s="99">
        <v>24</v>
      </c>
    </row>
    <row r="84" spans="1:8" x14ac:dyDescent="0.25">
      <c r="A84" s="175">
        <v>32</v>
      </c>
      <c r="B84" s="194">
        <v>1</v>
      </c>
      <c r="C84" s="105">
        <v>0.45902777777777781</v>
      </c>
      <c r="D84" s="184" t="s">
        <v>414</v>
      </c>
      <c r="E84" s="171">
        <v>8005</v>
      </c>
      <c r="F84" s="194">
        <v>24</v>
      </c>
      <c r="G84" s="171">
        <v>8019</v>
      </c>
      <c r="H84" s="99">
        <v>77</v>
      </c>
    </row>
    <row r="85" spans="1:8" x14ac:dyDescent="0.25">
      <c r="A85" s="175">
        <v>32</v>
      </c>
      <c r="B85" s="194">
        <v>1</v>
      </c>
      <c r="C85" s="105">
        <v>0.29652777777777778</v>
      </c>
      <c r="D85" s="184" t="s">
        <v>414</v>
      </c>
      <c r="E85" s="171">
        <v>8017</v>
      </c>
      <c r="F85" s="194">
        <v>9</v>
      </c>
    </row>
    <row r="86" spans="1:8" x14ac:dyDescent="0.25">
      <c r="A86" s="175">
        <v>32</v>
      </c>
      <c r="B86" s="194">
        <v>2</v>
      </c>
      <c r="C86" s="105">
        <v>0.37083333333333335</v>
      </c>
      <c r="D86" s="184" t="s">
        <v>414</v>
      </c>
      <c r="E86" s="171">
        <v>8017</v>
      </c>
      <c r="F86" s="194">
        <v>9</v>
      </c>
      <c r="G86" s="171">
        <v>8024</v>
      </c>
      <c r="H86" s="99">
        <v>11</v>
      </c>
    </row>
    <row r="87" spans="1:8" x14ac:dyDescent="0.25">
      <c r="A87" s="175">
        <v>32</v>
      </c>
      <c r="B87" s="194">
        <v>2</v>
      </c>
      <c r="C87" s="105">
        <v>0.29791666666666666</v>
      </c>
      <c r="D87" s="184" t="s">
        <v>414</v>
      </c>
      <c r="E87" s="171">
        <v>8005</v>
      </c>
      <c r="F87" s="194">
        <v>24</v>
      </c>
    </row>
    <row r="88" spans="1:8" x14ac:dyDescent="0.25">
      <c r="A88" s="175">
        <v>32</v>
      </c>
      <c r="B88" s="194">
        <v>2</v>
      </c>
      <c r="C88" s="105">
        <v>0.27777777777777779</v>
      </c>
      <c r="D88" s="184" t="s">
        <v>414</v>
      </c>
      <c r="E88" s="171">
        <v>8014</v>
      </c>
      <c r="F88" s="194">
        <v>8</v>
      </c>
    </row>
    <row r="89" spans="1:8" x14ac:dyDescent="0.25">
      <c r="A89" s="175">
        <v>32</v>
      </c>
      <c r="B89" s="194">
        <v>3</v>
      </c>
      <c r="C89" s="105">
        <v>8.2638888888888887E-2</v>
      </c>
      <c r="D89" s="184" t="s">
        <v>414</v>
      </c>
      <c r="E89" s="171">
        <v>8012</v>
      </c>
      <c r="F89" s="194">
        <v>37</v>
      </c>
    </row>
    <row r="90" spans="1:8" x14ac:dyDescent="0.25">
      <c r="A90" s="175">
        <v>32</v>
      </c>
      <c r="B90" s="194">
        <v>2</v>
      </c>
      <c r="C90" s="105">
        <v>0.74236111111111114</v>
      </c>
      <c r="D90" s="184" t="s">
        <v>140</v>
      </c>
      <c r="E90" s="194">
        <v>6031</v>
      </c>
      <c r="F90" s="194">
        <v>10</v>
      </c>
    </row>
    <row r="91" spans="1:8" x14ac:dyDescent="0.25">
      <c r="A91" s="176">
        <v>33</v>
      </c>
      <c r="B91" s="194">
        <v>1</v>
      </c>
      <c r="C91" s="105">
        <v>0.68541666666666667</v>
      </c>
      <c r="D91" t="s">
        <v>119</v>
      </c>
      <c r="E91" s="194">
        <v>5028</v>
      </c>
      <c r="F91" s="194">
        <v>11</v>
      </c>
    </row>
    <row r="92" spans="1:8" x14ac:dyDescent="0.25">
      <c r="A92" s="176">
        <v>33</v>
      </c>
      <c r="B92" s="194">
        <v>1</v>
      </c>
      <c r="C92" s="105">
        <v>6.3888888888888884E-2</v>
      </c>
      <c r="D92" s="184" t="s">
        <v>119</v>
      </c>
      <c r="E92" s="171">
        <v>5004</v>
      </c>
      <c r="F92" s="194">
        <v>88</v>
      </c>
    </row>
    <row r="93" spans="1:8" x14ac:dyDescent="0.25">
      <c r="A93" s="176">
        <v>33</v>
      </c>
      <c r="B93" s="194">
        <v>2</v>
      </c>
      <c r="C93" s="105">
        <v>0.69861111111111107</v>
      </c>
      <c r="D93" s="184" t="s">
        <v>119</v>
      </c>
      <c r="E93" s="171">
        <v>5002</v>
      </c>
      <c r="F93" s="194">
        <v>99</v>
      </c>
      <c r="G93" s="171">
        <v>5004</v>
      </c>
      <c r="H93" s="99">
        <v>88</v>
      </c>
    </row>
    <row r="94" spans="1:8" x14ac:dyDescent="0.25">
      <c r="A94" s="176">
        <v>33</v>
      </c>
      <c r="B94" s="194">
        <v>2</v>
      </c>
      <c r="C94" s="105">
        <v>0.67222222222222217</v>
      </c>
      <c r="D94" s="184" t="s">
        <v>119</v>
      </c>
      <c r="E94" s="171">
        <v>5005</v>
      </c>
      <c r="F94" s="194">
        <v>1</v>
      </c>
    </row>
    <row r="95" spans="1:8" x14ac:dyDescent="0.25">
      <c r="A95" s="176">
        <v>33</v>
      </c>
      <c r="B95" s="194">
        <v>2</v>
      </c>
      <c r="C95" s="105">
        <v>0.40138888888888885</v>
      </c>
      <c r="D95" s="184" t="s">
        <v>119</v>
      </c>
      <c r="E95" s="171">
        <v>5012</v>
      </c>
      <c r="F95" s="194">
        <v>21</v>
      </c>
    </row>
    <row r="96" spans="1:8" x14ac:dyDescent="0.25">
      <c r="A96" s="176">
        <v>33</v>
      </c>
      <c r="B96" s="194">
        <v>3</v>
      </c>
      <c r="C96" s="105">
        <v>0.58263888888888882</v>
      </c>
      <c r="D96" s="184" t="s">
        <v>119</v>
      </c>
      <c r="E96" s="171">
        <v>5013</v>
      </c>
      <c r="F96" s="194">
        <v>8</v>
      </c>
      <c r="G96" s="194">
        <v>5028</v>
      </c>
      <c r="H96" s="99">
        <v>3</v>
      </c>
    </row>
    <row r="97" spans="1:11" x14ac:dyDescent="0.25">
      <c r="A97" s="176">
        <v>33</v>
      </c>
      <c r="B97" s="194">
        <v>3</v>
      </c>
      <c r="C97" s="105">
        <v>0.4604166666666667</v>
      </c>
      <c r="D97" s="184" t="s">
        <v>162</v>
      </c>
      <c r="E97" s="171">
        <v>7005</v>
      </c>
      <c r="F97" s="194">
        <v>6</v>
      </c>
      <c r="K97" s="127" t="s">
        <v>347</v>
      </c>
    </row>
    <row r="98" spans="1:11" x14ac:dyDescent="0.25">
      <c r="A98" s="177">
        <v>34</v>
      </c>
      <c r="B98" s="194">
        <v>1</v>
      </c>
      <c r="C98" s="105">
        <v>0.50486111111111109</v>
      </c>
      <c r="D98" t="s">
        <v>415</v>
      </c>
      <c r="E98" s="194">
        <v>4031</v>
      </c>
      <c r="F98" s="194">
        <v>19</v>
      </c>
    </row>
    <row r="99" spans="1:11" x14ac:dyDescent="0.25">
      <c r="A99" s="177">
        <v>34</v>
      </c>
      <c r="B99" s="194">
        <v>1</v>
      </c>
      <c r="C99" s="105">
        <v>0.55555555555555558</v>
      </c>
      <c r="D99" t="s">
        <v>39</v>
      </c>
      <c r="E99" s="171">
        <v>2007</v>
      </c>
      <c r="F99" s="194">
        <v>79</v>
      </c>
    </row>
    <row r="100" spans="1:11" x14ac:dyDescent="0.25">
      <c r="A100" s="177">
        <v>34</v>
      </c>
      <c r="B100" s="194">
        <v>1</v>
      </c>
      <c r="C100" s="105">
        <v>0.4680555555555555</v>
      </c>
      <c r="D100" s="184" t="s">
        <v>39</v>
      </c>
      <c r="E100" s="171">
        <v>2008</v>
      </c>
      <c r="F100" s="194">
        <v>86</v>
      </c>
      <c r="G100" s="171">
        <v>2019</v>
      </c>
      <c r="H100" s="99">
        <v>1</v>
      </c>
    </row>
    <row r="101" spans="1:11" x14ac:dyDescent="0.25">
      <c r="A101" s="177">
        <v>34</v>
      </c>
      <c r="B101" s="194">
        <v>1</v>
      </c>
      <c r="C101" s="105">
        <v>0.30416666666666664</v>
      </c>
      <c r="D101" s="184" t="s">
        <v>39</v>
      </c>
      <c r="F101" s="194">
        <v>89</v>
      </c>
    </row>
    <row r="102" spans="1:11" x14ac:dyDescent="0.25">
      <c r="A102" s="177">
        <v>34</v>
      </c>
      <c r="B102" s="194">
        <v>2</v>
      </c>
      <c r="C102" s="105">
        <v>0.14305555555555557</v>
      </c>
      <c r="D102" s="184" t="s">
        <v>39</v>
      </c>
      <c r="E102" s="171">
        <v>2019</v>
      </c>
      <c r="F102" s="194">
        <v>1</v>
      </c>
    </row>
    <row r="103" spans="1:11" x14ac:dyDescent="0.25">
      <c r="A103" s="177">
        <v>34</v>
      </c>
      <c r="B103" s="194">
        <v>3</v>
      </c>
      <c r="C103" s="105">
        <v>0.60347222222222219</v>
      </c>
      <c r="D103" s="184" t="s">
        <v>39</v>
      </c>
      <c r="E103" s="194">
        <v>2014</v>
      </c>
      <c r="F103" s="194">
        <v>37</v>
      </c>
      <c r="G103" s="171">
        <v>2019</v>
      </c>
      <c r="H103" s="99">
        <v>1</v>
      </c>
    </row>
    <row r="104" spans="1:11" x14ac:dyDescent="0.25">
      <c r="A104" s="177">
        <v>34</v>
      </c>
      <c r="B104" s="194">
        <v>3</v>
      </c>
      <c r="C104" s="105">
        <v>0.52708333333333335</v>
      </c>
      <c r="D104" s="184" t="s">
        <v>39</v>
      </c>
      <c r="E104" s="171">
        <v>2019</v>
      </c>
      <c r="F104" s="194">
        <v>1</v>
      </c>
    </row>
    <row r="105" spans="1:11" x14ac:dyDescent="0.25">
      <c r="A105" s="177">
        <v>34</v>
      </c>
      <c r="B105" s="194">
        <v>3</v>
      </c>
      <c r="C105" s="105">
        <v>0.41666666666666669</v>
      </c>
      <c r="D105" s="184" t="s">
        <v>39</v>
      </c>
      <c r="E105" s="171">
        <v>2018</v>
      </c>
      <c r="F105" s="194">
        <v>25</v>
      </c>
      <c r="G105" s="171">
        <v>2001</v>
      </c>
      <c r="H105" s="99">
        <v>34</v>
      </c>
    </row>
    <row r="106" spans="1:11" x14ac:dyDescent="0.25">
      <c r="A106" s="177">
        <v>34</v>
      </c>
      <c r="B106" s="194">
        <v>3</v>
      </c>
      <c r="C106" s="105">
        <v>0.16666666666666666</v>
      </c>
      <c r="D106" s="184" t="s">
        <v>39</v>
      </c>
      <c r="E106" s="171">
        <v>2019</v>
      </c>
      <c r="F106" s="194">
        <v>1</v>
      </c>
    </row>
    <row r="107" spans="1:11" x14ac:dyDescent="0.25">
      <c r="A107" s="177">
        <v>34</v>
      </c>
      <c r="B107" s="194">
        <v>3</v>
      </c>
      <c r="C107" s="105">
        <v>4.5833333333333337E-2</v>
      </c>
      <c r="D107" s="184" t="s">
        <v>39</v>
      </c>
      <c r="E107" s="171">
        <v>2016</v>
      </c>
      <c r="F107" s="194">
        <v>44</v>
      </c>
    </row>
    <row r="108" spans="1:11" x14ac:dyDescent="0.25">
      <c r="A108" s="132">
        <v>41</v>
      </c>
      <c r="B108" s="194">
        <v>1</v>
      </c>
      <c r="C108" s="105">
        <v>0.34027777777777773</v>
      </c>
      <c r="D108" t="s">
        <v>39</v>
      </c>
      <c r="E108" s="171">
        <v>2019</v>
      </c>
      <c r="F108" s="194">
        <v>17</v>
      </c>
    </row>
    <row r="109" spans="1:11" x14ac:dyDescent="0.25">
      <c r="A109" s="132">
        <v>41</v>
      </c>
      <c r="B109" s="194">
        <v>2</v>
      </c>
      <c r="C109" s="105">
        <v>0.81527777777777777</v>
      </c>
      <c r="D109" s="184" t="s">
        <v>39</v>
      </c>
      <c r="E109" s="171">
        <v>2019</v>
      </c>
      <c r="F109" s="194">
        <v>17</v>
      </c>
      <c r="G109" s="171">
        <v>2021</v>
      </c>
      <c r="H109" s="99">
        <v>13</v>
      </c>
    </row>
    <row r="110" spans="1:11" x14ac:dyDescent="0.25">
      <c r="A110" s="132">
        <v>41</v>
      </c>
      <c r="B110" s="194">
        <v>2</v>
      </c>
      <c r="C110" s="105">
        <v>0.41597222222222219</v>
      </c>
      <c r="D110" s="184" t="s">
        <v>39</v>
      </c>
      <c r="E110" s="171">
        <v>2019</v>
      </c>
      <c r="F110" s="194">
        <v>17</v>
      </c>
    </row>
    <row r="111" spans="1:11" x14ac:dyDescent="0.25">
      <c r="A111" s="132">
        <v>41</v>
      </c>
      <c r="B111" s="194">
        <v>2</v>
      </c>
      <c r="C111" s="105">
        <v>0.15208333333333332</v>
      </c>
      <c r="D111" s="184" t="s">
        <v>39</v>
      </c>
      <c r="F111" s="194">
        <v>6</v>
      </c>
      <c r="G111" s="194">
        <v>2014</v>
      </c>
      <c r="H111" s="99">
        <v>37</v>
      </c>
    </row>
    <row r="112" spans="1:11" x14ac:dyDescent="0.25">
      <c r="A112" s="132">
        <v>41</v>
      </c>
      <c r="B112" s="194">
        <v>1</v>
      </c>
      <c r="C112" s="105">
        <v>0.6777777777777777</v>
      </c>
      <c r="D112" t="s">
        <v>162</v>
      </c>
      <c r="E112" s="171">
        <v>7012</v>
      </c>
      <c r="F112" s="194">
        <v>23</v>
      </c>
    </row>
    <row r="113" spans="1:11" x14ac:dyDescent="0.25">
      <c r="A113" s="132">
        <v>41</v>
      </c>
      <c r="B113" s="194">
        <v>3</v>
      </c>
      <c r="C113" s="105">
        <v>0.21736111111111112</v>
      </c>
      <c r="D113" t="s">
        <v>162</v>
      </c>
      <c r="E113" s="171">
        <v>7020</v>
      </c>
      <c r="F113" s="194">
        <v>21</v>
      </c>
      <c r="G113" s="171">
        <v>7002</v>
      </c>
      <c r="H113" s="99">
        <v>20</v>
      </c>
    </row>
    <row r="114" spans="1:11" x14ac:dyDescent="0.25">
      <c r="A114" s="132">
        <v>41</v>
      </c>
      <c r="B114" s="194">
        <v>3</v>
      </c>
      <c r="C114" s="105">
        <v>0.15</v>
      </c>
      <c r="D114" t="s">
        <v>162</v>
      </c>
      <c r="E114" s="171">
        <v>7017</v>
      </c>
      <c r="F114" s="194">
        <v>74</v>
      </c>
      <c r="G114" s="171">
        <v>7012</v>
      </c>
      <c r="H114" s="99">
        <v>23</v>
      </c>
    </row>
    <row r="115" spans="1:11" x14ac:dyDescent="0.25">
      <c r="A115" s="175">
        <v>42</v>
      </c>
      <c r="B115" s="194">
        <v>1</v>
      </c>
      <c r="D115" t="s">
        <v>66</v>
      </c>
      <c r="E115" s="194">
        <v>3025</v>
      </c>
      <c r="F115" s="194">
        <v>0</v>
      </c>
      <c r="G115" s="171">
        <v>3005</v>
      </c>
      <c r="H115" s="99">
        <v>15</v>
      </c>
    </row>
    <row r="116" spans="1:11" x14ac:dyDescent="0.25">
      <c r="A116" s="175">
        <v>42</v>
      </c>
      <c r="B116" s="194">
        <v>2</v>
      </c>
      <c r="D116" t="s">
        <v>66</v>
      </c>
      <c r="E116" s="171">
        <v>3023</v>
      </c>
      <c r="F116" s="194">
        <v>19</v>
      </c>
    </row>
    <row r="117" spans="1:11" x14ac:dyDescent="0.25">
      <c r="A117" s="175">
        <v>42</v>
      </c>
      <c r="B117" s="194">
        <v>2</v>
      </c>
      <c r="D117" t="s">
        <v>415</v>
      </c>
      <c r="E117" s="194">
        <v>4029</v>
      </c>
      <c r="F117" s="194">
        <v>7</v>
      </c>
      <c r="G117" s="171">
        <v>4013</v>
      </c>
      <c r="H117" s="99">
        <v>86</v>
      </c>
    </row>
    <row r="118" spans="1:11" x14ac:dyDescent="0.25">
      <c r="A118" s="176">
        <v>43</v>
      </c>
      <c r="B118" s="194">
        <v>1</v>
      </c>
      <c r="C118" s="105">
        <v>0.32500000000000001</v>
      </c>
      <c r="D118" t="s">
        <v>119</v>
      </c>
      <c r="E118" s="171">
        <v>5005</v>
      </c>
      <c r="F118" s="194">
        <v>1</v>
      </c>
      <c r="G118" s="171">
        <v>5021</v>
      </c>
      <c r="H118" s="99">
        <v>3</v>
      </c>
      <c r="K118" s="127" t="s">
        <v>347</v>
      </c>
    </row>
    <row r="119" spans="1:11" x14ac:dyDescent="0.25">
      <c r="A119" s="176">
        <v>43</v>
      </c>
      <c r="B119" s="194">
        <v>2</v>
      </c>
      <c r="C119" s="105">
        <v>0.7909722222222223</v>
      </c>
      <c r="D119" s="184" t="s">
        <v>119</v>
      </c>
      <c r="E119" s="171">
        <v>5023</v>
      </c>
      <c r="F119" s="194">
        <v>5</v>
      </c>
      <c r="G119" s="171">
        <v>5012</v>
      </c>
      <c r="H119" s="99">
        <v>21</v>
      </c>
    </row>
    <row r="120" spans="1:11" x14ac:dyDescent="0.25">
      <c r="A120" s="176">
        <v>43</v>
      </c>
      <c r="B120" s="194">
        <v>2</v>
      </c>
      <c r="C120" s="105">
        <v>3.2638888888888891E-2</v>
      </c>
      <c r="D120" s="184" t="s">
        <v>119</v>
      </c>
      <c r="E120" s="171">
        <v>5001</v>
      </c>
      <c r="F120" s="194">
        <v>25</v>
      </c>
      <c r="G120" s="171">
        <v>5021</v>
      </c>
      <c r="H120" s="99">
        <v>3</v>
      </c>
      <c r="K120" s="127" t="s">
        <v>347</v>
      </c>
    </row>
    <row r="121" spans="1:11" x14ac:dyDescent="0.25">
      <c r="A121" s="176">
        <v>43</v>
      </c>
      <c r="B121" s="194">
        <v>3</v>
      </c>
      <c r="C121" s="105">
        <v>0.23333333333333331</v>
      </c>
      <c r="D121" s="184" t="s">
        <v>119</v>
      </c>
      <c r="E121" s="171">
        <v>5005</v>
      </c>
      <c r="F121" s="194">
        <v>1</v>
      </c>
      <c r="G121" s="194">
        <v>5029</v>
      </c>
      <c r="H121" s="99">
        <v>19</v>
      </c>
    </row>
    <row r="122" spans="1:11" x14ac:dyDescent="0.25">
      <c r="A122" s="176">
        <v>43</v>
      </c>
      <c r="B122" s="194">
        <v>2</v>
      </c>
      <c r="C122" s="105">
        <v>0.61111111111111105</v>
      </c>
      <c r="D122" t="s">
        <v>414</v>
      </c>
      <c r="E122" s="171">
        <v>8005</v>
      </c>
      <c r="F122" s="194">
        <v>24</v>
      </c>
      <c r="G122" s="171">
        <v>8023</v>
      </c>
      <c r="H122" s="99">
        <v>1</v>
      </c>
    </row>
    <row r="123" spans="1:11" x14ac:dyDescent="0.25">
      <c r="A123" s="176">
        <v>43</v>
      </c>
      <c r="B123" s="194">
        <v>2</v>
      </c>
      <c r="C123" s="105">
        <v>0.55069444444444449</v>
      </c>
      <c r="D123" s="184" t="s">
        <v>414</v>
      </c>
      <c r="E123" s="171">
        <v>8017</v>
      </c>
      <c r="F123" s="194">
        <v>9</v>
      </c>
      <c r="G123" s="171">
        <v>8024</v>
      </c>
      <c r="H123" s="99">
        <v>11</v>
      </c>
    </row>
    <row r="124" spans="1:11" x14ac:dyDescent="0.25">
      <c r="A124" s="176">
        <v>43</v>
      </c>
      <c r="B124" s="194">
        <v>3</v>
      </c>
      <c r="C124" s="105">
        <v>0.60069444444444442</v>
      </c>
      <c r="D124" s="184" t="s">
        <v>414</v>
      </c>
      <c r="E124" s="171">
        <v>8008</v>
      </c>
      <c r="F124" s="194">
        <v>5</v>
      </c>
      <c r="G124" s="171">
        <v>8005</v>
      </c>
      <c r="H124" s="99">
        <v>24</v>
      </c>
    </row>
    <row r="125" spans="1:11" x14ac:dyDescent="0.25">
      <c r="A125" s="177">
        <v>44</v>
      </c>
      <c r="B125" s="194">
        <v>1</v>
      </c>
      <c r="C125" s="105">
        <v>0.35555555555555557</v>
      </c>
      <c r="D125" t="s">
        <v>38</v>
      </c>
      <c r="E125" s="171">
        <v>1013</v>
      </c>
      <c r="F125" s="194">
        <v>91</v>
      </c>
    </row>
    <row r="126" spans="1:11" x14ac:dyDescent="0.25">
      <c r="A126" s="177">
        <v>44</v>
      </c>
      <c r="B126" s="194">
        <v>2</v>
      </c>
      <c r="C126" s="105">
        <v>0.47638888888888892</v>
      </c>
      <c r="D126" s="184" t="s">
        <v>38</v>
      </c>
      <c r="E126" s="171">
        <v>1018</v>
      </c>
      <c r="F126" s="194">
        <v>55</v>
      </c>
      <c r="G126" s="171">
        <v>5008</v>
      </c>
      <c r="H126" s="99">
        <v>26</v>
      </c>
    </row>
    <row r="127" spans="1:11" x14ac:dyDescent="0.25">
      <c r="A127" s="177">
        <v>44</v>
      </c>
      <c r="B127" s="194">
        <v>2</v>
      </c>
      <c r="C127" s="105">
        <v>0.3888888888888889</v>
      </c>
      <c r="D127" s="184" t="s">
        <v>38</v>
      </c>
      <c r="E127" s="171">
        <v>1003</v>
      </c>
      <c r="F127" s="194">
        <v>41</v>
      </c>
      <c r="G127" s="171">
        <v>1016</v>
      </c>
      <c r="H127" s="99">
        <v>6</v>
      </c>
    </row>
    <row r="128" spans="1:11" x14ac:dyDescent="0.25">
      <c r="A128" s="177">
        <v>44</v>
      </c>
      <c r="B128" s="194">
        <v>2</v>
      </c>
      <c r="C128" s="105">
        <v>0.35347222222222219</v>
      </c>
      <c r="D128" s="184" t="s">
        <v>38</v>
      </c>
      <c r="E128" s="171">
        <v>1013</v>
      </c>
      <c r="F128" s="194">
        <v>91</v>
      </c>
      <c r="G128" s="171">
        <v>1003</v>
      </c>
      <c r="H128" s="99">
        <v>41</v>
      </c>
    </row>
    <row r="129" spans="1:11" x14ac:dyDescent="0.25">
      <c r="A129" s="177">
        <v>44</v>
      </c>
      <c r="B129" s="194">
        <v>3</v>
      </c>
      <c r="C129" s="105">
        <v>0.24791666666666667</v>
      </c>
      <c r="D129" s="184" t="s">
        <v>38</v>
      </c>
      <c r="E129" s="171">
        <v>1015</v>
      </c>
      <c r="F129" s="194">
        <v>40</v>
      </c>
      <c r="G129" s="171">
        <v>1017</v>
      </c>
      <c r="H129" s="99">
        <v>23</v>
      </c>
    </row>
    <row r="130" spans="1:11" x14ac:dyDescent="0.25">
      <c r="A130" s="132">
        <v>51</v>
      </c>
      <c r="B130" s="194">
        <v>1</v>
      </c>
      <c r="C130" s="105">
        <v>0.20416666666666669</v>
      </c>
      <c r="D130" s="184" t="s">
        <v>38</v>
      </c>
      <c r="E130" s="171">
        <v>1017</v>
      </c>
      <c r="F130" s="194">
        <v>23</v>
      </c>
    </row>
    <row r="131" spans="1:11" x14ac:dyDescent="0.25">
      <c r="A131" s="132">
        <v>51</v>
      </c>
      <c r="B131" s="194">
        <v>2</v>
      </c>
      <c r="C131" s="105">
        <v>0.69791666666666663</v>
      </c>
      <c r="D131" s="184" t="s">
        <v>38</v>
      </c>
      <c r="E131" s="171">
        <v>1017</v>
      </c>
      <c r="F131" s="194">
        <v>23</v>
      </c>
      <c r="G131" s="171">
        <v>1016</v>
      </c>
      <c r="H131" s="99">
        <v>6</v>
      </c>
    </row>
    <row r="132" spans="1:11" x14ac:dyDescent="0.25">
      <c r="A132" s="132">
        <v>51</v>
      </c>
      <c r="B132" s="194">
        <v>2</v>
      </c>
      <c r="C132" s="105">
        <v>0.20208333333333331</v>
      </c>
      <c r="D132" s="184" t="s">
        <v>38</v>
      </c>
      <c r="E132" s="171">
        <v>1013</v>
      </c>
      <c r="F132" s="194">
        <v>91</v>
      </c>
      <c r="G132" s="171">
        <v>1001</v>
      </c>
      <c r="H132" s="99">
        <v>27</v>
      </c>
      <c r="J132" s="194">
        <v>7</v>
      </c>
    </row>
    <row r="133" spans="1:11" x14ac:dyDescent="0.25">
      <c r="A133" s="132">
        <v>51</v>
      </c>
      <c r="B133" s="194">
        <v>3</v>
      </c>
      <c r="C133" s="105">
        <v>0.7055555555555556</v>
      </c>
      <c r="D133" s="184" t="s">
        <v>38</v>
      </c>
      <c r="E133" s="171">
        <v>1006</v>
      </c>
      <c r="F133" s="194">
        <v>12</v>
      </c>
      <c r="G133" s="171">
        <v>1016</v>
      </c>
      <c r="H133" s="99">
        <v>6</v>
      </c>
    </row>
    <row r="134" spans="1:11" x14ac:dyDescent="0.25">
      <c r="A134" s="132">
        <v>51</v>
      </c>
      <c r="B134" s="194">
        <v>3</v>
      </c>
      <c r="C134" s="105">
        <v>9.2361111111111116E-2</v>
      </c>
      <c r="D134" s="184" t="s">
        <v>38</v>
      </c>
      <c r="E134" s="171">
        <v>1017</v>
      </c>
      <c r="F134" s="194">
        <v>23</v>
      </c>
      <c r="G134" s="171">
        <v>1015</v>
      </c>
      <c r="H134" s="99">
        <v>40</v>
      </c>
      <c r="K134" s="127" t="s">
        <v>347</v>
      </c>
    </row>
    <row r="135" spans="1:11" x14ac:dyDescent="0.25">
      <c r="A135" s="132">
        <v>51</v>
      </c>
      <c r="B135" s="194">
        <v>1</v>
      </c>
      <c r="C135" s="105">
        <v>0.26874999999999999</v>
      </c>
      <c r="D135" s="184" t="s">
        <v>119</v>
      </c>
      <c r="E135" s="194">
        <v>5030</v>
      </c>
      <c r="F135" s="194">
        <v>22</v>
      </c>
    </row>
    <row r="136" spans="1:11" x14ac:dyDescent="0.25">
      <c r="A136" s="132">
        <v>51</v>
      </c>
      <c r="B136" s="194">
        <v>2</v>
      </c>
      <c r="C136" s="105">
        <v>0.63958333333333328</v>
      </c>
      <c r="D136" s="184" t="s">
        <v>119</v>
      </c>
      <c r="E136" s="194">
        <v>5028</v>
      </c>
      <c r="F136" s="194">
        <v>11</v>
      </c>
      <c r="G136" s="171">
        <v>5026</v>
      </c>
      <c r="H136" s="99">
        <v>2</v>
      </c>
      <c r="I136" s="171">
        <v>5013</v>
      </c>
      <c r="J136" s="194">
        <v>8</v>
      </c>
    </row>
    <row r="137" spans="1:11" x14ac:dyDescent="0.25">
      <c r="A137" s="132">
        <v>51</v>
      </c>
      <c r="B137" s="194">
        <v>2</v>
      </c>
      <c r="C137" s="105">
        <v>0.16874999999999998</v>
      </c>
      <c r="D137" s="184" t="s">
        <v>119</v>
      </c>
      <c r="E137" s="171">
        <v>5005</v>
      </c>
      <c r="F137" s="194">
        <v>1</v>
      </c>
      <c r="G137" s="171">
        <v>5004</v>
      </c>
      <c r="H137" s="99">
        <v>88</v>
      </c>
    </row>
    <row r="138" spans="1:11" x14ac:dyDescent="0.25">
      <c r="A138" s="132">
        <v>51</v>
      </c>
      <c r="B138" s="194">
        <v>3</v>
      </c>
      <c r="C138" s="105">
        <v>0.78333333333333333</v>
      </c>
      <c r="D138" s="184" t="s">
        <v>119</v>
      </c>
      <c r="E138" s="171">
        <v>5001</v>
      </c>
      <c r="F138" s="194">
        <v>25</v>
      </c>
      <c r="G138" s="171">
        <v>5004</v>
      </c>
      <c r="H138" s="99">
        <v>88</v>
      </c>
    </row>
    <row r="139" spans="1:11" x14ac:dyDescent="0.25">
      <c r="A139" s="132">
        <v>51</v>
      </c>
      <c r="B139" s="194">
        <v>3</v>
      </c>
      <c r="C139" s="105">
        <v>0.57916666666666672</v>
      </c>
      <c r="D139" s="184" t="s">
        <v>119</v>
      </c>
      <c r="E139" s="194">
        <v>5030</v>
      </c>
      <c r="F139" s="194">
        <v>22</v>
      </c>
    </row>
    <row r="140" spans="1:11" x14ac:dyDescent="0.25">
      <c r="A140" s="132">
        <v>51</v>
      </c>
      <c r="B140" s="194">
        <v>3</v>
      </c>
      <c r="C140" s="105">
        <v>0.39374999999999999</v>
      </c>
      <c r="D140" s="184" t="s">
        <v>119</v>
      </c>
      <c r="E140" s="171">
        <v>5012</v>
      </c>
      <c r="F140" s="194">
        <v>21</v>
      </c>
    </row>
    <row r="141" spans="1:11" x14ac:dyDescent="0.25">
      <c r="A141" s="132">
        <v>51</v>
      </c>
      <c r="B141" s="194">
        <v>3</v>
      </c>
      <c r="C141" s="105">
        <v>0.19999999999999998</v>
      </c>
      <c r="D141" s="184" t="s">
        <v>119</v>
      </c>
      <c r="E141" s="194">
        <v>5030</v>
      </c>
      <c r="F141" s="194">
        <v>22</v>
      </c>
    </row>
    <row r="142" spans="1:11" x14ac:dyDescent="0.25">
      <c r="A142" s="132">
        <v>51</v>
      </c>
      <c r="B142" s="194">
        <v>3</v>
      </c>
      <c r="C142" s="105">
        <v>5.2083333333333336E-2</v>
      </c>
      <c r="D142" s="184" t="s">
        <v>119</v>
      </c>
      <c r="E142" s="171">
        <v>5023</v>
      </c>
      <c r="F142" s="194">
        <v>5</v>
      </c>
      <c r="G142" s="171">
        <v>5012</v>
      </c>
      <c r="H142" s="99">
        <v>21</v>
      </c>
    </row>
    <row r="143" spans="1:11" x14ac:dyDescent="0.25">
      <c r="A143" s="175">
        <v>52</v>
      </c>
      <c r="B143" s="194">
        <v>2</v>
      </c>
      <c r="C143" s="105">
        <v>0.63680555555555551</v>
      </c>
      <c r="D143" t="s">
        <v>415</v>
      </c>
      <c r="E143" s="194">
        <v>4027</v>
      </c>
      <c r="F143" s="194">
        <v>18</v>
      </c>
      <c r="G143" s="171">
        <v>4011</v>
      </c>
      <c r="H143" s="99">
        <v>13</v>
      </c>
    </row>
    <row r="144" spans="1:11" x14ac:dyDescent="0.25">
      <c r="A144" s="175">
        <v>52</v>
      </c>
      <c r="B144" s="194">
        <v>2</v>
      </c>
      <c r="C144" s="105">
        <v>0.3923611111111111</v>
      </c>
      <c r="D144" t="s">
        <v>415</v>
      </c>
      <c r="E144" s="194">
        <v>4025</v>
      </c>
      <c r="F144" s="194">
        <v>0</v>
      </c>
      <c r="G144" s="171">
        <v>4004</v>
      </c>
      <c r="H144" s="99">
        <v>17</v>
      </c>
    </row>
    <row r="145" spans="1:11" x14ac:dyDescent="0.25">
      <c r="A145" s="175">
        <v>52</v>
      </c>
      <c r="B145" s="194">
        <v>1</v>
      </c>
      <c r="C145" s="105">
        <v>0.50069444444444444</v>
      </c>
      <c r="D145" t="s">
        <v>162</v>
      </c>
      <c r="E145" s="171">
        <v>7016</v>
      </c>
      <c r="F145" s="194">
        <v>1</v>
      </c>
    </row>
    <row r="146" spans="1:11" x14ac:dyDescent="0.25">
      <c r="A146" s="175">
        <v>52</v>
      </c>
      <c r="B146" s="194">
        <v>1</v>
      </c>
      <c r="C146" s="105">
        <v>0.25972222222222224</v>
      </c>
      <c r="D146" s="184" t="s">
        <v>162</v>
      </c>
      <c r="E146" s="171">
        <v>7015</v>
      </c>
      <c r="F146" s="194">
        <v>9</v>
      </c>
      <c r="G146" s="194">
        <v>6019</v>
      </c>
      <c r="H146" s="99">
        <v>13</v>
      </c>
    </row>
    <row r="147" spans="1:11" x14ac:dyDescent="0.25">
      <c r="A147" s="175">
        <v>52</v>
      </c>
      <c r="B147" s="194">
        <v>3</v>
      </c>
      <c r="C147" s="105">
        <v>0.63750000000000007</v>
      </c>
      <c r="D147" s="184" t="s">
        <v>162</v>
      </c>
      <c r="E147" s="171">
        <v>7012</v>
      </c>
      <c r="F147" s="194">
        <v>23</v>
      </c>
      <c r="G147" s="171">
        <v>7020</v>
      </c>
      <c r="H147" s="99">
        <v>21</v>
      </c>
    </row>
    <row r="148" spans="1:11" x14ac:dyDescent="0.25">
      <c r="A148" s="175">
        <v>52</v>
      </c>
      <c r="B148" s="194">
        <v>3</v>
      </c>
      <c r="C148" s="105">
        <v>0.55833333333333335</v>
      </c>
      <c r="D148" s="184" t="s">
        <v>162</v>
      </c>
      <c r="E148" s="171">
        <v>7012</v>
      </c>
      <c r="F148" s="194">
        <v>23</v>
      </c>
    </row>
    <row r="149" spans="1:11" x14ac:dyDescent="0.25">
      <c r="A149" s="176">
        <v>53</v>
      </c>
      <c r="B149" s="194">
        <v>2</v>
      </c>
      <c r="C149" s="105">
        <v>0.39444444444444443</v>
      </c>
      <c r="D149" t="s">
        <v>66</v>
      </c>
      <c r="E149" s="194">
        <v>3025</v>
      </c>
      <c r="F149" s="194">
        <v>0</v>
      </c>
      <c r="K149" s="127" t="s">
        <v>347</v>
      </c>
    </row>
    <row r="150" spans="1:11" x14ac:dyDescent="0.25">
      <c r="A150" s="176">
        <v>53</v>
      </c>
      <c r="B150" s="194">
        <v>3</v>
      </c>
      <c r="C150" s="105">
        <v>0.43472222222222223</v>
      </c>
      <c r="D150" t="s">
        <v>66</v>
      </c>
      <c r="E150" s="171">
        <v>3004</v>
      </c>
      <c r="F150" s="194">
        <v>24</v>
      </c>
    </row>
    <row r="151" spans="1:11" x14ac:dyDescent="0.25">
      <c r="A151" s="176">
        <v>53</v>
      </c>
      <c r="B151" s="194">
        <v>3</v>
      </c>
      <c r="C151" s="105">
        <v>0.41111111111111115</v>
      </c>
      <c r="D151" t="s">
        <v>66</v>
      </c>
      <c r="E151" s="171">
        <v>3023</v>
      </c>
      <c r="F151" s="194">
        <v>19</v>
      </c>
      <c r="G151" s="194">
        <v>3025</v>
      </c>
      <c r="H151" s="99">
        <v>0</v>
      </c>
    </row>
    <row r="152" spans="1:11" x14ac:dyDescent="0.25">
      <c r="A152" s="176">
        <v>53</v>
      </c>
      <c r="B152" s="194">
        <v>3</v>
      </c>
      <c r="C152" s="105">
        <v>6.9444444444444447E-4</v>
      </c>
      <c r="D152" t="s">
        <v>66</v>
      </c>
      <c r="E152" s="194">
        <v>3030</v>
      </c>
      <c r="F152" s="194">
        <v>3</v>
      </c>
    </row>
    <row r="153" spans="1:11" x14ac:dyDescent="0.25">
      <c r="A153" s="176">
        <v>53</v>
      </c>
      <c r="B153" s="194">
        <v>2</v>
      </c>
      <c r="C153" s="105">
        <v>0.5756944444444444</v>
      </c>
      <c r="D153" t="s">
        <v>140</v>
      </c>
      <c r="E153" s="194">
        <v>6033</v>
      </c>
      <c r="F153" s="194">
        <v>25</v>
      </c>
    </row>
    <row r="154" spans="1:11" x14ac:dyDescent="0.25">
      <c r="A154" s="176">
        <v>53</v>
      </c>
      <c r="B154" s="194">
        <v>2</v>
      </c>
      <c r="C154" s="105">
        <v>0.23958333333333334</v>
      </c>
      <c r="D154" t="s">
        <v>140</v>
      </c>
      <c r="E154" s="171">
        <v>6025</v>
      </c>
      <c r="F154" s="194">
        <v>19</v>
      </c>
      <c r="G154" s="171">
        <v>6023</v>
      </c>
      <c r="H154" s="99">
        <v>11</v>
      </c>
    </row>
    <row r="155" spans="1:11" x14ac:dyDescent="0.25">
      <c r="A155" s="177">
        <v>54</v>
      </c>
      <c r="B155" s="194">
        <v>1</v>
      </c>
      <c r="C155" s="105">
        <v>0.13194444444444445</v>
      </c>
      <c r="D155" t="s">
        <v>414</v>
      </c>
      <c r="E155" s="171">
        <v>8014</v>
      </c>
      <c r="F155" s="194">
        <v>8</v>
      </c>
      <c r="H155" s="99">
        <v>40</v>
      </c>
    </row>
    <row r="156" spans="1:11" x14ac:dyDescent="0.25">
      <c r="A156" s="177">
        <v>54</v>
      </c>
      <c r="B156" s="194">
        <v>2</v>
      </c>
      <c r="C156" s="105">
        <v>0.41388888888888892</v>
      </c>
      <c r="D156" s="184" t="s">
        <v>414</v>
      </c>
      <c r="E156" s="171">
        <v>8024</v>
      </c>
      <c r="F156" s="194">
        <v>11</v>
      </c>
    </row>
    <row r="157" spans="1:11" x14ac:dyDescent="0.25">
      <c r="A157" s="177">
        <v>54</v>
      </c>
      <c r="B157" s="194">
        <v>2</v>
      </c>
      <c r="C157" s="105">
        <v>7.9166666666666663E-2</v>
      </c>
      <c r="D157" s="184" t="s">
        <v>414</v>
      </c>
      <c r="E157" s="171">
        <v>8017</v>
      </c>
      <c r="F157" s="194">
        <v>9</v>
      </c>
    </row>
    <row r="158" spans="1:11" x14ac:dyDescent="0.25">
      <c r="A158" s="177">
        <v>54</v>
      </c>
      <c r="B158" s="194">
        <v>3</v>
      </c>
      <c r="C158" s="105">
        <v>0.72013888888888899</v>
      </c>
      <c r="D158" s="184" t="s">
        <v>414</v>
      </c>
      <c r="E158" s="171">
        <v>8004</v>
      </c>
      <c r="F158" s="194">
        <v>15</v>
      </c>
      <c r="G158" s="171">
        <v>8017</v>
      </c>
      <c r="H158" s="99">
        <v>9</v>
      </c>
    </row>
    <row r="159" spans="1:11" x14ac:dyDescent="0.25">
      <c r="A159" s="177">
        <v>54</v>
      </c>
      <c r="B159" s="194">
        <v>3</v>
      </c>
      <c r="C159" s="105">
        <v>0.28333333333333333</v>
      </c>
      <c r="D159" s="184" t="s">
        <v>414</v>
      </c>
      <c r="E159" s="171">
        <v>8004</v>
      </c>
      <c r="F159" s="194">
        <v>15</v>
      </c>
      <c r="G159" s="171">
        <v>8014</v>
      </c>
      <c r="H159" s="99">
        <v>8</v>
      </c>
      <c r="I159" s="171">
        <v>8008</v>
      </c>
      <c r="J159" s="194">
        <v>5</v>
      </c>
    </row>
    <row r="160" spans="1:11" x14ac:dyDescent="0.25">
      <c r="A160" s="132">
        <v>61</v>
      </c>
      <c r="B160" s="194">
        <v>2</v>
      </c>
      <c r="C160" s="105">
        <v>0.21736111111111112</v>
      </c>
      <c r="D160" t="s">
        <v>140</v>
      </c>
      <c r="E160" s="194">
        <v>6033</v>
      </c>
      <c r="F160" s="194">
        <v>25</v>
      </c>
      <c r="G160" s="194">
        <v>6031</v>
      </c>
      <c r="H160" s="99">
        <v>10</v>
      </c>
      <c r="K160" s="127" t="s">
        <v>347</v>
      </c>
    </row>
    <row r="161" spans="1:10" x14ac:dyDescent="0.25">
      <c r="A161" s="132">
        <v>61</v>
      </c>
      <c r="B161" s="194">
        <v>2</v>
      </c>
      <c r="C161" s="105">
        <v>0.39652777777777781</v>
      </c>
      <c r="D161" t="s">
        <v>415</v>
      </c>
      <c r="E161" s="194">
        <v>4031</v>
      </c>
      <c r="F161" s="194">
        <v>19</v>
      </c>
    </row>
    <row r="162" spans="1:10" x14ac:dyDescent="0.25">
      <c r="A162" s="132">
        <v>61</v>
      </c>
      <c r="B162" s="194">
        <v>2</v>
      </c>
      <c r="C162" s="105">
        <v>0.17291666666666669</v>
      </c>
      <c r="D162" s="184" t="s">
        <v>415</v>
      </c>
      <c r="E162" s="194">
        <v>4027</v>
      </c>
      <c r="F162" s="194">
        <v>18</v>
      </c>
      <c r="G162" s="194">
        <v>4031</v>
      </c>
      <c r="H162" s="99">
        <v>19</v>
      </c>
    </row>
    <row r="163" spans="1:10" x14ac:dyDescent="0.25">
      <c r="A163" s="132">
        <v>61</v>
      </c>
      <c r="B163" s="194">
        <v>3</v>
      </c>
      <c r="C163" s="105">
        <v>0.6333333333333333</v>
      </c>
      <c r="D163" s="184" t="s">
        <v>415</v>
      </c>
      <c r="E163" s="194">
        <v>4029</v>
      </c>
      <c r="F163" s="194">
        <v>7</v>
      </c>
      <c r="G163" s="194">
        <v>4028</v>
      </c>
      <c r="H163" s="99">
        <v>57</v>
      </c>
      <c r="I163" s="194">
        <v>4030</v>
      </c>
      <c r="J163" s="194">
        <v>9</v>
      </c>
    </row>
    <row r="164" spans="1:10" x14ac:dyDescent="0.25">
      <c r="A164" s="132">
        <v>61</v>
      </c>
      <c r="B164" s="194">
        <v>3</v>
      </c>
      <c r="C164" s="105">
        <v>0.35138888888888892</v>
      </c>
      <c r="D164" s="184" t="s">
        <v>415</v>
      </c>
      <c r="F164" s="194" t="s">
        <v>592</v>
      </c>
    </row>
    <row r="165" spans="1:10" x14ac:dyDescent="0.25">
      <c r="A165" s="132">
        <v>61</v>
      </c>
      <c r="B165" s="194">
        <v>3</v>
      </c>
      <c r="C165" s="105">
        <v>0.28402777777777777</v>
      </c>
      <c r="D165" s="184" t="s">
        <v>415</v>
      </c>
      <c r="E165" s="194">
        <v>4025</v>
      </c>
      <c r="F165" s="194">
        <v>0</v>
      </c>
      <c r="G165" s="194">
        <v>4028</v>
      </c>
      <c r="H165" s="99">
        <v>57</v>
      </c>
    </row>
    <row r="166" spans="1:10" x14ac:dyDescent="0.25">
      <c r="A166" s="175">
        <v>62</v>
      </c>
      <c r="B166" s="194">
        <v>1</v>
      </c>
      <c r="D166" t="s">
        <v>38</v>
      </c>
      <c r="E166" s="171">
        <v>1018</v>
      </c>
      <c r="F166" s="194">
        <v>55</v>
      </c>
      <c r="G166" s="171">
        <v>5008</v>
      </c>
      <c r="H166" s="99">
        <v>26</v>
      </c>
    </row>
    <row r="167" spans="1:10" x14ac:dyDescent="0.25">
      <c r="A167" s="175">
        <v>62</v>
      </c>
      <c r="B167" s="132">
        <v>1</v>
      </c>
      <c r="D167" s="184" t="s">
        <v>38</v>
      </c>
      <c r="E167" s="171">
        <v>1013</v>
      </c>
      <c r="F167" s="194">
        <v>48</v>
      </c>
      <c r="G167" s="171">
        <v>1004</v>
      </c>
      <c r="H167" s="99">
        <v>22</v>
      </c>
    </row>
    <row r="168" spans="1:10" x14ac:dyDescent="0.25">
      <c r="A168" s="175">
        <v>62</v>
      </c>
      <c r="B168" s="132">
        <v>1</v>
      </c>
      <c r="D168" s="184" t="s">
        <v>38</v>
      </c>
      <c r="F168" s="194">
        <v>1</v>
      </c>
      <c r="G168" s="171">
        <v>1008</v>
      </c>
      <c r="H168" s="99">
        <v>57</v>
      </c>
    </row>
    <row r="169" spans="1:10" x14ac:dyDescent="0.25">
      <c r="A169" s="175">
        <v>62</v>
      </c>
      <c r="B169" s="132">
        <v>2</v>
      </c>
      <c r="D169" s="184" t="s">
        <v>38</v>
      </c>
      <c r="E169" s="171">
        <v>1016</v>
      </c>
      <c r="F169" s="194">
        <v>6</v>
      </c>
    </row>
    <row r="170" spans="1:10" x14ac:dyDescent="0.25">
      <c r="A170" s="175">
        <v>62</v>
      </c>
      <c r="B170" s="132">
        <v>2</v>
      </c>
      <c r="D170" s="184" t="s">
        <v>38</v>
      </c>
      <c r="E170" s="171">
        <v>1003</v>
      </c>
      <c r="F170" s="194">
        <v>41</v>
      </c>
      <c r="G170" s="171">
        <v>5008</v>
      </c>
      <c r="H170" s="99">
        <v>26</v>
      </c>
      <c r="I170" s="171">
        <v>1018</v>
      </c>
      <c r="J170" s="194">
        <v>55</v>
      </c>
    </row>
    <row r="171" spans="1:10" x14ac:dyDescent="0.25">
      <c r="A171" s="175">
        <v>62</v>
      </c>
      <c r="B171" s="132">
        <v>3</v>
      </c>
      <c r="D171" s="184" t="s">
        <v>38</v>
      </c>
      <c r="E171" s="171">
        <v>1003</v>
      </c>
      <c r="F171" s="194">
        <v>41</v>
      </c>
      <c r="G171" s="171">
        <v>5008</v>
      </c>
      <c r="H171" s="99">
        <v>26</v>
      </c>
    </row>
    <row r="172" spans="1:10" x14ac:dyDescent="0.25">
      <c r="A172" s="175">
        <v>62</v>
      </c>
      <c r="B172" s="132">
        <v>3</v>
      </c>
      <c r="D172" s="184" t="s">
        <v>38</v>
      </c>
      <c r="E172" s="171">
        <v>1013</v>
      </c>
      <c r="F172" s="194">
        <v>48</v>
      </c>
      <c r="G172" s="171">
        <v>1004</v>
      </c>
      <c r="H172" s="99">
        <v>22</v>
      </c>
    </row>
    <row r="173" spans="1:10" x14ac:dyDescent="0.25">
      <c r="A173" s="175">
        <v>62</v>
      </c>
      <c r="B173" s="132">
        <v>3</v>
      </c>
      <c r="D173" s="184" t="s">
        <v>38</v>
      </c>
      <c r="E173" s="171">
        <v>1003</v>
      </c>
      <c r="F173" s="194">
        <v>41</v>
      </c>
      <c r="G173" s="171">
        <v>1008</v>
      </c>
      <c r="H173" s="99">
        <v>57</v>
      </c>
    </row>
    <row r="174" spans="1:10" x14ac:dyDescent="0.25">
      <c r="A174" s="176">
        <v>63</v>
      </c>
      <c r="B174" s="194">
        <v>1</v>
      </c>
      <c r="C174" s="105">
        <v>0.55486111111111114</v>
      </c>
      <c r="D174" t="s">
        <v>162</v>
      </c>
      <c r="E174" s="171">
        <v>7005</v>
      </c>
      <c r="F174" s="194">
        <v>6</v>
      </c>
    </row>
    <row r="175" spans="1:10" x14ac:dyDescent="0.25">
      <c r="A175" s="176">
        <v>63</v>
      </c>
      <c r="B175" s="194">
        <v>2</v>
      </c>
      <c r="C175" s="105">
        <v>0.70624999999999993</v>
      </c>
      <c r="D175" s="184" t="s">
        <v>162</v>
      </c>
      <c r="E175" s="171">
        <v>7005</v>
      </c>
      <c r="F175" s="194">
        <v>6</v>
      </c>
      <c r="G175" s="171">
        <v>7012</v>
      </c>
      <c r="H175" s="99">
        <v>23</v>
      </c>
    </row>
    <row r="176" spans="1:10" x14ac:dyDescent="0.25">
      <c r="A176" s="176">
        <v>63</v>
      </c>
      <c r="B176" s="194">
        <v>2</v>
      </c>
      <c r="C176" s="105">
        <v>0.40069444444444446</v>
      </c>
      <c r="D176" s="184" t="s">
        <v>162</v>
      </c>
      <c r="E176" s="171">
        <v>7017</v>
      </c>
      <c r="F176" s="194">
        <v>74</v>
      </c>
    </row>
    <row r="177" spans="1:10" x14ac:dyDescent="0.25">
      <c r="A177" s="176">
        <v>63</v>
      </c>
      <c r="B177" s="194">
        <v>1</v>
      </c>
      <c r="C177" s="105">
        <v>2.2222222222222223E-2</v>
      </c>
      <c r="D177" t="s">
        <v>414</v>
      </c>
      <c r="E177" s="171">
        <v>8004</v>
      </c>
      <c r="F177" s="194">
        <v>15</v>
      </c>
    </row>
    <row r="178" spans="1:10" x14ac:dyDescent="0.25">
      <c r="A178" s="176">
        <v>63</v>
      </c>
      <c r="B178" s="194">
        <v>2</v>
      </c>
      <c r="C178" s="105">
        <v>0.80555555555555547</v>
      </c>
      <c r="D178" s="184" t="s">
        <v>414</v>
      </c>
      <c r="E178" s="171">
        <v>8023</v>
      </c>
      <c r="F178" s="194">
        <v>1</v>
      </c>
      <c r="G178" s="171">
        <v>8024</v>
      </c>
      <c r="H178" s="99">
        <v>11</v>
      </c>
    </row>
    <row r="179" spans="1:10" x14ac:dyDescent="0.25">
      <c r="A179" s="176">
        <v>63</v>
      </c>
      <c r="B179" s="194">
        <v>2</v>
      </c>
      <c r="C179" s="105">
        <v>0.77500000000000002</v>
      </c>
      <c r="D179" s="184" t="s">
        <v>414</v>
      </c>
      <c r="E179" s="171">
        <v>8021</v>
      </c>
      <c r="F179" s="194">
        <v>91</v>
      </c>
      <c r="G179" s="171">
        <v>8012</v>
      </c>
      <c r="H179" s="99">
        <v>37</v>
      </c>
    </row>
    <row r="180" spans="1:10" x14ac:dyDescent="0.25">
      <c r="A180" s="176">
        <v>63</v>
      </c>
      <c r="B180" s="194">
        <v>3</v>
      </c>
      <c r="C180" s="105">
        <v>0.77500000000000002</v>
      </c>
      <c r="D180" s="184" t="s">
        <v>414</v>
      </c>
      <c r="E180" s="171">
        <v>8014</v>
      </c>
      <c r="F180" s="194">
        <v>8</v>
      </c>
    </row>
    <row r="181" spans="1:10" x14ac:dyDescent="0.25">
      <c r="A181" s="176">
        <v>63</v>
      </c>
      <c r="B181" s="194">
        <v>3</v>
      </c>
      <c r="C181" s="105">
        <v>0.65694444444444444</v>
      </c>
      <c r="D181" s="184" t="s">
        <v>414</v>
      </c>
      <c r="E181" s="171">
        <v>8005</v>
      </c>
      <c r="F181" s="194">
        <v>24</v>
      </c>
      <c r="G181" s="171">
        <v>8024</v>
      </c>
      <c r="H181" s="99">
        <v>11</v>
      </c>
    </row>
    <row r="182" spans="1:10" x14ac:dyDescent="0.25">
      <c r="A182" s="176">
        <v>63</v>
      </c>
      <c r="B182" s="194">
        <v>3</v>
      </c>
      <c r="C182" s="105">
        <v>0.22013888888888888</v>
      </c>
      <c r="D182" s="184" t="s">
        <v>414</v>
      </c>
      <c r="E182" s="171">
        <v>8014</v>
      </c>
      <c r="F182" s="194">
        <v>8</v>
      </c>
      <c r="G182" s="171">
        <v>8022</v>
      </c>
      <c r="H182" s="99">
        <v>21</v>
      </c>
    </row>
    <row r="183" spans="1:10" x14ac:dyDescent="0.25">
      <c r="A183" s="176">
        <v>63</v>
      </c>
      <c r="B183" s="194">
        <v>3</v>
      </c>
      <c r="C183" s="105">
        <v>0.19652777777777777</v>
      </c>
      <c r="D183" s="184" t="s">
        <v>414</v>
      </c>
      <c r="E183" s="171">
        <v>8005</v>
      </c>
      <c r="F183" s="194">
        <v>24</v>
      </c>
      <c r="G183" s="171">
        <v>8021</v>
      </c>
      <c r="H183" s="99">
        <v>91</v>
      </c>
    </row>
    <row r="184" spans="1:10" x14ac:dyDescent="0.25">
      <c r="A184" s="176">
        <v>63</v>
      </c>
      <c r="B184" s="194">
        <v>3</v>
      </c>
      <c r="C184" s="105">
        <v>5.5555555555555552E-2</v>
      </c>
      <c r="D184" s="184" t="s">
        <v>414</v>
      </c>
      <c r="E184" s="171">
        <v>8014</v>
      </c>
      <c r="F184" s="194">
        <v>8</v>
      </c>
      <c r="G184" s="171">
        <v>8024</v>
      </c>
      <c r="H184" s="99">
        <v>11</v>
      </c>
    </row>
    <row r="185" spans="1:10" x14ac:dyDescent="0.25">
      <c r="A185" s="177">
        <v>64</v>
      </c>
      <c r="B185" s="194">
        <v>1</v>
      </c>
      <c r="C185" s="105">
        <v>6.3194444444444442E-2</v>
      </c>
      <c r="D185" t="s">
        <v>119</v>
      </c>
      <c r="E185" s="194">
        <v>5028</v>
      </c>
      <c r="F185" s="194">
        <v>11</v>
      </c>
      <c r="G185" s="171">
        <v>5026</v>
      </c>
      <c r="H185" s="99">
        <v>2</v>
      </c>
    </row>
    <row r="186" spans="1:10" x14ac:dyDescent="0.25">
      <c r="A186" s="177">
        <v>64</v>
      </c>
      <c r="B186" s="194">
        <v>2</v>
      </c>
      <c r="C186" s="105">
        <v>0.13402777777777777</v>
      </c>
      <c r="D186" s="184" t="s">
        <v>119</v>
      </c>
      <c r="E186" s="171">
        <v>5012</v>
      </c>
      <c r="F186" s="194">
        <v>21</v>
      </c>
      <c r="G186" s="194">
        <v>5030</v>
      </c>
      <c r="H186" s="99">
        <v>22</v>
      </c>
    </row>
    <row r="187" spans="1:10" x14ac:dyDescent="0.25">
      <c r="A187" s="177">
        <v>64</v>
      </c>
      <c r="B187" s="194">
        <v>2</v>
      </c>
      <c r="C187" s="105">
        <v>6.3194444444444442E-2</v>
      </c>
      <c r="D187" s="184" t="s">
        <v>119</v>
      </c>
      <c r="E187" s="171">
        <v>5012</v>
      </c>
      <c r="F187" s="194">
        <v>21</v>
      </c>
      <c r="G187" s="194">
        <v>5030</v>
      </c>
      <c r="H187" s="99">
        <v>22</v>
      </c>
      <c r="I187" s="171">
        <v>5005</v>
      </c>
      <c r="J187" s="194">
        <v>1</v>
      </c>
    </row>
    <row r="188" spans="1:10" x14ac:dyDescent="0.25">
      <c r="A188" s="177">
        <v>64</v>
      </c>
      <c r="B188" s="194">
        <v>3</v>
      </c>
      <c r="C188" s="105">
        <v>0.78263888888888899</v>
      </c>
      <c r="D188" s="184" t="s">
        <v>119</v>
      </c>
      <c r="E188" s="194">
        <v>5029</v>
      </c>
      <c r="F188" s="194">
        <v>19</v>
      </c>
      <c r="G188" s="171">
        <v>5004</v>
      </c>
      <c r="H188" s="99">
        <v>88</v>
      </c>
    </row>
    <row r="189" spans="1:10" x14ac:dyDescent="0.25">
      <c r="A189" s="177">
        <v>64</v>
      </c>
      <c r="B189" s="194">
        <v>3</v>
      </c>
      <c r="C189" s="105">
        <v>0.57777777777777783</v>
      </c>
      <c r="D189" s="184" t="s">
        <v>119</v>
      </c>
      <c r="E189" s="171">
        <v>5012</v>
      </c>
      <c r="F189" s="194">
        <v>21</v>
      </c>
      <c r="G189" s="171">
        <v>5005</v>
      </c>
      <c r="H189" s="99">
        <v>1</v>
      </c>
      <c r="I189" s="171">
        <v>5023</v>
      </c>
      <c r="J189" s="194">
        <v>5</v>
      </c>
    </row>
    <row r="190" spans="1:10" x14ac:dyDescent="0.25">
      <c r="A190" s="177">
        <v>64</v>
      </c>
      <c r="B190" s="194">
        <v>3</v>
      </c>
      <c r="C190" s="105">
        <v>0.16250000000000001</v>
      </c>
      <c r="D190" s="184" t="s">
        <v>119</v>
      </c>
      <c r="E190" s="194">
        <v>5028</v>
      </c>
      <c r="F190" s="194">
        <v>11</v>
      </c>
    </row>
    <row r="191" spans="1:10" x14ac:dyDescent="0.25">
      <c r="A191" s="177">
        <v>64</v>
      </c>
      <c r="B191" s="194">
        <v>1</v>
      </c>
      <c r="C191" s="105">
        <v>0.22430555555555556</v>
      </c>
      <c r="D191" t="s">
        <v>66</v>
      </c>
      <c r="F191" s="194">
        <v>41</v>
      </c>
      <c r="G191" s="171">
        <v>3004</v>
      </c>
      <c r="H191" s="99">
        <v>24</v>
      </c>
    </row>
    <row r="192" spans="1:10" x14ac:dyDescent="0.25">
      <c r="A192" s="177">
        <v>64</v>
      </c>
      <c r="B192" s="194">
        <v>3</v>
      </c>
      <c r="C192" s="105">
        <v>0.10208333333333335</v>
      </c>
      <c r="D192" t="s">
        <v>66</v>
      </c>
      <c r="E192" s="171">
        <v>3023</v>
      </c>
      <c r="F192" s="194">
        <v>19</v>
      </c>
    </row>
    <row r="193" spans="1:11" x14ac:dyDescent="0.25">
      <c r="A193" s="132">
        <v>71</v>
      </c>
      <c r="B193" s="194">
        <v>1</v>
      </c>
      <c r="C193" s="105">
        <v>0.36319444444444443</v>
      </c>
      <c r="D193" t="s">
        <v>162</v>
      </c>
      <c r="E193" s="171">
        <v>7005</v>
      </c>
      <c r="F193" s="194">
        <v>6</v>
      </c>
      <c r="G193" s="171">
        <v>7012</v>
      </c>
      <c r="H193" s="99">
        <v>23</v>
      </c>
    </row>
    <row r="194" spans="1:11" x14ac:dyDescent="0.25">
      <c r="A194" s="132">
        <v>71</v>
      </c>
      <c r="B194" s="194">
        <v>1</v>
      </c>
      <c r="C194" s="105">
        <v>0.10555555555555556</v>
      </c>
      <c r="D194" s="184" t="s">
        <v>162</v>
      </c>
      <c r="E194" s="171">
        <v>7005</v>
      </c>
      <c r="F194" s="194">
        <v>6</v>
      </c>
      <c r="G194" s="171">
        <v>7003</v>
      </c>
      <c r="H194" s="99">
        <v>2</v>
      </c>
      <c r="J194" s="194">
        <v>19</v>
      </c>
    </row>
    <row r="195" spans="1:11" x14ac:dyDescent="0.25">
      <c r="A195" s="132">
        <v>71</v>
      </c>
      <c r="B195" s="194">
        <v>2</v>
      </c>
      <c r="C195" s="105">
        <v>5.0694444444444452E-2</v>
      </c>
      <c r="D195" s="184" t="s">
        <v>162</v>
      </c>
      <c r="E195" s="171">
        <v>7012</v>
      </c>
      <c r="F195" s="194">
        <v>23</v>
      </c>
    </row>
    <row r="196" spans="1:11" x14ac:dyDescent="0.25">
      <c r="A196" s="132">
        <v>71</v>
      </c>
      <c r="B196" s="194">
        <v>3</v>
      </c>
      <c r="C196" s="105">
        <v>0.70000000000000007</v>
      </c>
      <c r="D196" s="184" t="s">
        <v>162</v>
      </c>
      <c r="E196" s="194">
        <v>6019</v>
      </c>
      <c r="F196" s="194">
        <v>13</v>
      </c>
      <c r="G196" s="171">
        <v>7009</v>
      </c>
      <c r="H196" s="99">
        <v>18</v>
      </c>
    </row>
    <row r="197" spans="1:11" x14ac:dyDescent="0.25">
      <c r="A197" s="132">
        <v>71</v>
      </c>
      <c r="B197" s="194">
        <v>3</v>
      </c>
      <c r="C197" s="105">
        <v>0.3659722222222222</v>
      </c>
      <c r="D197" s="184" t="s">
        <v>162</v>
      </c>
      <c r="E197" s="171">
        <v>7018</v>
      </c>
      <c r="F197" s="194">
        <v>22</v>
      </c>
      <c r="G197" s="171">
        <v>7020</v>
      </c>
      <c r="H197" s="99">
        <v>21</v>
      </c>
    </row>
    <row r="198" spans="1:11" x14ac:dyDescent="0.25">
      <c r="A198" s="132">
        <v>71</v>
      </c>
      <c r="B198" s="194">
        <v>3</v>
      </c>
      <c r="C198" s="105">
        <v>0.30694444444444441</v>
      </c>
      <c r="D198" s="184" t="s">
        <v>162</v>
      </c>
      <c r="E198" s="171">
        <v>7005</v>
      </c>
      <c r="F198" s="194">
        <v>6</v>
      </c>
      <c r="G198" s="171">
        <v>7009</v>
      </c>
      <c r="H198" s="99">
        <v>18</v>
      </c>
    </row>
    <row r="199" spans="1:11" x14ac:dyDescent="0.25">
      <c r="A199" s="132">
        <v>71</v>
      </c>
      <c r="B199" s="194">
        <v>3</v>
      </c>
      <c r="C199" s="105">
        <v>0.2673611111111111</v>
      </c>
      <c r="D199" s="184" t="s">
        <v>162</v>
      </c>
      <c r="F199" s="194">
        <v>19</v>
      </c>
    </row>
    <row r="200" spans="1:11" x14ac:dyDescent="0.25">
      <c r="A200" s="132">
        <v>71</v>
      </c>
      <c r="B200" s="194">
        <v>3</v>
      </c>
      <c r="C200" s="105">
        <v>0.24305555555555555</v>
      </c>
      <c r="D200" s="184" t="s">
        <v>162</v>
      </c>
      <c r="E200" s="171">
        <v>7009</v>
      </c>
      <c r="F200" s="194">
        <v>18</v>
      </c>
      <c r="G200" s="171">
        <v>7012</v>
      </c>
      <c r="H200" s="99">
        <v>23</v>
      </c>
    </row>
    <row r="201" spans="1:11" x14ac:dyDescent="0.25">
      <c r="A201" s="132">
        <v>71</v>
      </c>
      <c r="B201" s="194">
        <v>3</v>
      </c>
      <c r="C201" s="105">
        <v>0.1875</v>
      </c>
      <c r="D201" s="184" t="s">
        <v>162</v>
      </c>
      <c r="E201" s="171">
        <v>7012</v>
      </c>
      <c r="F201" s="194">
        <v>23</v>
      </c>
    </row>
    <row r="202" spans="1:11" x14ac:dyDescent="0.25">
      <c r="A202" s="132">
        <v>71</v>
      </c>
      <c r="B202" s="194">
        <v>3</v>
      </c>
      <c r="C202" s="105">
        <v>5.5555555555555558E-3</v>
      </c>
      <c r="D202" s="184" t="s">
        <v>162</v>
      </c>
      <c r="E202" s="171">
        <v>7018</v>
      </c>
      <c r="F202" s="194">
        <v>22</v>
      </c>
      <c r="K202" s="127" t="s">
        <v>606</v>
      </c>
    </row>
    <row r="203" spans="1:11" x14ac:dyDescent="0.25">
      <c r="A203" s="132">
        <v>71</v>
      </c>
      <c r="B203" s="194">
        <v>1</v>
      </c>
      <c r="C203" s="105">
        <v>0.5708333333333333</v>
      </c>
      <c r="D203" t="s">
        <v>38</v>
      </c>
      <c r="E203" s="171">
        <v>1017</v>
      </c>
      <c r="F203" s="194">
        <v>23</v>
      </c>
    </row>
    <row r="204" spans="1:11" x14ac:dyDescent="0.25">
      <c r="A204" s="132">
        <v>71</v>
      </c>
      <c r="B204" s="194">
        <v>1</v>
      </c>
      <c r="C204" s="105">
        <v>7.9166666666666663E-2</v>
      </c>
      <c r="D204" s="184" t="s">
        <v>38</v>
      </c>
      <c r="E204" s="171">
        <v>1018</v>
      </c>
      <c r="F204" s="194">
        <v>55</v>
      </c>
    </row>
    <row r="205" spans="1:11" x14ac:dyDescent="0.25">
      <c r="A205" s="132">
        <v>71</v>
      </c>
      <c r="B205" s="194">
        <v>2</v>
      </c>
      <c r="C205" s="105">
        <v>0.52986111111111112</v>
      </c>
      <c r="D205" s="184" t="s">
        <v>38</v>
      </c>
      <c r="E205" s="194">
        <v>1019</v>
      </c>
      <c r="F205" s="194">
        <v>13</v>
      </c>
      <c r="G205" s="171">
        <v>1017</v>
      </c>
      <c r="H205" s="99">
        <v>23</v>
      </c>
      <c r="I205" s="171">
        <v>1008</v>
      </c>
      <c r="J205" s="194">
        <v>57</v>
      </c>
    </row>
    <row r="206" spans="1:11" x14ac:dyDescent="0.25">
      <c r="A206" s="132">
        <v>71</v>
      </c>
      <c r="B206" s="194">
        <v>2</v>
      </c>
      <c r="C206" s="105">
        <v>0.42083333333333334</v>
      </c>
      <c r="D206" s="184" t="s">
        <v>38</v>
      </c>
      <c r="F206" s="194">
        <v>1</v>
      </c>
      <c r="G206" s="171">
        <v>1006</v>
      </c>
      <c r="H206" s="99">
        <v>12</v>
      </c>
    </row>
    <row r="207" spans="1:11" x14ac:dyDescent="0.25">
      <c r="A207" s="132">
        <v>71</v>
      </c>
      <c r="B207" s="194">
        <v>2</v>
      </c>
      <c r="C207" s="105">
        <v>0.26041666666666669</v>
      </c>
      <c r="D207" s="184" t="s">
        <v>38</v>
      </c>
      <c r="E207" s="171">
        <v>1013</v>
      </c>
      <c r="F207" s="194">
        <v>91</v>
      </c>
      <c r="K207" s="127" t="s">
        <v>580</v>
      </c>
    </row>
    <row r="208" spans="1:11" x14ac:dyDescent="0.25">
      <c r="A208" s="132">
        <v>71</v>
      </c>
      <c r="B208" s="194">
        <v>2</v>
      </c>
      <c r="C208" s="105">
        <v>0.15694444444444444</v>
      </c>
      <c r="D208" s="184" t="s">
        <v>38</v>
      </c>
      <c r="E208" s="171">
        <v>1017</v>
      </c>
      <c r="F208" s="194">
        <v>23</v>
      </c>
      <c r="G208" s="171">
        <v>1005</v>
      </c>
      <c r="H208" s="99">
        <v>16</v>
      </c>
      <c r="K208" s="127" t="s">
        <v>580</v>
      </c>
    </row>
    <row r="209" spans="1:11" x14ac:dyDescent="0.25">
      <c r="A209" s="132">
        <v>71</v>
      </c>
      <c r="B209" s="194">
        <v>3</v>
      </c>
      <c r="C209" s="105">
        <v>5.6250000000000001E-2</v>
      </c>
      <c r="D209" s="184" t="s">
        <v>38</v>
      </c>
      <c r="E209" s="171">
        <v>1017</v>
      </c>
      <c r="F209" s="194">
        <v>23</v>
      </c>
    </row>
    <row r="210" spans="1:11" x14ac:dyDescent="0.25">
      <c r="A210" s="175">
        <v>72</v>
      </c>
      <c r="B210" s="194">
        <v>2</v>
      </c>
      <c r="C210" s="105">
        <v>0.14097222222222222</v>
      </c>
      <c r="D210" t="s">
        <v>140</v>
      </c>
      <c r="E210" s="194">
        <v>6031</v>
      </c>
      <c r="F210" s="194">
        <v>10</v>
      </c>
      <c r="K210" s="127" t="s">
        <v>347</v>
      </c>
    </row>
    <row r="211" spans="1:11" x14ac:dyDescent="0.25">
      <c r="A211" s="175">
        <v>72</v>
      </c>
      <c r="B211" s="194">
        <v>1</v>
      </c>
      <c r="C211" s="105">
        <v>0.27916666666666667</v>
      </c>
      <c r="D211" t="s">
        <v>119</v>
      </c>
      <c r="E211" s="194">
        <v>5028</v>
      </c>
      <c r="F211" s="194">
        <v>22</v>
      </c>
    </row>
    <row r="212" spans="1:11" x14ac:dyDescent="0.25">
      <c r="A212" s="175">
        <v>72</v>
      </c>
      <c r="B212" s="194">
        <v>1</v>
      </c>
      <c r="C212" s="105">
        <v>0.13125000000000001</v>
      </c>
      <c r="D212" s="184" t="s">
        <v>119</v>
      </c>
      <c r="E212" s="171">
        <v>5005</v>
      </c>
      <c r="F212" s="194">
        <v>1</v>
      </c>
      <c r="G212" s="171">
        <v>5004</v>
      </c>
      <c r="H212" s="99">
        <v>88</v>
      </c>
      <c r="I212" s="194">
        <v>5029</v>
      </c>
      <c r="J212" s="194">
        <v>19</v>
      </c>
    </row>
    <row r="213" spans="1:11" x14ac:dyDescent="0.25">
      <c r="A213" s="175">
        <v>72</v>
      </c>
      <c r="B213" s="194">
        <v>1</v>
      </c>
      <c r="C213" s="105">
        <v>6.5972222222222224E-2</v>
      </c>
      <c r="D213" s="184" t="s">
        <v>119</v>
      </c>
      <c r="E213" s="171">
        <v>5023</v>
      </c>
      <c r="F213" s="194">
        <v>5</v>
      </c>
      <c r="G213" s="171">
        <v>5002</v>
      </c>
      <c r="H213" s="99">
        <v>99</v>
      </c>
    </row>
    <row r="214" spans="1:11" x14ac:dyDescent="0.25">
      <c r="A214" s="175">
        <v>72</v>
      </c>
      <c r="B214" s="194">
        <v>2</v>
      </c>
      <c r="C214" s="105">
        <v>0.1076388888888889</v>
      </c>
      <c r="D214" s="184" t="s">
        <v>119</v>
      </c>
      <c r="E214" s="171">
        <v>5005</v>
      </c>
      <c r="F214" s="194">
        <v>1</v>
      </c>
      <c r="G214" s="194">
        <v>5029</v>
      </c>
      <c r="H214" s="99">
        <v>19</v>
      </c>
    </row>
    <row r="215" spans="1:11" x14ac:dyDescent="0.25">
      <c r="A215" s="175">
        <v>72</v>
      </c>
      <c r="B215" s="194">
        <v>3</v>
      </c>
      <c r="C215" s="105">
        <v>0.56944444444444442</v>
      </c>
      <c r="D215" s="184" t="s">
        <v>119</v>
      </c>
      <c r="E215" s="171">
        <v>5013</v>
      </c>
      <c r="F215" s="194">
        <v>8</v>
      </c>
    </row>
    <row r="216" spans="1:11" x14ac:dyDescent="0.25">
      <c r="A216" s="175">
        <v>72</v>
      </c>
      <c r="B216" s="194">
        <v>3</v>
      </c>
      <c r="C216" s="105">
        <v>0.15625</v>
      </c>
      <c r="D216" s="184" t="s">
        <v>119</v>
      </c>
      <c r="E216" s="194">
        <v>5029</v>
      </c>
      <c r="F216" s="194">
        <v>19</v>
      </c>
      <c r="G216" s="171">
        <v>5002</v>
      </c>
      <c r="H216" s="99">
        <v>99</v>
      </c>
      <c r="I216" s="194">
        <v>5028</v>
      </c>
      <c r="J216" s="194">
        <v>22</v>
      </c>
      <c r="K216" s="127" t="s">
        <v>347</v>
      </c>
    </row>
    <row r="217" spans="1:11" x14ac:dyDescent="0.25">
      <c r="A217" s="175">
        <v>72</v>
      </c>
      <c r="B217" s="194">
        <v>3</v>
      </c>
      <c r="C217" s="105">
        <v>6.9444444444444441E-3</v>
      </c>
      <c r="D217" s="184" t="s">
        <v>119</v>
      </c>
      <c r="E217" s="171">
        <v>5005</v>
      </c>
      <c r="F217" s="194">
        <v>1</v>
      </c>
      <c r="G217" s="194">
        <v>5029</v>
      </c>
      <c r="H217" s="99">
        <v>19</v>
      </c>
      <c r="I217" s="171">
        <v>5003</v>
      </c>
      <c r="J217" s="194">
        <v>69</v>
      </c>
    </row>
    <row r="218" spans="1:11" x14ac:dyDescent="0.25">
      <c r="A218" s="176">
        <v>73</v>
      </c>
      <c r="B218" s="194">
        <v>2</v>
      </c>
      <c r="C218" s="105">
        <v>0.36805555555555558</v>
      </c>
      <c r="D218" t="s">
        <v>66</v>
      </c>
      <c r="E218" s="171">
        <v>3023</v>
      </c>
      <c r="F218" s="194">
        <v>19</v>
      </c>
    </row>
    <row r="219" spans="1:11" x14ac:dyDescent="0.25">
      <c r="A219" s="176">
        <v>73</v>
      </c>
      <c r="B219" s="194">
        <v>3</v>
      </c>
      <c r="C219" s="105">
        <v>0.39374999999999999</v>
      </c>
      <c r="D219" t="s">
        <v>66</v>
      </c>
      <c r="E219" s="171">
        <v>3023</v>
      </c>
      <c r="F219" s="194">
        <v>19</v>
      </c>
      <c r="G219" s="171">
        <v>3006</v>
      </c>
      <c r="H219" s="99">
        <v>43</v>
      </c>
    </row>
    <row r="220" spans="1:11" x14ac:dyDescent="0.25">
      <c r="A220" s="176">
        <v>73</v>
      </c>
      <c r="B220" s="194">
        <v>1</v>
      </c>
      <c r="C220" s="105">
        <v>0.4375</v>
      </c>
      <c r="D220" t="s">
        <v>39</v>
      </c>
      <c r="E220" s="171">
        <v>2019</v>
      </c>
      <c r="F220" s="194">
        <v>1</v>
      </c>
      <c r="G220" s="171">
        <v>2007</v>
      </c>
      <c r="H220" s="99">
        <v>79</v>
      </c>
    </row>
    <row r="221" spans="1:11" x14ac:dyDescent="0.25">
      <c r="A221" s="176">
        <v>73</v>
      </c>
      <c r="B221" s="194">
        <v>1</v>
      </c>
      <c r="C221" s="105">
        <v>0.10069444444444443</v>
      </c>
      <c r="D221" s="184" t="s">
        <v>39</v>
      </c>
      <c r="E221" s="194">
        <v>2003</v>
      </c>
      <c r="F221" s="194">
        <v>3</v>
      </c>
      <c r="G221" s="171">
        <v>2019</v>
      </c>
      <c r="H221" s="99">
        <v>1</v>
      </c>
    </row>
    <row r="222" spans="1:11" x14ac:dyDescent="0.25">
      <c r="A222" s="176">
        <v>73</v>
      </c>
      <c r="B222" s="194">
        <v>1</v>
      </c>
      <c r="C222" s="105">
        <v>3.125E-2</v>
      </c>
      <c r="D222" s="184" t="s">
        <v>39</v>
      </c>
      <c r="E222" s="171">
        <v>2016</v>
      </c>
      <c r="F222" s="194">
        <v>44</v>
      </c>
      <c r="G222" s="171">
        <v>2007</v>
      </c>
      <c r="H222" s="99">
        <v>79</v>
      </c>
    </row>
    <row r="223" spans="1:11" x14ac:dyDescent="0.25">
      <c r="A223" s="176">
        <v>73</v>
      </c>
      <c r="B223" s="194">
        <v>2</v>
      </c>
      <c r="C223" s="105">
        <v>0.33680555555555558</v>
      </c>
      <c r="D223" s="184" t="s">
        <v>39</v>
      </c>
      <c r="E223" s="171">
        <v>2010</v>
      </c>
      <c r="F223" s="194">
        <v>27</v>
      </c>
    </row>
    <row r="224" spans="1:11" x14ac:dyDescent="0.25">
      <c r="A224" s="176">
        <v>73</v>
      </c>
      <c r="B224" s="194">
        <v>2</v>
      </c>
      <c r="C224" s="105">
        <v>0.21388888888888891</v>
      </c>
      <c r="D224" s="184" t="s">
        <v>39</v>
      </c>
      <c r="E224" s="171">
        <v>2021</v>
      </c>
      <c r="F224" s="194">
        <v>13</v>
      </c>
      <c r="G224" s="171">
        <v>2013</v>
      </c>
      <c r="H224" s="99">
        <v>22</v>
      </c>
    </row>
    <row r="225" spans="1:11" x14ac:dyDescent="0.25">
      <c r="A225" s="176">
        <v>73</v>
      </c>
      <c r="B225" s="194">
        <v>3</v>
      </c>
      <c r="C225" s="105">
        <v>0.42499999999999999</v>
      </c>
      <c r="D225" s="184" t="s">
        <v>39</v>
      </c>
      <c r="E225" s="171">
        <v>2016</v>
      </c>
      <c r="F225" s="194">
        <v>44</v>
      </c>
      <c r="H225" s="99">
        <v>2</v>
      </c>
    </row>
    <row r="226" spans="1:11" x14ac:dyDescent="0.25">
      <c r="A226" s="176">
        <v>73</v>
      </c>
      <c r="B226" s="194">
        <v>3</v>
      </c>
      <c r="C226" s="105">
        <v>2.4305555555555556E-2</v>
      </c>
      <c r="D226" s="184" t="s">
        <v>39</v>
      </c>
      <c r="E226" s="171">
        <v>2010</v>
      </c>
      <c r="F226" s="194">
        <v>27</v>
      </c>
      <c r="G226" s="171">
        <v>2019</v>
      </c>
      <c r="H226" s="99">
        <v>1</v>
      </c>
    </row>
    <row r="227" spans="1:11" x14ac:dyDescent="0.25">
      <c r="A227" s="177">
        <v>74</v>
      </c>
      <c r="B227" s="194">
        <v>1</v>
      </c>
      <c r="C227" s="105">
        <v>0.31805555555555554</v>
      </c>
      <c r="D227" t="s">
        <v>414</v>
      </c>
      <c r="E227" s="171">
        <v>4009</v>
      </c>
      <c r="F227" s="194">
        <v>24</v>
      </c>
      <c r="G227" s="171">
        <v>8019</v>
      </c>
      <c r="H227" s="99">
        <v>77</v>
      </c>
    </row>
    <row r="228" spans="1:11" x14ac:dyDescent="0.25">
      <c r="A228" s="177">
        <v>74</v>
      </c>
      <c r="B228" s="194">
        <v>3</v>
      </c>
      <c r="C228" s="105">
        <v>0.69097222222222221</v>
      </c>
      <c r="D228" t="s">
        <v>414</v>
      </c>
      <c r="E228" s="171">
        <v>8022</v>
      </c>
      <c r="F228" s="194">
        <v>21</v>
      </c>
      <c r="G228" s="194">
        <v>8025</v>
      </c>
      <c r="H228" s="99">
        <v>33</v>
      </c>
    </row>
    <row r="229" spans="1:11" x14ac:dyDescent="0.25">
      <c r="A229" s="177">
        <v>74</v>
      </c>
      <c r="B229" s="194">
        <v>3</v>
      </c>
      <c r="C229" s="105">
        <v>0.18055555555555555</v>
      </c>
      <c r="D229" t="s">
        <v>414</v>
      </c>
      <c r="E229" s="171">
        <v>8022</v>
      </c>
      <c r="F229" s="194">
        <v>21</v>
      </c>
      <c r="G229" s="194">
        <v>4030</v>
      </c>
      <c r="H229" s="99">
        <v>9</v>
      </c>
    </row>
    <row r="230" spans="1:11" x14ac:dyDescent="0.25">
      <c r="A230" s="132">
        <v>81</v>
      </c>
      <c r="B230" s="194">
        <v>1</v>
      </c>
      <c r="C230" s="105">
        <v>0.51458333333333328</v>
      </c>
      <c r="D230" t="s">
        <v>414</v>
      </c>
      <c r="E230" s="171">
        <v>8021</v>
      </c>
      <c r="F230" s="194">
        <v>91</v>
      </c>
    </row>
    <row r="231" spans="1:11" x14ac:dyDescent="0.25">
      <c r="A231" s="132">
        <v>81</v>
      </c>
      <c r="B231" s="194">
        <v>1</v>
      </c>
      <c r="C231" s="105">
        <v>0.44791666666666669</v>
      </c>
      <c r="D231" s="184" t="s">
        <v>414</v>
      </c>
      <c r="E231" s="194">
        <v>8025</v>
      </c>
      <c r="F231" s="194">
        <v>33</v>
      </c>
      <c r="G231" s="171">
        <v>8005</v>
      </c>
      <c r="H231" s="99">
        <v>24</v>
      </c>
    </row>
    <row r="232" spans="1:11" x14ac:dyDescent="0.25">
      <c r="A232" s="132">
        <v>81</v>
      </c>
      <c r="B232" s="194">
        <v>1</v>
      </c>
      <c r="C232" s="105">
        <v>0.23958333333333334</v>
      </c>
      <c r="D232" s="184" t="s">
        <v>414</v>
      </c>
      <c r="E232" s="171">
        <v>8005</v>
      </c>
      <c r="F232" s="194">
        <v>24</v>
      </c>
      <c r="G232" s="171">
        <v>8024</v>
      </c>
      <c r="H232" s="99">
        <v>11</v>
      </c>
      <c r="I232" s="194">
        <v>8025</v>
      </c>
      <c r="J232" s="194">
        <v>33</v>
      </c>
    </row>
    <row r="233" spans="1:11" x14ac:dyDescent="0.25">
      <c r="A233" s="132">
        <v>81</v>
      </c>
      <c r="B233" s="194">
        <v>1</v>
      </c>
      <c r="C233" s="105">
        <v>0.13749999999999998</v>
      </c>
      <c r="D233" s="184" t="s">
        <v>414</v>
      </c>
      <c r="E233" s="171">
        <v>8017</v>
      </c>
      <c r="F233" s="194">
        <v>9</v>
      </c>
      <c r="G233" s="171">
        <v>8008</v>
      </c>
      <c r="H233" s="99">
        <v>5</v>
      </c>
    </row>
    <row r="234" spans="1:11" x14ac:dyDescent="0.25">
      <c r="A234" s="132">
        <v>81</v>
      </c>
      <c r="B234" s="194">
        <v>2</v>
      </c>
      <c r="C234" s="105">
        <v>0.50624999999999998</v>
      </c>
      <c r="D234" s="184" t="s">
        <v>414</v>
      </c>
      <c r="E234" s="171">
        <v>8017</v>
      </c>
      <c r="F234" s="194">
        <v>9</v>
      </c>
    </row>
    <row r="235" spans="1:11" x14ac:dyDescent="0.25">
      <c r="A235" s="132">
        <v>81</v>
      </c>
      <c r="B235" s="194">
        <v>3</v>
      </c>
      <c r="C235" s="105">
        <v>0.59027777777777779</v>
      </c>
      <c r="D235" s="184" t="s">
        <v>414</v>
      </c>
      <c r="E235" s="171">
        <v>8004</v>
      </c>
      <c r="F235" s="194">
        <v>15</v>
      </c>
      <c r="G235" s="171">
        <v>8012</v>
      </c>
      <c r="H235" s="99">
        <v>37</v>
      </c>
    </row>
    <row r="236" spans="1:11" x14ac:dyDescent="0.25">
      <c r="A236" s="132">
        <v>81</v>
      </c>
      <c r="B236" s="194">
        <v>3</v>
      </c>
      <c r="C236" s="105">
        <v>0.19930555555555554</v>
      </c>
      <c r="D236" s="184" t="s">
        <v>414</v>
      </c>
      <c r="E236" s="171">
        <v>8023</v>
      </c>
      <c r="F236" s="194">
        <v>1</v>
      </c>
      <c r="G236" s="171">
        <v>8008</v>
      </c>
      <c r="H236" s="99">
        <v>5</v>
      </c>
    </row>
    <row r="237" spans="1:11" x14ac:dyDescent="0.25">
      <c r="A237" s="132">
        <v>81</v>
      </c>
      <c r="B237" s="194">
        <v>1</v>
      </c>
      <c r="C237" s="105">
        <v>0.39513888888888887</v>
      </c>
      <c r="D237" t="s">
        <v>38</v>
      </c>
      <c r="F237" s="194">
        <v>1</v>
      </c>
      <c r="G237" s="171">
        <v>1003</v>
      </c>
      <c r="H237" s="99">
        <v>41</v>
      </c>
      <c r="I237" s="171">
        <v>1014</v>
      </c>
      <c r="J237" s="194">
        <v>20</v>
      </c>
    </row>
    <row r="238" spans="1:11" x14ac:dyDescent="0.25">
      <c r="A238" s="132">
        <v>81</v>
      </c>
      <c r="B238" s="194">
        <v>1</v>
      </c>
      <c r="C238" s="105">
        <v>0.28194444444444444</v>
      </c>
      <c r="D238" s="184" t="s">
        <v>38</v>
      </c>
      <c r="E238" s="171">
        <v>1008</v>
      </c>
      <c r="F238" s="194">
        <v>57</v>
      </c>
      <c r="H238" s="99">
        <v>81</v>
      </c>
      <c r="K238" s="127" t="s">
        <v>347</v>
      </c>
    </row>
    <row r="239" spans="1:11" x14ac:dyDescent="0.25">
      <c r="A239" s="132">
        <v>81</v>
      </c>
      <c r="B239" s="194">
        <v>2</v>
      </c>
      <c r="C239" s="105">
        <v>0.52222222222222225</v>
      </c>
      <c r="D239" s="184" t="s">
        <v>38</v>
      </c>
      <c r="E239" s="171">
        <v>1016</v>
      </c>
      <c r="F239" s="194">
        <v>6</v>
      </c>
      <c r="H239" s="99">
        <v>81</v>
      </c>
    </row>
    <row r="240" spans="1:11" x14ac:dyDescent="0.25">
      <c r="A240" s="132">
        <v>81</v>
      </c>
      <c r="B240" s="194">
        <v>2</v>
      </c>
      <c r="C240" s="105">
        <v>0.23194444444444443</v>
      </c>
      <c r="D240" s="184" t="s">
        <v>38</v>
      </c>
      <c r="E240" s="171">
        <v>1001</v>
      </c>
      <c r="F240" s="194">
        <v>27</v>
      </c>
      <c r="G240" s="171">
        <v>1016</v>
      </c>
      <c r="H240" s="99">
        <v>6</v>
      </c>
    </row>
    <row r="241" spans="1:11" x14ac:dyDescent="0.25">
      <c r="A241" s="132">
        <v>81</v>
      </c>
      <c r="B241" s="194">
        <v>2</v>
      </c>
      <c r="C241" s="105">
        <v>0.10972222222222222</v>
      </c>
      <c r="D241" s="184" t="s">
        <v>38</v>
      </c>
      <c r="E241" s="171">
        <v>1003</v>
      </c>
      <c r="F241" s="194">
        <v>41</v>
      </c>
      <c r="G241" s="171">
        <v>1014</v>
      </c>
      <c r="H241" s="99">
        <v>20</v>
      </c>
      <c r="I241" s="171">
        <v>1008</v>
      </c>
      <c r="J241" s="194">
        <v>57</v>
      </c>
    </row>
    <row r="242" spans="1:11" x14ac:dyDescent="0.25">
      <c r="A242" s="132">
        <v>81</v>
      </c>
      <c r="B242" s="194">
        <v>3</v>
      </c>
      <c r="C242" s="105">
        <v>0.64513888888888882</v>
      </c>
      <c r="D242" s="184" t="s">
        <v>38</v>
      </c>
      <c r="E242" s="171">
        <v>1017</v>
      </c>
      <c r="F242" s="194">
        <v>23</v>
      </c>
    </row>
    <row r="243" spans="1:11" x14ac:dyDescent="0.25">
      <c r="A243" s="132">
        <v>81</v>
      </c>
      <c r="B243" s="194">
        <v>3</v>
      </c>
      <c r="C243" s="105">
        <v>7.9166666666666663E-2</v>
      </c>
      <c r="D243" s="184" t="s">
        <v>38</v>
      </c>
      <c r="E243" s="171">
        <v>1017</v>
      </c>
      <c r="F243" s="194">
        <v>23</v>
      </c>
      <c r="H243" s="99">
        <v>57</v>
      </c>
      <c r="J243" s="194">
        <v>20</v>
      </c>
    </row>
    <row r="244" spans="1:11" x14ac:dyDescent="0.25">
      <c r="A244" s="175">
        <v>82</v>
      </c>
      <c r="B244" s="194">
        <v>1</v>
      </c>
      <c r="C244" s="105">
        <v>0.57361111111111118</v>
      </c>
      <c r="D244" t="s">
        <v>140</v>
      </c>
      <c r="E244" s="194">
        <v>6031</v>
      </c>
      <c r="F244" s="194">
        <v>10</v>
      </c>
    </row>
    <row r="245" spans="1:11" x14ac:dyDescent="0.25">
      <c r="A245" s="175">
        <v>82</v>
      </c>
      <c r="B245" s="194">
        <v>2</v>
      </c>
      <c r="C245" s="105">
        <v>0.18194444444444444</v>
      </c>
      <c r="D245" s="184" t="s">
        <v>140</v>
      </c>
      <c r="E245" s="194">
        <v>6033</v>
      </c>
      <c r="F245" s="194">
        <v>25</v>
      </c>
      <c r="G245" s="194">
        <v>6031</v>
      </c>
      <c r="H245" s="99">
        <v>10</v>
      </c>
    </row>
    <row r="246" spans="1:11" x14ac:dyDescent="0.25">
      <c r="A246" s="175">
        <v>82</v>
      </c>
      <c r="B246" s="194">
        <v>2</v>
      </c>
      <c r="C246" s="105">
        <v>0.15972222222222224</v>
      </c>
      <c r="D246" s="184" t="s">
        <v>140</v>
      </c>
      <c r="E246" s="194">
        <v>6033</v>
      </c>
      <c r="F246" s="194">
        <v>25</v>
      </c>
    </row>
    <row r="247" spans="1:11" x14ac:dyDescent="0.25">
      <c r="A247" s="175">
        <v>82</v>
      </c>
      <c r="B247" s="194">
        <v>1</v>
      </c>
      <c r="C247" s="105">
        <v>0.6645833333333333</v>
      </c>
      <c r="D247" t="s">
        <v>39</v>
      </c>
      <c r="E247" s="171">
        <v>2017</v>
      </c>
      <c r="F247" s="194">
        <v>16</v>
      </c>
      <c r="G247" s="171">
        <v>2010</v>
      </c>
      <c r="H247" s="99">
        <v>27</v>
      </c>
    </row>
    <row r="248" spans="1:11" x14ac:dyDescent="0.25">
      <c r="A248" s="175">
        <v>82</v>
      </c>
      <c r="B248" s="194">
        <v>1</v>
      </c>
      <c r="C248" s="105">
        <v>0.5180555555555556</v>
      </c>
      <c r="D248" s="184" t="s">
        <v>39</v>
      </c>
      <c r="E248" s="171">
        <v>2009</v>
      </c>
      <c r="F248" s="194">
        <v>55</v>
      </c>
      <c r="G248" s="171">
        <v>2008</v>
      </c>
      <c r="H248" s="99">
        <v>86</v>
      </c>
    </row>
    <row r="249" spans="1:11" x14ac:dyDescent="0.25">
      <c r="A249" s="175">
        <v>82</v>
      </c>
      <c r="B249" s="194">
        <v>1</v>
      </c>
      <c r="C249" s="105">
        <v>0.26874999999999999</v>
      </c>
      <c r="D249" s="184" t="s">
        <v>39</v>
      </c>
      <c r="E249" s="171">
        <v>2019</v>
      </c>
      <c r="F249" s="194">
        <v>1</v>
      </c>
      <c r="K249" s="127" t="s">
        <v>580</v>
      </c>
    </row>
    <row r="250" spans="1:11" x14ac:dyDescent="0.25">
      <c r="A250" s="175">
        <v>82</v>
      </c>
      <c r="B250" s="194">
        <v>2</v>
      </c>
      <c r="C250" s="105">
        <v>0.23472222222222219</v>
      </c>
      <c r="D250" s="184" t="s">
        <v>39</v>
      </c>
      <c r="E250" s="171">
        <v>2010</v>
      </c>
      <c r="F250" s="194">
        <v>27</v>
      </c>
    </row>
    <row r="251" spans="1:11" x14ac:dyDescent="0.25">
      <c r="A251" s="175">
        <v>82</v>
      </c>
      <c r="B251" s="194">
        <v>3</v>
      </c>
      <c r="C251" s="105">
        <v>0.63194444444444442</v>
      </c>
      <c r="D251" s="184" t="s">
        <v>39</v>
      </c>
      <c r="E251" s="171">
        <v>2007</v>
      </c>
      <c r="F251" s="194">
        <v>79</v>
      </c>
    </row>
    <row r="252" spans="1:11" x14ac:dyDescent="0.25">
      <c r="A252" s="175">
        <v>82</v>
      </c>
      <c r="B252" s="194">
        <v>3</v>
      </c>
      <c r="C252" s="105">
        <v>0.58611111111111114</v>
      </c>
      <c r="D252" s="184" t="s">
        <v>39</v>
      </c>
      <c r="E252" s="171">
        <v>2001</v>
      </c>
      <c r="F252" s="194">
        <v>34</v>
      </c>
      <c r="H252" s="99">
        <v>2</v>
      </c>
    </row>
    <row r="253" spans="1:11" x14ac:dyDescent="0.25">
      <c r="A253" s="175">
        <v>82</v>
      </c>
      <c r="B253" s="194">
        <v>3</v>
      </c>
      <c r="C253" s="105">
        <v>5.1388888888888894E-2</v>
      </c>
      <c r="D253" s="184" t="s">
        <v>39</v>
      </c>
      <c r="E253" s="171">
        <v>2010</v>
      </c>
      <c r="F253" s="194">
        <v>27</v>
      </c>
      <c r="K253" s="127" t="s">
        <v>347</v>
      </c>
    </row>
    <row r="254" spans="1:11" x14ac:dyDescent="0.25">
      <c r="A254" s="176">
        <v>83</v>
      </c>
      <c r="B254" s="194">
        <v>1</v>
      </c>
      <c r="C254" s="105">
        <v>0.52777777777777779</v>
      </c>
      <c r="D254" t="s">
        <v>162</v>
      </c>
      <c r="E254" s="171">
        <v>7009</v>
      </c>
      <c r="F254" s="194">
        <v>18</v>
      </c>
      <c r="G254" s="171">
        <v>7002</v>
      </c>
      <c r="H254" s="99">
        <v>20</v>
      </c>
    </row>
    <row r="255" spans="1:11" x14ac:dyDescent="0.25">
      <c r="A255" s="176">
        <v>83</v>
      </c>
      <c r="B255" s="194">
        <v>1</v>
      </c>
      <c r="C255" s="105">
        <v>0.3354166666666667</v>
      </c>
      <c r="D255" s="184" t="s">
        <v>162</v>
      </c>
      <c r="E255" s="171">
        <v>7015</v>
      </c>
      <c r="F255" s="194">
        <v>9</v>
      </c>
      <c r="G255" s="171">
        <v>7017</v>
      </c>
      <c r="H255" s="99">
        <v>74</v>
      </c>
      <c r="I255" s="171">
        <v>7002</v>
      </c>
      <c r="J255" s="194">
        <v>20</v>
      </c>
    </row>
    <row r="256" spans="1:11" x14ac:dyDescent="0.25">
      <c r="A256" s="176">
        <v>83</v>
      </c>
      <c r="B256" s="194">
        <v>2</v>
      </c>
      <c r="C256" s="105">
        <v>0.68263888888888891</v>
      </c>
      <c r="D256" s="184" t="s">
        <v>162</v>
      </c>
      <c r="E256" s="171">
        <v>7009</v>
      </c>
      <c r="F256" s="194">
        <v>18</v>
      </c>
      <c r="G256" s="171">
        <v>7012</v>
      </c>
      <c r="H256" s="99">
        <v>23</v>
      </c>
      <c r="I256" s="171">
        <v>7015</v>
      </c>
      <c r="J256" s="194">
        <v>9</v>
      </c>
    </row>
    <row r="257" spans="1:10" x14ac:dyDescent="0.25">
      <c r="A257" s="176">
        <v>83</v>
      </c>
      <c r="B257" s="194">
        <v>2</v>
      </c>
      <c r="C257" s="105">
        <v>0.15277777777777776</v>
      </c>
      <c r="D257" s="184" t="s">
        <v>162</v>
      </c>
      <c r="E257" s="171">
        <v>7016</v>
      </c>
      <c r="F257" s="194">
        <v>1</v>
      </c>
      <c r="G257" s="171">
        <v>7003</v>
      </c>
      <c r="H257" s="99">
        <v>2</v>
      </c>
    </row>
    <row r="258" spans="1:10" x14ac:dyDescent="0.25">
      <c r="A258" s="176">
        <v>83</v>
      </c>
      <c r="B258" s="194">
        <v>3</v>
      </c>
      <c r="C258" s="105">
        <v>0.81388888888888899</v>
      </c>
      <c r="D258" s="184" t="s">
        <v>162</v>
      </c>
      <c r="E258" s="171">
        <v>7015</v>
      </c>
      <c r="F258" s="194">
        <v>9</v>
      </c>
      <c r="G258" s="171">
        <v>7012</v>
      </c>
      <c r="H258" s="99">
        <v>23</v>
      </c>
    </row>
    <row r="259" spans="1:10" x14ac:dyDescent="0.25">
      <c r="A259" s="176">
        <v>83</v>
      </c>
      <c r="B259" s="194">
        <v>3</v>
      </c>
      <c r="C259" s="105">
        <v>0.39930555555555558</v>
      </c>
      <c r="D259" s="184" t="s">
        <v>162</v>
      </c>
      <c r="E259" s="171">
        <v>7014</v>
      </c>
      <c r="F259" s="194">
        <v>5</v>
      </c>
      <c r="G259" s="171">
        <v>7018</v>
      </c>
      <c r="H259" s="99">
        <v>22</v>
      </c>
    </row>
    <row r="260" spans="1:10" x14ac:dyDescent="0.25">
      <c r="A260" s="176">
        <v>83</v>
      </c>
      <c r="B260" s="194">
        <v>3</v>
      </c>
      <c r="C260" s="105">
        <v>0.38055555555555554</v>
      </c>
      <c r="D260" s="184" t="s">
        <v>162</v>
      </c>
      <c r="E260" s="171">
        <v>7009</v>
      </c>
      <c r="F260" s="194">
        <v>18</v>
      </c>
    </row>
    <row r="261" spans="1:10" x14ac:dyDescent="0.25">
      <c r="A261" s="176">
        <v>83</v>
      </c>
      <c r="B261" s="194">
        <v>1</v>
      </c>
      <c r="C261" s="105">
        <v>0.22500000000000001</v>
      </c>
      <c r="D261" t="s">
        <v>66</v>
      </c>
      <c r="E261" s="171">
        <v>3023</v>
      </c>
      <c r="F261" s="194">
        <v>19</v>
      </c>
    </row>
    <row r="262" spans="1:10" x14ac:dyDescent="0.25">
      <c r="A262" s="176">
        <v>83</v>
      </c>
      <c r="B262" s="194">
        <v>1</v>
      </c>
      <c r="C262" s="105">
        <v>1.5972222222222224E-2</v>
      </c>
      <c r="D262" s="184" t="s">
        <v>66</v>
      </c>
      <c r="E262" s="171">
        <v>3004</v>
      </c>
      <c r="F262" s="194">
        <v>24</v>
      </c>
      <c r="G262" s="171">
        <v>3023</v>
      </c>
      <c r="H262" s="99">
        <v>19</v>
      </c>
    </row>
    <row r="263" spans="1:10" x14ac:dyDescent="0.25">
      <c r="A263" s="176">
        <v>83</v>
      </c>
      <c r="B263" s="194">
        <v>2</v>
      </c>
      <c r="C263" s="105">
        <v>0.19097222222222221</v>
      </c>
      <c r="D263" s="184" t="s">
        <v>66</v>
      </c>
      <c r="E263" s="194">
        <v>3028</v>
      </c>
      <c r="F263" s="194">
        <v>22</v>
      </c>
      <c r="G263" s="171">
        <v>3023</v>
      </c>
      <c r="H263" s="99">
        <v>19</v>
      </c>
      <c r="I263" s="171">
        <v>3011</v>
      </c>
      <c r="J263" s="194">
        <v>44</v>
      </c>
    </row>
    <row r="264" spans="1:10" x14ac:dyDescent="0.25">
      <c r="A264" s="176">
        <v>83</v>
      </c>
      <c r="B264" s="194">
        <v>3</v>
      </c>
      <c r="C264" s="105">
        <v>0.16805555555555554</v>
      </c>
      <c r="D264" s="184" t="s">
        <v>66</v>
      </c>
      <c r="E264" s="171">
        <v>3023</v>
      </c>
      <c r="F264" s="194">
        <v>19</v>
      </c>
    </row>
    <row r="265" spans="1:10" x14ac:dyDescent="0.25">
      <c r="A265" s="177">
        <v>84</v>
      </c>
      <c r="B265" s="194">
        <v>2</v>
      </c>
      <c r="C265" s="105">
        <v>0.3756944444444445</v>
      </c>
      <c r="D265" t="s">
        <v>119</v>
      </c>
      <c r="E265" s="194">
        <v>5028</v>
      </c>
      <c r="F265" s="194">
        <v>22</v>
      </c>
      <c r="G265" s="194">
        <v>5030</v>
      </c>
      <c r="H265" s="99">
        <v>10</v>
      </c>
    </row>
    <row r="266" spans="1:10" x14ac:dyDescent="0.25">
      <c r="A266" s="177">
        <v>84</v>
      </c>
      <c r="B266" s="194">
        <v>2</v>
      </c>
      <c r="C266" s="105">
        <v>8.0555555555555561E-2</v>
      </c>
      <c r="D266" t="s">
        <v>119</v>
      </c>
      <c r="E266" s="171">
        <v>5003</v>
      </c>
      <c r="F266" s="194">
        <v>69</v>
      </c>
      <c r="G266" s="194">
        <v>5029</v>
      </c>
      <c r="H266" s="99">
        <v>19</v>
      </c>
      <c r="I266" s="171">
        <v>5002</v>
      </c>
      <c r="J266" s="194">
        <v>99</v>
      </c>
    </row>
    <row r="267" spans="1:10" x14ac:dyDescent="0.25">
      <c r="A267" s="177">
        <v>84</v>
      </c>
      <c r="B267" s="194">
        <v>3</v>
      </c>
      <c r="C267" s="105">
        <v>0.49027777777777781</v>
      </c>
      <c r="D267" t="s">
        <v>119</v>
      </c>
      <c r="E267" s="194">
        <v>5030</v>
      </c>
      <c r="F267" s="194">
        <v>10</v>
      </c>
    </row>
    <row r="268" spans="1:10" x14ac:dyDescent="0.25">
      <c r="A268" s="177">
        <v>84</v>
      </c>
      <c r="B268" s="194">
        <v>1</v>
      </c>
      <c r="C268" s="105">
        <v>0.21180555555555555</v>
      </c>
      <c r="D268" t="s">
        <v>415</v>
      </c>
      <c r="E268" s="194">
        <v>4031</v>
      </c>
      <c r="F268" s="194">
        <v>19</v>
      </c>
      <c r="G268" s="194">
        <v>4028</v>
      </c>
      <c r="H268" s="99">
        <v>57</v>
      </c>
    </row>
    <row r="269" spans="1:10" x14ac:dyDescent="0.25">
      <c r="A269" s="177">
        <v>84</v>
      </c>
      <c r="B269" s="194">
        <v>2</v>
      </c>
      <c r="C269" s="105">
        <v>0.77222222222222225</v>
      </c>
      <c r="D269" t="s">
        <v>415</v>
      </c>
      <c r="E269" s="171">
        <v>4013</v>
      </c>
      <c r="F269" s="194">
        <v>86</v>
      </c>
      <c r="G269" s="194">
        <v>4026</v>
      </c>
      <c r="H269" s="99">
        <v>22</v>
      </c>
    </row>
    <row r="270" spans="1:10" x14ac:dyDescent="0.25">
      <c r="A270" s="132">
        <v>91</v>
      </c>
      <c r="B270" s="194">
        <v>1</v>
      </c>
      <c r="D270" t="s">
        <v>119</v>
      </c>
      <c r="E270" s="171">
        <v>5004</v>
      </c>
      <c r="F270" s="194">
        <v>88</v>
      </c>
    </row>
    <row r="271" spans="1:10" x14ac:dyDescent="0.25">
      <c r="A271" s="132">
        <v>91</v>
      </c>
      <c r="B271" s="194">
        <v>1</v>
      </c>
      <c r="D271" s="184" t="s">
        <v>119</v>
      </c>
      <c r="E271" s="171">
        <v>5011</v>
      </c>
      <c r="F271" s="194">
        <v>7</v>
      </c>
      <c r="G271" s="171">
        <v>5023</v>
      </c>
      <c r="H271" s="99">
        <v>5</v>
      </c>
    </row>
    <row r="272" spans="1:10" x14ac:dyDescent="0.25">
      <c r="A272" s="132">
        <v>91</v>
      </c>
      <c r="B272" s="194">
        <v>1</v>
      </c>
      <c r="D272" s="184" t="s">
        <v>119</v>
      </c>
      <c r="E272" s="194">
        <v>5030</v>
      </c>
      <c r="F272" s="194">
        <v>10</v>
      </c>
      <c r="G272" s="171">
        <v>5012</v>
      </c>
      <c r="H272" s="99">
        <v>21</v>
      </c>
    </row>
    <row r="273" spans="1:10" x14ac:dyDescent="0.25">
      <c r="A273" s="132">
        <v>91</v>
      </c>
      <c r="B273" s="194">
        <v>2</v>
      </c>
      <c r="D273" s="184" t="s">
        <v>119</v>
      </c>
      <c r="E273" s="171">
        <v>5012</v>
      </c>
      <c r="F273" s="194">
        <v>21</v>
      </c>
      <c r="G273" s="194">
        <v>5029</v>
      </c>
      <c r="H273" s="99">
        <v>19</v>
      </c>
    </row>
    <row r="274" spans="1:10" x14ac:dyDescent="0.25">
      <c r="A274" s="132">
        <v>91</v>
      </c>
      <c r="B274" s="194">
        <v>2</v>
      </c>
      <c r="D274" s="184" t="s">
        <v>119</v>
      </c>
      <c r="E274" s="171">
        <v>5021</v>
      </c>
      <c r="F274" s="194">
        <v>3</v>
      </c>
      <c r="G274" s="171">
        <v>5012</v>
      </c>
      <c r="H274" s="99">
        <v>21</v>
      </c>
    </row>
    <row r="275" spans="1:10" x14ac:dyDescent="0.25">
      <c r="A275" s="132">
        <v>91</v>
      </c>
      <c r="B275" s="194">
        <v>3</v>
      </c>
      <c r="C275" s="105">
        <v>0.59027777777777779</v>
      </c>
      <c r="D275" s="184" t="s">
        <v>119</v>
      </c>
      <c r="E275" s="171">
        <v>5023</v>
      </c>
      <c r="F275" s="194">
        <v>5</v>
      </c>
      <c r="G275" s="171">
        <v>5002</v>
      </c>
      <c r="H275" s="99">
        <v>99</v>
      </c>
    </row>
    <row r="276" spans="1:10" x14ac:dyDescent="0.25">
      <c r="A276" s="132">
        <v>91</v>
      </c>
      <c r="B276" s="194">
        <v>2</v>
      </c>
      <c r="C276" s="105">
        <v>0.17847222222222223</v>
      </c>
      <c r="D276" s="184" t="s">
        <v>39</v>
      </c>
      <c r="E276" s="171">
        <v>2019</v>
      </c>
      <c r="F276" s="194">
        <v>1</v>
      </c>
      <c r="G276" s="171">
        <v>2013</v>
      </c>
      <c r="H276" s="99">
        <v>22</v>
      </c>
    </row>
    <row r="277" spans="1:10" x14ac:dyDescent="0.25">
      <c r="A277" s="132">
        <v>91</v>
      </c>
      <c r="B277" s="194">
        <v>3</v>
      </c>
      <c r="C277" s="105">
        <v>0.49305555555555558</v>
      </c>
      <c r="D277" s="184" t="s">
        <v>39</v>
      </c>
      <c r="E277" s="171">
        <v>2019</v>
      </c>
      <c r="F277" s="194">
        <v>1</v>
      </c>
      <c r="G277" s="194">
        <v>2003</v>
      </c>
      <c r="H277" s="99">
        <v>3</v>
      </c>
    </row>
    <row r="278" spans="1:10" x14ac:dyDescent="0.25">
      <c r="A278" s="175">
        <v>92</v>
      </c>
      <c r="B278" s="194">
        <v>1</v>
      </c>
      <c r="C278" s="105">
        <v>0.15486111111111112</v>
      </c>
      <c r="D278" t="s">
        <v>38</v>
      </c>
      <c r="E278" s="171">
        <v>1004</v>
      </c>
      <c r="F278" s="194">
        <v>22</v>
      </c>
      <c r="G278" s="171">
        <v>1013</v>
      </c>
      <c r="H278" s="99">
        <v>91</v>
      </c>
    </row>
    <row r="279" spans="1:10" x14ac:dyDescent="0.25">
      <c r="A279" s="175">
        <v>92</v>
      </c>
      <c r="B279" s="194">
        <v>2</v>
      </c>
      <c r="C279" s="105">
        <v>0.45277777777777778</v>
      </c>
      <c r="D279" t="s">
        <v>38</v>
      </c>
      <c r="F279" s="194">
        <v>1</v>
      </c>
      <c r="G279" s="171">
        <v>1001</v>
      </c>
      <c r="H279" s="99">
        <v>27</v>
      </c>
    </row>
    <row r="280" spans="1:10" x14ac:dyDescent="0.25">
      <c r="A280" s="175">
        <v>92</v>
      </c>
      <c r="B280" s="194">
        <v>2</v>
      </c>
      <c r="C280" s="105">
        <v>0.28125</v>
      </c>
      <c r="D280" t="s">
        <v>38</v>
      </c>
      <c r="F280" s="194">
        <v>1</v>
      </c>
      <c r="G280" s="171">
        <v>1006</v>
      </c>
      <c r="H280" s="99">
        <v>12</v>
      </c>
    </row>
    <row r="281" spans="1:10" x14ac:dyDescent="0.25">
      <c r="A281" s="175">
        <v>92</v>
      </c>
      <c r="B281" s="194">
        <v>2</v>
      </c>
      <c r="C281" s="105">
        <v>0.42430555555555555</v>
      </c>
      <c r="D281" t="s">
        <v>38</v>
      </c>
      <c r="E281" s="171">
        <v>1004</v>
      </c>
      <c r="F281" s="194">
        <v>22</v>
      </c>
      <c r="G281" s="171">
        <v>1006</v>
      </c>
      <c r="H281" s="99">
        <v>12</v>
      </c>
    </row>
    <row r="282" spans="1:10" x14ac:dyDescent="0.25">
      <c r="A282" s="175">
        <v>92</v>
      </c>
      <c r="B282" s="194">
        <v>2</v>
      </c>
      <c r="C282" s="105">
        <v>0.79652777777777783</v>
      </c>
      <c r="D282" t="s">
        <v>415</v>
      </c>
      <c r="E282" s="194">
        <v>4030</v>
      </c>
      <c r="F282" s="194">
        <v>9</v>
      </c>
      <c r="G282" s="194">
        <v>4028</v>
      </c>
      <c r="H282" s="99">
        <v>57</v>
      </c>
    </row>
    <row r="283" spans="1:10" x14ac:dyDescent="0.25">
      <c r="A283" s="175">
        <v>92</v>
      </c>
      <c r="B283" s="194">
        <v>2</v>
      </c>
      <c r="C283" s="105">
        <v>0.23819444444444446</v>
      </c>
      <c r="D283" t="s">
        <v>415</v>
      </c>
      <c r="E283" s="194">
        <v>4031</v>
      </c>
      <c r="F283" s="194">
        <v>19</v>
      </c>
      <c r="G283" s="194">
        <v>4027</v>
      </c>
      <c r="H283" s="99">
        <v>18</v>
      </c>
    </row>
    <row r="284" spans="1:10" x14ac:dyDescent="0.25">
      <c r="A284" s="176">
        <v>93</v>
      </c>
      <c r="B284" s="194">
        <v>2</v>
      </c>
      <c r="C284" s="105">
        <v>0.45694444444444443</v>
      </c>
      <c r="D284" t="s">
        <v>162</v>
      </c>
      <c r="E284" s="171">
        <v>7005</v>
      </c>
      <c r="F284" s="194">
        <v>6</v>
      </c>
      <c r="G284" s="171">
        <v>7020</v>
      </c>
      <c r="H284" s="99">
        <v>21</v>
      </c>
      <c r="I284" s="171">
        <v>7016</v>
      </c>
      <c r="J284" s="194">
        <v>1</v>
      </c>
    </row>
    <row r="285" spans="1:10" x14ac:dyDescent="0.25">
      <c r="A285" s="176">
        <v>93</v>
      </c>
      <c r="B285" s="194">
        <v>2</v>
      </c>
      <c r="C285" s="105">
        <v>0.41736111111111113</v>
      </c>
      <c r="D285" s="184" t="s">
        <v>162</v>
      </c>
      <c r="E285" s="171">
        <v>7002</v>
      </c>
      <c r="F285" s="194">
        <v>20</v>
      </c>
      <c r="H285" s="99">
        <v>19</v>
      </c>
    </row>
    <row r="286" spans="1:10" x14ac:dyDescent="0.25">
      <c r="A286" s="176">
        <v>93</v>
      </c>
      <c r="B286" s="194">
        <v>2</v>
      </c>
      <c r="C286" s="105">
        <v>0.16458333333333333</v>
      </c>
      <c r="D286" s="184" t="s">
        <v>162</v>
      </c>
      <c r="E286" s="171">
        <v>7020</v>
      </c>
      <c r="F286" s="194">
        <v>21</v>
      </c>
      <c r="H286" s="99">
        <v>19</v>
      </c>
    </row>
    <row r="287" spans="1:10" x14ac:dyDescent="0.25">
      <c r="A287" s="176">
        <v>93</v>
      </c>
      <c r="B287" s="194">
        <v>1</v>
      </c>
      <c r="C287" s="105">
        <v>0.20208333333333331</v>
      </c>
      <c r="D287" t="s">
        <v>140</v>
      </c>
      <c r="E287" s="171">
        <v>6025</v>
      </c>
      <c r="F287" s="194">
        <v>19</v>
      </c>
      <c r="G287" s="171">
        <v>6016</v>
      </c>
      <c r="H287" s="99">
        <v>20</v>
      </c>
    </row>
    <row r="288" spans="1:10" x14ac:dyDescent="0.25">
      <c r="A288" s="176">
        <v>93</v>
      </c>
      <c r="B288" s="194">
        <v>1</v>
      </c>
      <c r="C288" s="105">
        <v>7.2222222222222229E-2</v>
      </c>
      <c r="D288" s="184" t="s">
        <v>140</v>
      </c>
      <c r="E288" s="171">
        <v>6027</v>
      </c>
      <c r="F288" s="194">
        <v>43</v>
      </c>
      <c r="G288" s="194">
        <v>6031</v>
      </c>
      <c r="H288" s="99">
        <v>10</v>
      </c>
    </row>
    <row r="289" spans="1:11" x14ac:dyDescent="0.25">
      <c r="A289" s="176">
        <v>93</v>
      </c>
      <c r="B289" s="194">
        <v>2</v>
      </c>
      <c r="C289" s="105">
        <v>0.54027777777777775</v>
      </c>
      <c r="D289" s="184" t="s">
        <v>140</v>
      </c>
      <c r="E289" s="171">
        <v>6026</v>
      </c>
      <c r="F289" s="194">
        <v>34</v>
      </c>
      <c r="G289" s="171">
        <v>6030</v>
      </c>
      <c r="H289" s="99">
        <v>42</v>
      </c>
    </row>
    <row r="290" spans="1:11" x14ac:dyDescent="0.25">
      <c r="A290" s="176">
        <v>93</v>
      </c>
      <c r="B290" s="194">
        <v>2</v>
      </c>
      <c r="C290" s="105">
        <v>0.22777777777777777</v>
      </c>
      <c r="D290" s="184" t="s">
        <v>140</v>
      </c>
      <c r="E290" s="194">
        <v>6031</v>
      </c>
      <c r="F290" s="194">
        <v>10</v>
      </c>
      <c r="G290" s="171">
        <v>6025</v>
      </c>
      <c r="H290" s="99">
        <v>19</v>
      </c>
    </row>
    <row r="291" spans="1:11" x14ac:dyDescent="0.25">
      <c r="A291" s="176">
        <v>93</v>
      </c>
      <c r="B291" s="194">
        <v>3</v>
      </c>
      <c r="C291" s="105">
        <v>0.65555555555555556</v>
      </c>
      <c r="D291" s="184" t="s">
        <v>140</v>
      </c>
      <c r="E291" s="194">
        <v>6031</v>
      </c>
      <c r="F291" s="194">
        <v>10</v>
      </c>
      <c r="G291" s="171">
        <v>6025</v>
      </c>
      <c r="H291" s="99">
        <v>19</v>
      </c>
    </row>
    <row r="292" spans="1:11" x14ac:dyDescent="0.25">
      <c r="A292" s="176">
        <v>93</v>
      </c>
      <c r="B292" s="194">
        <v>3</v>
      </c>
      <c r="C292" s="105">
        <v>0.49861111111111112</v>
      </c>
      <c r="D292" s="184" t="s">
        <v>140</v>
      </c>
      <c r="E292" s="171">
        <v>6025</v>
      </c>
      <c r="F292" s="194">
        <v>19</v>
      </c>
    </row>
    <row r="293" spans="1:11" x14ac:dyDescent="0.25">
      <c r="A293" s="177">
        <v>94</v>
      </c>
      <c r="B293" s="194">
        <v>1</v>
      </c>
      <c r="C293" s="105">
        <v>0.56319444444444444</v>
      </c>
      <c r="D293" t="s">
        <v>414</v>
      </c>
      <c r="E293" s="171">
        <v>8004</v>
      </c>
      <c r="F293" s="194">
        <v>15</v>
      </c>
      <c r="G293" s="171">
        <v>8014</v>
      </c>
      <c r="H293" s="99">
        <v>8</v>
      </c>
    </row>
    <row r="294" spans="1:11" x14ac:dyDescent="0.25">
      <c r="A294" s="177">
        <v>94</v>
      </c>
      <c r="B294" s="194">
        <v>1</v>
      </c>
      <c r="C294" s="105">
        <v>0.53263888888888888</v>
      </c>
      <c r="D294" s="184" t="s">
        <v>414</v>
      </c>
      <c r="E294" s="171">
        <v>8022</v>
      </c>
      <c r="F294" s="194">
        <v>21</v>
      </c>
    </row>
    <row r="295" spans="1:11" x14ac:dyDescent="0.25">
      <c r="A295" s="177">
        <v>94</v>
      </c>
      <c r="B295" s="194">
        <v>1</v>
      </c>
      <c r="C295" s="105">
        <v>0.5</v>
      </c>
      <c r="D295" s="184" t="s">
        <v>414</v>
      </c>
      <c r="E295" s="171">
        <v>8021</v>
      </c>
      <c r="F295" s="194">
        <v>91</v>
      </c>
      <c r="G295" s="171">
        <v>8014</v>
      </c>
      <c r="H295" s="99">
        <v>8</v>
      </c>
    </row>
    <row r="296" spans="1:11" x14ac:dyDescent="0.25">
      <c r="A296" s="177">
        <v>94</v>
      </c>
      <c r="B296" s="194">
        <v>1</v>
      </c>
      <c r="C296" s="105">
        <v>0.27916666666666667</v>
      </c>
      <c r="D296" s="184" t="s">
        <v>414</v>
      </c>
      <c r="E296" s="171">
        <v>8023</v>
      </c>
      <c r="F296" s="194">
        <v>1</v>
      </c>
    </row>
    <row r="297" spans="1:11" x14ac:dyDescent="0.25">
      <c r="A297" s="177">
        <v>94</v>
      </c>
      <c r="B297" s="194">
        <v>2</v>
      </c>
      <c r="C297" s="105">
        <v>0.23819444444444446</v>
      </c>
      <c r="D297" s="184" t="s">
        <v>414</v>
      </c>
      <c r="E297" s="171">
        <v>8005</v>
      </c>
      <c r="F297" s="194">
        <v>24</v>
      </c>
    </row>
    <row r="298" spans="1:11" x14ac:dyDescent="0.25">
      <c r="A298" s="177">
        <v>94</v>
      </c>
      <c r="B298" s="194">
        <v>2</v>
      </c>
      <c r="C298" s="105">
        <v>6.1111111111111116E-2</v>
      </c>
      <c r="D298" s="184" t="s">
        <v>414</v>
      </c>
      <c r="E298" s="171">
        <v>8017</v>
      </c>
      <c r="F298" s="194">
        <v>9</v>
      </c>
      <c r="G298" s="171">
        <v>8006</v>
      </c>
      <c r="H298" s="99">
        <v>23</v>
      </c>
    </row>
    <row r="299" spans="1:11" x14ac:dyDescent="0.25">
      <c r="A299" s="177">
        <v>94</v>
      </c>
      <c r="B299" s="194">
        <v>3</v>
      </c>
      <c r="C299" s="105">
        <v>0.79027777777777775</v>
      </c>
      <c r="D299" s="184" t="s">
        <v>414</v>
      </c>
      <c r="E299" s="171">
        <v>8019</v>
      </c>
      <c r="F299" s="194">
        <v>77</v>
      </c>
    </row>
    <row r="300" spans="1:11" x14ac:dyDescent="0.25">
      <c r="A300" s="177">
        <v>94</v>
      </c>
      <c r="B300" s="194">
        <v>2</v>
      </c>
      <c r="C300" s="105">
        <v>0.45</v>
      </c>
      <c r="D300" s="184" t="s">
        <v>66</v>
      </c>
      <c r="E300" s="171">
        <v>3004</v>
      </c>
      <c r="F300" s="194">
        <v>24</v>
      </c>
    </row>
    <row r="301" spans="1:11" x14ac:dyDescent="0.25">
      <c r="A301" s="132">
        <v>101</v>
      </c>
      <c r="B301" s="194">
        <v>1</v>
      </c>
      <c r="C301" s="105">
        <v>0.46388888888888885</v>
      </c>
      <c r="D301" t="s">
        <v>140</v>
      </c>
      <c r="E301" s="171">
        <v>6023</v>
      </c>
      <c r="F301" s="194">
        <v>11</v>
      </c>
    </row>
    <row r="302" spans="1:11" x14ac:dyDescent="0.25">
      <c r="A302" s="132">
        <v>101</v>
      </c>
      <c r="B302" s="194">
        <v>1</v>
      </c>
      <c r="C302" s="105">
        <v>0.42986111111111108</v>
      </c>
      <c r="D302" t="s">
        <v>140</v>
      </c>
      <c r="E302" s="171">
        <v>6023</v>
      </c>
      <c r="F302" s="194">
        <v>11</v>
      </c>
    </row>
    <row r="303" spans="1:11" x14ac:dyDescent="0.25">
      <c r="A303" s="132">
        <v>101</v>
      </c>
      <c r="B303" s="194">
        <v>2</v>
      </c>
      <c r="C303" s="105">
        <v>0.58958333333333335</v>
      </c>
      <c r="D303" t="s">
        <v>140</v>
      </c>
      <c r="E303" s="171">
        <v>6008</v>
      </c>
      <c r="F303" s="194">
        <v>2</v>
      </c>
      <c r="G303" s="194">
        <v>6031</v>
      </c>
      <c r="H303" s="99">
        <v>10</v>
      </c>
      <c r="I303" s="194">
        <v>6033</v>
      </c>
      <c r="J303" s="194">
        <v>25</v>
      </c>
    </row>
    <row r="304" spans="1:11" x14ac:dyDescent="0.25">
      <c r="A304" s="132">
        <v>101</v>
      </c>
      <c r="B304" s="194">
        <v>2</v>
      </c>
      <c r="C304" s="105">
        <v>0.29652777777777778</v>
      </c>
      <c r="D304" t="s">
        <v>140</v>
      </c>
      <c r="E304" s="194">
        <v>6033</v>
      </c>
      <c r="F304" s="194">
        <v>25</v>
      </c>
      <c r="G304" s="171">
        <v>6016</v>
      </c>
      <c r="H304" s="99">
        <v>20</v>
      </c>
      <c r="K304" s="127" t="s">
        <v>347</v>
      </c>
    </row>
    <row r="305" spans="1:11" x14ac:dyDescent="0.25">
      <c r="A305" s="132">
        <v>101</v>
      </c>
      <c r="B305" s="194">
        <v>3</v>
      </c>
      <c r="C305" s="105">
        <v>0.78263888888888899</v>
      </c>
      <c r="D305" t="s">
        <v>140</v>
      </c>
      <c r="E305" s="171">
        <v>6029</v>
      </c>
      <c r="F305" s="194">
        <v>8</v>
      </c>
      <c r="G305" s="171">
        <v>6004</v>
      </c>
      <c r="H305" s="99">
        <v>6</v>
      </c>
    </row>
    <row r="306" spans="1:11" x14ac:dyDescent="0.25">
      <c r="A306" s="132">
        <v>101</v>
      </c>
      <c r="B306" s="194">
        <v>1</v>
      </c>
      <c r="C306" s="105">
        <v>0.65416666666666667</v>
      </c>
      <c r="D306" t="s">
        <v>414</v>
      </c>
      <c r="E306" s="171">
        <v>8005</v>
      </c>
      <c r="F306" s="194">
        <v>24</v>
      </c>
      <c r="G306" s="171">
        <v>8024</v>
      </c>
      <c r="H306" s="99">
        <v>11</v>
      </c>
    </row>
    <row r="307" spans="1:11" x14ac:dyDescent="0.25">
      <c r="A307" s="132">
        <v>101</v>
      </c>
      <c r="B307" s="194">
        <v>1</v>
      </c>
      <c r="C307" s="105">
        <v>0.23541666666666669</v>
      </c>
      <c r="D307" t="s">
        <v>414</v>
      </c>
      <c r="E307" s="171">
        <v>8024</v>
      </c>
      <c r="F307" s="194">
        <v>11</v>
      </c>
    </row>
    <row r="308" spans="1:11" x14ac:dyDescent="0.25">
      <c r="A308" s="132">
        <v>101</v>
      </c>
      <c r="B308" s="194">
        <v>2</v>
      </c>
      <c r="C308" s="105">
        <v>0.16944444444444443</v>
      </c>
      <c r="D308" t="s">
        <v>414</v>
      </c>
      <c r="E308" s="171">
        <v>8021</v>
      </c>
      <c r="F308" s="194">
        <v>91</v>
      </c>
    </row>
    <row r="309" spans="1:11" x14ac:dyDescent="0.25">
      <c r="A309" s="132">
        <v>101</v>
      </c>
      <c r="B309" s="194">
        <v>3</v>
      </c>
      <c r="C309" s="105">
        <v>0.54305555555555551</v>
      </c>
      <c r="D309" t="s">
        <v>414</v>
      </c>
      <c r="E309" s="171">
        <v>8017</v>
      </c>
      <c r="F309" s="194">
        <v>9</v>
      </c>
      <c r="G309" s="194">
        <v>8025</v>
      </c>
      <c r="H309" s="99">
        <v>33</v>
      </c>
      <c r="K309" s="127" t="s">
        <v>347</v>
      </c>
    </row>
    <row r="310" spans="1:11" x14ac:dyDescent="0.25">
      <c r="A310" s="175">
        <v>102</v>
      </c>
      <c r="B310" s="194">
        <v>1</v>
      </c>
      <c r="C310" s="105">
        <v>0.42291666666666666</v>
      </c>
      <c r="D310" t="s">
        <v>119</v>
      </c>
      <c r="E310" s="194">
        <v>5029</v>
      </c>
      <c r="F310" s="194">
        <v>19</v>
      </c>
      <c r="G310" s="194">
        <v>5028</v>
      </c>
      <c r="H310" s="99">
        <v>11</v>
      </c>
    </row>
    <row r="311" spans="1:11" x14ac:dyDescent="0.25">
      <c r="A311" s="175">
        <v>102</v>
      </c>
      <c r="B311" s="194">
        <v>3</v>
      </c>
      <c r="C311" s="105">
        <v>7.3611111111111113E-2</v>
      </c>
      <c r="D311" t="s">
        <v>119</v>
      </c>
      <c r="E311" s="194">
        <v>5028</v>
      </c>
      <c r="F311" s="194">
        <v>11</v>
      </c>
    </row>
    <row r="312" spans="1:11" x14ac:dyDescent="0.25">
      <c r="A312" s="175">
        <v>102</v>
      </c>
      <c r="B312" s="194">
        <v>1</v>
      </c>
      <c r="C312" s="105">
        <v>0.34097222222222223</v>
      </c>
      <c r="D312" t="s">
        <v>162</v>
      </c>
      <c r="E312" s="171">
        <v>7017</v>
      </c>
      <c r="F312" s="194">
        <v>74</v>
      </c>
      <c r="G312" s="171">
        <v>7012</v>
      </c>
      <c r="H312" s="99">
        <v>23</v>
      </c>
    </row>
    <row r="313" spans="1:11" x14ac:dyDescent="0.25">
      <c r="A313" s="175">
        <v>102</v>
      </c>
      <c r="B313" s="194">
        <v>3</v>
      </c>
      <c r="C313" s="105">
        <v>0.8027777777777777</v>
      </c>
      <c r="D313" t="s">
        <v>162</v>
      </c>
      <c r="E313" s="171">
        <v>7018</v>
      </c>
      <c r="F313" s="194">
        <v>22</v>
      </c>
      <c r="K313" s="127" t="s">
        <v>580</v>
      </c>
    </row>
    <row r="314" spans="1:11" x14ac:dyDescent="0.25">
      <c r="A314" s="175">
        <v>102</v>
      </c>
      <c r="B314" s="194">
        <v>3</v>
      </c>
      <c r="C314" s="105">
        <v>0.67083333333333339</v>
      </c>
      <c r="D314" t="s">
        <v>162</v>
      </c>
      <c r="E314" s="171">
        <v>7005</v>
      </c>
      <c r="F314" s="194">
        <v>6</v>
      </c>
      <c r="G314" s="171">
        <v>7017</v>
      </c>
      <c r="H314" s="99">
        <v>74</v>
      </c>
    </row>
    <row r="315" spans="1:11" x14ac:dyDescent="0.25">
      <c r="A315" s="176">
        <v>103</v>
      </c>
      <c r="B315" s="194">
        <v>3</v>
      </c>
      <c r="C315" s="105">
        <v>0.70833333333333337</v>
      </c>
      <c r="D315" t="s">
        <v>39</v>
      </c>
      <c r="E315" s="171">
        <v>2012</v>
      </c>
      <c r="F315" s="194">
        <v>9</v>
      </c>
    </row>
    <row r="316" spans="1:11" x14ac:dyDescent="0.25">
      <c r="A316" s="176">
        <v>103</v>
      </c>
      <c r="B316" s="194">
        <v>3</v>
      </c>
      <c r="C316" s="105">
        <v>0.66666666666666663</v>
      </c>
      <c r="D316" t="s">
        <v>39</v>
      </c>
      <c r="E316" s="171">
        <v>2019</v>
      </c>
      <c r="F316" s="194">
        <v>1</v>
      </c>
      <c r="H316" s="99">
        <v>31</v>
      </c>
      <c r="J316" s="194">
        <v>5</v>
      </c>
    </row>
    <row r="317" spans="1:11" x14ac:dyDescent="0.25">
      <c r="A317" s="177">
        <v>104</v>
      </c>
      <c r="B317" s="194">
        <v>2</v>
      </c>
      <c r="C317" s="105">
        <v>0.17986111111111111</v>
      </c>
      <c r="D317" t="s">
        <v>38</v>
      </c>
      <c r="E317" s="171">
        <v>1013</v>
      </c>
      <c r="F317" s="194">
        <v>91</v>
      </c>
      <c r="G317" s="171">
        <v>1018</v>
      </c>
      <c r="H317" s="99">
        <v>55</v>
      </c>
    </row>
    <row r="318" spans="1:11" x14ac:dyDescent="0.25">
      <c r="A318" s="177">
        <v>104</v>
      </c>
      <c r="B318" s="194">
        <v>3</v>
      </c>
      <c r="C318" s="105">
        <v>0.81041666666666667</v>
      </c>
      <c r="D318" s="184" t="s">
        <v>38</v>
      </c>
      <c r="E318" s="171">
        <v>1013</v>
      </c>
      <c r="F318" s="194">
        <v>91</v>
      </c>
    </row>
    <row r="319" spans="1:11" x14ac:dyDescent="0.25">
      <c r="A319" s="177">
        <v>104</v>
      </c>
      <c r="B319" s="194">
        <v>3</v>
      </c>
      <c r="C319" s="105">
        <v>0.3756944444444445</v>
      </c>
      <c r="D319" s="184" t="s">
        <v>38</v>
      </c>
      <c r="E319" s="171">
        <v>1008</v>
      </c>
      <c r="F319" s="194">
        <v>57</v>
      </c>
    </row>
    <row r="320" spans="1:11" x14ac:dyDescent="0.25">
      <c r="A320" s="177">
        <v>104</v>
      </c>
      <c r="B320" s="194">
        <v>3</v>
      </c>
      <c r="C320" s="105">
        <v>0.15625</v>
      </c>
      <c r="D320" s="184" t="s">
        <v>38</v>
      </c>
      <c r="E320" s="171">
        <v>1006</v>
      </c>
      <c r="F320" s="194">
        <v>12</v>
      </c>
      <c r="G320" s="171">
        <v>1018</v>
      </c>
      <c r="H320" s="99">
        <v>55</v>
      </c>
      <c r="I320" s="171">
        <v>1016</v>
      </c>
      <c r="J320" s="194">
        <v>6</v>
      </c>
    </row>
    <row r="321" spans="1:10" x14ac:dyDescent="0.25">
      <c r="A321" s="177">
        <v>104</v>
      </c>
      <c r="B321" s="194">
        <v>1</v>
      </c>
      <c r="C321" s="105">
        <v>0.66319444444444442</v>
      </c>
      <c r="D321" t="s">
        <v>66</v>
      </c>
      <c r="E321" s="171">
        <v>3023</v>
      </c>
      <c r="F321" s="194">
        <v>19</v>
      </c>
    </row>
    <row r="322" spans="1:10" x14ac:dyDescent="0.25">
      <c r="A322" s="177">
        <v>104</v>
      </c>
      <c r="B322" s="194">
        <v>1</v>
      </c>
      <c r="C322" s="105">
        <v>0.55833333333333335</v>
      </c>
      <c r="D322" s="184" t="s">
        <v>66</v>
      </c>
      <c r="E322" s="171">
        <v>3024</v>
      </c>
      <c r="F322" s="194">
        <v>13</v>
      </c>
      <c r="G322" s="171">
        <v>3023</v>
      </c>
      <c r="H322" s="99">
        <v>19</v>
      </c>
    </row>
    <row r="323" spans="1:10" x14ac:dyDescent="0.25">
      <c r="A323" s="177">
        <v>104</v>
      </c>
      <c r="B323" s="194">
        <v>1</v>
      </c>
      <c r="C323" s="105">
        <v>1.6666666666666666E-2</v>
      </c>
      <c r="D323" s="184" t="s">
        <v>66</v>
      </c>
      <c r="E323" s="171">
        <v>3023</v>
      </c>
      <c r="F323" s="194">
        <v>19</v>
      </c>
      <c r="G323" s="171">
        <v>3024</v>
      </c>
      <c r="H323" s="99">
        <v>13</v>
      </c>
      <c r="I323" s="194">
        <v>3027</v>
      </c>
      <c r="J323" s="194">
        <v>14</v>
      </c>
    </row>
    <row r="324" spans="1:10" x14ac:dyDescent="0.25">
      <c r="A324" s="177">
        <v>104</v>
      </c>
      <c r="B324" s="194">
        <v>2</v>
      </c>
      <c r="C324" s="105">
        <v>0.6972222222222223</v>
      </c>
      <c r="D324" s="184" t="s">
        <v>66</v>
      </c>
      <c r="E324" s="194">
        <v>3025</v>
      </c>
      <c r="F324" s="194">
        <v>0</v>
      </c>
    </row>
    <row r="325" spans="1:10" x14ac:dyDescent="0.25">
      <c r="A325" s="177">
        <v>104</v>
      </c>
      <c r="B325" s="194">
        <v>2</v>
      </c>
      <c r="C325" s="105">
        <v>0.55902777777777779</v>
      </c>
      <c r="D325" s="184" t="s">
        <v>66</v>
      </c>
      <c r="E325" s="171">
        <v>3023</v>
      </c>
      <c r="F325" s="194">
        <v>19</v>
      </c>
    </row>
    <row r="326" spans="1:10" x14ac:dyDescent="0.25">
      <c r="A326" s="177">
        <v>104</v>
      </c>
      <c r="B326" s="194">
        <v>2</v>
      </c>
      <c r="C326" s="105">
        <v>3.0555555555555555E-2</v>
      </c>
      <c r="D326" s="184" t="s">
        <v>66</v>
      </c>
      <c r="E326" s="171">
        <v>3011</v>
      </c>
      <c r="F326" s="194">
        <v>44</v>
      </c>
    </row>
  </sheetData>
  <autoFilter ref="A1:K269"/>
  <sortState ref="B34:H40">
    <sortCondition ref="B34:B40"/>
    <sortCondition ref="C34:C40"/>
  </sortState>
  <mergeCells count="3">
    <mergeCell ref="E1:F1"/>
    <mergeCell ref="G1:H1"/>
    <mergeCell ref="I1:J1"/>
  </mergeCells>
  <conditionalFormatting sqref="D1:D1048576">
    <cfRule type="containsText" dxfId="1066" priority="590" operator="containsText" text="Flying Moose">
      <formula>NOT(ISERROR(SEARCH("Flying Moose",D1)))</formula>
    </cfRule>
    <cfRule type="containsText" dxfId="1065" priority="591" operator="containsText" text="Rink Rats">
      <formula>NOT(ISERROR(SEARCH("Rink Rats",D1)))</formula>
    </cfRule>
    <cfRule type="containsText" dxfId="1064" priority="592" operator="containsText" text="Victors">
      <formula>NOT(ISERROR(SEARCH("Victors",D1)))</formula>
    </cfRule>
    <cfRule type="containsText" dxfId="1063" priority="593" operator="containsText" text="Kryptonite">
      <formula>NOT(ISERROR(SEARCH("Kryptonite",D1)))</formula>
    </cfRule>
    <cfRule type="containsText" dxfId="1062" priority="594" operator="containsText" text="Ichi">
      <formula>NOT(ISERROR(SEARCH("Ichi",D1)))</formula>
    </cfRule>
    <cfRule type="containsText" dxfId="1061" priority="595" operator="containsText" text="FoDM/KB">
      <formula>NOT(ISERROR(SEARCH("FoDM/KB",D1)))</formula>
    </cfRule>
    <cfRule type="containsText" dxfId="1060" priority="596" operator="containsText" text="Alien">
      <formula>NOT(ISERROR(SEARCH("Alien",D1)))</formula>
    </cfRule>
    <cfRule type="containsText" dxfId="1059" priority="597" operator="containsText" text="Red Alert">
      <formula>NOT(ISERROR(SEARCH("Red Alert",D1)))</formula>
    </cfRule>
  </conditionalFormatting>
  <conditionalFormatting sqref="E1 F6 F8 I19:J20 H21:J21 G24:J24 I23:J23 I29:J29 G28:J28 G32:J33 G30:J30 G1 I2:J5 I1 G16:J18 H10:H15 I9:J15 I25:J27 E26:F26 H26 F11:F18 G6:J7 F22:J22 E31:J31 H8:J8 F34:J34 F41 F40:J40 F37:J37 H35:J36 H41:J41 F38:F39 H38:J39 F42:J42 F43 H43:J43 H50 J50 E55:F55 F47:J49 F44:J44 F52:J52 F54:J54 F53 H53:J53 E59:J59 E65:J65 F62:J63 F64 H64:J64 E61:J61 F60 F57:J57 F58 H58:J58 F66:J67 E75:F75 F69:J71 F68 H68:J68 F72 H72:J72 F73:J73 F74 F35:F36 H74:J75 E80:J80 F76:J76 F81 H81:J81 F93 H93:J93 F94:J95 F96 H96:J96 F91:J92 F82:J82 F85:J85 F83:F84 H83:J84 F97:J99 E101:J101 F100 H100:J100 F103 H103:J103 F102:J102 F104:J104 F105 H105:J105 F106:J108 E111:F111 H111:J111 F110:J110 F109 H109:J109 F112:J112 F113:F115 H113:J115 F116:J116 F117:F124 H117:J124 F125:J125 F126:F129 F130:J130 F135:J135 F139:J141 H137:J138 J136 H136 F136:F138 F142:F144 H142:J144 F145:J145 F146:F147 H146:J147 F148:J150 F151 H151:J151 F152:J153 F154 H154:J154 E164:J164 H159 J159 H158:J158 F155:J157 H126:J129 F131:F134 H131:J134 H60:J60 F56 H55:J56 F78:J79 F77 H77:J77 F158:F160 H160:J160 F161:J161 F162:F163 H162:J162 H163 J163 J170 F170:F173 F169:J169 E168:F168 H170 H171:J173 H165:J168 F174:J174 F175 H175:J175 F176:J177 F180:J180 F178:F179 H178:J179 F190:J190 J187 F181:F189 H181:J186 H187 H188:J188 H189 J189 E191:F191 H191:J191 F192:J192 F165:F167 E199:J199 F200 H200:J200 F195:J195 F193:F194 H193:J194 F196:F198 H196:J198 F201:J204 E206:F206 F205 F208 H208:J208 F207:J207 H206:J206 H205 J205 F216:F217 F215:J215 F209:J211 F212:F214 J212 H212 H216:H217 H213:J214 J216:J217 F218:J218 F224 F223:J223 F225:J225 F219:F222 H219:J222 H224:J224 F230:J230 F234:J234 H233:J233 F235:F236 F231:F233 H231:J231 J232 H232 H226:J229 F226:F229 E237:F237 H235:J236 H237 J237 H241 J241 F238:J239 F240:F241 H240:J240 F242:J244 F245 H245:J245 F246:J246 F247:F248 H247:J248 H262:J262 H263 J263 F262:F263 F260:J261 F249:J253 H254:J254 F254:F259 J255:J256 H255:H256 H257:J259 F267:J267 F264:J264 J266 H266 F268:F269 H268:J269 F265:F266 H265:J265 F45:F46 H45:J46 F51 H51:J51 F270:J270 F271:F278 E279:F280 F281:F284 H271:J283 H284 J284 F285:J286 H287:J291 F287:F291 F292:J292 F294:J294 F293 H293:J293 F296:J297 F295 H295:J295 F298 H298:J298 F299:J302 J303 H303 F307:J308 F303:F306 H304:J306 F309:F310 H309:J310 F311:J311 F314 H314:J314 F313:J313 F312 H312:J312 F315:J316 F320 H320 F318:J319 F317 H317:J317 J320 F321:J321 F322:F323 E327:J1048576 H322:J322 H323 J323 F324:J326">
    <cfRule type="cellIs" dxfId="1058" priority="588" operator="equal">
      <formula>""</formula>
    </cfRule>
  </conditionalFormatting>
  <conditionalFormatting sqref="E1:F5 E7:F7 F6 E9:F17 F8 E23:F33 F22 E55:F55 E59:F59 E65:F65 E61:F61 F60 F56:F58 F62:F64 E75:F75 F66:F74 F51:F54 E19:F21 F18 F34:F49 E80:F80 F76:F79 E101:F101 F81:F85 E111:F111 F91:F100 F102:F110 E164:F164 F112:F163 E168:F168 E191:F191 F169:F190 F165:F167 E206:F206 E199:F199 F192:F198 F200:F205 E237:F237 F207:F236 E279:F280 F238:F278 E327:F1048576 F281:F326">
    <cfRule type="expression" dxfId="1057" priority="478">
      <formula>AND($E1="",$F1&lt;&gt;"")</formula>
    </cfRule>
  </conditionalFormatting>
  <conditionalFormatting sqref="G1:H7 G11:H20 H10 G9:H9 H8 G37:H37 H35:H36 G40:H40 G42:H42 H41 H38:H39 G44:H44 H43 G52:H52 G54:H54 H53 G65:H67 H64 G57:H57 G59:H59 H58 G69:H71 H68 G73:H73 H72 G76:H76 G47:H49 G22:H34 H21 H74:H75 H81 G82:H82 G91:H92 G94:H95 H93 H96 G97:H99 G85:H85 H83:H84 G101:H102 H100 G104:H104 H103 G106:H108 H105 G112:H112 H111 G110:H110 H109 G116:H116 H113:H115 G125:H125 H117:H124 G130:H130 H126:H129 G135:H135 G139:H141 H136:H138 G145:H145 H142:H144 G148:H150 H146:H147 G152:H153 H151 G155:H157 H154 G161:H161 H131:H134 G61:H63 H60 H55:H56 G78:H80 H77 H158:H160 G164:H164 H162:H163 G174:H174 G169:H169 H165:H168 H170:H173 G176:H177 H175 G180:H180 H178:H179 G190:H190 H181:H189 G192:H192 H191 G201:H204 H200 G195:H195 H193:H194 G199:H199 H196:H198 G207:H207 G209:H211 H208 H205:H206 G215:H215 G218:H218 H212:H214 H216:H217 G223:H223 H219:H222 G225:H225 H224 G230:H230 G238:H239 G234:H234 H231:H233 H226:H229 H235:H237 G242:H244 H240:H241 G246:H246 H245 G249:H253 H247:H248 G264:H264 H262:H263 G260:H261 H254:H259 G270:H270 G267:H267 H268:H269 H265:H266 H45:H46 H51 G285:H286 H271:H284 G292:H292 H287:H291 G294:H294 H293 G296:H297 H295 G299:H302 H298 G307:H308 G311:H311 H303:H306 H309:H310 G315:H316 H314 G313:H313 H312 G321:H321 H320 G318:H319 H317 G324:H1048576 H322:H323">
    <cfRule type="expression" dxfId="1056" priority="476">
      <formula>AND($G1="",$H1&lt;&gt;"")</formula>
    </cfRule>
  </conditionalFormatting>
  <conditionalFormatting sqref="I1:J49 J50 I51:J85 I91:J135 I137:J158 J136 I160:J162 J159 I164:J169 J163 I171:J186 J170 I188:J188 J187 I190:J204 J189 I206:J211 J205 I218:J231 I213:J215 J212 J216:J217 I233:J236 J232 I238:J240 J237 I242:J254 J241 I264:J265 J263 I257:J262 J255:J256 I267:J283 J266 I285:J302 J284 I304:J319 J303 I321:J322 J320 I324:J1048576 J323">
    <cfRule type="expression" dxfId="1055" priority="475">
      <formula>AND($I1="",$J1&lt;&gt;"")</formula>
    </cfRule>
  </conditionalFormatting>
  <conditionalFormatting sqref="E22">
    <cfRule type="duplicateValues" dxfId="1054" priority="474"/>
  </conditionalFormatting>
  <conditionalFormatting sqref="E34">
    <cfRule type="duplicateValues" dxfId="1053" priority="473"/>
  </conditionalFormatting>
  <conditionalFormatting sqref="E41">
    <cfRule type="duplicateValues" dxfId="1052" priority="472"/>
  </conditionalFormatting>
  <conditionalFormatting sqref="G35">
    <cfRule type="duplicateValues" dxfId="1051" priority="471"/>
  </conditionalFormatting>
  <conditionalFormatting sqref="E37">
    <cfRule type="duplicateValues" dxfId="1050" priority="470"/>
  </conditionalFormatting>
  <conditionalFormatting sqref="E38">
    <cfRule type="duplicateValues" dxfId="1049" priority="469"/>
  </conditionalFormatting>
  <conditionalFormatting sqref="G36">
    <cfRule type="duplicateValues" dxfId="1048" priority="468"/>
  </conditionalFormatting>
  <conditionalFormatting sqref="G39">
    <cfRule type="duplicateValues" dxfId="1047" priority="467"/>
  </conditionalFormatting>
  <conditionalFormatting sqref="G41">
    <cfRule type="duplicateValues" dxfId="1046" priority="466"/>
  </conditionalFormatting>
  <conditionalFormatting sqref="G38">
    <cfRule type="duplicateValues" dxfId="1045" priority="465"/>
  </conditionalFormatting>
  <conditionalFormatting sqref="E42">
    <cfRule type="duplicateValues" dxfId="1044" priority="464"/>
  </conditionalFormatting>
  <conditionalFormatting sqref="E43">
    <cfRule type="duplicateValues" dxfId="1043" priority="463"/>
  </conditionalFormatting>
  <conditionalFormatting sqref="E44">
    <cfRule type="duplicateValues" dxfId="1042" priority="462"/>
  </conditionalFormatting>
  <conditionalFormatting sqref="G43">
    <cfRule type="duplicateValues" dxfId="1041" priority="461"/>
  </conditionalFormatting>
  <conditionalFormatting sqref="E45">
    <cfRule type="duplicateValues" dxfId="1040" priority="460"/>
  </conditionalFormatting>
  <conditionalFormatting sqref="I50">
    <cfRule type="duplicateValues" dxfId="1039" priority="459"/>
  </conditionalFormatting>
  <conditionalFormatting sqref="E48">
    <cfRule type="duplicateValues" dxfId="1038" priority="457"/>
  </conditionalFormatting>
  <conditionalFormatting sqref="E46">
    <cfRule type="duplicateValues" dxfId="1037" priority="456"/>
  </conditionalFormatting>
  <conditionalFormatting sqref="G50">
    <cfRule type="duplicateValues" dxfId="1036" priority="455"/>
  </conditionalFormatting>
  <conditionalFormatting sqref="E53">
    <cfRule type="duplicateValues" dxfId="1035" priority="454"/>
  </conditionalFormatting>
  <conditionalFormatting sqref="E54">
    <cfRule type="duplicateValues" dxfId="1034" priority="453"/>
  </conditionalFormatting>
  <conditionalFormatting sqref="G53">
    <cfRule type="duplicateValues" dxfId="1033" priority="452"/>
  </conditionalFormatting>
  <conditionalFormatting sqref="E56">
    <cfRule type="duplicateValues" dxfId="1032" priority="451"/>
  </conditionalFormatting>
  <conditionalFormatting sqref="E57">
    <cfRule type="duplicateValues" dxfId="1031" priority="450"/>
  </conditionalFormatting>
  <conditionalFormatting sqref="E62">
    <cfRule type="duplicateValues" dxfId="1030" priority="449"/>
  </conditionalFormatting>
  <conditionalFormatting sqref="E63">
    <cfRule type="duplicateValues" dxfId="1029" priority="448"/>
  </conditionalFormatting>
  <conditionalFormatting sqref="G64">
    <cfRule type="duplicateValues" dxfId="1028" priority="447"/>
  </conditionalFormatting>
  <conditionalFormatting sqref="E60">
    <cfRule type="duplicateValues" dxfId="1027" priority="446"/>
  </conditionalFormatting>
  <conditionalFormatting sqref="E58">
    <cfRule type="duplicateValues" dxfId="1026" priority="445"/>
  </conditionalFormatting>
  <conditionalFormatting sqref="G55">
    <cfRule type="duplicateValues" dxfId="1025" priority="444"/>
  </conditionalFormatting>
  <conditionalFormatting sqref="G58">
    <cfRule type="duplicateValues" dxfId="1024" priority="443"/>
  </conditionalFormatting>
  <conditionalFormatting sqref="E64">
    <cfRule type="duplicateValues" dxfId="1023" priority="442"/>
  </conditionalFormatting>
  <conditionalFormatting sqref="E66">
    <cfRule type="duplicateValues" dxfId="1022" priority="441"/>
  </conditionalFormatting>
  <conditionalFormatting sqref="E67">
    <cfRule type="duplicateValues" dxfId="1021" priority="440"/>
  </conditionalFormatting>
  <conditionalFormatting sqref="E71">
    <cfRule type="duplicateValues" dxfId="1020" priority="439"/>
  </conditionalFormatting>
  <conditionalFormatting sqref="E72">
    <cfRule type="duplicateValues" dxfId="1019" priority="438"/>
  </conditionalFormatting>
  <conditionalFormatting sqref="E70">
    <cfRule type="duplicateValues" dxfId="1018" priority="437"/>
  </conditionalFormatting>
  <conditionalFormatting sqref="G68">
    <cfRule type="duplicateValues" dxfId="1017" priority="436"/>
  </conditionalFormatting>
  <conditionalFormatting sqref="G72">
    <cfRule type="duplicateValues" dxfId="1016" priority="435"/>
  </conditionalFormatting>
  <conditionalFormatting sqref="E68">
    <cfRule type="duplicateValues" dxfId="1015" priority="434"/>
  </conditionalFormatting>
  <conditionalFormatting sqref="E69">
    <cfRule type="duplicateValues" dxfId="1014" priority="433"/>
  </conditionalFormatting>
  <conditionalFormatting sqref="E73">
    <cfRule type="duplicateValues" dxfId="1013" priority="432"/>
  </conditionalFormatting>
  <conditionalFormatting sqref="E74">
    <cfRule type="duplicateValues" dxfId="1012" priority="431"/>
  </conditionalFormatting>
  <conditionalFormatting sqref="G74">
    <cfRule type="duplicateValues" dxfId="1011" priority="430"/>
  </conditionalFormatting>
  <conditionalFormatting sqref="G46">
    <cfRule type="duplicateValues" dxfId="1010" priority="429"/>
  </conditionalFormatting>
  <conditionalFormatting sqref="E47">
    <cfRule type="duplicateValues" dxfId="1009" priority="428"/>
  </conditionalFormatting>
  <conditionalFormatting sqref="E49">
    <cfRule type="duplicateValues" dxfId="1008" priority="427"/>
  </conditionalFormatting>
  <conditionalFormatting sqref="E51">
    <cfRule type="duplicateValues" dxfId="1007" priority="426"/>
  </conditionalFormatting>
  <conditionalFormatting sqref="E52">
    <cfRule type="duplicateValues" dxfId="1006" priority="425"/>
  </conditionalFormatting>
  <conditionalFormatting sqref="H50">
    <cfRule type="expression" dxfId="1005" priority="4948">
      <formula>AND($G50="",$H50&lt;&gt;"")</formula>
    </cfRule>
  </conditionalFormatting>
  <conditionalFormatting sqref="F50">
    <cfRule type="cellIs" dxfId="1004" priority="424" operator="equal">
      <formula>""</formula>
    </cfRule>
  </conditionalFormatting>
  <conditionalFormatting sqref="F50">
    <cfRule type="expression" dxfId="1003" priority="423">
      <formula>AND($E50="",$F50&lt;&gt;"")</formula>
    </cfRule>
  </conditionalFormatting>
  <conditionalFormatting sqref="E50">
    <cfRule type="duplicateValues" dxfId="1002" priority="422"/>
  </conditionalFormatting>
  <conditionalFormatting sqref="E18">
    <cfRule type="duplicateValues" dxfId="1001" priority="421"/>
  </conditionalFormatting>
  <conditionalFormatting sqref="G21">
    <cfRule type="duplicateValues" dxfId="1000" priority="420"/>
  </conditionalFormatting>
  <conditionalFormatting sqref="E40">
    <cfRule type="duplicateValues" dxfId="999" priority="419"/>
  </conditionalFormatting>
  <conditionalFormatting sqref="E35">
    <cfRule type="duplicateValues" dxfId="998" priority="418"/>
  </conditionalFormatting>
  <conditionalFormatting sqref="E36">
    <cfRule type="duplicateValues" dxfId="997" priority="417"/>
  </conditionalFormatting>
  <conditionalFormatting sqref="E39">
    <cfRule type="duplicateValues" dxfId="996" priority="416"/>
  </conditionalFormatting>
  <conditionalFormatting sqref="E76">
    <cfRule type="duplicateValues" dxfId="995" priority="415"/>
  </conditionalFormatting>
  <conditionalFormatting sqref="G75">
    <cfRule type="duplicateValues" dxfId="994" priority="414"/>
  </conditionalFormatting>
  <conditionalFormatting sqref="E78">
    <cfRule type="duplicateValues" dxfId="993" priority="413"/>
  </conditionalFormatting>
  <conditionalFormatting sqref="E79">
    <cfRule type="duplicateValues" dxfId="992" priority="412"/>
  </conditionalFormatting>
  <conditionalFormatting sqref="E77">
    <cfRule type="duplicateValues" dxfId="991" priority="411"/>
  </conditionalFormatting>
  <conditionalFormatting sqref="E81">
    <cfRule type="duplicateValues" dxfId="990" priority="410"/>
  </conditionalFormatting>
  <conditionalFormatting sqref="G81">
    <cfRule type="duplicateValues" dxfId="989" priority="409"/>
  </conditionalFormatting>
  <conditionalFormatting sqref="E82">
    <cfRule type="duplicateValues" dxfId="988" priority="408"/>
  </conditionalFormatting>
  <conditionalFormatting sqref="E92">
    <cfRule type="duplicateValues" dxfId="987" priority="407"/>
  </conditionalFormatting>
  <conditionalFormatting sqref="G93">
    <cfRule type="duplicateValues" dxfId="986" priority="406"/>
  </conditionalFormatting>
  <conditionalFormatting sqref="E96">
    <cfRule type="duplicateValues" dxfId="985" priority="405"/>
  </conditionalFormatting>
  <conditionalFormatting sqref="E95">
    <cfRule type="duplicateValues" dxfId="984" priority="404"/>
  </conditionalFormatting>
  <conditionalFormatting sqref="E94">
    <cfRule type="duplicateValues" dxfId="983" priority="403"/>
  </conditionalFormatting>
  <conditionalFormatting sqref="G96">
    <cfRule type="duplicateValues" dxfId="982" priority="402"/>
  </conditionalFormatting>
  <conditionalFormatting sqref="E93">
    <cfRule type="duplicateValues" dxfId="981" priority="401"/>
  </conditionalFormatting>
  <conditionalFormatting sqref="E97">
    <cfRule type="duplicateValues" dxfId="980" priority="400"/>
  </conditionalFormatting>
  <conditionalFormatting sqref="E91">
    <cfRule type="duplicateValues" dxfId="979" priority="399"/>
  </conditionalFormatting>
  <conditionalFormatting sqref="E83">
    <cfRule type="duplicateValues" dxfId="978" priority="398"/>
  </conditionalFormatting>
  <conditionalFormatting sqref="E89">
    <cfRule type="duplicateValues" dxfId="977" priority="397"/>
  </conditionalFormatting>
  <conditionalFormatting sqref="E88">
    <cfRule type="duplicateValues" dxfId="976" priority="396"/>
  </conditionalFormatting>
  <conditionalFormatting sqref="E87">
    <cfRule type="duplicateValues" dxfId="975" priority="395"/>
  </conditionalFormatting>
  <conditionalFormatting sqref="E84">
    <cfRule type="duplicateValues" dxfId="974" priority="394"/>
  </conditionalFormatting>
  <conditionalFormatting sqref="G83">
    <cfRule type="duplicateValues" dxfId="973" priority="393"/>
  </conditionalFormatting>
  <conditionalFormatting sqref="E86">
    <cfRule type="duplicateValues" dxfId="972" priority="392"/>
  </conditionalFormatting>
  <conditionalFormatting sqref="E85">
    <cfRule type="duplicateValues" dxfId="971" priority="391"/>
  </conditionalFormatting>
  <conditionalFormatting sqref="G84">
    <cfRule type="duplicateValues" dxfId="970" priority="390"/>
  </conditionalFormatting>
  <conditionalFormatting sqref="G86">
    <cfRule type="duplicateValues" dxfId="969" priority="389"/>
  </conditionalFormatting>
  <conditionalFormatting sqref="E90">
    <cfRule type="duplicateValues" dxfId="968" priority="388"/>
  </conditionalFormatting>
  <conditionalFormatting sqref="E98">
    <cfRule type="duplicateValues" dxfId="967" priority="387"/>
  </conditionalFormatting>
  <conditionalFormatting sqref="G100">
    <cfRule type="duplicateValues" dxfId="966" priority="386"/>
  </conditionalFormatting>
  <conditionalFormatting sqref="G103">
    <cfRule type="duplicateValues" dxfId="965" priority="385"/>
  </conditionalFormatting>
  <conditionalFormatting sqref="E102">
    <cfRule type="duplicateValues" dxfId="964" priority="384"/>
  </conditionalFormatting>
  <conditionalFormatting sqref="E104">
    <cfRule type="duplicateValues" dxfId="963" priority="383"/>
  </conditionalFormatting>
  <conditionalFormatting sqref="E106">
    <cfRule type="duplicateValues" dxfId="962" priority="382"/>
  </conditionalFormatting>
  <conditionalFormatting sqref="E99">
    <cfRule type="duplicateValues" dxfId="961" priority="381"/>
  </conditionalFormatting>
  <conditionalFormatting sqref="E100">
    <cfRule type="duplicateValues" dxfId="960" priority="380"/>
  </conditionalFormatting>
  <conditionalFormatting sqref="E103">
    <cfRule type="duplicateValues" dxfId="959" priority="379"/>
  </conditionalFormatting>
  <conditionalFormatting sqref="E105">
    <cfRule type="duplicateValues" dxfId="958" priority="378"/>
  </conditionalFormatting>
  <conditionalFormatting sqref="G105">
    <cfRule type="duplicateValues" dxfId="957" priority="377"/>
  </conditionalFormatting>
  <conditionalFormatting sqref="E107">
    <cfRule type="duplicateValues" dxfId="956" priority="376"/>
  </conditionalFormatting>
  <conditionalFormatting sqref="E108">
    <cfRule type="duplicateValues" dxfId="955" priority="375"/>
  </conditionalFormatting>
  <conditionalFormatting sqref="E109">
    <cfRule type="duplicateValues" dxfId="954" priority="374"/>
  </conditionalFormatting>
  <conditionalFormatting sqref="E110">
    <cfRule type="duplicateValues" dxfId="953" priority="373"/>
  </conditionalFormatting>
  <conditionalFormatting sqref="G111">
    <cfRule type="duplicateValues" dxfId="952" priority="372"/>
  </conditionalFormatting>
  <conditionalFormatting sqref="G109">
    <cfRule type="duplicateValues" dxfId="951" priority="371"/>
  </conditionalFormatting>
  <conditionalFormatting sqref="E112">
    <cfRule type="duplicateValues" dxfId="950" priority="370"/>
  </conditionalFormatting>
  <conditionalFormatting sqref="G114">
    <cfRule type="duplicateValues" dxfId="949" priority="369"/>
  </conditionalFormatting>
  <conditionalFormatting sqref="E113">
    <cfRule type="duplicateValues" dxfId="948" priority="368"/>
  </conditionalFormatting>
  <conditionalFormatting sqref="E114">
    <cfRule type="duplicateValues" dxfId="947" priority="367"/>
  </conditionalFormatting>
  <conditionalFormatting sqref="G113">
    <cfRule type="duplicateValues" dxfId="946" priority="366"/>
  </conditionalFormatting>
  <conditionalFormatting sqref="E115">
    <cfRule type="duplicateValues" dxfId="945" priority="365"/>
  </conditionalFormatting>
  <conditionalFormatting sqref="G115">
    <cfRule type="duplicateValues" dxfId="944" priority="364"/>
  </conditionalFormatting>
  <conditionalFormatting sqref="E116">
    <cfRule type="duplicateValues" dxfId="943" priority="363"/>
  </conditionalFormatting>
  <conditionalFormatting sqref="E117">
    <cfRule type="duplicateValues" dxfId="942" priority="362"/>
  </conditionalFormatting>
  <conditionalFormatting sqref="G117">
    <cfRule type="duplicateValues" dxfId="941" priority="361"/>
  </conditionalFormatting>
  <conditionalFormatting sqref="E118">
    <cfRule type="duplicateValues" dxfId="940" priority="360"/>
  </conditionalFormatting>
  <conditionalFormatting sqref="E121">
    <cfRule type="duplicateValues" dxfId="939" priority="359"/>
  </conditionalFormatting>
  <conditionalFormatting sqref="E120">
    <cfRule type="duplicateValues" dxfId="938" priority="358"/>
  </conditionalFormatting>
  <conditionalFormatting sqref="E119">
    <cfRule type="duplicateValues" dxfId="937" priority="357"/>
  </conditionalFormatting>
  <conditionalFormatting sqref="G119">
    <cfRule type="duplicateValues" dxfId="936" priority="356"/>
  </conditionalFormatting>
  <conditionalFormatting sqref="G120">
    <cfRule type="duplicateValues" dxfId="935" priority="355"/>
  </conditionalFormatting>
  <conditionalFormatting sqref="G121">
    <cfRule type="duplicateValues" dxfId="934" priority="354"/>
  </conditionalFormatting>
  <conditionalFormatting sqref="G118">
    <cfRule type="duplicateValues" dxfId="933" priority="353"/>
  </conditionalFormatting>
  <conditionalFormatting sqref="E122">
    <cfRule type="duplicateValues" dxfId="932" priority="352"/>
  </conditionalFormatting>
  <conditionalFormatting sqref="G124">
    <cfRule type="duplicateValues" dxfId="931" priority="351"/>
  </conditionalFormatting>
  <conditionalFormatting sqref="E124">
    <cfRule type="duplicateValues" dxfId="930" priority="350"/>
  </conditionalFormatting>
  <conditionalFormatting sqref="E123">
    <cfRule type="duplicateValues" dxfId="929" priority="349"/>
  </conditionalFormatting>
  <conditionalFormatting sqref="G123">
    <cfRule type="duplicateValues" dxfId="928" priority="348"/>
  </conditionalFormatting>
  <conditionalFormatting sqref="G122">
    <cfRule type="duplicateValues" dxfId="927" priority="347"/>
  </conditionalFormatting>
  <conditionalFormatting sqref="E125">
    <cfRule type="duplicateValues" dxfId="926" priority="346"/>
  </conditionalFormatting>
  <conditionalFormatting sqref="E126">
    <cfRule type="duplicateValues" dxfId="925" priority="345"/>
  </conditionalFormatting>
  <conditionalFormatting sqref="E127">
    <cfRule type="duplicateValues" dxfId="924" priority="344"/>
  </conditionalFormatting>
  <conditionalFormatting sqref="E128">
    <cfRule type="duplicateValues" dxfId="923" priority="343"/>
  </conditionalFormatting>
  <conditionalFormatting sqref="G129">
    <cfRule type="duplicateValues" dxfId="922" priority="342"/>
  </conditionalFormatting>
  <conditionalFormatting sqref="G128">
    <cfRule type="duplicateValues" dxfId="921" priority="341"/>
  </conditionalFormatting>
  <conditionalFormatting sqref="G126">
    <cfRule type="duplicateValues" dxfId="920" priority="340"/>
  </conditionalFormatting>
  <conditionalFormatting sqref="E130">
    <cfRule type="duplicateValues" dxfId="919" priority="339"/>
  </conditionalFormatting>
  <conditionalFormatting sqref="E131">
    <cfRule type="duplicateValues" dxfId="918" priority="338"/>
  </conditionalFormatting>
  <conditionalFormatting sqref="E134">
    <cfRule type="duplicateValues" dxfId="917" priority="337"/>
  </conditionalFormatting>
  <conditionalFormatting sqref="G132">
    <cfRule type="duplicateValues" dxfId="916" priority="336"/>
  </conditionalFormatting>
  <conditionalFormatting sqref="E133">
    <cfRule type="duplicateValues" dxfId="915" priority="335"/>
  </conditionalFormatting>
  <conditionalFormatting sqref="E132">
    <cfRule type="duplicateValues" dxfId="914" priority="334"/>
  </conditionalFormatting>
  <conditionalFormatting sqref="E135">
    <cfRule type="duplicateValues" dxfId="913" priority="333"/>
  </conditionalFormatting>
  <conditionalFormatting sqref="E139">
    <cfRule type="duplicateValues" dxfId="912" priority="332"/>
  </conditionalFormatting>
  <conditionalFormatting sqref="E141">
    <cfRule type="duplicateValues" dxfId="911" priority="331"/>
  </conditionalFormatting>
  <conditionalFormatting sqref="E140">
    <cfRule type="duplicateValues" dxfId="910" priority="330"/>
  </conditionalFormatting>
  <conditionalFormatting sqref="E138">
    <cfRule type="duplicateValues" dxfId="909" priority="329"/>
  </conditionalFormatting>
  <conditionalFormatting sqref="E142">
    <cfRule type="duplicateValues" dxfId="908" priority="328"/>
  </conditionalFormatting>
  <conditionalFormatting sqref="G142">
    <cfRule type="duplicateValues" dxfId="907" priority="327"/>
  </conditionalFormatting>
  <conditionalFormatting sqref="G138">
    <cfRule type="duplicateValues" dxfId="906" priority="326"/>
  </conditionalFormatting>
  <conditionalFormatting sqref="G137">
    <cfRule type="duplicateValues" dxfId="905" priority="325"/>
  </conditionalFormatting>
  <conditionalFormatting sqref="I136">
    <cfRule type="duplicateValues" dxfId="904" priority="324"/>
  </conditionalFormatting>
  <conditionalFormatting sqref="G136">
    <cfRule type="duplicateValues" dxfId="903" priority="323"/>
  </conditionalFormatting>
  <conditionalFormatting sqref="E136">
    <cfRule type="duplicateValues" dxfId="902" priority="322"/>
  </conditionalFormatting>
  <conditionalFormatting sqref="E137">
    <cfRule type="duplicateValues" dxfId="901" priority="321"/>
  </conditionalFormatting>
  <conditionalFormatting sqref="E143">
    <cfRule type="duplicateValues" dxfId="900" priority="320"/>
  </conditionalFormatting>
  <conditionalFormatting sqref="E144">
    <cfRule type="duplicateValues" dxfId="899" priority="319"/>
  </conditionalFormatting>
  <conditionalFormatting sqref="G144">
    <cfRule type="duplicateValues" dxfId="898" priority="318"/>
  </conditionalFormatting>
  <conditionalFormatting sqref="G143">
    <cfRule type="duplicateValues" dxfId="897" priority="317"/>
  </conditionalFormatting>
  <conditionalFormatting sqref="E145">
    <cfRule type="duplicateValues" dxfId="896" priority="316"/>
  </conditionalFormatting>
  <conditionalFormatting sqref="E148">
    <cfRule type="duplicateValues" dxfId="895" priority="315"/>
  </conditionalFormatting>
  <conditionalFormatting sqref="E147">
    <cfRule type="duplicateValues" dxfId="894" priority="314"/>
  </conditionalFormatting>
  <conditionalFormatting sqref="E146">
    <cfRule type="duplicateValues" dxfId="893" priority="313"/>
  </conditionalFormatting>
  <conditionalFormatting sqref="G146">
    <cfRule type="duplicateValues" dxfId="892" priority="312"/>
  </conditionalFormatting>
  <conditionalFormatting sqref="G147">
    <cfRule type="duplicateValues" dxfId="891" priority="311"/>
  </conditionalFormatting>
  <conditionalFormatting sqref="E149">
    <cfRule type="duplicateValues" dxfId="890" priority="310"/>
  </conditionalFormatting>
  <conditionalFormatting sqref="G151">
    <cfRule type="duplicateValues" dxfId="889" priority="309"/>
  </conditionalFormatting>
  <conditionalFormatting sqref="E152">
    <cfRule type="duplicateValues" dxfId="888" priority="308"/>
  </conditionalFormatting>
  <conditionalFormatting sqref="E151">
    <cfRule type="duplicateValues" dxfId="887" priority="307"/>
  </conditionalFormatting>
  <conditionalFormatting sqref="E150">
    <cfRule type="duplicateValues" dxfId="886" priority="306"/>
  </conditionalFormatting>
  <conditionalFormatting sqref="E153">
    <cfRule type="duplicateValues" dxfId="885" priority="305"/>
  </conditionalFormatting>
  <conditionalFormatting sqref="E154">
    <cfRule type="duplicateValues" dxfId="884" priority="304"/>
  </conditionalFormatting>
  <conditionalFormatting sqref="G154">
    <cfRule type="duplicateValues" dxfId="883" priority="303"/>
  </conditionalFormatting>
  <conditionalFormatting sqref="E155">
    <cfRule type="duplicateValues" dxfId="882" priority="302"/>
  </conditionalFormatting>
  <conditionalFormatting sqref="G159">
    <cfRule type="duplicateValues" dxfId="881" priority="301"/>
  </conditionalFormatting>
  <conditionalFormatting sqref="E159">
    <cfRule type="duplicateValues" dxfId="880" priority="300"/>
  </conditionalFormatting>
  <conditionalFormatting sqref="E158">
    <cfRule type="duplicateValues" dxfId="879" priority="299"/>
  </conditionalFormatting>
  <conditionalFormatting sqref="I159">
    <cfRule type="duplicateValues" dxfId="878" priority="298"/>
  </conditionalFormatting>
  <conditionalFormatting sqref="G158">
    <cfRule type="duplicateValues" dxfId="877" priority="297"/>
  </conditionalFormatting>
  <conditionalFormatting sqref="E157">
    <cfRule type="duplicateValues" dxfId="876" priority="296"/>
  </conditionalFormatting>
  <conditionalFormatting sqref="E156">
    <cfRule type="duplicateValues" dxfId="875" priority="295"/>
  </conditionalFormatting>
  <conditionalFormatting sqref="G127">
    <cfRule type="duplicateValues" dxfId="874" priority="294"/>
  </conditionalFormatting>
  <conditionalFormatting sqref="G131">
    <cfRule type="duplicateValues" dxfId="873" priority="293"/>
  </conditionalFormatting>
  <conditionalFormatting sqref="G133">
    <cfRule type="duplicateValues" dxfId="872" priority="292"/>
  </conditionalFormatting>
  <conditionalFormatting sqref="G134">
    <cfRule type="duplicateValues" dxfId="871" priority="291"/>
  </conditionalFormatting>
  <conditionalFormatting sqref="E129">
    <cfRule type="duplicateValues" dxfId="870" priority="290"/>
  </conditionalFormatting>
  <conditionalFormatting sqref="G60">
    <cfRule type="duplicateValues" dxfId="869" priority="289"/>
  </conditionalFormatting>
  <conditionalFormatting sqref="G56">
    <cfRule type="duplicateValues" dxfId="868" priority="288"/>
  </conditionalFormatting>
  <conditionalFormatting sqref="G77">
    <cfRule type="duplicateValues" dxfId="867" priority="287"/>
  </conditionalFormatting>
  <conditionalFormatting sqref="E160">
    <cfRule type="duplicateValues" dxfId="866" priority="286"/>
  </conditionalFormatting>
  <conditionalFormatting sqref="G160">
    <cfRule type="duplicateValues" dxfId="865" priority="285"/>
  </conditionalFormatting>
  <conditionalFormatting sqref="E161">
    <cfRule type="duplicateValues" dxfId="864" priority="284"/>
  </conditionalFormatting>
  <conditionalFormatting sqref="G162">
    <cfRule type="duplicateValues" dxfId="863" priority="283"/>
  </conditionalFormatting>
  <conditionalFormatting sqref="E162">
    <cfRule type="duplicateValues" dxfId="862" priority="282"/>
  </conditionalFormatting>
  <conditionalFormatting sqref="E163">
    <cfRule type="duplicateValues" dxfId="861" priority="281"/>
  </conditionalFormatting>
  <conditionalFormatting sqref="E165">
    <cfRule type="duplicateValues" dxfId="860" priority="280"/>
  </conditionalFormatting>
  <conditionalFormatting sqref="G165">
    <cfRule type="duplicateValues" dxfId="859" priority="279"/>
  </conditionalFormatting>
  <conditionalFormatting sqref="G163">
    <cfRule type="duplicateValues" dxfId="858" priority="278"/>
  </conditionalFormatting>
  <conditionalFormatting sqref="I163">
    <cfRule type="duplicateValues" dxfId="857" priority="277"/>
  </conditionalFormatting>
  <conditionalFormatting sqref="E166">
    <cfRule type="duplicateValues" dxfId="856" priority="276"/>
  </conditionalFormatting>
  <conditionalFormatting sqref="I170">
    <cfRule type="duplicateValues" dxfId="855" priority="275"/>
  </conditionalFormatting>
  <conditionalFormatting sqref="E173">
    <cfRule type="duplicateValues" dxfId="854" priority="274"/>
  </conditionalFormatting>
  <conditionalFormatting sqref="E171">
    <cfRule type="duplicateValues" dxfId="853" priority="273"/>
  </conditionalFormatting>
  <conditionalFormatting sqref="E170">
    <cfRule type="duplicateValues" dxfId="852" priority="272"/>
  </conditionalFormatting>
  <conditionalFormatting sqref="G173">
    <cfRule type="duplicateValues" dxfId="851" priority="271"/>
  </conditionalFormatting>
  <conditionalFormatting sqref="G168">
    <cfRule type="duplicateValues" dxfId="850" priority="270"/>
  </conditionalFormatting>
  <conditionalFormatting sqref="G166">
    <cfRule type="duplicateValues" dxfId="849" priority="269"/>
  </conditionalFormatting>
  <conditionalFormatting sqref="G170">
    <cfRule type="duplicateValues" dxfId="848" priority="268"/>
  </conditionalFormatting>
  <conditionalFormatting sqref="G171">
    <cfRule type="duplicateValues" dxfId="847" priority="267"/>
  </conditionalFormatting>
  <conditionalFormatting sqref="G172">
    <cfRule type="duplicateValues" dxfId="846" priority="266"/>
  </conditionalFormatting>
  <conditionalFormatting sqref="E169">
    <cfRule type="duplicateValues" dxfId="845" priority="265"/>
  </conditionalFormatting>
  <conditionalFormatting sqref="G167">
    <cfRule type="duplicateValues" dxfId="844" priority="264"/>
  </conditionalFormatting>
  <conditionalFormatting sqref="E174">
    <cfRule type="duplicateValues" dxfId="843" priority="263"/>
  </conditionalFormatting>
  <conditionalFormatting sqref="E175">
    <cfRule type="duplicateValues" dxfId="842" priority="262"/>
  </conditionalFormatting>
  <conditionalFormatting sqref="E176">
    <cfRule type="duplicateValues" dxfId="841" priority="261"/>
  </conditionalFormatting>
  <conditionalFormatting sqref="G175">
    <cfRule type="duplicateValues" dxfId="840" priority="260"/>
  </conditionalFormatting>
  <conditionalFormatting sqref="E177">
    <cfRule type="duplicateValues" dxfId="839" priority="259"/>
  </conditionalFormatting>
  <conditionalFormatting sqref="E178">
    <cfRule type="duplicateValues" dxfId="838" priority="258"/>
  </conditionalFormatting>
  <conditionalFormatting sqref="E179">
    <cfRule type="duplicateValues" dxfId="837" priority="257"/>
  </conditionalFormatting>
  <conditionalFormatting sqref="G183">
    <cfRule type="duplicateValues" dxfId="836" priority="256"/>
  </conditionalFormatting>
  <conditionalFormatting sqref="G184">
    <cfRule type="duplicateValues" dxfId="835" priority="255"/>
  </conditionalFormatting>
  <conditionalFormatting sqref="G181">
    <cfRule type="duplicateValues" dxfId="834" priority="254"/>
  </conditionalFormatting>
  <conditionalFormatting sqref="G178">
    <cfRule type="duplicateValues" dxfId="833" priority="253"/>
  </conditionalFormatting>
  <conditionalFormatting sqref="E184">
    <cfRule type="duplicateValues" dxfId="832" priority="252"/>
  </conditionalFormatting>
  <conditionalFormatting sqref="E180">
    <cfRule type="duplicateValues" dxfId="831" priority="251"/>
  </conditionalFormatting>
  <conditionalFormatting sqref="E182">
    <cfRule type="duplicateValues" dxfId="830" priority="250"/>
  </conditionalFormatting>
  <conditionalFormatting sqref="E183">
    <cfRule type="duplicateValues" dxfId="829" priority="249"/>
  </conditionalFormatting>
  <conditionalFormatting sqref="E181">
    <cfRule type="duplicateValues" dxfId="828" priority="248"/>
  </conditionalFormatting>
  <conditionalFormatting sqref="G182">
    <cfRule type="duplicateValues" dxfId="827" priority="247"/>
  </conditionalFormatting>
  <conditionalFormatting sqref="G179">
    <cfRule type="duplicateValues" dxfId="826" priority="246"/>
  </conditionalFormatting>
  <conditionalFormatting sqref="E189">
    <cfRule type="duplicateValues" dxfId="825" priority="245"/>
  </conditionalFormatting>
  <conditionalFormatting sqref="E187">
    <cfRule type="duplicateValues" dxfId="824" priority="244"/>
  </conditionalFormatting>
  <conditionalFormatting sqref="E186">
    <cfRule type="duplicateValues" dxfId="823" priority="243"/>
  </conditionalFormatting>
  <conditionalFormatting sqref="E185">
    <cfRule type="duplicateValues" dxfId="822" priority="242"/>
  </conditionalFormatting>
  <conditionalFormatting sqref="E190">
    <cfRule type="duplicateValues" dxfId="821" priority="241"/>
  </conditionalFormatting>
  <conditionalFormatting sqref="E188">
    <cfRule type="duplicateValues" dxfId="820" priority="240"/>
  </conditionalFormatting>
  <conditionalFormatting sqref="G189">
    <cfRule type="duplicateValues" dxfId="819" priority="239"/>
  </conditionalFormatting>
  <conditionalFormatting sqref="I187">
    <cfRule type="duplicateValues" dxfId="818" priority="238"/>
  </conditionalFormatting>
  <conditionalFormatting sqref="G185">
    <cfRule type="duplicateValues" dxfId="817" priority="237"/>
  </conditionalFormatting>
  <conditionalFormatting sqref="G186">
    <cfRule type="duplicateValues" dxfId="816" priority="236"/>
  </conditionalFormatting>
  <conditionalFormatting sqref="G187">
    <cfRule type="duplicateValues" dxfId="815" priority="235"/>
  </conditionalFormatting>
  <conditionalFormatting sqref="G188">
    <cfRule type="duplicateValues" dxfId="814" priority="234"/>
  </conditionalFormatting>
  <conditionalFormatting sqref="I189">
    <cfRule type="duplicateValues" dxfId="813" priority="232"/>
  </conditionalFormatting>
  <conditionalFormatting sqref="G191">
    <cfRule type="duplicateValues" dxfId="812" priority="231"/>
  </conditionalFormatting>
  <conditionalFormatting sqref="E192">
    <cfRule type="duplicateValues" dxfId="811" priority="230"/>
  </conditionalFormatting>
  <conditionalFormatting sqref="E172">
    <cfRule type="duplicateValues" dxfId="810" priority="229"/>
  </conditionalFormatting>
  <conditionalFormatting sqref="E167">
    <cfRule type="duplicateValues" dxfId="809" priority="228"/>
  </conditionalFormatting>
  <conditionalFormatting sqref="E202">
    <cfRule type="duplicateValues" dxfId="808" priority="227"/>
  </conditionalFormatting>
  <conditionalFormatting sqref="E197">
    <cfRule type="duplicateValues" dxfId="807" priority="226"/>
  </conditionalFormatting>
  <conditionalFormatting sqref="E201">
    <cfRule type="duplicateValues" dxfId="806" priority="225"/>
  </conditionalFormatting>
  <conditionalFormatting sqref="G200">
    <cfRule type="duplicateValues" dxfId="805" priority="224"/>
  </conditionalFormatting>
  <conditionalFormatting sqref="G193">
    <cfRule type="duplicateValues" dxfId="804" priority="223"/>
  </conditionalFormatting>
  <conditionalFormatting sqref="E195">
    <cfRule type="duplicateValues" dxfId="803" priority="222"/>
  </conditionalFormatting>
  <conditionalFormatting sqref="E193">
    <cfRule type="duplicateValues" dxfId="802" priority="221"/>
  </conditionalFormatting>
  <conditionalFormatting sqref="E194">
    <cfRule type="duplicateValues" dxfId="801" priority="220"/>
  </conditionalFormatting>
  <conditionalFormatting sqref="E198">
    <cfRule type="duplicateValues" dxfId="800" priority="219"/>
  </conditionalFormatting>
  <conditionalFormatting sqref="G194">
    <cfRule type="duplicateValues" dxfId="799" priority="218"/>
  </conditionalFormatting>
  <conditionalFormatting sqref="G196">
    <cfRule type="duplicateValues" dxfId="798" priority="217"/>
  </conditionalFormatting>
  <conditionalFormatting sqref="G198">
    <cfRule type="duplicateValues" dxfId="797" priority="216"/>
  </conditionalFormatting>
  <conditionalFormatting sqref="E200">
    <cfRule type="duplicateValues" dxfId="796" priority="215"/>
  </conditionalFormatting>
  <conditionalFormatting sqref="E196">
    <cfRule type="duplicateValues" dxfId="795" priority="214"/>
  </conditionalFormatting>
  <conditionalFormatting sqref="G197">
    <cfRule type="duplicateValues" dxfId="794" priority="213"/>
  </conditionalFormatting>
  <conditionalFormatting sqref="E203">
    <cfRule type="duplicateValues" dxfId="793" priority="212"/>
  </conditionalFormatting>
  <conditionalFormatting sqref="E208">
    <cfRule type="duplicateValues" dxfId="792" priority="211"/>
  </conditionalFormatting>
  <conditionalFormatting sqref="E209">
    <cfRule type="duplicateValues" dxfId="791" priority="210"/>
  </conditionalFormatting>
  <conditionalFormatting sqref="G205">
    <cfRule type="duplicateValues" dxfId="790" priority="209"/>
  </conditionalFormatting>
  <conditionalFormatting sqref="G208">
    <cfRule type="duplicateValues" dxfId="789" priority="208"/>
  </conditionalFormatting>
  <conditionalFormatting sqref="E207">
    <cfRule type="duplicateValues" dxfId="788" priority="207"/>
  </conditionalFormatting>
  <conditionalFormatting sqref="E204">
    <cfRule type="duplicateValues" dxfId="787" priority="206"/>
  </conditionalFormatting>
  <conditionalFormatting sqref="E205">
    <cfRule type="duplicateValues" dxfId="786" priority="205"/>
  </conditionalFormatting>
  <conditionalFormatting sqref="G206">
    <cfRule type="duplicateValues" dxfId="785" priority="204"/>
  </conditionalFormatting>
  <conditionalFormatting sqref="I205">
    <cfRule type="duplicateValues" dxfId="784" priority="203"/>
  </conditionalFormatting>
  <conditionalFormatting sqref="E210">
    <cfRule type="duplicateValues" dxfId="783" priority="202"/>
  </conditionalFormatting>
  <conditionalFormatting sqref="E211">
    <cfRule type="duplicateValues" dxfId="782" priority="201"/>
  </conditionalFormatting>
  <conditionalFormatting sqref="I216">
    <cfRule type="duplicateValues" dxfId="781" priority="200"/>
  </conditionalFormatting>
  <conditionalFormatting sqref="E217">
    <cfRule type="duplicateValues" dxfId="780" priority="199"/>
  </conditionalFormatting>
  <conditionalFormatting sqref="E214">
    <cfRule type="duplicateValues" dxfId="779" priority="198"/>
  </conditionalFormatting>
  <conditionalFormatting sqref="E212">
    <cfRule type="duplicateValues" dxfId="778" priority="197"/>
  </conditionalFormatting>
  <conditionalFormatting sqref="I212">
    <cfRule type="duplicateValues" dxfId="777" priority="196"/>
  </conditionalFormatting>
  <conditionalFormatting sqref="G214">
    <cfRule type="duplicateValues" dxfId="776" priority="195"/>
  </conditionalFormatting>
  <conditionalFormatting sqref="G217">
    <cfRule type="duplicateValues" dxfId="775" priority="194"/>
  </conditionalFormatting>
  <conditionalFormatting sqref="E216">
    <cfRule type="duplicateValues" dxfId="774" priority="193"/>
  </conditionalFormatting>
  <conditionalFormatting sqref="E213">
    <cfRule type="duplicateValues" dxfId="773" priority="192"/>
  </conditionalFormatting>
  <conditionalFormatting sqref="G212">
    <cfRule type="duplicateValues" dxfId="772" priority="191"/>
  </conditionalFormatting>
  <conditionalFormatting sqref="E215">
    <cfRule type="duplicateValues" dxfId="771" priority="190"/>
  </conditionalFormatting>
  <conditionalFormatting sqref="G216">
    <cfRule type="duplicateValues" dxfId="770" priority="189"/>
  </conditionalFormatting>
  <conditionalFormatting sqref="G213">
    <cfRule type="duplicateValues" dxfId="769" priority="188"/>
  </conditionalFormatting>
  <conditionalFormatting sqref="I217">
    <cfRule type="duplicateValues" dxfId="768" priority="187"/>
  </conditionalFormatting>
  <conditionalFormatting sqref="E218">
    <cfRule type="duplicateValues" dxfId="767" priority="186"/>
  </conditionalFormatting>
  <conditionalFormatting sqref="E219">
    <cfRule type="duplicateValues" dxfId="766" priority="185"/>
  </conditionalFormatting>
  <conditionalFormatting sqref="G219">
    <cfRule type="duplicateValues" dxfId="765" priority="184"/>
  </conditionalFormatting>
  <conditionalFormatting sqref="E226">
    <cfRule type="duplicateValues" dxfId="764" priority="183"/>
  </conditionalFormatting>
  <conditionalFormatting sqref="E223">
    <cfRule type="duplicateValues" dxfId="763" priority="182"/>
  </conditionalFormatting>
  <conditionalFormatting sqref="G226">
    <cfRule type="duplicateValues" dxfId="762" priority="181"/>
  </conditionalFormatting>
  <conditionalFormatting sqref="G221">
    <cfRule type="duplicateValues" dxfId="761" priority="180"/>
  </conditionalFormatting>
  <conditionalFormatting sqref="E220">
    <cfRule type="duplicateValues" dxfId="760" priority="179"/>
  </conditionalFormatting>
  <conditionalFormatting sqref="E225">
    <cfRule type="duplicateValues" dxfId="759" priority="178"/>
  </conditionalFormatting>
  <conditionalFormatting sqref="E222">
    <cfRule type="duplicateValues" dxfId="758" priority="177"/>
  </conditionalFormatting>
  <conditionalFormatting sqref="G220">
    <cfRule type="duplicateValues" dxfId="757" priority="176"/>
  </conditionalFormatting>
  <conditionalFormatting sqref="G222">
    <cfRule type="duplicateValues" dxfId="756" priority="175"/>
  </conditionalFormatting>
  <conditionalFormatting sqref="G224">
    <cfRule type="duplicateValues" dxfId="755" priority="174"/>
  </conditionalFormatting>
  <conditionalFormatting sqref="E221">
    <cfRule type="duplicateValues" dxfId="754" priority="173"/>
  </conditionalFormatting>
  <conditionalFormatting sqref="E224">
    <cfRule type="duplicateValues" dxfId="753" priority="172"/>
  </conditionalFormatting>
  <conditionalFormatting sqref="E227">
    <cfRule type="duplicateValues" dxfId="752" priority="171"/>
  </conditionalFormatting>
  <conditionalFormatting sqref="G229">
    <cfRule type="duplicateValues" dxfId="751" priority="170"/>
  </conditionalFormatting>
  <conditionalFormatting sqref="E230">
    <cfRule type="duplicateValues" dxfId="750" priority="169"/>
  </conditionalFormatting>
  <conditionalFormatting sqref="E236">
    <cfRule type="duplicateValues" dxfId="749" priority="168"/>
  </conditionalFormatting>
  <conditionalFormatting sqref="G236">
    <cfRule type="duplicateValues" dxfId="748" priority="167"/>
  </conditionalFormatting>
  <conditionalFormatting sqref="G233">
    <cfRule type="duplicateValues" dxfId="747" priority="166"/>
  </conditionalFormatting>
  <conditionalFormatting sqref="G235">
    <cfRule type="duplicateValues" dxfId="746" priority="165"/>
  </conditionalFormatting>
  <conditionalFormatting sqref="E235">
    <cfRule type="duplicateValues" dxfId="745" priority="164"/>
  </conditionalFormatting>
  <conditionalFormatting sqref="E234">
    <cfRule type="duplicateValues" dxfId="744" priority="163"/>
  </conditionalFormatting>
  <conditionalFormatting sqref="E233">
    <cfRule type="duplicateValues" dxfId="743" priority="162"/>
  </conditionalFormatting>
  <conditionalFormatting sqref="E232">
    <cfRule type="duplicateValues" dxfId="742" priority="161"/>
  </conditionalFormatting>
  <conditionalFormatting sqref="G231">
    <cfRule type="duplicateValues" dxfId="741" priority="160"/>
  </conditionalFormatting>
  <conditionalFormatting sqref="E231">
    <cfRule type="duplicateValues" dxfId="740" priority="159"/>
  </conditionalFormatting>
  <conditionalFormatting sqref="I232">
    <cfRule type="duplicateValues" dxfId="739" priority="158"/>
  </conditionalFormatting>
  <conditionalFormatting sqref="G232">
    <cfRule type="duplicateValues" dxfId="738" priority="157"/>
  </conditionalFormatting>
  <conditionalFormatting sqref="G228">
    <cfRule type="duplicateValues" dxfId="737" priority="156"/>
  </conditionalFormatting>
  <conditionalFormatting sqref="G227">
    <cfRule type="duplicateValues" dxfId="736" priority="155"/>
  </conditionalFormatting>
  <conditionalFormatting sqref="E228">
    <cfRule type="duplicateValues" dxfId="735" priority="154"/>
  </conditionalFormatting>
  <conditionalFormatting sqref="E229">
    <cfRule type="duplicateValues" dxfId="734" priority="153"/>
  </conditionalFormatting>
  <conditionalFormatting sqref="E243">
    <cfRule type="duplicateValues" dxfId="733" priority="152"/>
  </conditionalFormatting>
  <conditionalFormatting sqref="E242">
    <cfRule type="duplicateValues" dxfId="732" priority="151"/>
  </conditionalFormatting>
  <conditionalFormatting sqref="E241">
    <cfRule type="duplicateValues" dxfId="731" priority="150"/>
  </conditionalFormatting>
  <conditionalFormatting sqref="G237">
    <cfRule type="duplicateValues" dxfId="730" priority="149"/>
  </conditionalFormatting>
  <conditionalFormatting sqref="I237">
    <cfRule type="duplicateValues" dxfId="729" priority="148"/>
  </conditionalFormatting>
  <conditionalFormatting sqref="G241">
    <cfRule type="duplicateValues" dxfId="728" priority="147"/>
  </conditionalFormatting>
  <conditionalFormatting sqref="I241">
    <cfRule type="duplicateValues" dxfId="727" priority="146"/>
  </conditionalFormatting>
  <conditionalFormatting sqref="E238">
    <cfRule type="duplicateValues" dxfId="726" priority="145"/>
  </conditionalFormatting>
  <conditionalFormatting sqref="E240">
    <cfRule type="duplicateValues" dxfId="725" priority="144"/>
  </conditionalFormatting>
  <conditionalFormatting sqref="G240">
    <cfRule type="duplicateValues" dxfId="724" priority="143"/>
  </conditionalFormatting>
  <conditionalFormatting sqref="E239">
    <cfRule type="duplicateValues" dxfId="723" priority="142"/>
  </conditionalFormatting>
  <conditionalFormatting sqref="E244">
    <cfRule type="duplicateValues" dxfId="722" priority="141"/>
  </conditionalFormatting>
  <conditionalFormatting sqref="G245">
    <cfRule type="duplicateValues" dxfId="721" priority="140"/>
  </conditionalFormatting>
  <conditionalFormatting sqref="E245">
    <cfRule type="duplicateValues" dxfId="720" priority="139"/>
  </conditionalFormatting>
  <conditionalFormatting sqref="E246">
    <cfRule type="duplicateValues" dxfId="719" priority="138"/>
  </conditionalFormatting>
  <conditionalFormatting sqref="E247">
    <cfRule type="duplicateValues" dxfId="718" priority="137"/>
  </conditionalFormatting>
  <conditionalFormatting sqref="E253">
    <cfRule type="duplicateValues" dxfId="717" priority="136"/>
  </conditionalFormatting>
  <conditionalFormatting sqref="E250">
    <cfRule type="duplicateValues" dxfId="716" priority="135"/>
  </conditionalFormatting>
  <conditionalFormatting sqref="G247">
    <cfRule type="duplicateValues" dxfId="715" priority="134"/>
  </conditionalFormatting>
  <conditionalFormatting sqref="G248">
    <cfRule type="duplicateValues" dxfId="714" priority="133"/>
  </conditionalFormatting>
  <conditionalFormatting sqref="E248">
    <cfRule type="duplicateValues" dxfId="713" priority="132"/>
  </conditionalFormatting>
  <conditionalFormatting sqref="E249">
    <cfRule type="duplicateValues" dxfId="712" priority="131"/>
  </conditionalFormatting>
  <conditionalFormatting sqref="E251">
    <cfRule type="duplicateValues" dxfId="711" priority="130"/>
  </conditionalFormatting>
  <conditionalFormatting sqref="E252">
    <cfRule type="duplicateValues" dxfId="710" priority="129"/>
  </conditionalFormatting>
  <conditionalFormatting sqref="E261">
    <cfRule type="duplicateValues" dxfId="709" priority="128"/>
  </conditionalFormatting>
  <conditionalFormatting sqref="E264">
    <cfRule type="duplicateValues" dxfId="708" priority="127"/>
  </conditionalFormatting>
  <conditionalFormatting sqref="G263">
    <cfRule type="duplicateValues" dxfId="707" priority="126"/>
  </conditionalFormatting>
  <conditionalFormatting sqref="G262">
    <cfRule type="duplicateValues" dxfId="706" priority="125"/>
  </conditionalFormatting>
  <conditionalFormatting sqref="I263">
    <cfRule type="duplicateValues" dxfId="705" priority="124"/>
  </conditionalFormatting>
  <conditionalFormatting sqref="E263">
    <cfRule type="duplicateValues" dxfId="704" priority="123"/>
  </conditionalFormatting>
  <conditionalFormatting sqref="E262">
    <cfRule type="duplicateValues" dxfId="703" priority="122"/>
  </conditionalFormatting>
  <conditionalFormatting sqref="E260">
    <cfRule type="duplicateValues" dxfId="702" priority="121"/>
  </conditionalFormatting>
  <conditionalFormatting sqref="E256">
    <cfRule type="duplicateValues" dxfId="701" priority="120"/>
  </conditionalFormatting>
  <conditionalFormatting sqref="E254">
    <cfRule type="duplicateValues" dxfId="700" priority="119"/>
  </conditionalFormatting>
  <conditionalFormatting sqref="G254">
    <cfRule type="duplicateValues" dxfId="699" priority="118"/>
  </conditionalFormatting>
  <conditionalFormatting sqref="I255">
    <cfRule type="duplicateValues" dxfId="698" priority="117"/>
  </conditionalFormatting>
  <conditionalFormatting sqref="G255">
    <cfRule type="duplicateValues" dxfId="697" priority="116"/>
  </conditionalFormatting>
  <conditionalFormatting sqref="E255">
    <cfRule type="duplicateValues" dxfId="696" priority="115"/>
  </conditionalFormatting>
  <conditionalFormatting sqref="E258">
    <cfRule type="duplicateValues" dxfId="695" priority="114"/>
  </conditionalFormatting>
  <conditionalFormatting sqref="I256">
    <cfRule type="duplicateValues" dxfId="694" priority="113"/>
  </conditionalFormatting>
  <conditionalFormatting sqref="G256">
    <cfRule type="duplicateValues" dxfId="693" priority="112"/>
  </conditionalFormatting>
  <conditionalFormatting sqref="G258">
    <cfRule type="duplicateValues" dxfId="692" priority="111"/>
  </conditionalFormatting>
  <conditionalFormatting sqref="G259">
    <cfRule type="duplicateValues" dxfId="691" priority="110"/>
  </conditionalFormatting>
  <conditionalFormatting sqref="E259">
    <cfRule type="duplicateValues" dxfId="690" priority="109"/>
  </conditionalFormatting>
  <conditionalFormatting sqref="E257">
    <cfRule type="duplicateValues" dxfId="689" priority="108"/>
  </conditionalFormatting>
  <conditionalFormatting sqref="G257">
    <cfRule type="duplicateValues" dxfId="688" priority="107"/>
  </conditionalFormatting>
  <conditionalFormatting sqref="E266">
    <cfRule type="duplicateValues" dxfId="687" priority="106"/>
  </conditionalFormatting>
  <conditionalFormatting sqref="E265">
    <cfRule type="duplicateValues" dxfId="686" priority="105"/>
  </conditionalFormatting>
  <conditionalFormatting sqref="I266">
    <cfRule type="duplicateValues" dxfId="685" priority="103"/>
  </conditionalFormatting>
  <conditionalFormatting sqref="G266">
    <cfRule type="duplicateValues" dxfId="684" priority="102"/>
  </conditionalFormatting>
  <conditionalFormatting sqref="E268">
    <cfRule type="duplicateValues" dxfId="683" priority="101"/>
  </conditionalFormatting>
  <conditionalFormatting sqref="G268">
    <cfRule type="duplicateValues" dxfId="682" priority="100"/>
  </conditionalFormatting>
  <conditionalFormatting sqref="G269">
    <cfRule type="duplicateValues" dxfId="681" priority="99"/>
  </conditionalFormatting>
  <conditionalFormatting sqref="E269">
    <cfRule type="duplicateValues" dxfId="680" priority="98"/>
  </conditionalFormatting>
  <conditionalFormatting sqref="E267">
    <cfRule type="duplicateValues" dxfId="679" priority="97"/>
  </conditionalFormatting>
  <conditionalFormatting sqref="G265">
    <cfRule type="duplicateValues" dxfId="678" priority="96"/>
  </conditionalFormatting>
  <conditionalFormatting sqref="G45">
    <cfRule type="duplicateValues" dxfId="677" priority="95"/>
  </conditionalFormatting>
  <conditionalFormatting sqref="G51">
    <cfRule type="duplicateValues" dxfId="676" priority="94"/>
  </conditionalFormatting>
  <conditionalFormatting sqref="E270">
    <cfRule type="duplicateValues" dxfId="675" priority="93"/>
  </conditionalFormatting>
  <conditionalFormatting sqref="E273">
    <cfRule type="duplicateValues" dxfId="674" priority="92"/>
  </conditionalFormatting>
  <conditionalFormatting sqref="G272">
    <cfRule type="duplicateValues" dxfId="673" priority="91"/>
  </conditionalFormatting>
  <conditionalFormatting sqref="G274">
    <cfRule type="duplicateValues" dxfId="672" priority="90"/>
  </conditionalFormatting>
  <conditionalFormatting sqref="E272">
    <cfRule type="duplicateValues" dxfId="671" priority="89"/>
  </conditionalFormatting>
  <conditionalFormatting sqref="E275">
    <cfRule type="duplicateValues" dxfId="670" priority="88"/>
  </conditionalFormatting>
  <conditionalFormatting sqref="G271">
    <cfRule type="duplicateValues" dxfId="669" priority="87"/>
  </conditionalFormatting>
  <conditionalFormatting sqref="E271">
    <cfRule type="duplicateValues" dxfId="668" priority="86"/>
  </conditionalFormatting>
  <conditionalFormatting sqref="E274">
    <cfRule type="duplicateValues" dxfId="667" priority="85"/>
  </conditionalFormatting>
  <conditionalFormatting sqref="G273">
    <cfRule type="duplicateValues" dxfId="666" priority="84"/>
  </conditionalFormatting>
  <conditionalFormatting sqref="G275">
    <cfRule type="duplicateValues" dxfId="665" priority="83"/>
  </conditionalFormatting>
  <conditionalFormatting sqref="E276">
    <cfRule type="duplicateValues" dxfId="664" priority="82"/>
  </conditionalFormatting>
  <conditionalFormatting sqref="E277">
    <cfRule type="duplicateValues" dxfId="663" priority="81"/>
  </conditionalFormatting>
  <conditionalFormatting sqref="G277">
    <cfRule type="duplicateValues" dxfId="662" priority="80"/>
  </conditionalFormatting>
  <conditionalFormatting sqref="G276">
    <cfRule type="duplicateValues" dxfId="661" priority="79"/>
  </conditionalFormatting>
  <conditionalFormatting sqref="G278">
    <cfRule type="duplicateValues" dxfId="660" priority="78"/>
  </conditionalFormatting>
  <conditionalFormatting sqref="G281">
    <cfRule type="duplicateValues" dxfId="659" priority="77"/>
  </conditionalFormatting>
  <conditionalFormatting sqref="G280">
    <cfRule type="duplicateValues" dxfId="658" priority="76"/>
  </conditionalFormatting>
  <conditionalFormatting sqref="E281">
    <cfRule type="duplicateValues" dxfId="657" priority="75"/>
  </conditionalFormatting>
  <conditionalFormatting sqref="E278">
    <cfRule type="duplicateValues" dxfId="656" priority="74"/>
  </conditionalFormatting>
  <conditionalFormatting sqref="G279">
    <cfRule type="duplicateValues" dxfId="655" priority="73"/>
  </conditionalFormatting>
  <conditionalFormatting sqref="E282">
    <cfRule type="duplicateValues" dxfId="654" priority="72"/>
  </conditionalFormatting>
  <conditionalFormatting sqref="E283">
    <cfRule type="duplicateValues" dxfId="653" priority="71"/>
  </conditionalFormatting>
  <conditionalFormatting sqref="G283">
    <cfRule type="duplicateValues" dxfId="652" priority="70"/>
  </conditionalFormatting>
  <conditionalFormatting sqref="G282">
    <cfRule type="duplicateValues" dxfId="651" priority="69"/>
  </conditionalFormatting>
  <conditionalFormatting sqref="E285">
    <cfRule type="duplicateValues" dxfId="650" priority="68"/>
  </conditionalFormatting>
  <conditionalFormatting sqref="E286">
    <cfRule type="duplicateValues" dxfId="649" priority="67"/>
  </conditionalFormatting>
  <conditionalFormatting sqref="G284">
    <cfRule type="duplicateValues" dxfId="648" priority="66"/>
  </conditionalFormatting>
  <conditionalFormatting sqref="E284">
    <cfRule type="duplicateValues" dxfId="647" priority="65"/>
  </conditionalFormatting>
  <conditionalFormatting sqref="I284">
    <cfRule type="duplicateValues" dxfId="646" priority="64"/>
  </conditionalFormatting>
  <conditionalFormatting sqref="E287">
    <cfRule type="duplicateValues" dxfId="645" priority="63"/>
  </conditionalFormatting>
  <conditionalFormatting sqref="G290">
    <cfRule type="duplicateValues" dxfId="644" priority="62"/>
  </conditionalFormatting>
  <conditionalFormatting sqref="G291">
    <cfRule type="duplicateValues" dxfId="643" priority="61"/>
  </conditionalFormatting>
  <conditionalFormatting sqref="E292">
    <cfRule type="duplicateValues" dxfId="642" priority="60"/>
  </conditionalFormatting>
  <conditionalFormatting sqref="E291">
    <cfRule type="duplicateValues" dxfId="641" priority="59"/>
  </conditionalFormatting>
  <conditionalFormatting sqref="E290">
    <cfRule type="duplicateValues" dxfId="640" priority="58"/>
  </conditionalFormatting>
  <conditionalFormatting sqref="G288">
    <cfRule type="duplicateValues" dxfId="639" priority="57"/>
  </conditionalFormatting>
  <conditionalFormatting sqref="G287">
    <cfRule type="duplicateValues" dxfId="638" priority="56"/>
  </conditionalFormatting>
  <conditionalFormatting sqref="G289">
    <cfRule type="duplicateValues" dxfId="637" priority="55"/>
  </conditionalFormatting>
  <conditionalFormatting sqref="E289">
    <cfRule type="duplicateValues" dxfId="636" priority="54"/>
  </conditionalFormatting>
  <conditionalFormatting sqref="E288">
    <cfRule type="duplicateValues" dxfId="635" priority="53"/>
  </conditionalFormatting>
  <conditionalFormatting sqref="E299">
    <cfRule type="duplicateValues" dxfId="634" priority="52"/>
  </conditionalFormatting>
  <conditionalFormatting sqref="E298">
    <cfRule type="duplicateValues" dxfId="633" priority="51"/>
  </conditionalFormatting>
  <conditionalFormatting sqref="E297">
    <cfRule type="duplicateValues" dxfId="632" priority="50"/>
  </conditionalFormatting>
  <conditionalFormatting sqref="E296">
    <cfRule type="duplicateValues" dxfId="631" priority="49"/>
  </conditionalFormatting>
  <conditionalFormatting sqref="E295">
    <cfRule type="duplicateValues" dxfId="630" priority="48"/>
  </conditionalFormatting>
  <conditionalFormatting sqref="E294">
    <cfRule type="duplicateValues" dxfId="629" priority="47"/>
  </conditionalFormatting>
  <conditionalFormatting sqref="E293">
    <cfRule type="duplicateValues" dxfId="628" priority="46"/>
  </conditionalFormatting>
  <conditionalFormatting sqref="G293">
    <cfRule type="duplicateValues" dxfId="627" priority="45"/>
  </conditionalFormatting>
  <conditionalFormatting sqref="G295">
    <cfRule type="duplicateValues" dxfId="626" priority="44"/>
  </conditionalFormatting>
  <conditionalFormatting sqref="G298">
    <cfRule type="duplicateValues" dxfId="625" priority="43"/>
  </conditionalFormatting>
  <conditionalFormatting sqref="E300">
    <cfRule type="duplicateValues" dxfId="624" priority="42"/>
  </conditionalFormatting>
  <conditionalFormatting sqref="E301">
    <cfRule type="duplicateValues" dxfId="623" priority="41"/>
  </conditionalFormatting>
  <conditionalFormatting sqref="E302">
    <cfRule type="duplicateValues" dxfId="622" priority="40"/>
  </conditionalFormatting>
  <conditionalFormatting sqref="E305">
    <cfRule type="duplicateValues" dxfId="621" priority="39"/>
  </conditionalFormatting>
  <conditionalFormatting sqref="G305">
    <cfRule type="duplicateValues" dxfId="620" priority="38"/>
  </conditionalFormatting>
  <conditionalFormatting sqref="G304">
    <cfRule type="duplicateValues" dxfId="619" priority="37"/>
  </conditionalFormatting>
  <conditionalFormatting sqref="E304">
    <cfRule type="duplicateValues" dxfId="618" priority="36"/>
  </conditionalFormatting>
  <conditionalFormatting sqref="I303">
    <cfRule type="duplicateValues" dxfId="617" priority="35"/>
  </conditionalFormatting>
  <conditionalFormatting sqref="E303">
    <cfRule type="duplicateValues" dxfId="616" priority="34"/>
  </conditionalFormatting>
  <conditionalFormatting sqref="G303">
    <cfRule type="duplicateValues" dxfId="615" priority="33"/>
  </conditionalFormatting>
  <conditionalFormatting sqref="E306">
    <cfRule type="duplicateValues" dxfId="614" priority="32"/>
  </conditionalFormatting>
  <conditionalFormatting sqref="E309">
    <cfRule type="duplicateValues" dxfId="613" priority="31"/>
  </conditionalFormatting>
  <conditionalFormatting sqref="G309">
    <cfRule type="duplicateValues" dxfId="612" priority="30"/>
  </conditionalFormatting>
  <conditionalFormatting sqref="E308">
    <cfRule type="duplicateValues" dxfId="611" priority="29"/>
  </conditionalFormatting>
  <conditionalFormatting sqref="E307">
    <cfRule type="duplicateValues" dxfId="610" priority="28"/>
  </conditionalFormatting>
  <conditionalFormatting sqref="G306">
    <cfRule type="duplicateValues" dxfId="609" priority="27"/>
  </conditionalFormatting>
  <conditionalFormatting sqref="E310">
    <cfRule type="duplicateValues" dxfId="608" priority="26"/>
  </conditionalFormatting>
  <conditionalFormatting sqref="E311">
    <cfRule type="duplicateValues" dxfId="607" priority="25"/>
  </conditionalFormatting>
  <conditionalFormatting sqref="G310">
    <cfRule type="duplicateValues" dxfId="606" priority="24"/>
  </conditionalFormatting>
  <conditionalFormatting sqref="E312">
    <cfRule type="duplicateValues" dxfId="605" priority="23"/>
  </conditionalFormatting>
  <conditionalFormatting sqref="G314">
    <cfRule type="duplicateValues" dxfId="604" priority="22"/>
  </conditionalFormatting>
  <conditionalFormatting sqref="E314">
    <cfRule type="duplicateValues" dxfId="603" priority="21"/>
  </conditionalFormatting>
  <conditionalFormatting sqref="E313">
    <cfRule type="duplicateValues" dxfId="602" priority="20"/>
  </conditionalFormatting>
  <conditionalFormatting sqref="G312">
    <cfRule type="duplicateValues" dxfId="601" priority="19"/>
  </conditionalFormatting>
  <conditionalFormatting sqref="E315">
    <cfRule type="duplicateValues" dxfId="600" priority="18"/>
  </conditionalFormatting>
  <conditionalFormatting sqref="E316">
    <cfRule type="duplicateValues" dxfId="599" priority="17"/>
  </conditionalFormatting>
  <conditionalFormatting sqref="E317">
    <cfRule type="duplicateValues" dxfId="598" priority="16"/>
  </conditionalFormatting>
  <conditionalFormatting sqref="E318">
    <cfRule type="duplicateValues" dxfId="597" priority="15"/>
  </conditionalFormatting>
  <conditionalFormatting sqref="E320">
    <cfRule type="duplicateValues" dxfId="596" priority="14"/>
  </conditionalFormatting>
  <conditionalFormatting sqref="G320">
    <cfRule type="duplicateValues" dxfId="595" priority="13"/>
  </conditionalFormatting>
  <conditionalFormatting sqref="G317">
    <cfRule type="duplicateValues" dxfId="594" priority="12"/>
  </conditionalFormatting>
  <conditionalFormatting sqref="I320">
    <cfRule type="duplicateValues" dxfId="593" priority="11"/>
  </conditionalFormatting>
  <conditionalFormatting sqref="E319">
    <cfRule type="duplicateValues" dxfId="592" priority="10"/>
  </conditionalFormatting>
  <conditionalFormatting sqref="E321">
    <cfRule type="duplicateValues" dxfId="9" priority="9"/>
  </conditionalFormatting>
  <conditionalFormatting sqref="G322">
    <cfRule type="duplicateValues" dxfId="8" priority="8"/>
  </conditionalFormatting>
  <conditionalFormatting sqref="E323">
    <cfRule type="duplicateValues" dxfId="7" priority="7"/>
  </conditionalFormatting>
  <conditionalFormatting sqref="E325">
    <cfRule type="duplicateValues" dxfId="6" priority="6"/>
  </conditionalFormatting>
  <conditionalFormatting sqref="E322">
    <cfRule type="duplicateValues" dxfId="5" priority="5"/>
  </conditionalFormatting>
  <conditionalFormatting sqref="G323">
    <cfRule type="duplicateValues" dxfId="4" priority="4"/>
  </conditionalFormatting>
  <conditionalFormatting sqref="I323">
    <cfRule type="duplicateValues" dxfId="3" priority="3"/>
  </conditionalFormatting>
  <conditionalFormatting sqref="E324">
    <cfRule type="duplicateValues" dxfId="2" priority="2"/>
  </conditionalFormatting>
  <conditionalFormatting sqref="E32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83"/>
  <sheetViews>
    <sheetView workbookViewId="0">
      <pane ySplit="1" topLeftCell="A59" activePane="bottomLeft" state="frozen"/>
      <selection pane="bottomLeft" activeCell="A81" sqref="A81:K82"/>
    </sheetView>
  </sheetViews>
  <sheetFormatPr defaultRowHeight="15" x14ac:dyDescent="0.25"/>
  <cols>
    <col min="1" max="1" width="13.42578125" style="6" customWidth="1"/>
    <col min="2" max="2" width="9.140625" style="132"/>
    <col min="3" max="3" width="10.7109375" style="14" bestFit="1" customWidth="1"/>
    <col min="4" max="4" width="12.7109375" style="1" bestFit="1" customWidth="1"/>
    <col min="5" max="5" width="11.7109375" style="130" bestFit="1" customWidth="1"/>
    <col min="6" max="6" width="6.7109375" style="194" customWidth="1"/>
    <col min="7" max="7" width="18.42578125" style="1" bestFit="1" customWidth="1"/>
    <col min="8" max="8" width="9.140625" style="12"/>
    <col min="9" max="9" width="11.5703125" style="43" bestFit="1" customWidth="1"/>
    <col min="10" max="10" width="9.5703125" bestFit="1" customWidth="1"/>
    <col min="11" max="11" width="10.42578125" bestFit="1" customWidth="1"/>
    <col min="12" max="12" width="9.140625" style="14"/>
  </cols>
  <sheetData>
    <row r="1" spans="1:9" x14ac:dyDescent="0.25">
      <c r="A1" s="11" t="s">
        <v>210</v>
      </c>
      <c r="B1" s="131" t="s">
        <v>0</v>
      </c>
      <c r="C1" s="3" t="s">
        <v>211</v>
      </c>
      <c r="D1" s="2" t="s">
        <v>37</v>
      </c>
      <c r="E1" s="209" t="s">
        <v>212</v>
      </c>
      <c r="F1" s="209"/>
      <c r="G1" s="2" t="s">
        <v>214</v>
      </c>
      <c r="H1" s="11" t="s">
        <v>213</v>
      </c>
      <c r="I1" s="81" t="s">
        <v>401</v>
      </c>
    </row>
    <row r="2" spans="1:9" x14ac:dyDescent="0.25">
      <c r="A2" s="176">
        <v>13</v>
      </c>
      <c r="B2" s="132">
        <v>1</v>
      </c>
      <c r="D2" s="184" t="s">
        <v>140</v>
      </c>
      <c r="E2" s="171">
        <v>6023</v>
      </c>
      <c r="F2" s="171">
        <v>11</v>
      </c>
      <c r="G2" s="1" t="s">
        <v>220</v>
      </c>
      <c r="H2" s="12">
        <v>3</v>
      </c>
    </row>
    <row r="3" spans="1:9" x14ac:dyDescent="0.25">
      <c r="A3" s="176">
        <v>13</v>
      </c>
      <c r="B3" s="132">
        <v>1</v>
      </c>
      <c r="D3" s="184" t="s">
        <v>39</v>
      </c>
      <c r="E3" s="171">
        <v>2012</v>
      </c>
      <c r="F3" s="171">
        <v>9</v>
      </c>
      <c r="G3" s="1" t="s">
        <v>218</v>
      </c>
      <c r="H3" s="12">
        <v>3</v>
      </c>
    </row>
    <row r="4" spans="1:9" x14ac:dyDescent="0.25">
      <c r="A4" s="176">
        <v>13</v>
      </c>
      <c r="B4" s="132">
        <v>1</v>
      </c>
      <c r="D4" s="184" t="s">
        <v>39</v>
      </c>
      <c r="F4" s="194">
        <v>2</v>
      </c>
      <c r="G4" s="1" t="s">
        <v>216</v>
      </c>
      <c r="H4" s="12">
        <v>3</v>
      </c>
    </row>
    <row r="5" spans="1:9" x14ac:dyDescent="0.25">
      <c r="A5" s="132">
        <v>21</v>
      </c>
      <c r="B5" s="132">
        <v>3</v>
      </c>
      <c r="C5" s="105">
        <v>0.83333333333333337</v>
      </c>
      <c r="D5" s="1" t="s">
        <v>414</v>
      </c>
      <c r="E5" s="171">
        <v>8024</v>
      </c>
      <c r="F5" s="194">
        <v>11</v>
      </c>
      <c r="G5" s="1" t="s">
        <v>221</v>
      </c>
      <c r="H5" s="12">
        <v>3</v>
      </c>
    </row>
    <row r="6" spans="1:9" x14ac:dyDescent="0.25">
      <c r="A6" s="132">
        <v>21</v>
      </c>
      <c r="B6" s="132">
        <v>2</v>
      </c>
      <c r="C6" s="105">
        <v>0.21805555555555556</v>
      </c>
      <c r="D6" s="1" t="s">
        <v>66</v>
      </c>
      <c r="E6" s="171">
        <v>3014</v>
      </c>
      <c r="F6" s="194">
        <v>5</v>
      </c>
      <c r="G6" s="1" t="s">
        <v>218</v>
      </c>
      <c r="H6" s="12">
        <v>3</v>
      </c>
    </row>
    <row r="7" spans="1:9" x14ac:dyDescent="0.25">
      <c r="A7" s="132">
        <v>21</v>
      </c>
      <c r="B7" s="132">
        <v>2</v>
      </c>
      <c r="C7" s="105">
        <v>7.9166666666666663E-2</v>
      </c>
      <c r="D7" s="184" t="s">
        <v>66</v>
      </c>
      <c r="E7" s="171">
        <v>3023</v>
      </c>
      <c r="F7" s="194">
        <v>19</v>
      </c>
      <c r="G7" s="1" t="s">
        <v>221</v>
      </c>
      <c r="H7" s="12">
        <v>3</v>
      </c>
    </row>
    <row r="8" spans="1:9" x14ac:dyDescent="0.25">
      <c r="A8" s="132">
        <v>21</v>
      </c>
      <c r="B8" s="132">
        <v>3</v>
      </c>
      <c r="C8" s="105">
        <v>0.16874999999999998</v>
      </c>
      <c r="D8" s="184" t="s">
        <v>66</v>
      </c>
      <c r="E8" s="171">
        <v>3022</v>
      </c>
      <c r="F8" s="194">
        <v>11</v>
      </c>
      <c r="G8" s="1" t="s">
        <v>218</v>
      </c>
      <c r="H8" s="12">
        <v>3</v>
      </c>
      <c r="I8" s="43" t="s">
        <v>578</v>
      </c>
    </row>
    <row r="9" spans="1:9" x14ac:dyDescent="0.25">
      <c r="A9" s="132">
        <v>21</v>
      </c>
      <c r="B9" s="132">
        <v>3</v>
      </c>
      <c r="C9" s="105">
        <v>0.10416666666666667</v>
      </c>
      <c r="D9" s="184" t="s">
        <v>66</v>
      </c>
      <c r="E9" s="171">
        <v>3011</v>
      </c>
      <c r="F9" s="194">
        <v>44</v>
      </c>
      <c r="G9" s="1" t="s">
        <v>220</v>
      </c>
      <c r="H9" s="12">
        <v>3</v>
      </c>
    </row>
    <row r="10" spans="1:9" x14ac:dyDescent="0.25">
      <c r="A10" s="177">
        <v>24</v>
      </c>
      <c r="B10" s="132">
        <v>1</v>
      </c>
      <c r="C10" s="105">
        <v>0.20416666666666669</v>
      </c>
      <c r="D10" s="1" t="s">
        <v>162</v>
      </c>
      <c r="E10" s="171">
        <v>7002</v>
      </c>
      <c r="F10" s="194">
        <v>20</v>
      </c>
      <c r="G10" s="1" t="s">
        <v>218</v>
      </c>
      <c r="H10" s="12">
        <v>3</v>
      </c>
    </row>
    <row r="11" spans="1:9" x14ac:dyDescent="0.25">
      <c r="A11" s="132">
        <v>31</v>
      </c>
      <c r="B11" s="132">
        <v>2</v>
      </c>
      <c r="C11" s="105">
        <v>6.25E-2</v>
      </c>
      <c r="D11" s="1" t="s">
        <v>38</v>
      </c>
      <c r="E11" s="171">
        <v>1013</v>
      </c>
      <c r="F11" s="194">
        <v>91</v>
      </c>
      <c r="G11" s="1" t="s">
        <v>216</v>
      </c>
      <c r="H11" s="12">
        <v>3</v>
      </c>
    </row>
    <row r="12" spans="1:9" x14ac:dyDescent="0.25">
      <c r="A12" s="175">
        <v>32</v>
      </c>
      <c r="B12" s="132">
        <v>2</v>
      </c>
      <c r="C12" s="105">
        <v>0.58402777777777781</v>
      </c>
      <c r="D12" s="1" t="s">
        <v>414</v>
      </c>
      <c r="E12" s="171">
        <v>8019</v>
      </c>
      <c r="F12" s="194">
        <v>77</v>
      </c>
      <c r="G12" s="1" t="s">
        <v>218</v>
      </c>
      <c r="H12" s="132">
        <v>3</v>
      </c>
    </row>
    <row r="13" spans="1:9" x14ac:dyDescent="0.25">
      <c r="A13" s="175">
        <v>32</v>
      </c>
      <c r="B13" s="132">
        <v>3</v>
      </c>
      <c r="C13" s="105">
        <v>0.54583333333333328</v>
      </c>
      <c r="D13" s="1" t="s">
        <v>414</v>
      </c>
      <c r="E13" s="171">
        <v>8005</v>
      </c>
      <c r="F13" s="194">
        <v>24</v>
      </c>
      <c r="G13" s="1" t="s">
        <v>220</v>
      </c>
      <c r="H13" s="132">
        <v>3</v>
      </c>
    </row>
    <row r="14" spans="1:9" x14ac:dyDescent="0.25">
      <c r="A14" s="175">
        <v>32</v>
      </c>
      <c r="B14" s="132">
        <v>3</v>
      </c>
      <c r="C14" s="105">
        <v>0.56388888888888888</v>
      </c>
      <c r="D14" s="1" t="s">
        <v>414</v>
      </c>
      <c r="E14" s="171">
        <v>8014</v>
      </c>
      <c r="F14" s="194">
        <v>8</v>
      </c>
      <c r="G14" s="1" t="s">
        <v>227</v>
      </c>
      <c r="H14" s="132">
        <v>3</v>
      </c>
    </row>
    <row r="15" spans="1:9" x14ac:dyDescent="0.25">
      <c r="A15" s="175">
        <v>32</v>
      </c>
      <c r="B15" s="132">
        <v>2</v>
      </c>
      <c r="C15" s="105">
        <v>0.62569444444444444</v>
      </c>
      <c r="D15" s="1" t="s">
        <v>140</v>
      </c>
      <c r="E15" s="171">
        <v>6023</v>
      </c>
      <c r="F15" s="194">
        <v>11</v>
      </c>
      <c r="G15" s="1" t="s">
        <v>216</v>
      </c>
      <c r="H15" s="132">
        <v>3</v>
      </c>
    </row>
    <row r="16" spans="1:9" x14ac:dyDescent="0.25">
      <c r="A16" s="175">
        <v>32</v>
      </c>
      <c r="B16" s="132">
        <v>2</v>
      </c>
      <c r="C16" s="105">
        <v>0.51944444444444449</v>
      </c>
      <c r="D16" s="184" t="s">
        <v>140</v>
      </c>
      <c r="E16" s="171">
        <v>6004</v>
      </c>
      <c r="F16" s="194">
        <v>6</v>
      </c>
      <c r="G16" s="1" t="s">
        <v>218</v>
      </c>
      <c r="H16" s="132">
        <v>3</v>
      </c>
    </row>
    <row r="17" spans="1:9" x14ac:dyDescent="0.25">
      <c r="A17" s="175">
        <v>32</v>
      </c>
      <c r="B17" s="132">
        <v>2</v>
      </c>
      <c r="C17" s="105">
        <v>0.41666666666666669</v>
      </c>
      <c r="D17" s="184" t="s">
        <v>140</v>
      </c>
      <c r="E17" s="194">
        <v>6031</v>
      </c>
      <c r="F17" s="194">
        <v>10</v>
      </c>
      <c r="G17" s="1" t="s">
        <v>222</v>
      </c>
      <c r="H17" s="132">
        <v>3</v>
      </c>
    </row>
    <row r="18" spans="1:9" x14ac:dyDescent="0.25">
      <c r="A18" s="175">
        <v>32</v>
      </c>
      <c r="B18" s="132">
        <v>3</v>
      </c>
      <c r="C18" s="105">
        <v>0.17152777777777775</v>
      </c>
      <c r="D18" s="184" t="s">
        <v>140</v>
      </c>
      <c r="E18" s="171">
        <v>6023</v>
      </c>
      <c r="F18" s="194">
        <v>11</v>
      </c>
      <c r="G18" s="1" t="s">
        <v>220</v>
      </c>
      <c r="H18" s="132">
        <v>3</v>
      </c>
    </row>
    <row r="19" spans="1:9" x14ac:dyDescent="0.25">
      <c r="A19" s="176">
        <v>33</v>
      </c>
      <c r="B19" s="132">
        <v>3</v>
      </c>
      <c r="C19" s="105">
        <v>0.54097222222222219</v>
      </c>
      <c r="D19" s="1" t="s">
        <v>119</v>
      </c>
      <c r="E19" s="194">
        <v>5028</v>
      </c>
      <c r="F19" s="194">
        <v>11</v>
      </c>
      <c r="G19" s="1" t="s">
        <v>227</v>
      </c>
      <c r="H19" s="12">
        <v>3</v>
      </c>
      <c r="I19" s="43" t="s">
        <v>578</v>
      </c>
    </row>
    <row r="20" spans="1:9" x14ac:dyDescent="0.25">
      <c r="A20" s="176">
        <v>33</v>
      </c>
      <c r="B20" s="132">
        <v>3</v>
      </c>
      <c r="C20" s="105">
        <v>0.13472222222222222</v>
      </c>
      <c r="D20" s="1" t="s">
        <v>119</v>
      </c>
      <c r="E20" s="171">
        <v>5002</v>
      </c>
      <c r="F20" s="194">
        <v>99</v>
      </c>
      <c r="G20" s="1" t="s">
        <v>216</v>
      </c>
      <c r="H20" s="12">
        <v>3</v>
      </c>
    </row>
    <row r="21" spans="1:9" x14ac:dyDescent="0.25">
      <c r="A21" s="176">
        <v>33</v>
      </c>
      <c r="B21" s="132">
        <v>1</v>
      </c>
      <c r="C21" s="105">
        <v>0.24791666666666667</v>
      </c>
      <c r="D21" s="1" t="s">
        <v>162</v>
      </c>
      <c r="E21" s="171">
        <v>7004</v>
      </c>
      <c r="F21" s="194">
        <v>15</v>
      </c>
      <c r="G21" s="1" t="s">
        <v>218</v>
      </c>
      <c r="H21" s="12">
        <v>3</v>
      </c>
    </row>
    <row r="22" spans="1:9" x14ac:dyDescent="0.25">
      <c r="A22" s="132">
        <v>41</v>
      </c>
      <c r="B22" s="132">
        <v>2</v>
      </c>
      <c r="C22" s="105">
        <v>0.4694444444444445</v>
      </c>
      <c r="D22" s="1" t="s">
        <v>162</v>
      </c>
      <c r="E22" s="171">
        <v>7017</v>
      </c>
      <c r="F22" s="194">
        <v>74</v>
      </c>
      <c r="G22" s="1" t="s">
        <v>216</v>
      </c>
      <c r="H22" s="12">
        <v>3</v>
      </c>
    </row>
    <row r="23" spans="1:9" x14ac:dyDescent="0.25">
      <c r="A23" s="175">
        <v>42</v>
      </c>
      <c r="B23" s="132">
        <v>1</v>
      </c>
      <c r="C23" s="105">
        <v>0.61875000000000002</v>
      </c>
      <c r="D23" s="1" t="s">
        <v>66</v>
      </c>
      <c r="E23" s="194">
        <v>3030</v>
      </c>
      <c r="F23" s="194">
        <v>3</v>
      </c>
      <c r="G23" s="1" t="s">
        <v>218</v>
      </c>
      <c r="H23" s="132">
        <v>3</v>
      </c>
    </row>
    <row r="24" spans="1:9" x14ac:dyDescent="0.25">
      <c r="A24" s="175">
        <v>42</v>
      </c>
      <c r="B24" s="132">
        <v>1</v>
      </c>
      <c r="C24" s="105">
        <v>0.41250000000000003</v>
      </c>
      <c r="D24" s="184" t="s">
        <v>66</v>
      </c>
      <c r="E24" s="171">
        <v>3023</v>
      </c>
      <c r="F24" s="194">
        <v>19</v>
      </c>
      <c r="G24" s="1" t="s">
        <v>218</v>
      </c>
      <c r="H24" s="132">
        <v>3</v>
      </c>
    </row>
    <row r="25" spans="1:9" x14ac:dyDescent="0.25">
      <c r="A25" s="175">
        <v>42</v>
      </c>
      <c r="B25" s="132">
        <v>1</v>
      </c>
      <c r="C25" s="105">
        <v>4.7222222222222221E-2</v>
      </c>
      <c r="D25" s="184" t="s">
        <v>66</v>
      </c>
      <c r="E25" s="171">
        <v>3006</v>
      </c>
      <c r="F25" s="194">
        <v>43</v>
      </c>
      <c r="G25" s="1" t="s">
        <v>218</v>
      </c>
      <c r="H25" s="132">
        <v>3</v>
      </c>
    </row>
    <row r="26" spans="1:9" x14ac:dyDescent="0.25">
      <c r="A26" s="175">
        <v>42</v>
      </c>
      <c r="B26" s="132">
        <v>2</v>
      </c>
      <c r="C26" s="105">
        <v>0.39930555555555558</v>
      </c>
      <c r="D26" s="184" t="s">
        <v>66</v>
      </c>
      <c r="E26" s="194">
        <v>3025</v>
      </c>
      <c r="F26" s="194">
        <v>0</v>
      </c>
      <c r="G26" s="1" t="s">
        <v>257</v>
      </c>
      <c r="H26" s="132">
        <v>3</v>
      </c>
    </row>
    <row r="27" spans="1:9" x14ac:dyDescent="0.25">
      <c r="A27" s="175">
        <v>42</v>
      </c>
      <c r="B27" s="132">
        <v>3</v>
      </c>
      <c r="C27" s="105">
        <v>0.70833333333333337</v>
      </c>
      <c r="D27" s="184" t="s">
        <v>66</v>
      </c>
      <c r="E27" s="194">
        <v>3027</v>
      </c>
      <c r="F27" s="194">
        <v>14</v>
      </c>
      <c r="G27" s="1" t="s">
        <v>217</v>
      </c>
      <c r="H27" s="132">
        <v>3</v>
      </c>
    </row>
    <row r="28" spans="1:9" x14ac:dyDescent="0.25">
      <c r="A28" s="175">
        <v>42</v>
      </c>
      <c r="B28" s="132">
        <v>3</v>
      </c>
      <c r="C28" s="105">
        <v>0.27152777777777776</v>
      </c>
      <c r="D28" s="184" t="s">
        <v>66</v>
      </c>
      <c r="E28" s="171">
        <v>3006</v>
      </c>
      <c r="F28" s="194">
        <v>43</v>
      </c>
      <c r="G28" s="1" t="s">
        <v>220</v>
      </c>
      <c r="H28" s="132">
        <v>3</v>
      </c>
    </row>
    <row r="29" spans="1:9" x14ac:dyDescent="0.25">
      <c r="A29" s="175">
        <v>42</v>
      </c>
      <c r="B29" s="132">
        <v>2</v>
      </c>
      <c r="C29" s="105">
        <v>0.31597222222222221</v>
      </c>
      <c r="D29" s="1" t="s">
        <v>415</v>
      </c>
      <c r="E29" s="171">
        <v>4014</v>
      </c>
      <c r="F29" s="194">
        <v>3</v>
      </c>
      <c r="G29" s="1" t="s">
        <v>222</v>
      </c>
      <c r="H29" s="132">
        <v>3</v>
      </c>
    </row>
    <row r="30" spans="1:9" x14ac:dyDescent="0.25">
      <c r="A30" s="175">
        <v>42</v>
      </c>
      <c r="B30" s="132">
        <v>3</v>
      </c>
      <c r="C30" s="105">
        <v>0.79166666666666663</v>
      </c>
      <c r="D30" s="184" t="s">
        <v>415</v>
      </c>
      <c r="E30" s="171">
        <v>4014</v>
      </c>
      <c r="F30" s="194">
        <v>3</v>
      </c>
      <c r="G30" s="1" t="s">
        <v>217</v>
      </c>
      <c r="H30" s="132">
        <v>3</v>
      </c>
    </row>
    <row r="31" spans="1:9" x14ac:dyDescent="0.25">
      <c r="A31" s="175">
        <v>42</v>
      </c>
      <c r="B31" s="132">
        <v>3</v>
      </c>
      <c r="D31" s="184" t="s">
        <v>415</v>
      </c>
      <c r="E31" s="130" t="s">
        <v>588</v>
      </c>
      <c r="F31" s="194">
        <v>19</v>
      </c>
      <c r="G31" s="1" t="s">
        <v>219</v>
      </c>
      <c r="H31" s="132">
        <v>3</v>
      </c>
    </row>
    <row r="32" spans="1:9" x14ac:dyDescent="0.25">
      <c r="A32" s="176">
        <v>43</v>
      </c>
      <c r="B32" s="132">
        <v>1</v>
      </c>
      <c r="C32" s="105">
        <v>0.23750000000000002</v>
      </c>
      <c r="D32" s="1" t="s">
        <v>119</v>
      </c>
      <c r="E32" s="194">
        <v>5029</v>
      </c>
      <c r="F32" s="194">
        <v>19</v>
      </c>
      <c r="G32" s="1" t="s">
        <v>218</v>
      </c>
      <c r="H32" s="12">
        <v>3</v>
      </c>
    </row>
    <row r="33" spans="1:9" x14ac:dyDescent="0.25">
      <c r="A33" s="176">
        <v>43</v>
      </c>
      <c r="B33" s="132">
        <v>1</v>
      </c>
      <c r="C33" s="105">
        <v>9.9999999999999992E-2</v>
      </c>
      <c r="D33" s="184" t="s">
        <v>119</v>
      </c>
      <c r="E33" s="171">
        <v>5001</v>
      </c>
      <c r="F33" s="194">
        <v>25</v>
      </c>
      <c r="G33" s="1" t="s">
        <v>223</v>
      </c>
      <c r="H33" s="12">
        <v>3</v>
      </c>
    </row>
    <row r="34" spans="1:9" x14ac:dyDescent="0.25">
      <c r="A34" s="176">
        <v>43</v>
      </c>
      <c r="B34" s="132">
        <v>2</v>
      </c>
      <c r="C34" s="105">
        <v>0.51944444444444449</v>
      </c>
      <c r="D34" s="184" t="s">
        <v>119</v>
      </c>
      <c r="E34" s="171">
        <v>5002</v>
      </c>
      <c r="F34" s="194">
        <v>99</v>
      </c>
      <c r="G34" s="1" t="s">
        <v>227</v>
      </c>
      <c r="H34" s="12">
        <v>3</v>
      </c>
    </row>
    <row r="35" spans="1:9" x14ac:dyDescent="0.25">
      <c r="A35" s="176">
        <v>43</v>
      </c>
      <c r="B35" s="132">
        <v>1</v>
      </c>
      <c r="C35" s="105">
        <v>0.37361111111111112</v>
      </c>
      <c r="D35" s="1" t="s">
        <v>414</v>
      </c>
      <c r="E35" s="171">
        <v>8008</v>
      </c>
      <c r="F35" s="194">
        <v>5</v>
      </c>
      <c r="G35" s="1" t="s">
        <v>218</v>
      </c>
      <c r="H35" s="12">
        <v>3</v>
      </c>
      <c r="I35" s="43" t="s">
        <v>578</v>
      </c>
    </row>
    <row r="36" spans="1:9" x14ac:dyDescent="0.25">
      <c r="A36" s="176">
        <v>43</v>
      </c>
      <c r="B36" s="132">
        <v>2</v>
      </c>
      <c r="C36" s="105">
        <v>0.40138888888888885</v>
      </c>
      <c r="D36" s="184" t="s">
        <v>414</v>
      </c>
      <c r="E36" s="171">
        <v>8012</v>
      </c>
      <c r="F36" s="194">
        <v>37</v>
      </c>
      <c r="G36" s="1" t="s">
        <v>257</v>
      </c>
      <c r="H36" s="12">
        <v>3</v>
      </c>
    </row>
    <row r="37" spans="1:9" x14ac:dyDescent="0.25">
      <c r="A37" s="176">
        <v>43</v>
      </c>
      <c r="B37" s="132">
        <v>2</v>
      </c>
      <c r="C37" s="105">
        <v>0.35486111111111113</v>
      </c>
      <c r="D37" s="184" t="s">
        <v>414</v>
      </c>
      <c r="E37" s="171">
        <v>8024</v>
      </c>
      <c r="F37" s="194">
        <v>11</v>
      </c>
      <c r="G37" s="1" t="s">
        <v>218</v>
      </c>
      <c r="H37" s="12">
        <v>3</v>
      </c>
    </row>
    <row r="38" spans="1:9" x14ac:dyDescent="0.25">
      <c r="A38" s="176">
        <v>43</v>
      </c>
      <c r="B38" s="132">
        <v>2</v>
      </c>
      <c r="C38" s="105">
        <v>0.25069444444444444</v>
      </c>
      <c r="D38" s="184" t="s">
        <v>414</v>
      </c>
      <c r="E38" s="171">
        <v>8017</v>
      </c>
      <c r="F38" s="194">
        <v>9</v>
      </c>
      <c r="G38" s="1" t="s">
        <v>218</v>
      </c>
      <c r="H38" s="12">
        <v>3</v>
      </c>
    </row>
    <row r="39" spans="1:9" x14ac:dyDescent="0.25">
      <c r="A39" s="176">
        <v>43</v>
      </c>
      <c r="B39" s="132">
        <v>2</v>
      </c>
      <c r="C39" s="105">
        <v>6.7361111111111108E-2</v>
      </c>
      <c r="D39" s="184" t="s">
        <v>414</v>
      </c>
      <c r="E39" s="171" t="s">
        <v>589</v>
      </c>
      <c r="F39" s="194">
        <v>91</v>
      </c>
      <c r="G39" s="1" t="s">
        <v>219</v>
      </c>
      <c r="H39" s="12">
        <v>3</v>
      </c>
      <c r="I39" s="43" t="s">
        <v>578</v>
      </c>
    </row>
    <row r="40" spans="1:9" x14ac:dyDescent="0.25">
      <c r="A40" s="177">
        <v>44</v>
      </c>
      <c r="B40" s="132">
        <v>3</v>
      </c>
      <c r="C40" s="105">
        <v>0.17222222222222225</v>
      </c>
      <c r="D40" s="1" t="s">
        <v>140</v>
      </c>
      <c r="E40" s="171">
        <v>6027</v>
      </c>
      <c r="F40" s="194">
        <v>43</v>
      </c>
      <c r="G40" s="1" t="s">
        <v>218</v>
      </c>
      <c r="H40" s="132">
        <v>3</v>
      </c>
    </row>
    <row r="41" spans="1:9" x14ac:dyDescent="0.25">
      <c r="A41" s="177">
        <v>44</v>
      </c>
      <c r="B41" s="132">
        <v>3</v>
      </c>
      <c r="C41" s="105">
        <v>0.7597222222222223</v>
      </c>
      <c r="D41" s="1" t="s">
        <v>38</v>
      </c>
      <c r="E41" s="171">
        <v>1017</v>
      </c>
      <c r="F41" s="194">
        <v>23</v>
      </c>
      <c r="G41" s="1" t="s">
        <v>257</v>
      </c>
      <c r="H41" s="132">
        <v>3</v>
      </c>
    </row>
    <row r="42" spans="1:9" x14ac:dyDescent="0.25">
      <c r="A42" s="177">
        <v>44</v>
      </c>
      <c r="B42" s="132">
        <v>3</v>
      </c>
      <c r="C42" s="105">
        <v>6.9444444444444441E-3</v>
      </c>
      <c r="D42" s="1" t="s">
        <v>38</v>
      </c>
      <c r="E42" s="171">
        <v>1001</v>
      </c>
      <c r="F42" s="194">
        <v>27</v>
      </c>
      <c r="G42" s="1" t="s">
        <v>223</v>
      </c>
      <c r="H42" s="132">
        <v>3</v>
      </c>
    </row>
    <row r="43" spans="1:9" x14ac:dyDescent="0.25">
      <c r="A43" s="132">
        <v>51</v>
      </c>
      <c r="B43" s="132">
        <v>3</v>
      </c>
      <c r="C43" s="105">
        <v>0.22291666666666665</v>
      </c>
      <c r="D43" s="1" t="s">
        <v>38</v>
      </c>
      <c r="E43" s="171">
        <v>1001</v>
      </c>
      <c r="F43" s="194">
        <v>27</v>
      </c>
      <c r="G43" s="1" t="s">
        <v>217</v>
      </c>
      <c r="H43" s="12">
        <v>3</v>
      </c>
    </row>
    <row r="44" spans="1:9" x14ac:dyDescent="0.25">
      <c r="A44" s="132">
        <v>51</v>
      </c>
      <c r="B44" s="132">
        <v>1</v>
      </c>
      <c r="C44" s="105">
        <v>5.2083333333333336E-2</v>
      </c>
      <c r="D44" s="1" t="s">
        <v>119</v>
      </c>
      <c r="E44" s="194">
        <v>5030</v>
      </c>
      <c r="F44" s="194">
        <v>22</v>
      </c>
      <c r="G44" s="1" t="s">
        <v>216</v>
      </c>
      <c r="H44" s="12">
        <v>3</v>
      </c>
    </row>
    <row r="45" spans="1:9" x14ac:dyDescent="0.25">
      <c r="A45" s="132">
        <v>51</v>
      </c>
      <c r="B45" s="132">
        <v>3</v>
      </c>
      <c r="C45" s="105">
        <v>0.42708333333333331</v>
      </c>
      <c r="D45" s="184" t="s">
        <v>119</v>
      </c>
      <c r="E45" s="171">
        <v>5011</v>
      </c>
      <c r="F45" s="194">
        <v>7</v>
      </c>
      <c r="G45" s="1" t="s">
        <v>218</v>
      </c>
      <c r="H45" s="12">
        <v>3</v>
      </c>
    </row>
    <row r="46" spans="1:9" x14ac:dyDescent="0.25">
      <c r="A46" s="132">
        <v>51</v>
      </c>
      <c r="B46" s="132">
        <v>3</v>
      </c>
      <c r="C46" s="105">
        <v>0.2298611111111111</v>
      </c>
      <c r="D46" s="184" t="s">
        <v>119</v>
      </c>
      <c r="E46" s="194">
        <v>5028</v>
      </c>
      <c r="F46" s="194">
        <v>11</v>
      </c>
      <c r="G46" s="1" t="s">
        <v>221</v>
      </c>
      <c r="H46" s="12">
        <v>3</v>
      </c>
      <c r="I46" s="43" t="s">
        <v>578</v>
      </c>
    </row>
    <row r="47" spans="1:9" x14ac:dyDescent="0.25">
      <c r="A47" s="176">
        <v>53</v>
      </c>
      <c r="B47" s="132">
        <v>2</v>
      </c>
      <c r="C47" s="105">
        <v>0.46180555555555558</v>
      </c>
      <c r="D47" s="1" t="s">
        <v>140</v>
      </c>
      <c r="E47" s="171">
        <v>6030</v>
      </c>
      <c r="F47" s="194">
        <v>42</v>
      </c>
      <c r="G47" s="1" t="s">
        <v>218</v>
      </c>
      <c r="H47" s="12">
        <v>3</v>
      </c>
      <c r="I47" s="43" t="s">
        <v>578</v>
      </c>
    </row>
    <row r="48" spans="1:9" x14ac:dyDescent="0.25">
      <c r="A48" s="177">
        <v>54</v>
      </c>
      <c r="B48" s="132">
        <v>1</v>
      </c>
      <c r="C48" s="105">
        <v>0.32500000000000001</v>
      </c>
      <c r="D48" s="1" t="s">
        <v>414</v>
      </c>
      <c r="E48" s="171">
        <v>8023</v>
      </c>
      <c r="F48" s="194">
        <v>1</v>
      </c>
      <c r="G48" s="1" t="s">
        <v>218</v>
      </c>
      <c r="H48" s="12">
        <v>3</v>
      </c>
    </row>
    <row r="49" spans="1:9" x14ac:dyDescent="0.25">
      <c r="A49" s="177">
        <v>54</v>
      </c>
      <c r="B49" s="132">
        <v>2</v>
      </c>
      <c r="C49" s="105">
        <v>0.16319444444444445</v>
      </c>
      <c r="D49" s="1" t="s">
        <v>414</v>
      </c>
      <c r="E49" s="171">
        <v>8019</v>
      </c>
      <c r="F49" s="194">
        <v>77</v>
      </c>
      <c r="G49" s="1" t="s">
        <v>216</v>
      </c>
      <c r="H49" s="12">
        <v>3</v>
      </c>
    </row>
    <row r="50" spans="1:9" x14ac:dyDescent="0.25">
      <c r="A50" s="177">
        <v>54</v>
      </c>
      <c r="B50" s="132">
        <v>2</v>
      </c>
      <c r="C50" s="105">
        <v>0.11805555555555557</v>
      </c>
      <c r="D50" s="1" t="s">
        <v>414</v>
      </c>
      <c r="E50" s="171">
        <v>8005</v>
      </c>
      <c r="F50" s="194">
        <v>24</v>
      </c>
      <c r="G50" s="1" t="s">
        <v>218</v>
      </c>
      <c r="H50" s="12">
        <v>3</v>
      </c>
    </row>
    <row r="51" spans="1:9" x14ac:dyDescent="0.25">
      <c r="A51" s="177">
        <v>54</v>
      </c>
      <c r="B51" s="132">
        <v>3</v>
      </c>
      <c r="C51" s="105">
        <v>1.9444444444444445E-2</v>
      </c>
      <c r="D51" s="1" t="s">
        <v>39</v>
      </c>
      <c r="E51" s="171">
        <v>2016</v>
      </c>
      <c r="F51" s="194">
        <v>44</v>
      </c>
      <c r="G51" s="1" t="s">
        <v>218</v>
      </c>
      <c r="H51" s="12">
        <v>3</v>
      </c>
    </row>
    <row r="52" spans="1:9" x14ac:dyDescent="0.25">
      <c r="A52" s="132">
        <v>61</v>
      </c>
      <c r="B52" s="132">
        <v>2</v>
      </c>
      <c r="C52" s="105">
        <v>0.24305555555555555</v>
      </c>
      <c r="D52" s="1" t="s">
        <v>415</v>
      </c>
      <c r="E52" s="171">
        <v>4004</v>
      </c>
      <c r="F52" s="194">
        <v>17</v>
      </c>
      <c r="G52" s="1" t="s">
        <v>218</v>
      </c>
      <c r="H52" s="12">
        <v>3</v>
      </c>
      <c r="I52" s="43" t="s">
        <v>578</v>
      </c>
    </row>
    <row r="53" spans="1:9" x14ac:dyDescent="0.25">
      <c r="A53" s="175">
        <v>62</v>
      </c>
      <c r="B53" s="132">
        <v>3</v>
      </c>
      <c r="C53" s="105">
        <v>0.78055555555555556</v>
      </c>
      <c r="D53" s="1" t="s">
        <v>39</v>
      </c>
      <c r="E53" s="171">
        <v>2016</v>
      </c>
      <c r="F53" s="194">
        <v>44</v>
      </c>
      <c r="G53" s="1" t="s">
        <v>218</v>
      </c>
      <c r="H53" s="12">
        <v>3</v>
      </c>
    </row>
    <row r="54" spans="1:9" x14ac:dyDescent="0.25">
      <c r="A54" s="132">
        <v>71</v>
      </c>
      <c r="B54" s="132">
        <v>2</v>
      </c>
      <c r="C54" s="105">
        <v>0.29444444444444445</v>
      </c>
      <c r="D54" s="1" t="s">
        <v>38</v>
      </c>
      <c r="E54" s="171">
        <v>5008</v>
      </c>
      <c r="F54" s="194">
        <v>26</v>
      </c>
      <c r="G54" s="1" t="s">
        <v>216</v>
      </c>
      <c r="H54" s="12">
        <v>3</v>
      </c>
    </row>
    <row r="55" spans="1:9" x14ac:dyDescent="0.25">
      <c r="A55" s="175">
        <v>72</v>
      </c>
      <c r="B55" s="132">
        <v>3</v>
      </c>
      <c r="C55" s="105">
        <v>0.23750000000000002</v>
      </c>
      <c r="D55" s="1" t="s">
        <v>140</v>
      </c>
      <c r="E55" s="171">
        <v>6004</v>
      </c>
      <c r="F55" s="194">
        <v>6</v>
      </c>
      <c r="G55" s="1" t="s">
        <v>222</v>
      </c>
      <c r="H55" s="12">
        <v>3</v>
      </c>
      <c r="I55" s="43" t="s">
        <v>578</v>
      </c>
    </row>
    <row r="56" spans="1:9" x14ac:dyDescent="0.25">
      <c r="A56" s="175">
        <v>72</v>
      </c>
      <c r="B56" s="132">
        <v>2</v>
      </c>
      <c r="C56" s="105">
        <v>0.3979166666666667</v>
      </c>
      <c r="D56" s="1" t="s">
        <v>119</v>
      </c>
      <c r="E56" s="171">
        <v>5002</v>
      </c>
      <c r="F56" s="194">
        <v>99</v>
      </c>
      <c r="G56" s="1" t="s">
        <v>218</v>
      </c>
      <c r="H56" s="12">
        <v>3</v>
      </c>
    </row>
    <row r="57" spans="1:9" x14ac:dyDescent="0.25">
      <c r="A57" s="175">
        <v>72</v>
      </c>
      <c r="B57" s="132">
        <v>2</v>
      </c>
      <c r="C57" s="105">
        <v>0.24722222222222223</v>
      </c>
      <c r="D57" s="1" t="s">
        <v>119</v>
      </c>
      <c r="E57" s="171">
        <v>5004</v>
      </c>
      <c r="F57" s="194">
        <v>88</v>
      </c>
      <c r="G57" s="1" t="s">
        <v>216</v>
      </c>
      <c r="H57" s="12">
        <v>3</v>
      </c>
      <c r="I57" s="43" t="s">
        <v>578</v>
      </c>
    </row>
    <row r="58" spans="1:9" x14ac:dyDescent="0.25">
      <c r="A58" s="175">
        <v>72</v>
      </c>
      <c r="B58" s="132">
        <v>3</v>
      </c>
      <c r="C58" s="105">
        <v>0.36874999999999997</v>
      </c>
      <c r="D58" s="1" t="s">
        <v>119</v>
      </c>
      <c r="E58" s="194">
        <v>5028</v>
      </c>
      <c r="F58" s="194">
        <v>22</v>
      </c>
      <c r="G58" s="1" t="s">
        <v>216</v>
      </c>
      <c r="H58" s="12">
        <v>3</v>
      </c>
    </row>
    <row r="59" spans="1:9" x14ac:dyDescent="0.25">
      <c r="A59" s="176">
        <v>73</v>
      </c>
      <c r="B59" s="132">
        <v>1</v>
      </c>
      <c r="C59" s="105">
        <v>0.38541666666666669</v>
      </c>
      <c r="D59" s="1" t="s">
        <v>39</v>
      </c>
      <c r="E59" s="171">
        <v>2013</v>
      </c>
      <c r="F59" s="194">
        <v>22</v>
      </c>
      <c r="G59" s="1" t="s">
        <v>218</v>
      </c>
      <c r="H59" s="12">
        <v>3</v>
      </c>
    </row>
    <row r="60" spans="1:9" x14ac:dyDescent="0.25">
      <c r="A60" s="177">
        <v>74</v>
      </c>
      <c r="B60" s="132">
        <v>2</v>
      </c>
      <c r="C60" s="105">
        <v>9.0277777777777776E-2</v>
      </c>
      <c r="D60" s="1" t="s">
        <v>415</v>
      </c>
      <c r="E60" s="194">
        <v>4029</v>
      </c>
      <c r="F60" s="194">
        <v>7</v>
      </c>
      <c r="G60" s="1" t="s">
        <v>218</v>
      </c>
      <c r="H60" s="12">
        <v>3</v>
      </c>
    </row>
    <row r="61" spans="1:9" x14ac:dyDescent="0.25">
      <c r="A61" s="177">
        <v>74</v>
      </c>
      <c r="B61" s="132">
        <v>3</v>
      </c>
      <c r="C61" s="105">
        <v>0.64513888888888882</v>
      </c>
      <c r="D61" s="1" t="s">
        <v>415</v>
      </c>
      <c r="E61" s="194">
        <v>4027</v>
      </c>
      <c r="F61" s="194">
        <v>18</v>
      </c>
      <c r="G61" s="1" t="s">
        <v>218</v>
      </c>
      <c r="H61" s="12">
        <v>3</v>
      </c>
    </row>
    <row r="62" spans="1:9" x14ac:dyDescent="0.25">
      <c r="A62" s="177">
        <v>74</v>
      </c>
      <c r="B62" s="132">
        <v>3</v>
      </c>
      <c r="C62" s="105">
        <v>2.9861111111111113E-2</v>
      </c>
      <c r="D62" s="1" t="s">
        <v>415</v>
      </c>
      <c r="E62" s="194">
        <v>4027</v>
      </c>
      <c r="F62" s="194">
        <v>18</v>
      </c>
      <c r="G62" s="1" t="s">
        <v>222</v>
      </c>
      <c r="H62" s="12">
        <v>3</v>
      </c>
    </row>
    <row r="63" spans="1:9" x14ac:dyDescent="0.25">
      <c r="A63" s="132">
        <v>81</v>
      </c>
      <c r="B63" s="132">
        <v>1</v>
      </c>
      <c r="C63" s="105">
        <v>0.67569444444444438</v>
      </c>
      <c r="D63" s="1" t="s">
        <v>414</v>
      </c>
      <c r="E63" s="171">
        <v>8023</v>
      </c>
      <c r="F63" s="194">
        <v>1</v>
      </c>
      <c r="G63" s="1" t="s">
        <v>216</v>
      </c>
      <c r="H63" s="12">
        <v>3</v>
      </c>
    </row>
    <row r="64" spans="1:9" x14ac:dyDescent="0.25">
      <c r="A64" s="132">
        <v>81</v>
      </c>
      <c r="B64" s="132">
        <v>1</v>
      </c>
      <c r="C64" s="105">
        <v>0.34375</v>
      </c>
      <c r="D64" s="1" t="s">
        <v>414</v>
      </c>
      <c r="E64" s="171">
        <v>8012</v>
      </c>
      <c r="F64" s="194">
        <v>37</v>
      </c>
      <c r="G64" s="1" t="s">
        <v>218</v>
      </c>
      <c r="H64" s="12">
        <v>3</v>
      </c>
      <c r="I64" s="43" t="s">
        <v>578</v>
      </c>
    </row>
    <row r="65" spans="1:10" x14ac:dyDescent="0.25">
      <c r="A65" s="175">
        <v>82</v>
      </c>
      <c r="B65" s="132">
        <v>3</v>
      </c>
      <c r="C65" s="105">
        <v>0.12916666666666668</v>
      </c>
      <c r="D65" s="1" t="s">
        <v>140</v>
      </c>
      <c r="E65" s="171">
        <v>6025</v>
      </c>
      <c r="F65" s="194">
        <v>19</v>
      </c>
      <c r="G65" s="1" t="s">
        <v>218</v>
      </c>
      <c r="H65" s="12">
        <v>3</v>
      </c>
      <c r="I65" s="43" t="s">
        <v>578</v>
      </c>
    </row>
    <row r="66" spans="1:10" x14ac:dyDescent="0.25">
      <c r="A66" s="175">
        <v>82</v>
      </c>
      <c r="B66" s="132">
        <v>1</v>
      </c>
      <c r="C66" s="105">
        <v>0.28333333333333333</v>
      </c>
      <c r="D66" s="1" t="s">
        <v>39</v>
      </c>
      <c r="E66" s="171">
        <v>2017</v>
      </c>
      <c r="F66" s="194">
        <v>16</v>
      </c>
      <c r="G66" s="1" t="s">
        <v>227</v>
      </c>
      <c r="H66" s="12">
        <v>3</v>
      </c>
    </row>
    <row r="67" spans="1:10" x14ac:dyDescent="0.25">
      <c r="A67" s="175">
        <v>82</v>
      </c>
      <c r="B67" s="132">
        <v>3</v>
      </c>
      <c r="C67" s="105">
        <v>0.78333333333333333</v>
      </c>
      <c r="D67" s="1" t="s">
        <v>39</v>
      </c>
      <c r="E67" s="171">
        <v>2021</v>
      </c>
      <c r="F67" s="194">
        <v>13</v>
      </c>
      <c r="G67" s="1" t="s">
        <v>216</v>
      </c>
      <c r="H67" s="12">
        <v>3</v>
      </c>
    </row>
    <row r="68" spans="1:10" x14ac:dyDescent="0.25">
      <c r="A68" s="175">
        <v>82</v>
      </c>
      <c r="B68" s="132">
        <v>3</v>
      </c>
      <c r="C68" s="105">
        <v>0.21458333333333335</v>
      </c>
      <c r="D68" s="1" t="s">
        <v>39</v>
      </c>
      <c r="E68" s="171">
        <v>2001</v>
      </c>
      <c r="F68" s="194">
        <v>34</v>
      </c>
      <c r="G68" s="1" t="s">
        <v>217</v>
      </c>
      <c r="H68" s="12">
        <v>3</v>
      </c>
      <c r="J68" t="s">
        <v>610</v>
      </c>
    </row>
    <row r="69" spans="1:10" x14ac:dyDescent="0.25">
      <c r="A69" s="176">
        <v>83</v>
      </c>
      <c r="B69" s="132">
        <v>1</v>
      </c>
      <c r="C69" s="105">
        <v>0.64722222222222225</v>
      </c>
      <c r="D69" s="1" t="s">
        <v>66</v>
      </c>
      <c r="E69" s="194">
        <v>3028</v>
      </c>
      <c r="F69" s="194">
        <v>22</v>
      </c>
      <c r="G69" s="1" t="s">
        <v>218</v>
      </c>
      <c r="H69" s="12">
        <v>3</v>
      </c>
    </row>
    <row r="70" spans="1:10" x14ac:dyDescent="0.25">
      <c r="A70" s="177">
        <v>83</v>
      </c>
      <c r="B70" s="132">
        <v>3</v>
      </c>
      <c r="C70" s="105">
        <v>0.80902777777777779</v>
      </c>
      <c r="D70" s="1" t="s">
        <v>119</v>
      </c>
      <c r="E70" s="171">
        <v>5003</v>
      </c>
      <c r="F70" s="194">
        <v>69</v>
      </c>
      <c r="G70" s="1" t="s">
        <v>218</v>
      </c>
      <c r="H70" s="12">
        <v>3</v>
      </c>
    </row>
    <row r="71" spans="1:10" x14ac:dyDescent="0.25">
      <c r="A71" s="132">
        <v>91</v>
      </c>
      <c r="B71" s="132">
        <v>2</v>
      </c>
      <c r="D71" s="1" t="s">
        <v>119</v>
      </c>
      <c r="E71" s="194">
        <v>5030</v>
      </c>
      <c r="F71" s="194">
        <v>10</v>
      </c>
      <c r="G71" s="1" t="s">
        <v>223</v>
      </c>
      <c r="H71" s="12">
        <v>3</v>
      </c>
    </row>
    <row r="72" spans="1:10" x14ac:dyDescent="0.25">
      <c r="A72" s="175">
        <v>92</v>
      </c>
      <c r="B72" s="132">
        <v>1</v>
      </c>
      <c r="C72" s="105">
        <v>0.35902777777777778</v>
      </c>
      <c r="D72" s="1" t="s">
        <v>415</v>
      </c>
      <c r="E72" s="194">
        <v>4028</v>
      </c>
      <c r="F72" s="194">
        <v>57</v>
      </c>
      <c r="G72" s="1" t="s">
        <v>223</v>
      </c>
      <c r="H72" s="12">
        <v>3</v>
      </c>
    </row>
    <row r="73" spans="1:10" x14ac:dyDescent="0.25">
      <c r="A73" s="175">
        <v>92</v>
      </c>
      <c r="B73" s="132">
        <v>3</v>
      </c>
      <c r="C73" s="105">
        <v>0.17708333333333334</v>
      </c>
      <c r="D73" s="1" t="s">
        <v>415</v>
      </c>
      <c r="E73" s="171">
        <v>4004</v>
      </c>
      <c r="F73" s="194">
        <v>17</v>
      </c>
      <c r="G73" s="1" t="s">
        <v>218</v>
      </c>
      <c r="H73" s="12">
        <v>3</v>
      </c>
    </row>
    <row r="74" spans="1:10" x14ac:dyDescent="0.25">
      <c r="A74" s="176">
        <v>93</v>
      </c>
      <c r="B74" s="132">
        <v>3</v>
      </c>
      <c r="C74" s="105">
        <v>0.13194444444444445</v>
      </c>
      <c r="D74" s="1" t="s">
        <v>140</v>
      </c>
      <c r="E74" s="194">
        <v>6031</v>
      </c>
      <c r="F74" s="194">
        <v>10</v>
      </c>
      <c r="G74" s="1" t="s">
        <v>223</v>
      </c>
      <c r="H74" s="12">
        <v>3</v>
      </c>
    </row>
    <row r="75" spans="1:10" x14ac:dyDescent="0.25">
      <c r="A75" s="132">
        <v>101</v>
      </c>
      <c r="B75" s="132">
        <v>3</v>
      </c>
      <c r="C75" s="105">
        <v>0.64722222222222225</v>
      </c>
      <c r="D75" s="1" t="s">
        <v>140</v>
      </c>
      <c r="E75" s="171" t="s">
        <v>612</v>
      </c>
      <c r="F75" s="194">
        <v>43</v>
      </c>
      <c r="G75" s="1" t="s">
        <v>219</v>
      </c>
      <c r="H75" s="12">
        <v>3</v>
      </c>
      <c r="I75" s="43" t="s">
        <v>578</v>
      </c>
    </row>
    <row r="76" spans="1:10" x14ac:dyDescent="0.25">
      <c r="A76" s="132">
        <v>101</v>
      </c>
      <c r="B76" s="132">
        <v>3</v>
      </c>
      <c r="C76" s="105">
        <v>0.79722222222222217</v>
      </c>
      <c r="D76" s="1" t="s">
        <v>140</v>
      </c>
      <c r="E76" s="171">
        <v>6030</v>
      </c>
      <c r="F76" s="194">
        <v>42</v>
      </c>
      <c r="G76" s="1" t="s">
        <v>218</v>
      </c>
      <c r="H76" s="12">
        <v>3</v>
      </c>
    </row>
    <row r="77" spans="1:10" x14ac:dyDescent="0.25">
      <c r="A77" s="132">
        <v>101</v>
      </c>
      <c r="B77" s="132">
        <v>2</v>
      </c>
      <c r="C77" s="105">
        <v>0.33402777777777781</v>
      </c>
      <c r="D77" s="1" t="s">
        <v>414</v>
      </c>
      <c r="E77" s="171">
        <v>8024</v>
      </c>
      <c r="F77" s="194">
        <v>11</v>
      </c>
      <c r="G77" s="1" t="s">
        <v>218</v>
      </c>
      <c r="H77" s="12">
        <v>3</v>
      </c>
      <c r="I77" s="43" t="s">
        <v>578</v>
      </c>
    </row>
    <row r="78" spans="1:10" x14ac:dyDescent="0.25">
      <c r="A78" s="132">
        <v>101</v>
      </c>
      <c r="B78" s="132">
        <v>3</v>
      </c>
      <c r="C78" s="105">
        <v>0.79722222222222217</v>
      </c>
      <c r="D78" s="1" t="s">
        <v>414</v>
      </c>
      <c r="E78" s="171">
        <v>8017</v>
      </c>
      <c r="F78" s="194">
        <v>9</v>
      </c>
      <c r="G78" s="1" t="s">
        <v>227</v>
      </c>
      <c r="H78" s="12">
        <v>3</v>
      </c>
    </row>
    <row r="79" spans="1:10" x14ac:dyDescent="0.25">
      <c r="A79" s="175">
        <v>102</v>
      </c>
      <c r="B79" s="132">
        <v>1</v>
      </c>
      <c r="C79" s="105">
        <v>0.6333333333333333</v>
      </c>
      <c r="D79" s="1" t="s">
        <v>162</v>
      </c>
      <c r="F79" s="194">
        <v>19</v>
      </c>
      <c r="G79" s="1" t="s">
        <v>218</v>
      </c>
      <c r="H79" s="12">
        <v>3</v>
      </c>
      <c r="J79" t="s">
        <v>613</v>
      </c>
    </row>
    <row r="80" spans="1:10" x14ac:dyDescent="0.25">
      <c r="A80" s="175">
        <v>102</v>
      </c>
      <c r="B80" s="132">
        <v>3</v>
      </c>
      <c r="C80" s="105">
        <v>0.83333333333333337</v>
      </c>
      <c r="D80" s="1" t="s">
        <v>162</v>
      </c>
      <c r="E80" s="171">
        <v>7017</v>
      </c>
      <c r="F80" s="194">
        <v>74</v>
      </c>
      <c r="G80" s="1" t="s">
        <v>216</v>
      </c>
      <c r="H80" s="12">
        <v>3</v>
      </c>
    </row>
    <row r="81" spans="1:10" x14ac:dyDescent="0.25">
      <c r="A81" s="176">
        <v>103</v>
      </c>
      <c r="B81" s="132">
        <v>3</v>
      </c>
      <c r="C81" s="105">
        <v>0.16666666666666666</v>
      </c>
      <c r="D81" s="1" t="s">
        <v>415</v>
      </c>
      <c r="E81" s="171">
        <v>4013</v>
      </c>
      <c r="F81" s="194" t="s">
        <v>95</v>
      </c>
      <c r="G81" s="1" t="s">
        <v>221</v>
      </c>
      <c r="H81" s="12">
        <v>3</v>
      </c>
      <c r="J81" t="s">
        <v>611</v>
      </c>
    </row>
    <row r="82" spans="1:10" x14ac:dyDescent="0.25">
      <c r="A82" s="176">
        <v>103</v>
      </c>
      <c r="B82" s="132">
        <v>3</v>
      </c>
      <c r="C82" s="105">
        <v>0.16666666666666666</v>
      </c>
      <c r="D82" s="184" t="s">
        <v>415</v>
      </c>
      <c r="E82" s="171">
        <v>4014</v>
      </c>
      <c r="F82" s="194" t="s">
        <v>95</v>
      </c>
      <c r="G82" s="184" t="s">
        <v>221</v>
      </c>
      <c r="H82" s="132">
        <v>3</v>
      </c>
      <c r="J82" s="184" t="s">
        <v>611</v>
      </c>
    </row>
    <row r="83" spans="1:10" x14ac:dyDescent="0.25">
      <c r="A83" s="177">
        <v>104</v>
      </c>
      <c r="B83" s="132">
        <v>3</v>
      </c>
      <c r="C83" s="105">
        <v>0.7270833333333333</v>
      </c>
      <c r="D83" s="1" t="s">
        <v>66</v>
      </c>
      <c r="E83" s="171">
        <v>3004</v>
      </c>
      <c r="F83" s="194">
        <v>24</v>
      </c>
      <c r="G83" s="1" t="s">
        <v>218</v>
      </c>
      <c r="H83" s="12">
        <v>3</v>
      </c>
    </row>
  </sheetData>
  <sortState ref="A2:K194">
    <sortCondition ref="E2:E194"/>
  </sortState>
  <mergeCells count="1">
    <mergeCell ref="E1:F1"/>
  </mergeCells>
  <conditionalFormatting sqref="D1">
    <cfRule type="containsText" dxfId="591" priority="1776" operator="containsText" text="Puckheads">
      <formula>NOT(ISERROR(SEARCH("Puckheads",D1)))</formula>
    </cfRule>
    <cfRule type="containsText" dxfId="590" priority="1777" operator="containsText" text="Rink Rats">
      <formula>NOT(ISERROR(SEARCH("Rink Rats",D1)))</formula>
    </cfRule>
    <cfRule type="containsText" dxfId="589" priority="1778" operator="containsText" text="Victors">
      <formula>NOT(ISERROR(SEARCH("Victors",D1)))</formula>
    </cfRule>
    <cfRule type="containsText" dxfId="588" priority="1779" operator="containsText" text="Kryptonite">
      <formula>NOT(ISERROR(SEARCH("Kryptonite",D1)))</formula>
    </cfRule>
    <cfRule type="containsText" dxfId="587" priority="1781" operator="containsText" text="FoDM/KB">
      <formula>NOT(ISERROR(SEARCH("FoDM/KB",D1)))</formula>
    </cfRule>
    <cfRule type="containsText" dxfId="586" priority="1782" operator="containsText" text="Alien">
      <formula>NOT(ISERROR(SEARCH("Alien",D1)))</formula>
    </cfRule>
    <cfRule type="containsText" dxfId="585" priority="1783" operator="containsText" text="Red Alert">
      <formula>NOT(ISERROR(SEARCH("Red Alert",D1)))</formula>
    </cfRule>
  </conditionalFormatting>
  <conditionalFormatting sqref="E1 E4:F4 F5:F11 E31:F31 F15:F30 E79:F79 F32:F78 E84:F1048576 F80:F83">
    <cfRule type="expression" dxfId="584" priority="1127">
      <formula>AND($E1="",$F1&lt;&gt;"")</formula>
    </cfRule>
  </conditionalFormatting>
  <conditionalFormatting sqref="D2:D83">
    <cfRule type="containsText" dxfId="583" priority="79" operator="containsText" text="Flying Moose">
      <formula>NOT(ISERROR(SEARCH("Flying Moose",D2)))</formula>
    </cfRule>
    <cfRule type="containsText" dxfId="582" priority="80" operator="containsText" text="Rink Rats">
      <formula>NOT(ISERROR(SEARCH("Rink Rats",D2)))</formula>
    </cfRule>
    <cfRule type="containsText" dxfId="581" priority="81" operator="containsText" text="Victors">
      <formula>NOT(ISERROR(SEARCH("Victors",D2)))</formula>
    </cfRule>
    <cfRule type="containsText" dxfId="580" priority="82" operator="containsText" text="Kryptonite">
      <formula>NOT(ISERROR(SEARCH("Kryptonite",D2)))</formula>
    </cfRule>
    <cfRule type="containsText" dxfId="579" priority="83" operator="containsText" text="Ichi">
      <formula>NOT(ISERROR(SEARCH("Ichi",D2)))</formula>
    </cfRule>
    <cfRule type="containsText" dxfId="578" priority="84" operator="containsText" text="FoDM/KB">
      <formula>NOT(ISERROR(SEARCH("FoDM/KB",D2)))</formula>
    </cfRule>
    <cfRule type="containsText" dxfId="577" priority="85" operator="containsText" text="Alien">
      <formula>NOT(ISERROR(SEARCH("Alien",D2)))</formula>
    </cfRule>
    <cfRule type="containsText" dxfId="576" priority="86" operator="containsText" text="Red Alert">
      <formula>NOT(ISERROR(SEARCH("Red Alert",D2)))</formula>
    </cfRule>
  </conditionalFormatting>
  <conditionalFormatting sqref="E5">
    <cfRule type="duplicateValues" dxfId="575" priority="78"/>
  </conditionalFormatting>
  <conditionalFormatting sqref="E6">
    <cfRule type="duplicateValues" dxfId="574" priority="77"/>
  </conditionalFormatting>
  <conditionalFormatting sqref="E7">
    <cfRule type="duplicateValues" dxfId="573" priority="76"/>
  </conditionalFormatting>
  <conditionalFormatting sqref="E8">
    <cfRule type="duplicateValues" dxfId="572" priority="75"/>
  </conditionalFormatting>
  <conditionalFormatting sqref="E9">
    <cfRule type="duplicateValues" dxfId="571" priority="74"/>
  </conditionalFormatting>
  <conditionalFormatting sqref="E10">
    <cfRule type="duplicateValues" dxfId="570" priority="73"/>
  </conditionalFormatting>
  <conditionalFormatting sqref="E11">
    <cfRule type="duplicateValues" dxfId="569" priority="72"/>
  </conditionalFormatting>
  <conditionalFormatting sqref="E20">
    <cfRule type="duplicateValues" dxfId="568" priority="71"/>
  </conditionalFormatting>
  <conditionalFormatting sqref="E21">
    <cfRule type="duplicateValues" dxfId="567" priority="70"/>
  </conditionalFormatting>
  <conditionalFormatting sqref="E19">
    <cfRule type="duplicateValues" dxfId="566" priority="69"/>
  </conditionalFormatting>
  <conditionalFormatting sqref="E12">
    <cfRule type="duplicateValues" dxfId="565" priority="68"/>
  </conditionalFormatting>
  <conditionalFormatting sqref="E13">
    <cfRule type="duplicateValues" dxfId="564" priority="67"/>
  </conditionalFormatting>
  <conditionalFormatting sqref="E14">
    <cfRule type="duplicateValues" dxfId="563" priority="66"/>
  </conditionalFormatting>
  <conditionalFormatting sqref="E17">
    <cfRule type="duplicateValues" dxfId="562" priority="65"/>
  </conditionalFormatting>
  <conditionalFormatting sqref="E18">
    <cfRule type="duplicateValues" dxfId="561" priority="64"/>
  </conditionalFormatting>
  <conditionalFormatting sqref="E15">
    <cfRule type="duplicateValues" dxfId="560" priority="63"/>
  </conditionalFormatting>
  <conditionalFormatting sqref="E16">
    <cfRule type="duplicateValues" dxfId="559" priority="62"/>
  </conditionalFormatting>
  <conditionalFormatting sqref="E22">
    <cfRule type="duplicateValues" dxfId="558" priority="61"/>
  </conditionalFormatting>
  <conditionalFormatting sqref="E23">
    <cfRule type="duplicateValues" dxfId="557" priority="60"/>
  </conditionalFormatting>
  <conditionalFormatting sqref="E24">
    <cfRule type="duplicateValues" dxfId="556" priority="59"/>
  </conditionalFormatting>
  <conditionalFormatting sqref="E25">
    <cfRule type="duplicateValues" dxfId="555" priority="58"/>
  </conditionalFormatting>
  <conditionalFormatting sqref="E28">
    <cfRule type="duplicateValues" dxfId="554" priority="57"/>
  </conditionalFormatting>
  <conditionalFormatting sqref="E27">
    <cfRule type="duplicateValues" dxfId="553" priority="56"/>
  </conditionalFormatting>
  <conditionalFormatting sqref="E26">
    <cfRule type="duplicateValues" dxfId="552" priority="55"/>
  </conditionalFormatting>
  <conditionalFormatting sqref="E29">
    <cfRule type="duplicateValues" dxfId="551" priority="54"/>
  </conditionalFormatting>
  <conditionalFormatting sqref="E30">
    <cfRule type="duplicateValues" dxfId="550" priority="53"/>
  </conditionalFormatting>
  <conditionalFormatting sqref="E32">
    <cfRule type="duplicateValues" dxfId="549" priority="52"/>
  </conditionalFormatting>
  <conditionalFormatting sqref="E33">
    <cfRule type="duplicateValues" dxfId="548" priority="51"/>
  </conditionalFormatting>
  <conditionalFormatting sqref="E34">
    <cfRule type="duplicateValues" dxfId="547" priority="50"/>
  </conditionalFormatting>
  <conditionalFormatting sqref="E35">
    <cfRule type="duplicateValues" dxfId="546" priority="49"/>
  </conditionalFormatting>
  <conditionalFormatting sqref="E36">
    <cfRule type="duplicateValues" dxfId="545" priority="48"/>
  </conditionalFormatting>
  <conditionalFormatting sqref="E37">
    <cfRule type="duplicateValues" dxfId="544" priority="47"/>
  </conditionalFormatting>
  <conditionalFormatting sqref="E38">
    <cfRule type="duplicateValues" dxfId="543" priority="46"/>
  </conditionalFormatting>
  <conditionalFormatting sqref="E39">
    <cfRule type="duplicateValues" dxfId="542" priority="45"/>
  </conditionalFormatting>
  <conditionalFormatting sqref="E41">
    <cfRule type="duplicateValues" dxfId="541" priority="44"/>
  </conditionalFormatting>
  <conditionalFormatting sqref="E42">
    <cfRule type="duplicateValues" dxfId="540" priority="43"/>
  </conditionalFormatting>
  <conditionalFormatting sqref="E40">
    <cfRule type="duplicateValues" dxfId="539" priority="42"/>
  </conditionalFormatting>
  <conditionalFormatting sqref="E44">
    <cfRule type="duplicateValues" dxfId="538" priority="41"/>
  </conditionalFormatting>
  <conditionalFormatting sqref="E46">
    <cfRule type="duplicateValues" dxfId="537" priority="40"/>
  </conditionalFormatting>
  <conditionalFormatting sqref="E45">
    <cfRule type="duplicateValues" dxfId="536" priority="39"/>
  </conditionalFormatting>
  <conditionalFormatting sqref="E43">
    <cfRule type="duplicateValues" dxfId="535" priority="38"/>
  </conditionalFormatting>
  <conditionalFormatting sqref="E47">
    <cfRule type="duplicateValues" dxfId="534" priority="37"/>
  </conditionalFormatting>
  <conditionalFormatting sqref="E48">
    <cfRule type="duplicateValues" dxfId="533" priority="36"/>
  </conditionalFormatting>
  <conditionalFormatting sqref="E49">
    <cfRule type="duplicateValues" dxfId="532" priority="35"/>
  </conditionalFormatting>
  <conditionalFormatting sqref="E50">
    <cfRule type="duplicateValues" dxfId="531" priority="34"/>
  </conditionalFormatting>
  <conditionalFormatting sqref="E51">
    <cfRule type="duplicateValues" dxfId="530" priority="32"/>
  </conditionalFormatting>
  <conditionalFormatting sqref="E52">
    <cfRule type="duplicateValues" dxfId="529" priority="31"/>
  </conditionalFormatting>
  <conditionalFormatting sqref="E53">
    <cfRule type="duplicateValues" dxfId="528" priority="30"/>
  </conditionalFormatting>
  <conditionalFormatting sqref="E54">
    <cfRule type="duplicateValues" dxfId="527" priority="29"/>
  </conditionalFormatting>
  <conditionalFormatting sqref="E55">
    <cfRule type="duplicateValues" dxfId="526" priority="28"/>
  </conditionalFormatting>
  <conditionalFormatting sqref="E56">
    <cfRule type="duplicateValues" dxfId="525" priority="27"/>
  </conditionalFormatting>
  <conditionalFormatting sqref="E57">
    <cfRule type="duplicateValues" dxfId="524" priority="26"/>
  </conditionalFormatting>
  <conditionalFormatting sqref="E58">
    <cfRule type="duplicateValues" dxfId="523" priority="25"/>
  </conditionalFormatting>
  <conditionalFormatting sqref="E59">
    <cfRule type="duplicateValues" dxfId="522" priority="24"/>
  </conditionalFormatting>
  <conditionalFormatting sqref="E60">
    <cfRule type="duplicateValues" dxfId="521" priority="23"/>
  </conditionalFormatting>
  <conditionalFormatting sqref="E61">
    <cfRule type="duplicateValues" dxfId="520" priority="22"/>
  </conditionalFormatting>
  <conditionalFormatting sqref="E62">
    <cfRule type="duplicateValues" dxfId="519" priority="21"/>
  </conditionalFormatting>
  <conditionalFormatting sqref="E63">
    <cfRule type="duplicateValues" dxfId="518" priority="20"/>
  </conditionalFormatting>
  <conditionalFormatting sqref="E64">
    <cfRule type="duplicateValues" dxfId="517" priority="19"/>
  </conditionalFormatting>
  <conditionalFormatting sqref="E65">
    <cfRule type="duplicateValues" dxfId="516" priority="18"/>
  </conditionalFormatting>
  <conditionalFormatting sqref="E68">
    <cfRule type="duplicateValues" dxfId="515" priority="17"/>
  </conditionalFormatting>
  <conditionalFormatting sqref="E66">
    <cfRule type="duplicateValues" dxfId="514" priority="16"/>
  </conditionalFormatting>
  <conditionalFormatting sqref="E67">
    <cfRule type="duplicateValues" dxfId="513" priority="15"/>
  </conditionalFormatting>
  <conditionalFormatting sqref="E69">
    <cfRule type="duplicateValues" dxfId="512" priority="14"/>
  </conditionalFormatting>
  <conditionalFormatting sqref="E70">
    <cfRule type="duplicateValues" dxfId="511" priority="13"/>
  </conditionalFormatting>
  <conditionalFormatting sqref="E71">
    <cfRule type="duplicateValues" dxfId="510" priority="12"/>
  </conditionalFormatting>
  <conditionalFormatting sqref="E72">
    <cfRule type="duplicateValues" dxfId="509" priority="11"/>
  </conditionalFormatting>
  <conditionalFormatting sqref="E73">
    <cfRule type="duplicateValues" dxfId="508" priority="10"/>
  </conditionalFormatting>
  <conditionalFormatting sqref="E74">
    <cfRule type="duplicateValues" dxfId="507" priority="9"/>
  </conditionalFormatting>
  <conditionalFormatting sqref="E76">
    <cfRule type="duplicateValues" dxfId="505" priority="8"/>
  </conditionalFormatting>
  <conditionalFormatting sqref="E75">
    <cfRule type="duplicateValues" dxfId="504" priority="7"/>
  </conditionalFormatting>
  <conditionalFormatting sqref="E77">
    <cfRule type="duplicateValues" dxfId="503" priority="6"/>
  </conditionalFormatting>
  <conditionalFormatting sqref="E78">
    <cfRule type="duplicateValues" dxfId="502" priority="5"/>
  </conditionalFormatting>
  <conditionalFormatting sqref="E80">
    <cfRule type="duplicateValues" dxfId="501" priority="4"/>
  </conditionalFormatting>
  <conditionalFormatting sqref="E81">
    <cfRule type="duplicateValues" dxfId="500" priority="3"/>
  </conditionalFormatting>
  <conditionalFormatting sqref="E82">
    <cfRule type="duplicateValues" dxfId="499" priority="2"/>
  </conditionalFormatting>
  <conditionalFormatting sqref="E83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80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50"/>
  <sheetViews>
    <sheetView tabSelected="1" workbookViewId="0">
      <selection activeCell="O12" sqref="O2:O12"/>
    </sheetView>
  </sheetViews>
  <sheetFormatPr defaultRowHeight="15" x14ac:dyDescent="0.25"/>
  <cols>
    <col min="1" max="1" width="10.7109375" style="9" bestFit="1" customWidth="1"/>
    <col min="2" max="2" width="9.140625" style="14"/>
    <col min="3" max="3" width="12.7109375" style="8" bestFit="1" customWidth="1"/>
    <col min="4" max="4" width="12" style="8" bestFit="1" customWidth="1"/>
    <col min="5" max="5" width="13.140625" style="16" bestFit="1" customWidth="1"/>
    <col min="6" max="6" width="8.42578125" style="14" bestFit="1" customWidth="1"/>
    <col min="7" max="7" width="9.140625" style="45"/>
    <col min="8" max="8" width="12.5703125" style="8" bestFit="1" customWidth="1"/>
    <col min="9" max="9" width="9.140625" style="36"/>
    <col min="10" max="10" width="8.42578125" style="14" customWidth="1"/>
    <col min="11" max="11" width="9.140625" style="17"/>
    <col min="12" max="12" width="9.140625" style="43"/>
    <col min="13" max="14" width="9.140625" style="8"/>
    <col min="15" max="15" width="82.7109375" style="8" customWidth="1"/>
    <col min="16" max="16384" width="9.140625" style="8"/>
  </cols>
  <sheetData>
    <row r="1" spans="1:15" s="10" customFormat="1" x14ac:dyDescent="0.25">
      <c r="A1" s="145" t="s">
        <v>230</v>
      </c>
      <c r="B1" s="133" t="s">
        <v>231</v>
      </c>
      <c r="C1" s="153" t="s">
        <v>37</v>
      </c>
      <c r="D1" s="153" t="s">
        <v>36</v>
      </c>
      <c r="E1" s="154" t="s">
        <v>232</v>
      </c>
      <c r="F1" s="155" t="s">
        <v>241</v>
      </c>
      <c r="G1" s="44"/>
      <c r="H1" s="10" t="s">
        <v>233</v>
      </c>
      <c r="I1" s="35" t="s">
        <v>235</v>
      </c>
      <c r="J1" s="13" t="s">
        <v>234</v>
      </c>
      <c r="K1" s="15" t="s">
        <v>236</v>
      </c>
      <c r="L1" s="60" t="s">
        <v>280</v>
      </c>
      <c r="M1" s="10" t="s">
        <v>5</v>
      </c>
      <c r="O1" s="188" t="s">
        <v>453</v>
      </c>
    </row>
    <row r="2" spans="1:15" x14ac:dyDescent="0.25">
      <c r="A2" s="104">
        <v>42284</v>
      </c>
      <c r="B2" s="7">
        <v>0.28125</v>
      </c>
      <c r="C2" s="102" t="s">
        <v>415</v>
      </c>
      <c r="D2" s="102" t="s">
        <v>108</v>
      </c>
      <c r="E2" s="16">
        <v>8</v>
      </c>
      <c r="F2" s="14">
        <v>57</v>
      </c>
      <c r="G2" s="45">
        <v>1</v>
      </c>
      <c r="H2" s="161" t="s">
        <v>81</v>
      </c>
      <c r="I2" s="162">
        <f>SUMIF(D:D, H2,F:F)/57</f>
        <v>10</v>
      </c>
      <c r="J2" s="163">
        <f>SUMIF(D:D,H2,E:E  )</f>
        <v>22</v>
      </c>
      <c r="K2" s="164">
        <f>J2/I2</f>
        <v>2.2000000000000002</v>
      </c>
      <c r="L2" s="163">
        <f>COUNTIFS(E$2:E$223,0,D$2:D$223,H2)</f>
        <v>0</v>
      </c>
      <c r="M2" s="173">
        <v>185</v>
      </c>
      <c r="O2" s="8" t="str">
        <f>CONCATENATE($O$1, ,M2,",", I2, ",", J2, ",", L2,");" )</f>
        <v>insert into temp_goalie (player_id, games, goals, shutouts) values (185,10,22,0);</v>
      </c>
    </row>
    <row r="3" spans="1:15" x14ac:dyDescent="0.25">
      <c r="A3" s="104">
        <v>42284</v>
      </c>
      <c r="B3" s="7">
        <v>0.28125</v>
      </c>
      <c r="C3" s="129" t="s">
        <v>119</v>
      </c>
      <c r="D3" s="161" t="s">
        <v>81</v>
      </c>
      <c r="E3" s="16">
        <v>1</v>
      </c>
      <c r="F3" s="14">
        <v>57</v>
      </c>
      <c r="G3" s="45">
        <v>2</v>
      </c>
      <c r="H3" s="48" t="s">
        <v>292</v>
      </c>
      <c r="I3" s="162">
        <f>SUMIF(D:D, H3,F:F)/57</f>
        <v>6</v>
      </c>
      <c r="J3" s="163">
        <f>SUMIF(D:D,H3,E:E  )</f>
        <v>16</v>
      </c>
      <c r="K3" s="164">
        <f>J3/I3</f>
        <v>2.6666666666666665</v>
      </c>
      <c r="L3" s="163">
        <f>COUNTIFS(E$2:E$223,0,D$2:D$223,H3)</f>
        <v>2</v>
      </c>
      <c r="M3" s="159" t="s">
        <v>570</v>
      </c>
      <c r="O3" s="184" t="str">
        <f t="shared" ref="O3:O18" si="0">CONCATENATE($O$1, ,M3,",", I3, ",", J3, ",", L3,");" )</f>
        <v>insert into temp_goalie (player_id, games, goals, shutouts) values (275,6,16,2);</v>
      </c>
    </row>
    <row r="4" spans="1:15" x14ac:dyDescent="0.25">
      <c r="A4" s="104">
        <v>42284</v>
      </c>
      <c r="B4" s="105">
        <v>0.33680555555555558</v>
      </c>
      <c r="C4" s="129" t="s">
        <v>414</v>
      </c>
      <c r="D4" s="102" t="s">
        <v>201</v>
      </c>
      <c r="E4" s="16">
        <v>7</v>
      </c>
      <c r="F4" s="14">
        <v>57</v>
      </c>
      <c r="G4" s="45">
        <v>3</v>
      </c>
      <c r="H4" s="161" t="s">
        <v>198</v>
      </c>
      <c r="I4" s="109">
        <f>SUMIF(D:D, H4,F:F)/57</f>
        <v>4</v>
      </c>
      <c r="J4" s="194">
        <f>SUMIF(D:D,H4,E:E  )</f>
        <v>13</v>
      </c>
      <c r="K4" s="106">
        <f>J4/I4</f>
        <v>3.25</v>
      </c>
      <c r="L4" s="194">
        <f>COUNTIFS(E$2:E$223,0,D$2:D$223,H4)</f>
        <v>1</v>
      </c>
      <c r="M4" s="194">
        <v>163</v>
      </c>
      <c r="N4" s="102"/>
      <c r="O4" s="184" t="str">
        <f>CONCATENATE($O$1, ,M4,",", I4, ",", J4, ",", L4,");" )</f>
        <v>insert into temp_goalie (player_id, games, goals, shutouts) values (163,4,13,1);</v>
      </c>
    </row>
    <row r="5" spans="1:15" x14ac:dyDescent="0.25">
      <c r="A5" s="104">
        <v>42284</v>
      </c>
      <c r="B5" s="105">
        <v>0.33680555555555558</v>
      </c>
      <c r="C5" s="129" t="s">
        <v>38</v>
      </c>
      <c r="D5" s="169" t="s">
        <v>9</v>
      </c>
      <c r="E5" s="16">
        <v>4</v>
      </c>
      <c r="F5" s="14">
        <v>57</v>
      </c>
      <c r="G5" s="45">
        <v>4</v>
      </c>
      <c r="H5" s="161" t="s">
        <v>201</v>
      </c>
      <c r="I5" s="162">
        <f>SUMIF(D:D, H5,F:F)/57</f>
        <v>7</v>
      </c>
      <c r="J5" s="163">
        <f>SUMIF(D:D,H5,E:E  )</f>
        <v>23</v>
      </c>
      <c r="K5" s="164">
        <f>J5/I5</f>
        <v>3.2857142857142856</v>
      </c>
      <c r="L5" s="163">
        <f>COUNTIFS(E$2:E$223,0,D$2:D$223,H5)</f>
        <v>1</v>
      </c>
      <c r="M5" s="194">
        <v>240</v>
      </c>
      <c r="O5" s="184" t="str">
        <f t="shared" si="0"/>
        <v>insert into temp_goalie (player_id, games, goals, shutouts) values (240,7,23,1);</v>
      </c>
    </row>
    <row r="6" spans="1:15" x14ac:dyDescent="0.25">
      <c r="A6" s="104">
        <v>42284</v>
      </c>
      <c r="B6" s="105">
        <v>0.3923611111111111</v>
      </c>
      <c r="C6" s="129" t="s">
        <v>140</v>
      </c>
      <c r="D6" s="169" t="s">
        <v>63</v>
      </c>
      <c r="E6" s="16">
        <v>4</v>
      </c>
      <c r="F6" s="130">
        <v>57</v>
      </c>
      <c r="G6" s="45">
        <v>5</v>
      </c>
      <c r="H6" s="161" t="s">
        <v>65</v>
      </c>
      <c r="I6" s="162">
        <f>SUMIF(D:D, H6,F:F)/57</f>
        <v>10</v>
      </c>
      <c r="J6" s="163">
        <f>SUMIF(D:D,H6,E:E  )</f>
        <v>37</v>
      </c>
      <c r="K6" s="164">
        <f>J6/I6</f>
        <v>3.7</v>
      </c>
      <c r="L6" s="163">
        <f>COUNTIFS(E$2:E$223,0,D$2:D$223,H6)</f>
        <v>1</v>
      </c>
      <c r="M6" s="194">
        <v>173</v>
      </c>
      <c r="O6" s="184" t="str">
        <f t="shared" si="0"/>
        <v>insert into temp_goalie (player_id, games, goals, shutouts) values (173,10,37,1);</v>
      </c>
    </row>
    <row r="7" spans="1:15" x14ac:dyDescent="0.25">
      <c r="A7" s="104">
        <v>42284</v>
      </c>
      <c r="B7" s="105">
        <v>0.3923611111111111</v>
      </c>
      <c r="C7" s="129" t="s">
        <v>39</v>
      </c>
      <c r="D7" s="161" t="s">
        <v>65</v>
      </c>
      <c r="E7" s="16">
        <v>1</v>
      </c>
      <c r="F7" s="130">
        <v>57</v>
      </c>
      <c r="G7" s="45">
        <v>6</v>
      </c>
      <c r="H7" s="161" t="s">
        <v>63</v>
      </c>
      <c r="I7" s="162">
        <f>SUMIF(D:D, H7,F:F)/57</f>
        <v>8.5701754385964914</v>
      </c>
      <c r="J7" s="163">
        <f>SUMIF(D:D,H7,E:E  )</f>
        <v>35</v>
      </c>
      <c r="K7" s="164">
        <f>J7/I7</f>
        <v>4.0839303991811668</v>
      </c>
      <c r="L7" s="163">
        <f>COUNTIFS(E$2:E$223,0,D$2:D$223,H7)</f>
        <v>0</v>
      </c>
      <c r="M7" s="194">
        <v>248</v>
      </c>
      <c r="O7" s="184" t="str">
        <f>CONCATENATE($O$1, ,M7,",", I7, ",", J7, ",", L7,");" )</f>
        <v>insert into temp_goalie (player_id, games, goals, shutouts) values (248,8.57017543859649,35,0);</v>
      </c>
    </row>
    <row r="8" spans="1:15" x14ac:dyDescent="0.25">
      <c r="A8" s="104">
        <v>42284</v>
      </c>
      <c r="B8" s="105">
        <v>0.44791666666666669</v>
      </c>
      <c r="C8" s="129" t="s">
        <v>162</v>
      </c>
      <c r="D8" s="161" t="s">
        <v>412</v>
      </c>
      <c r="E8" s="16">
        <v>0</v>
      </c>
      <c r="F8" s="130">
        <v>57</v>
      </c>
      <c r="G8" s="45">
        <v>7</v>
      </c>
      <c r="H8" s="161" t="s">
        <v>108</v>
      </c>
      <c r="I8" s="162">
        <f>SUMIF(D:D, H8,F:F)/57</f>
        <v>8</v>
      </c>
      <c r="J8" s="163">
        <f>SUMIF(D:D,H8,E:E  )</f>
        <v>35</v>
      </c>
      <c r="K8" s="164">
        <f>J8/I8</f>
        <v>4.375</v>
      </c>
      <c r="L8" s="163">
        <f>COUNTIFS(E$2:E$223,0,D$2:D$223,H8)</f>
        <v>0</v>
      </c>
      <c r="M8" s="194">
        <v>236</v>
      </c>
      <c r="O8" s="184" t="str">
        <f t="shared" si="0"/>
        <v>insert into temp_goalie (player_id, games, goals, shutouts) values (236,8,35,0);</v>
      </c>
    </row>
    <row r="9" spans="1:15" x14ac:dyDescent="0.25">
      <c r="A9" s="104">
        <v>42284</v>
      </c>
      <c r="B9" s="105">
        <v>0.44791666666666669</v>
      </c>
      <c r="C9" s="129" t="s">
        <v>67</v>
      </c>
      <c r="D9" s="161" t="s">
        <v>408</v>
      </c>
      <c r="E9" s="16">
        <v>7</v>
      </c>
      <c r="F9" s="130">
        <v>57</v>
      </c>
      <c r="G9" s="45">
        <v>8</v>
      </c>
      <c r="H9" s="161" t="s">
        <v>412</v>
      </c>
      <c r="I9" s="162">
        <f>SUMIF(D:D, H9,F:F)/57</f>
        <v>6.9298245614035086</v>
      </c>
      <c r="J9" s="163">
        <f>SUMIF(D:D,H9,E:E  )</f>
        <v>32</v>
      </c>
      <c r="K9" s="164">
        <f>J9/I9</f>
        <v>4.6177215189873415</v>
      </c>
      <c r="L9" s="163">
        <f>COUNTIFS(E$2:E$223,0,D$2:D$223,H9)</f>
        <v>1</v>
      </c>
      <c r="M9" s="194">
        <v>197</v>
      </c>
      <c r="O9" s="184" t="str">
        <f t="shared" si="0"/>
        <v>insert into temp_goalie (player_id, games, goals, shutouts) values (197,6.92982456140351,32,1);</v>
      </c>
    </row>
    <row r="10" spans="1:15" x14ac:dyDescent="0.25">
      <c r="A10" s="9">
        <v>42291</v>
      </c>
      <c r="B10" s="7">
        <v>0.28125</v>
      </c>
      <c r="C10" s="8" t="s">
        <v>414</v>
      </c>
      <c r="D10" s="161" t="s">
        <v>201</v>
      </c>
      <c r="E10" s="16">
        <v>3</v>
      </c>
      <c r="F10" s="130">
        <v>57</v>
      </c>
      <c r="G10" s="45">
        <v>9</v>
      </c>
      <c r="H10" s="161" t="s">
        <v>362</v>
      </c>
      <c r="I10" s="162">
        <f>SUMIF(D:D, H10,F:F)/57</f>
        <v>2</v>
      </c>
      <c r="J10" s="163">
        <f>SUMIF(D:D,H10,E:E  )</f>
        <v>10</v>
      </c>
      <c r="K10" s="164">
        <f>J10/I10</f>
        <v>5</v>
      </c>
      <c r="L10" s="163">
        <f>COUNTIFS(E$2:E$223,0,D$2:D$223,H10)</f>
        <v>0</v>
      </c>
      <c r="M10" s="194">
        <v>267</v>
      </c>
      <c r="O10" s="184" t="str">
        <f t="shared" si="0"/>
        <v>insert into temp_goalie (player_id, games, goals, shutouts) values (267,2,10,0);</v>
      </c>
    </row>
    <row r="11" spans="1:15" x14ac:dyDescent="0.25">
      <c r="A11" s="104">
        <v>42291</v>
      </c>
      <c r="B11" s="7">
        <v>0.28125</v>
      </c>
      <c r="C11" s="8" t="s">
        <v>67</v>
      </c>
      <c r="D11" s="161" t="s">
        <v>449</v>
      </c>
      <c r="E11" s="16">
        <v>8</v>
      </c>
      <c r="F11" s="130">
        <v>57</v>
      </c>
      <c r="G11" s="45">
        <v>10</v>
      </c>
      <c r="H11" s="169" t="s">
        <v>9</v>
      </c>
      <c r="I11" s="162">
        <f>SUMIF(D:D, H11,F:F)/57</f>
        <v>2.9824561403508771</v>
      </c>
      <c r="J11" s="163">
        <f>SUMIF(D:D,H11,E:E  )</f>
        <v>20</v>
      </c>
      <c r="K11" s="164">
        <f>J11/I11</f>
        <v>6.7058823529411766</v>
      </c>
      <c r="L11" s="163">
        <f>COUNTIFS(E$2:E$223,0,D$2:D$223,H11)</f>
        <v>0</v>
      </c>
      <c r="M11" s="194">
        <v>151</v>
      </c>
      <c r="O11" s="184" t="str">
        <f t="shared" si="0"/>
        <v>insert into temp_goalie (player_id, games, goals, shutouts) values (151,2.98245614035088,20,0);</v>
      </c>
    </row>
    <row r="12" spans="1:15" x14ac:dyDescent="0.25">
      <c r="A12" s="104">
        <v>42291</v>
      </c>
      <c r="B12" s="105">
        <v>0.33680555555555558</v>
      </c>
      <c r="C12" s="8" t="s">
        <v>119</v>
      </c>
      <c r="D12" s="161" t="s">
        <v>81</v>
      </c>
      <c r="E12" s="16">
        <v>2</v>
      </c>
      <c r="F12" s="130">
        <v>57</v>
      </c>
      <c r="G12" s="45">
        <v>11</v>
      </c>
      <c r="H12" s="161" t="s">
        <v>79</v>
      </c>
      <c r="I12" s="162">
        <f>SUMIF(D:D, H12,F:F)/57</f>
        <v>1</v>
      </c>
      <c r="J12" s="163">
        <f>SUMIF(D:D,H12,E:E  )</f>
        <v>7</v>
      </c>
      <c r="K12" s="164">
        <f>J12/I12</f>
        <v>7</v>
      </c>
      <c r="L12" s="163">
        <f>COUNTIFS(E$2:E$223,0,D$2:D$223,H12)</f>
        <v>0</v>
      </c>
      <c r="M12" s="194">
        <v>257</v>
      </c>
      <c r="O12" s="184" t="str">
        <f t="shared" si="0"/>
        <v>insert into temp_goalie (player_id, games, goals, shutouts) values (257,1,7,0);</v>
      </c>
    </row>
    <row r="13" spans="1:15" x14ac:dyDescent="0.25">
      <c r="A13" s="104">
        <v>42291</v>
      </c>
      <c r="B13" s="105">
        <v>0.33680555555555558</v>
      </c>
      <c r="C13" s="8" t="s">
        <v>39</v>
      </c>
      <c r="D13" s="161" t="s">
        <v>65</v>
      </c>
      <c r="E13" s="16">
        <v>8</v>
      </c>
      <c r="F13" s="130">
        <v>57</v>
      </c>
      <c r="G13" s="49"/>
      <c r="H13" s="48" t="s">
        <v>449</v>
      </c>
      <c r="I13" s="162">
        <f t="shared" ref="I13:I18" si="1">SUMIF(D:D, H13,F:F)/57</f>
        <v>7</v>
      </c>
      <c r="J13" s="163">
        <f t="shared" ref="J13:J18" si="2">SUMIF(D:D,H13,E:E  )</f>
        <v>39</v>
      </c>
      <c r="K13" s="164">
        <f t="shared" ref="K13:K18" si="3">J13/I13</f>
        <v>5.5714285714285712</v>
      </c>
      <c r="L13" s="163">
        <f t="shared" ref="L13:L18" si="4">COUNTIFS(E$2:E$223,0,D$2:D$223,H13)</f>
        <v>0</v>
      </c>
      <c r="O13" s="184" t="str">
        <f t="shared" si="0"/>
        <v>insert into temp_goalie (player_id, games, goals, shutouts) values (,7,39,0);</v>
      </c>
    </row>
    <row r="14" spans="1:15" x14ac:dyDescent="0.25">
      <c r="A14" s="104">
        <v>42291</v>
      </c>
      <c r="B14" s="105">
        <v>0.3923611111111111</v>
      </c>
      <c r="C14" s="8" t="s">
        <v>38</v>
      </c>
      <c r="D14" s="161" t="s">
        <v>362</v>
      </c>
      <c r="E14" s="16">
        <v>2</v>
      </c>
      <c r="F14" s="130">
        <v>57</v>
      </c>
      <c r="G14" s="49"/>
      <c r="H14" s="48" t="s">
        <v>587</v>
      </c>
      <c r="I14" s="165">
        <f t="shared" si="1"/>
        <v>1</v>
      </c>
      <c r="J14" s="166">
        <f t="shared" si="2"/>
        <v>9</v>
      </c>
      <c r="K14" s="167">
        <f t="shared" si="3"/>
        <v>9</v>
      </c>
      <c r="L14" s="168">
        <f t="shared" si="4"/>
        <v>0</v>
      </c>
      <c r="O14" s="184" t="str">
        <f t="shared" si="0"/>
        <v>insert into temp_goalie (player_id, games, goals, shutouts) values (,1,9,0);</v>
      </c>
    </row>
    <row r="15" spans="1:15" x14ac:dyDescent="0.25">
      <c r="A15" s="104">
        <v>42291</v>
      </c>
      <c r="B15" s="105">
        <v>0.3923611111111111</v>
      </c>
      <c r="C15" s="8" t="s">
        <v>415</v>
      </c>
      <c r="D15" s="161" t="s">
        <v>108</v>
      </c>
      <c r="E15" s="16">
        <v>10</v>
      </c>
      <c r="F15" s="130">
        <v>57</v>
      </c>
      <c r="G15" s="49"/>
      <c r="H15" s="48" t="s">
        <v>444</v>
      </c>
      <c r="I15" s="162">
        <f t="shared" si="1"/>
        <v>1.5</v>
      </c>
      <c r="J15" s="163">
        <f t="shared" si="2"/>
        <v>4</v>
      </c>
      <c r="K15" s="164">
        <f t="shared" si="3"/>
        <v>2.6666666666666665</v>
      </c>
      <c r="L15" s="163">
        <f t="shared" si="4"/>
        <v>0</v>
      </c>
      <c r="O15" s="184" t="str">
        <f t="shared" si="0"/>
        <v>insert into temp_goalie (player_id, games, goals, shutouts) values (,1.5,4,0);</v>
      </c>
    </row>
    <row r="16" spans="1:15" x14ac:dyDescent="0.25">
      <c r="A16" s="104">
        <v>42291</v>
      </c>
      <c r="B16" s="105">
        <v>0.44791666666666669</v>
      </c>
      <c r="C16" s="8" t="s">
        <v>140</v>
      </c>
      <c r="D16" s="161" t="s">
        <v>63</v>
      </c>
      <c r="E16" s="16">
        <v>2</v>
      </c>
      <c r="F16" s="130">
        <v>57</v>
      </c>
      <c r="G16" s="49"/>
      <c r="H16" s="47" t="s">
        <v>408</v>
      </c>
      <c r="I16" s="162">
        <f t="shared" si="1"/>
        <v>3</v>
      </c>
      <c r="J16" s="163">
        <f t="shared" si="2"/>
        <v>13</v>
      </c>
      <c r="K16" s="164">
        <f t="shared" si="3"/>
        <v>4.333333333333333</v>
      </c>
      <c r="L16" s="163">
        <f t="shared" si="4"/>
        <v>0</v>
      </c>
      <c r="O16" s="184" t="str">
        <f>CONCATENATE($O$1, ,M12,",", I16, ",", J16, ",", L16,");" )</f>
        <v>insert into temp_goalie (player_id, games, goals, shutouts) values (257,3,13,0);</v>
      </c>
    </row>
    <row r="17" spans="1:15" x14ac:dyDescent="0.25">
      <c r="A17" s="104">
        <v>42291</v>
      </c>
      <c r="B17" s="105">
        <v>0.44791666666666669</v>
      </c>
      <c r="C17" s="8" t="s">
        <v>162</v>
      </c>
      <c r="D17" s="161" t="s">
        <v>412</v>
      </c>
      <c r="E17" s="16">
        <v>6</v>
      </c>
      <c r="F17" s="130">
        <v>57</v>
      </c>
      <c r="G17" s="49"/>
      <c r="H17" s="48" t="s">
        <v>165</v>
      </c>
      <c r="I17" s="162">
        <f t="shared" si="1"/>
        <v>0</v>
      </c>
      <c r="J17" s="163">
        <f t="shared" si="2"/>
        <v>0</v>
      </c>
      <c r="K17" s="164" t="e">
        <f t="shared" si="3"/>
        <v>#DIV/0!</v>
      </c>
      <c r="L17" s="163">
        <f t="shared" si="4"/>
        <v>0</v>
      </c>
      <c r="O17" s="184" t="str">
        <f t="shared" si="0"/>
        <v>insert into temp_goalie (player_id, games, goals, shutouts) values (,0,0,0);</v>
      </c>
    </row>
    <row r="18" spans="1:15" x14ac:dyDescent="0.25">
      <c r="A18" s="9">
        <v>42298</v>
      </c>
      <c r="B18" s="7">
        <v>0.28125</v>
      </c>
      <c r="C18" s="8" t="s">
        <v>38</v>
      </c>
      <c r="D18" s="161" t="s">
        <v>292</v>
      </c>
      <c r="E18" s="16">
        <v>2</v>
      </c>
      <c r="F18" s="130">
        <v>57</v>
      </c>
      <c r="G18" s="49"/>
      <c r="H18" s="148" t="s">
        <v>238</v>
      </c>
      <c r="I18" s="165">
        <f t="shared" si="1"/>
        <v>0</v>
      </c>
      <c r="J18" s="166">
        <f t="shared" si="2"/>
        <v>0</v>
      </c>
      <c r="K18" s="167" t="e">
        <f t="shared" si="3"/>
        <v>#DIV/0!</v>
      </c>
      <c r="L18" s="168">
        <f t="shared" si="4"/>
        <v>0</v>
      </c>
      <c r="M18" s="184"/>
      <c r="O18" s="184" t="str">
        <f t="shared" si="0"/>
        <v>insert into temp_goalie (player_id, games, goals, shutouts) values (,0,0,0);</v>
      </c>
    </row>
    <row r="19" spans="1:15" x14ac:dyDescent="0.25">
      <c r="A19" s="104">
        <v>42298</v>
      </c>
      <c r="B19" s="7">
        <v>0.28125</v>
      </c>
      <c r="C19" s="8" t="s">
        <v>67</v>
      </c>
      <c r="D19" s="161" t="s">
        <v>449</v>
      </c>
      <c r="E19" s="16">
        <v>6</v>
      </c>
      <c r="F19" s="130">
        <v>57</v>
      </c>
      <c r="G19" s="49"/>
    </row>
    <row r="20" spans="1:15" x14ac:dyDescent="0.25">
      <c r="A20" s="104">
        <v>42298</v>
      </c>
      <c r="B20" s="105">
        <v>0.33680555555555558</v>
      </c>
      <c r="C20" s="8" t="s">
        <v>414</v>
      </c>
      <c r="D20" s="161" t="s">
        <v>198</v>
      </c>
      <c r="E20" s="16">
        <v>1</v>
      </c>
      <c r="F20" s="130">
        <v>57</v>
      </c>
    </row>
    <row r="21" spans="1:15" x14ac:dyDescent="0.25">
      <c r="A21" s="104">
        <v>42298</v>
      </c>
      <c r="B21" s="105">
        <v>0.33680555555555558</v>
      </c>
      <c r="C21" s="8" t="s">
        <v>140</v>
      </c>
      <c r="D21" s="161" t="s">
        <v>63</v>
      </c>
      <c r="E21" s="16">
        <v>7</v>
      </c>
      <c r="F21" s="130">
        <v>57</v>
      </c>
    </row>
    <row r="22" spans="1:15" x14ac:dyDescent="0.25">
      <c r="A22" s="104">
        <v>42298</v>
      </c>
      <c r="B22" s="105">
        <v>0.3923611111111111</v>
      </c>
      <c r="C22" s="8" t="s">
        <v>119</v>
      </c>
      <c r="D22" s="8" t="s">
        <v>81</v>
      </c>
      <c r="E22" s="16">
        <v>1</v>
      </c>
      <c r="F22" s="130">
        <v>57</v>
      </c>
    </row>
    <row r="23" spans="1:15" x14ac:dyDescent="0.25">
      <c r="A23" s="104">
        <v>42298</v>
      </c>
      <c r="B23" s="105">
        <v>0.3923611111111111</v>
      </c>
      <c r="C23" s="8" t="s">
        <v>162</v>
      </c>
      <c r="D23" s="8" t="s">
        <v>63</v>
      </c>
      <c r="E23" s="16">
        <v>1</v>
      </c>
      <c r="F23" s="130">
        <v>4</v>
      </c>
    </row>
    <row r="24" spans="1:15" x14ac:dyDescent="0.25">
      <c r="A24" s="104">
        <v>42298</v>
      </c>
      <c r="B24" s="105">
        <v>0.3923611111111111</v>
      </c>
      <c r="C24" s="8" t="s">
        <v>162</v>
      </c>
      <c r="D24" s="8" t="s">
        <v>412</v>
      </c>
      <c r="E24" s="16">
        <v>5</v>
      </c>
      <c r="F24" s="130">
        <v>53</v>
      </c>
    </row>
    <row r="25" spans="1:15" x14ac:dyDescent="0.25">
      <c r="A25" s="104">
        <v>42298</v>
      </c>
      <c r="B25" s="105">
        <v>0.44791666666666669</v>
      </c>
      <c r="C25" s="8" t="s">
        <v>415</v>
      </c>
      <c r="D25" s="8" t="s">
        <v>587</v>
      </c>
      <c r="E25" s="16">
        <v>9</v>
      </c>
      <c r="F25" s="130">
        <v>57</v>
      </c>
    </row>
    <row r="26" spans="1:15" x14ac:dyDescent="0.25">
      <c r="A26" s="104">
        <v>42298</v>
      </c>
      <c r="B26" s="105">
        <v>0.44791666666666669</v>
      </c>
      <c r="C26" s="8" t="s">
        <v>39</v>
      </c>
      <c r="D26" s="8" t="s">
        <v>65</v>
      </c>
      <c r="E26" s="16">
        <v>1</v>
      </c>
      <c r="F26" s="130">
        <v>57</v>
      </c>
    </row>
    <row r="27" spans="1:15" x14ac:dyDescent="0.25">
      <c r="A27" s="104">
        <v>42305</v>
      </c>
      <c r="B27" s="7">
        <v>0.28125</v>
      </c>
      <c r="C27" s="8" t="s">
        <v>39</v>
      </c>
      <c r="D27" s="8" t="s">
        <v>65</v>
      </c>
      <c r="E27" s="16">
        <v>3</v>
      </c>
      <c r="F27" s="130">
        <v>57</v>
      </c>
      <c r="H27" s="80" t="s">
        <v>336</v>
      </c>
    </row>
    <row r="28" spans="1:15" x14ac:dyDescent="0.25">
      <c r="A28" s="104">
        <v>42305</v>
      </c>
      <c r="B28" s="7">
        <v>0.28125</v>
      </c>
      <c r="C28" s="8" t="s">
        <v>162</v>
      </c>
      <c r="D28" s="8" t="s">
        <v>412</v>
      </c>
      <c r="E28" s="16">
        <v>4</v>
      </c>
      <c r="F28" s="130">
        <v>57</v>
      </c>
    </row>
    <row r="29" spans="1:15" x14ac:dyDescent="0.25">
      <c r="A29" s="104">
        <v>42305</v>
      </c>
      <c r="B29" s="105">
        <v>0.33680555555555558</v>
      </c>
      <c r="C29" s="8" t="s">
        <v>67</v>
      </c>
      <c r="E29" s="16">
        <v>1</v>
      </c>
      <c r="F29" s="130">
        <v>57</v>
      </c>
    </row>
    <row r="30" spans="1:15" x14ac:dyDescent="0.25">
      <c r="A30" s="104">
        <v>42305</v>
      </c>
      <c r="B30" s="105">
        <v>0.33680555555555558</v>
      </c>
      <c r="C30" s="8" t="s">
        <v>415</v>
      </c>
      <c r="D30" s="8" t="s">
        <v>63</v>
      </c>
      <c r="E30" s="16">
        <v>2</v>
      </c>
      <c r="F30" s="130">
        <v>57</v>
      </c>
    </row>
    <row r="31" spans="1:15" x14ac:dyDescent="0.25">
      <c r="A31" s="104">
        <v>42305</v>
      </c>
      <c r="B31" s="105">
        <v>0.3923611111111111</v>
      </c>
      <c r="C31" s="8" t="s">
        <v>119</v>
      </c>
      <c r="D31" s="8" t="s">
        <v>81</v>
      </c>
      <c r="E31" s="16">
        <v>3</v>
      </c>
      <c r="F31" s="130">
        <v>57</v>
      </c>
    </row>
    <row r="32" spans="1:15" x14ac:dyDescent="0.25">
      <c r="A32" s="104">
        <v>42305</v>
      </c>
      <c r="B32" s="105">
        <v>0.3923611111111111</v>
      </c>
      <c r="C32" s="8" t="s">
        <v>414</v>
      </c>
      <c r="D32" s="8" t="s">
        <v>201</v>
      </c>
      <c r="E32" s="16">
        <v>4</v>
      </c>
      <c r="F32" s="130">
        <v>57</v>
      </c>
    </row>
    <row r="33" spans="1:15" x14ac:dyDescent="0.25">
      <c r="A33" s="104">
        <v>42305</v>
      </c>
      <c r="B33" s="105">
        <v>0.44791666666666669</v>
      </c>
      <c r="C33" s="8" t="s">
        <v>38</v>
      </c>
      <c r="D33" s="8" t="s">
        <v>292</v>
      </c>
      <c r="E33" s="16">
        <v>0</v>
      </c>
      <c r="F33" s="130">
        <v>57</v>
      </c>
    </row>
    <row r="34" spans="1:15" x14ac:dyDescent="0.25">
      <c r="A34" s="104">
        <v>42305</v>
      </c>
      <c r="B34" s="105">
        <v>0.44791666666666669</v>
      </c>
      <c r="C34" s="8" t="s">
        <v>140</v>
      </c>
      <c r="D34" s="8" t="s">
        <v>198</v>
      </c>
      <c r="E34" s="16">
        <v>5</v>
      </c>
      <c r="F34" s="130">
        <v>57</v>
      </c>
      <c r="H34" s="209" t="s">
        <v>232</v>
      </c>
      <c r="I34" s="209"/>
    </row>
    <row r="35" spans="1:15" x14ac:dyDescent="0.25">
      <c r="A35" s="104">
        <v>42312</v>
      </c>
      <c r="B35" s="7">
        <v>0.28125</v>
      </c>
      <c r="C35" s="8" t="s">
        <v>38</v>
      </c>
      <c r="D35" s="8" t="s">
        <v>362</v>
      </c>
      <c r="E35" s="16">
        <v>8</v>
      </c>
      <c r="F35" s="130">
        <v>57</v>
      </c>
      <c r="H35" s="129" t="s">
        <v>38</v>
      </c>
      <c r="I35" s="42">
        <f t="shared" ref="I35:I42" si="5">SUMIF(C:C, H35,E:E )</f>
        <v>40</v>
      </c>
      <c r="J35" s="130"/>
      <c r="K35" s="106"/>
    </row>
    <row r="36" spans="1:15" x14ac:dyDescent="0.25">
      <c r="A36" s="104">
        <v>42312</v>
      </c>
      <c r="B36" s="7">
        <v>0.28125</v>
      </c>
      <c r="C36" s="8" t="s">
        <v>119</v>
      </c>
      <c r="D36" s="8" t="s">
        <v>81</v>
      </c>
      <c r="E36" s="16">
        <v>5</v>
      </c>
      <c r="F36" s="130">
        <v>57</v>
      </c>
      <c r="H36" s="129" t="s">
        <v>67</v>
      </c>
      <c r="I36" s="42">
        <f t="shared" si="5"/>
        <v>54</v>
      </c>
      <c r="J36" s="106"/>
      <c r="K36" s="106"/>
    </row>
    <row r="37" spans="1:15" x14ac:dyDescent="0.25">
      <c r="A37" s="104">
        <v>42312</v>
      </c>
      <c r="B37" s="105">
        <v>0.33680555555555558</v>
      </c>
      <c r="C37" s="8" t="s">
        <v>415</v>
      </c>
      <c r="D37" s="8" t="s">
        <v>108</v>
      </c>
      <c r="E37" s="16">
        <v>4</v>
      </c>
      <c r="F37" s="130">
        <v>57</v>
      </c>
      <c r="H37" s="129" t="s">
        <v>39</v>
      </c>
      <c r="I37" s="42">
        <f t="shared" si="5"/>
        <v>37</v>
      </c>
      <c r="J37" s="106"/>
      <c r="K37" s="106"/>
    </row>
    <row r="38" spans="1:15" x14ac:dyDescent="0.25">
      <c r="A38" s="104">
        <v>42312</v>
      </c>
      <c r="B38" s="105">
        <v>0.33680555555555558</v>
      </c>
      <c r="C38" s="8" t="s">
        <v>162</v>
      </c>
      <c r="D38" s="8" t="s">
        <v>412</v>
      </c>
      <c r="E38" s="16">
        <v>2</v>
      </c>
      <c r="F38" s="130">
        <v>57</v>
      </c>
      <c r="H38" s="129" t="s">
        <v>415</v>
      </c>
      <c r="I38" s="42">
        <f t="shared" si="5"/>
        <v>46</v>
      </c>
      <c r="J38" s="106"/>
      <c r="K38" s="106"/>
    </row>
    <row r="39" spans="1:15" x14ac:dyDescent="0.25">
      <c r="A39" s="104">
        <v>42312</v>
      </c>
      <c r="B39" s="105">
        <v>0.3923611111111111</v>
      </c>
      <c r="C39" s="8" t="s">
        <v>67</v>
      </c>
      <c r="D39" s="8" t="s">
        <v>449</v>
      </c>
      <c r="E39" s="16">
        <v>2</v>
      </c>
      <c r="F39" s="130">
        <v>57</v>
      </c>
      <c r="H39" s="129" t="s">
        <v>119</v>
      </c>
      <c r="I39" s="42">
        <f t="shared" si="5"/>
        <v>22</v>
      </c>
      <c r="J39" s="106"/>
      <c r="K39" s="106"/>
    </row>
    <row r="40" spans="1:15" x14ac:dyDescent="0.25">
      <c r="A40" s="104">
        <v>42312</v>
      </c>
      <c r="B40" s="105">
        <v>0.3923611111111111</v>
      </c>
      <c r="C40" s="8" t="s">
        <v>140</v>
      </c>
      <c r="D40" s="8" t="s">
        <v>444</v>
      </c>
      <c r="E40" s="16">
        <v>4</v>
      </c>
      <c r="F40" s="130">
        <v>57</v>
      </c>
      <c r="H40" s="129" t="s">
        <v>140</v>
      </c>
      <c r="I40" s="42">
        <f t="shared" si="5"/>
        <v>41</v>
      </c>
      <c r="J40" s="106"/>
      <c r="K40" s="106"/>
    </row>
    <row r="41" spans="1:15" x14ac:dyDescent="0.25">
      <c r="A41" s="104">
        <v>42312</v>
      </c>
      <c r="B41" s="105">
        <v>0.44791666666666669</v>
      </c>
      <c r="C41" s="8" t="s">
        <v>414</v>
      </c>
      <c r="D41" s="8" t="s">
        <v>201</v>
      </c>
      <c r="E41" s="16">
        <v>0</v>
      </c>
      <c r="F41" s="130">
        <v>57</v>
      </c>
      <c r="H41" s="129" t="s">
        <v>162</v>
      </c>
      <c r="I41" s="42">
        <f t="shared" si="5"/>
        <v>45</v>
      </c>
      <c r="J41" s="106"/>
      <c r="K41" s="106"/>
    </row>
    <row r="42" spans="1:15" x14ac:dyDescent="0.25">
      <c r="A42" s="104">
        <v>42312</v>
      </c>
      <c r="B42" s="105">
        <v>0.44791666666666669</v>
      </c>
      <c r="C42" s="8" t="s">
        <v>39</v>
      </c>
      <c r="D42" s="8" t="s">
        <v>65</v>
      </c>
      <c r="E42" s="16">
        <v>5</v>
      </c>
      <c r="F42" s="130">
        <v>57</v>
      </c>
      <c r="H42" s="129" t="s">
        <v>414</v>
      </c>
      <c r="I42" s="42">
        <f t="shared" si="5"/>
        <v>31</v>
      </c>
      <c r="J42" s="106"/>
      <c r="K42" s="106"/>
    </row>
    <row r="43" spans="1:15" x14ac:dyDescent="0.25">
      <c r="A43" s="104">
        <v>42319</v>
      </c>
      <c r="B43" s="7">
        <v>0.28125</v>
      </c>
      <c r="C43" s="8" t="s">
        <v>140</v>
      </c>
      <c r="D43" s="8" t="s">
        <v>63</v>
      </c>
      <c r="E43" s="16">
        <v>5</v>
      </c>
      <c r="F43" s="130">
        <v>57</v>
      </c>
      <c r="H43" s="129"/>
      <c r="I43" s="37"/>
      <c r="J43" s="106"/>
      <c r="K43" s="106"/>
    </row>
    <row r="44" spans="1:15" x14ac:dyDescent="0.25">
      <c r="A44" s="104">
        <v>42319</v>
      </c>
      <c r="B44" s="7">
        <v>0.28125</v>
      </c>
      <c r="C44" s="8" t="s">
        <v>415</v>
      </c>
      <c r="D44" s="8" t="s">
        <v>108</v>
      </c>
      <c r="E44" s="16">
        <v>1</v>
      </c>
      <c r="F44" s="130">
        <v>57</v>
      </c>
      <c r="H44" s="129"/>
      <c r="I44" s="37"/>
      <c r="J44" s="106"/>
      <c r="K44" s="129"/>
    </row>
    <row r="45" spans="1:15" x14ac:dyDescent="0.25">
      <c r="A45" s="104">
        <v>42319</v>
      </c>
      <c r="B45" s="105">
        <v>0.33680555555555558</v>
      </c>
      <c r="C45" s="8" t="s">
        <v>39</v>
      </c>
      <c r="D45" s="8" t="s">
        <v>65</v>
      </c>
      <c r="E45" s="16">
        <v>8</v>
      </c>
      <c r="F45" s="130">
        <v>57</v>
      </c>
      <c r="H45" s="209" t="s">
        <v>251</v>
      </c>
      <c r="I45" s="209"/>
      <c r="J45" s="209"/>
      <c r="K45" s="129"/>
    </row>
    <row r="46" spans="1:15" x14ac:dyDescent="0.25">
      <c r="A46" s="104">
        <v>42319</v>
      </c>
      <c r="B46" s="105">
        <v>0.33680555555555558</v>
      </c>
      <c r="C46" s="8" t="s">
        <v>38</v>
      </c>
      <c r="D46" s="8" t="s">
        <v>292</v>
      </c>
      <c r="E46" s="16">
        <v>0</v>
      </c>
      <c r="F46" s="130">
        <v>57</v>
      </c>
      <c r="H46" s="105">
        <v>0.28125</v>
      </c>
      <c r="I46" s="130">
        <f>SUMIF(B:B, H46,E:E )</f>
        <v>101</v>
      </c>
      <c r="J46" s="106">
        <f>I46-$I$50</f>
        <v>22</v>
      </c>
      <c r="K46" s="129"/>
    </row>
    <row r="47" spans="1:15" x14ac:dyDescent="0.25">
      <c r="A47" s="104">
        <v>42319</v>
      </c>
      <c r="B47" s="105">
        <v>0.3923611111111111</v>
      </c>
      <c r="C47" s="8" t="s">
        <v>162</v>
      </c>
      <c r="D47" s="8" t="s">
        <v>412</v>
      </c>
      <c r="E47" s="16">
        <v>8</v>
      </c>
      <c r="F47" s="130">
        <v>57</v>
      </c>
      <c r="H47" s="105">
        <v>0.33680555555555558</v>
      </c>
      <c r="I47" s="130">
        <f>SUMIF(B:B, H47,E:E )</f>
        <v>68</v>
      </c>
      <c r="J47" s="106">
        <f>I47-$I$50</f>
        <v>-11</v>
      </c>
      <c r="K47" s="129"/>
    </row>
    <row r="48" spans="1:15" x14ac:dyDescent="0.25">
      <c r="A48" s="104">
        <v>42319</v>
      </c>
      <c r="B48" s="105">
        <v>0.3923611111111111</v>
      </c>
      <c r="C48" s="8" t="s">
        <v>414</v>
      </c>
      <c r="D48" s="8" t="s">
        <v>201</v>
      </c>
      <c r="E48" s="16">
        <v>3</v>
      </c>
      <c r="F48" s="130">
        <v>57</v>
      </c>
      <c r="H48" s="105">
        <v>0.3923611111111111</v>
      </c>
      <c r="I48" s="194">
        <f>SUMIF(B:B, H48,E:E )</f>
        <v>78</v>
      </c>
      <c r="J48" s="106">
        <f>I48-$I$50</f>
        <v>-1</v>
      </c>
      <c r="K48" s="184"/>
      <c r="L48" s="194"/>
      <c r="M48" s="184"/>
      <c r="N48" s="184"/>
      <c r="O48" s="184"/>
    </row>
    <row r="49" spans="1:15" x14ac:dyDescent="0.25">
      <c r="A49" s="104">
        <v>42319</v>
      </c>
      <c r="B49" s="105">
        <v>0.44791666666666669</v>
      </c>
      <c r="C49" s="8" t="s">
        <v>119</v>
      </c>
      <c r="D49" s="8" t="s">
        <v>81</v>
      </c>
      <c r="E49" s="16">
        <v>2</v>
      </c>
      <c r="F49" s="130">
        <v>57</v>
      </c>
      <c r="H49" s="105">
        <v>0.44791666666666669</v>
      </c>
      <c r="I49" s="194">
        <f>SUMIF(B:B, H49,E:E )</f>
        <v>69</v>
      </c>
      <c r="J49" s="106">
        <f>I49-$I$50</f>
        <v>-10</v>
      </c>
      <c r="K49" s="184"/>
      <c r="L49" s="194"/>
      <c r="M49" s="184"/>
      <c r="N49" s="184"/>
      <c r="O49" s="184"/>
    </row>
    <row r="50" spans="1:15" x14ac:dyDescent="0.25">
      <c r="A50" s="104">
        <v>42319</v>
      </c>
      <c r="B50" s="105">
        <v>0.44791666666666669</v>
      </c>
      <c r="C50" s="8" t="s">
        <v>67</v>
      </c>
      <c r="D50" s="8" t="s">
        <v>449</v>
      </c>
      <c r="E50" s="16">
        <v>6</v>
      </c>
      <c r="F50" s="130">
        <v>57</v>
      </c>
      <c r="H50" s="200" t="s">
        <v>253</v>
      </c>
      <c r="I50" s="35">
        <f>AVERAGE(I46:I49)</f>
        <v>79</v>
      </c>
      <c r="J50" s="184"/>
      <c r="K50" s="38"/>
      <c r="L50" s="194"/>
      <c r="M50" s="184"/>
      <c r="N50" s="184"/>
      <c r="O50" s="184"/>
    </row>
    <row r="51" spans="1:15" x14ac:dyDescent="0.25">
      <c r="A51" s="104">
        <v>42326</v>
      </c>
      <c r="B51" s="7">
        <v>0.28125</v>
      </c>
      <c r="C51" s="8" t="s">
        <v>162</v>
      </c>
      <c r="D51" s="8" t="s">
        <v>412</v>
      </c>
      <c r="E51" s="16">
        <v>7</v>
      </c>
      <c r="F51" s="130">
        <v>57</v>
      </c>
      <c r="H51" s="184"/>
      <c r="I51" s="38"/>
      <c r="J51" s="184"/>
      <c r="K51" s="184"/>
      <c r="L51" s="194"/>
      <c r="M51" s="184"/>
      <c r="N51" s="184"/>
      <c r="O51" s="184"/>
    </row>
    <row r="52" spans="1:15" x14ac:dyDescent="0.25">
      <c r="A52" s="104">
        <v>42326</v>
      </c>
      <c r="B52" s="7">
        <v>0.28125</v>
      </c>
      <c r="C52" s="8" t="s">
        <v>38</v>
      </c>
      <c r="D52" s="156" t="s">
        <v>9</v>
      </c>
      <c r="E52" s="16">
        <v>9</v>
      </c>
      <c r="F52" s="130">
        <v>56</v>
      </c>
      <c r="H52" s="200" t="s">
        <v>252</v>
      </c>
      <c r="I52" s="200"/>
      <c r="J52" s="200"/>
      <c r="K52" s="184"/>
      <c r="L52" s="194"/>
      <c r="M52" s="184"/>
      <c r="N52" s="184"/>
      <c r="O52" s="184"/>
    </row>
    <row r="53" spans="1:15" x14ac:dyDescent="0.25">
      <c r="A53" s="104">
        <v>42326</v>
      </c>
      <c r="B53" s="105">
        <v>0.33680555555555558</v>
      </c>
      <c r="C53" s="8" t="s">
        <v>140</v>
      </c>
      <c r="D53" s="8" t="s">
        <v>63</v>
      </c>
      <c r="E53" s="16">
        <v>7</v>
      </c>
      <c r="F53" s="130">
        <v>57</v>
      </c>
      <c r="H53" s="104">
        <v>42284</v>
      </c>
      <c r="I53" s="42">
        <f t="shared" ref="I53:I83" si="6">SUMIF(A:A, H53,E:E )</f>
        <v>32</v>
      </c>
      <c r="J53" s="61">
        <f t="shared" ref="J53:J83" si="7">IF(I53&gt;0,I53-$I$84,"")</f>
        <v>0.39999999999999858</v>
      </c>
      <c r="K53" s="184"/>
      <c r="L53" s="194"/>
      <c r="M53" s="184"/>
      <c r="N53" s="184"/>
      <c r="O53" s="184"/>
    </row>
    <row r="54" spans="1:15" x14ac:dyDescent="0.25">
      <c r="A54" s="104">
        <v>42326</v>
      </c>
      <c r="B54" s="105">
        <v>0.33680555555555558</v>
      </c>
      <c r="C54" s="8" t="s">
        <v>119</v>
      </c>
      <c r="D54" s="8" t="s">
        <v>81</v>
      </c>
      <c r="E54" s="16">
        <v>1</v>
      </c>
      <c r="F54" s="130">
        <v>57</v>
      </c>
      <c r="H54" s="104">
        <f>H53+7</f>
        <v>42291</v>
      </c>
      <c r="I54" s="42">
        <f t="shared" si="6"/>
        <v>41</v>
      </c>
      <c r="J54" s="61">
        <f t="shared" si="7"/>
        <v>9.3999999999999986</v>
      </c>
      <c r="K54" s="184"/>
      <c r="L54" s="194"/>
      <c r="M54" s="184"/>
      <c r="N54" s="184"/>
      <c r="O54" s="184"/>
    </row>
    <row r="55" spans="1:15" x14ac:dyDescent="0.25">
      <c r="A55" s="104">
        <v>42326</v>
      </c>
      <c r="B55" s="105">
        <v>0.3923611111111111</v>
      </c>
      <c r="C55" s="8" t="s">
        <v>67</v>
      </c>
      <c r="D55" s="8" t="s">
        <v>449</v>
      </c>
      <c r="E55" s="16">
        <v>6</v>
      </c>
      <c r="F55" s="130">
        <v>57</v>
      </c>
      <c r="H55" s="104">
        <f t="shared" ref="H55:H83" si="8">H54+7</f>
        <v>42298</v>
      </c>
      <c r="I55" s="42">
        <f t="shared" si="6"/>
        <v>33</v>
      </c>
      <c r="J55" s="61">
        <f t="shared" si="7"/>
        <v>1.3999999999999986</v>
      </c>
      <c r="K55" s="184"/>
      <c r="L55" s="194"/>
      <c r="M55" s="184"/>
      <c r="N55" s="184"/>
      <c r="O55" s="184"/>
    </row>
    <row r="56" spans="1:15" x14ac:dyDescent="0.25">
      <c r="A56" s="104">
        <v>42326</v>
      </c>
      <c r="B56" s="105">
        <v>0.3923611111111111</v>
      </c>
      <c r="C56" s="8" t="s">
        <v>39</v>
      </c>
      <c r="D56" s="8" t="s">
        <v>65</v>
      </c>
      <c r="E56" s="16">
        <v>2</v>
      </c>
      <c r="F56" s="130">
        <v>57</v>
      </c>
      <c r="H56" s="104">
        <f t="shared" si="8"/>
        <v>42305</v>
      </c>
      <c r="I56" s="42">
        <f>SUMIF(A:A, H56,E:E )</f>
        <v>22</v>
      </c>
      <c r="J56" s="61">
        <f>IF(I56&gt;0,I56-$I$84,"")</f>
        <v>-9.6000000000000014</v>
      </c>
      <c r="K56" s="184"/>
      <c r="L56" s="194"/>
      <c r="M56" s="184"/>
      <c r="N56" s="184"/>
      <c r="O56" s="184"/>
    </row>
    <row r="57" spans="1:15" x14ac:dyDescent="0.25">
      <c r="A57" s="104">
        <v>42326</v>
      </c>
      <c r="B57" s="105">
        <v>0.44791666666666669</v>
      </c>
      <c r="C57" s="8" t="s">
        <v>414</v>
      </c>
      <c r="D57" s="8" t="s">
        <v>198</v>
      </c>
      <c r="E57" s="16">
        <v>0</v>
      </c>
      <c r="F57" s="130">
        <v>57</v>
      </c>
      <c r="H57" s="104">
        <f t="shared" si="8"/>
        <v>42312</v>
      </c>
      <c r="I57" s="42">
        <f t="shared" si="6"/>
        <v>30</v>
      </c>
      <c r="J57" s="61">
        <f t="shared" si="7"/>
        <v>-1.6000000000000014</v>
      </c>
      <c r="K57" s="184"/>
      <c r="L57" s="194"/>
      <c r="M57" s="184"/>
      <c r="N57" s="184"/>
      <c r="O57" s="184"/>
    </row>
    <row r="58" spans="1:15" x14ac:dyDescent="0.25">
      <c r="A58" s="104">
        <v>42326</v>
      </c>
      <c r="B58" s="105">
        <v>0.44791666666666669</v>
      </c>
      <c r="C58" s="8" t="s">
        <v>415</v>
      </c>
      <c r="D58" s="8" t="s">
        <v>108</v>
      </c>
      <c r="E58" s="16">
        <v>3</v>
      </c>
      <c r="F58" s="130">
        <v>57</v>
      </c>
      <c r="H58" s="104">
        <f t="shared" si="8"/>
        <v>42319</v>
      </c>
      <c r="I58" s="42">
        <f t="shared" si="6"/>
        <v>33</v>
      </c>
      <c r="J58" s="61">
        <f t="shared" si="7"/>
        <v>1.3999999999999986</v>
      </c>
      <c r="K58" s="184"/>
      <c r="L58" s="194"/>
      <c r="M58" s="184"/>
      <c r="N58" s="184"/>
      <c r="O58" s="184"/>
    </row>
    <row r="59" spans="1:15" x14ac:dyDescent="0.25">
      <c r="A59" s="104">
        <v>42340</v>
      </c>
      <c r="B59" s="7">
        <v>0.28125</v>
      </c>
      <c r="C59" s="8" t="s">
        <v>414</v>
      </c>
      <c r="D59" s="8" t="s">
        <v>198</v>
      </c>
      <c r="E59" s="16">
        <v>7</v>
      </c>
      <c r="F59" s="130">
        <v>57</v>
      </c>
      <c r="H59" s="104">
        <f t="shared" si="8"/>
        <v>42326</v>
      </c>
      <c r="I59" s="42">
        <f t="shared" si="6"/>
        <v>35</v>
      </c>
      <c r="J59" s="61">
        <f t="shared" si="7"/>
        <v>3.3999999999999986</v>
      </c>
      <c r="K59" s="184"/>
      <c r="L59" s="194"/>
      <c r="M59" s="184"/>
      <c r="N59" s="184"/>
      <c r="O59" s="184"/>
    </row>
    <row r="60" spans="1:15" x14ac:dyDescent="0.25">
      <c r="A60" s="104">
        <v>42340</v>
      </c>
      <c r="B60" s="7">
        <v>0.28125</v>
      </c>
      <c r="C60" s="8" t="s">
        <v>38</v>
      </c>
      <c r="D60" s="8" t="s">
        <v>9</v>
      </c>
      <c r="E60" s="16">
        <v>7</v>
      </c>
      <c r="F60" s="130">
        <v>57</v>
      </c>
      <c r="H60" s="104">
        <f>H59+14</f>
        <v>42340</v>
      </c>
      <c r="I60" s="42">
        <f t="shared" si="6"/>
        <v>33</v>
      </c>
      <c r="J60" s="61">
        <f t="shared" si="7"/>
        <v>1.3999999999999986</v>
      </c>
      <c r="K60" s="184"/>
      <c r="L60" s="194"/>
      <c r="M60" s="184"/>
      <c r="N60" s="184"/>
      <c r="O60" s="184"/>
    </row>
    <row r="61" spans="1:15" x14ac:dyDescent="0.25">
      <c r="A61" s="104">
        <v>42340</v>
      </c>
      <c r="B61" s="105">
        <v>0.33680555555555558</v>
      </c>
      <c r="C61" s="8" t="s">
        <v>140</v>
      </c>
      <c r="D61" s="8" t="s">
        <v>444</v>
      </c>
      <c r="E61" s="16" t="s">
        <v>607</v>
      </c>
      <c r="F61" s="130">
        <f>57/2</f>
        <v>28.5</v>
      </c>
      <c r="H61" s="104">
        <f t="shared" si="8"/>
        <v>42347</v>
      </c>
      <c r="I61" s="42">
        <f t="shared" si="6"/>
        <v>31</v>
      </c>
      <c r="J61" s="61">
        <f t="shared" si="7"/>
        <v>-0.60000000000000142</v>
      </c>
      <c r="K61" s="184"/>
      <c r="L61" s="194"/>
      <c r="M61" s="184"/>
      <c r="N61" s="184"/>
      <c r="O61" s="184"/>
    </row>
    <row r="62" spans="1:15" x14ac:dyDescent="0.25">
      <c r="A62" s="104">
        <v>42340</v>
      </c>
      <c r="B62" s="105">
        <v>0.33680555555555558</v>
      </c>
      <c r="C62" s="8" t="s">
        <v>140</v>
      </c>
      <c r="D62" s="8" t="s">
        <v>63</v>
      </c>
      <c r="E62" s="16" t="s">
        <v>608</v>
      </c>
      <c r="F62" s="130">
        <f>57/2</f>
        <v>28.5</v>
      </c>
      <c r="H62" s="104">
        <f t="shared" si="8"/>
        <v>42354</v>
      </c>
      <c r="I62" s="42">
        <f t="shared" si="6"/>
        <v>26</v>
      </c>
      <c r="J62" s="61">
        <f t="shared" si="7"/>
        <v>-5.6000000000000014</v>
      </c>
      <c r="K62" s="184"/>
      <c r="L62" s="194"/>
      <c r="M62" s="184"/>
      <c r="N62" s="184"/>
      <c r="O62" s="184"/>
    </row>
    <row r="63" spans="1:15" x14ac:dyDescent="0.25">
      <c r="A63" s="104">
        <v>42340</v>
      </c>
      <c r="B63" s="105">
        <v>0.33680555555555558</v>
      </c>
      <c r="C63" s="8" t="s">
        <v>39</v>
      </c>
      <c r="D63" s="8" t="s">
        <v>65</v>
      </c>
      <c r="E63" s="16">
        <v>3</v>
      </c>
      <c r="F63" s="130">
        <v>57</v>
      </c>
      <c r="H63" s="104">
        <f>H62+14</f>
        <v>42368</v>
      </c>
      <c r="I63" s="42">
        <f t="shared" si="6"/>
        <v>0</v>
      </c>
      <c r="J63" s="61" t="str">
        <f t="shared" si="7"/>
        <v/>
      </c>
      <c r="K63" s="184"/>
      <c r="L63" s="194"/>
      <c r="M63" s="184"/>
      <c r="N63" s="184"/>
      <c r="O63" s="184"/>
    </row>
    <row r="64" spans="1:15" x14ac:dyDescent="0.25">
      <c r="A64" s="104">
        <v>42340</v>
      </c>
      <c r="B64" s="105">
        <v>0.3923611111111111</v>
      </c>
      <c r="C64" s="8" t="s">
        <v>162</v>
      </c>
      <c r="D64" s="8" t="s">
        <v>408</v>
      </c>
      <c r="E64" s="16">
        <v>4</v>
      </c>
      <c r="F64" s="130">
        <v>57</v>
      </c>
      <c r="H64" s="104">
        <f t="shared" si="8"/>
        <v>42375</v>
      </c>
      <c r="I64" s="42">
        <f t="shared" si="6"/>
        <v>0</v>
      </c>
      <c r="J64" s="61" t="str">
        <f t="shared" si="7"/>
        <v/>
      </c>
      <c r="K64" s="184"/>
      <c r="L64" s="194"/>
      <c r="M64" s="184"/>
      <c r="N64" s="184"/>
      <c r="O64" s="184"/>
    </row>
    <row r="65" spans="1:15" x14ac:dyDescent="0.25">
      <c r="A65" s="104">
        <v>42340</v>
      </c>
      <c r="B65" s="105">
        <v>0.3923611111111111</v>
      </c>
      <c r="C65" s="8" t="s">
        <v>67</v>
      </c>
      <c r="D65" s="8" t="s">
        <v>79</v>
      </c>
      <c r="E65" s="16">
        <v>7</v>
      </c>
      <c r="F65" s="130">
        <v>57</v>
      </c>
      <c r="H65" s="104">
        <f t="shared" si="8"/>
        <v>42382</v>
      </c>
      <c r="I65" s="42">
        <f t="shared" si="6"/>
        <v>0</v>
      </c>
      <c r="J65" s="61" t="str">
        <f t="shared" si="7"/>
        <v/>
      </c>
      <c r="K65" s="184"/>
      <c r="L65" s="194"/>
      <c r="M65" s="184"/>
      <c r="N65" s="184"/>
      <c r="O65" s="184"/>
    </row>
    <row r="66" spans="1:15" x14ac:dyDescent="0.25">
      <c r="A66" s="104">
        <v>42340</v>
      </c>
      <c r="B66" s="105">
        <v>0.44791666666666669</v>
      </c>
      <c r="C66" s="8" t="s">
        <v>119</v>
      </c>
      <c r="D66" s="8" t="s">
        <v>81</v>
      </c>
      <c r="E66" s="16">
        <v>2</v>
      </c>
      <c r="F66" s="130">
        <v>57</v>
      </c>
      <c r="H66" s="104">
        <f t="shared" si="8"/>
        <v>42389</v>
      </c>
      <c r="I66" s="42">
        <f t="shared" si="6"/>
        <v>0</v>
      </c>
      <c r="J66" s="61" t="str">
        <f t="shared" si="7"/>
        <v/>
      </c>
      <c r="K66" s="184"/>
      <c r="L66" s="194"/>
      <c r="M66" s="184"/>
      <c r="N66" s="184"/>
      <c r="O66" s="184"/>
    </row>
    <row r="67" spans="1:15" x14ac:dyDescent="0.25">
      <c r="A67" s="104">
        <v>42340</v>
      </c>
      <c r="B67" s="105">
        <v>0.44791666666666669</v>
      </c>
      <c r="C67" s="8" t="s">
        <v>415</v>
      </c>
      <c r="D67" s="8" t="s">
        <v>108</v>
      </c>
      <c r="E67" s="16">
        <v>3</v>
      </c>
      <c r="F67" s="130">
        <v>57</v>
      </c>
      <c r="H67" s="104">
        <f t="shared" si="8"/>
        <v>42396</v>
      </c>
      <c r="I67" s="42">
        <f t="shared" si="6"/>
        <v>0</v>
      </c>
      <c r="J67" s="61" t="str">
        <f t="shared" si="7"/>
        <v/>
      </c>
      <c r="K67" s="184"/>
      <c r="L67" s="194"/>
      <c r="M67" s="184"/>
      <c r="N67" s="184"/>
      <c r="O67" s="184"/>
    </row>
    <row r="68" spans="1:15" x14ac:dyDescent="0.25">
      <c r="A68" s="104">
        <v>42347</v>
      </c>
      <c r="B68" s="7">
        <v>0.28125</v>
      </c>
      <c r="C68" s="8" t="s">
        <v>119</v>
      </c>
      <c r="D68" s="8" t="s">
        <v>81</v>
      </c>
      <c r="E68" s="16">
        <v>2</v>
      </c>
      <c r="F68" s="130">
        <v>57</v>
      </c>
      <c r="H68" s="104">
        <f t="shared" si="8"/>
        <v>42403</v>
      </c>
      <c r="I68" s="42">
        <f t="shared" si="6"/>
        <v>0</v>
      </c>
      <c r="J68" s="61" t="str">
        <f t="shared" si="7"/>
        <v/>
      </c>
      <c r="K68" s="184"/>
      <c r="L68" s="194"/>
      <c r="M68" s="184"/>
      <c r="N68" s="184"/>
      <c r="O68" s="184"/>
    </row>
    <row r="69" spans="1:15" x14ac:dyDescent="0.25">
      <c r="A69" s="104">
        <v>42347</v>
      </c>
      <c r="B69" s="7">
        <v>0.28125</v>
      </c>
      <c r="C69" s="8" t="s">
        <v>39</v>
      </c>
      <c r="D69" s="8" t="s">
        <v>65</v>
      </c>
      <c r="E69" s="16">
        <v>6</v>
      </c>
      <c r="F69" s="130">
        <v>57</v>
      </c>
      <c r="H69" s="104">
        <f t="shared" si="8"/>
        <v>42410</v>
      </c>
      <c r="I69" s="42">
        <f t="shared" si="6"/>
        <v>0</v>
      </c>
      <c r="J69" s="61" t="str">
        <f t="shared" si="7"/>
        <v/>
      </c>
      <c r="K69" s="184"/>
      <c r="L69" s="194"/>
      <c r="M69" s="184"/>
      <c r="N69" s="184"/>
      <c r="O69" s="184"/>
    </row>
    <row r="70" spans="1:15" x14ac:dyDescent="0.25">
      <c r="A70" s="104">
        <v>42347</v>
      </c>
      <c r="B70" s="105">
        <v>0.33680555555555558</v>
      </c>
      <c r="C70" s="8" t="s">
        <v>38</v>
      </c>
      <c r="D70" s="8" t="s">
        <v>292</v>
      </c>
      <c r="E70" s="16">
        <v>2</v>
      </c>
      <c r="F70" s="130">
        <v>57</v>
      </c>
      <c r="H70" s="104">
        <f t="shared" si="8"/>
        <v>42417</v>
      </c>
      <c r="I70" s="42">
        <f t="shared" si="6"/>
        <v>0</v>
      </c>
      <c r="J70" s="61" t="str">
        <f t="shared" si="7"/>
        <v/>
      </c>
      <c r="K70" s="184"/>
      <c r="L70" s="194"/>
      <c r="M70" s="184"/>
      <c r="N70" s="184"/>
      <c r="O70" s="184"/>
    </row>
    <row r="71" spans="1:15" x14ac:dyDescent="0.25">
      <c r="A71" s="104">
        <v>42347</v>
      </c>
      <c r="B71" s="105">
        <v>0.33680555555555558</v>
      </c>
      <c r="C71" s="8" t="s">
        <v>415</v>
      </c>
      <c r="D71" s="8" t="s">
        <v>108</v>
      </c>
      <c r="E71" s="16">
        <v>4</v>
      </c>
      <c r="F71" s="130">
        <v>57</v>
      </c>
      <c r="H71" s="104">
        <f t="shared" si="8"/>
        <v>42424</v>
      </c>
      <c r="I71" s="42">
        <f t="shared" si="6"/>
        <v>0</v>
      </c>
      <c r="J71" s="61" t="str">
        <f t="shared" si="7"/>
        <v/>
      </c>
      <c r="K71" s="184"/>
      <c r="L71" s="194"/>
      <c r="M71" s="184"/>
      <c r="N71" s="184"/>
      <c r="O71" s="184"/>
    </row>
    <row r="72" spans="1:15" x14ac:dyDescent="0.25">
      <c r="A72" s="104">
        <v>42347</v>
      </c>
      <c r="B72" s="105">
        <v>0.3923611111111111</v>
      </c>
      <c r="C72" s="8" t="s">
        <v>162</v>
      </c>
      <c r="D72" s="8" t="s">
        <v>292</v>
      </c>
      <c r="E72" s="16">
        <v>6</v>
      </c>
      <c r="F72" s="130">
        <v>57</v>
      </c>
      <c r="H72" s="104">
        <f t="shared" si="8"/>
        <v>42431</v>
      </c>
      <c r="I72" s="42">
        <f t="shared" si="6"/>
        <v>0</v>
      </c>
      <c r="J72" s="61" t="str">
        <f t="shared" si="7"/>
        <v/>
      </c>
      <c r="K72" s="184"/>
      <c r="L72" s="194"/>
      <c r="M72" s="184"/>
      <c r="N72" s="184"/>
      <c r="O72" s="184"/>
    </row>
    <row r="73" spans="1:15" x14ac:dyDescent="0.25">
      <c r="A73" s="104">
        <v>42347</v>
      </c>
      <c r="B73" s="105">
        <v>0.3923611111111111</v>
      </c>
      <c r="C73" s="8" t="s">
        <v>140</v>
      </c>
      <c r="D73" s="8" t="s">
        <v>63</v>
      </c>
      <c r="E73" s="16">
        <v>3</v>
      </c>
      <c r="F73" s="130">
        <v>57</v>
      </c>
      <c r="H73" s="104">
        <f t="shared" si="8"/>
        <v>42438</v>
      </c>
      <c r="I73" s="42">
        <f t="shared" si="6"/>
        <v>0</v>
      </c>
      <c r="J73" s="61" t="str">
        <f t="shared" si="7"/>
        <v/>
      </c>
      <c r="K73" s="184"/>
      <c r="L73" s="194"/>
      <c r="M73" s="184"/>
      <c r="N73" s="184"/>
      <c r="O73" s="184"/>
    </row>
    <row r="74" spans="1:15" x14ac:dyDescent="0.25">
      <c r="A74" s="104">
        <v>42347</v>
      </c>
      <c r="B74" s="105">
        <v>0.44791666666666669</v>
      </c>
      <c r="C74" s="8" t="s">
        <v>414</v>
      </c>
      <c r="D74" s="8" t="s">
        <v>201</v>
      </c>
      <c r="E74" s="16">
        <v>1</v>
      </c>
      <c r="F74" s="130">
        <v>57</v>
      </c>
      <c r="H74" s="104">
        <f t="shared" si="8"/>
        <v>42445</v>
      </c>
      <c r="I74" s="42">
        <f t="shared" si="6"/>
        <v>0</v>
      </c>
      <c r="J74" s="61" t="str">
        <f t="shared" si="7"/>
        <v/>
      </c>
      <c r="K74" s="184"/>
      <c r="L74" s="194"/>
      <c r="M74" s="184"/>
      <c r="N74" s="184"/>
      <c r="O74" s="184"/>
    </row>
    <row r="75" spans="1:15" x14ac:dyDescent="0.25">
      <c r="A75" s="104">
        <v>42347</v>
      </c>
      <c r="B75" s="105">
        <v>0.44791666666666669</v>
      </c>
      <c r="C75" s="8" t="s">
        <v>67</v>
      </c>
      <c r="D75" s="8" t="s">
        <v>449</v>
      </c>
      <c r="E75" s="16">
        <v>7</v>
      </c>
      <c r="F75" s="130">
        <v>57</v>
      </c>
      <c r="H75" s="104">
        <f t="shared" si="8"/>
        <v>42452</v>
      </c>
      <c r="I75" s="42">
        <f t="shared" si="6"/>
        <v>0</v>
      </c>
      <c r="J75" s="61" t="str">
        <f t="shared" si="7"/>
        <v/>
      </c>
      <c r="K75" s="106"/>
      <c r="L75" s="194"/>
      <c r="M75" s="184"/>
      <c r="N75" s="184"/>
      <c r="O75" s="184"/>
    </row>
    <row r="76" spans="1:15" x14ac:dyDescent="0.25">
      <c r="A76" s="104">
        <v>42354</v>
      </c>
      <c r="B76" s="7">
        <v>0.28125</v>
      </c>
      <c r="C76" s="8" t="s">
        <v>140</v>
      </c>
      <c r="D76" s="8" t="s">
        <v>63</v>
      </c>
      <c r="E76" s="16">
        <v>4</v>
      </c>
      <c r="F76" s="130">
        <v>57</v>
      </c>
      <c r="H76" s="104">
        <f t="shared" si="8"/>
        <v>42459</v>
      </c>
      <c r="I76" s="42">
        <f t="shared" si="6"/>
        <v>0</v>
      </c>
      <c r="J76" s="61" t="str">
        <f t="shared" si="7"/>
        <v/>
      </c>
      <c r="K76" s="106"/>
      <c r="L76" s="194"/>
      <c r="M76" s="184"/>
      <c r="N76" s="184"/>
      <c r="O76" s="184"/>
    </row>
    <row r="77" spans="1:15" x14ac:dyDescent="0.25">
      <c r="A77" s="104">
        <v>42354</v>
      </c>
      <c r="B77" s="7">
        <v>0.28125</v>
      </c>
      <c r="C77" s="8" t="s">
        <v>414</v>
      </c>
      <c r="D77" s="8" t="s">
        <v>201</v>
      </c>
      <c r="E77" s="16">
        <v>5</v>
      </c>
      <c r="F77" s="130">
        <v>57</v>
      </c>
      <c r="H77" s="104">
        <f t="shared" si="8"/>
        <v>42466</v>
      </c>
      <c r="I77" s="42">
        <f t="shared" si="6"/>
        <v>0</v>
      </c>
      <c r="J77" s="61" t="str">
        <f t="shared" si="7"/>
        <v/>
      </c>
      <c r="K77" s="106"/>
      <c r="L77" s="194"/>
      <c r="M77" s="184"/>
      <c r="N77" s="184"/>
      <c r="O77" s="184"/>
    </row>
    <row r="78" spans="1:15" x14ac:dyDescent="0.25">
      <c r="A78" s="104">
        <v>42354</v>
      </c>
      <c r="B78" s="105">
        <v>0.33680555555555558</v>
      </c>
      <c r="C78" s="8" t="s">
        <v>119</v>
      </c>
      <c r="D78" s="8" t="s">
        <v>81</v>
      </c>
      <c r="E78" s="16">
        <v>3</v>
      </c>
      <c r="F78" s="130">
        <v>57</v>
      </c>
      <c r="H78" s="104">
        <f t="shared" si="8"/>
        <v>42473</v>
      </c>
      <c r="I78" s="42">
        <f t="shared" si="6"/>
        <v>0</v>
      </c>
      <c r="J78" s="61" t="str">
        <f t="shared" si="7"/>
        <v/>
      </c>
      <c r="K78" s="106"/>
      <c r="L78" s="194"/>
      <c r="M78" s="184"/>
      <c r="N78" s="184"/>
      <c r="O78" s="184"/>
    </row>
    <row r="79" spans="1:15" x14ac:dyDescent="0.25">
      <c r="A79" s="104">
        <v>42354</v>
      </c>
      <c r="B79" s="105">
        <v>0.33680555555555558</v>
      </c>
      <c r="C79" s="8" t="s">
        <v>162</v>
      </c>
      <c r="D79" s="8" t="s">
        <v>408</v>
      </c>
      <c r="E79" s="16">
        <v>2</v>
      </c>
      <c r="F79" s="130">
        <v>57</v>
      </c>
      <c r="H79" s="104">
        <f t="shared" si="8"/>
        <v>42480</v>
      </c>
      <c r="I79" s="42">
        <f t="shared" si="6"/>
        <v>0</v>
      </c>
      <c r="J79" s="61" t="str">
        <f t="shared" si="7"/>
        <v/>
      </c>
      <c r="K79" s="106"/>
      <c r="L79" s="194"/>
      <c r="M79" s="184"/>
      <c r="N79" s="184"/>
      <c r="O79" s="184"/>
    </row>
    <row r="80" spans="1:15" x14ac:dyDescent="0.25">
      <c r="A80" s="104">
        <v>42354</v>
      </c>
      <c r="B80" s="105">
        <v>0.3923611111111111</v>
      </c>
      <c r="C80" s="8" t="s">
        <v>415</v>
      </c>
      <c r="D80" s="8" t="s">
        <v>108</v>
      </c>
      <c r="E80" s="16">
        <v>2</v>
      </c>
      <c r="F80" s="130">
        <v>57</v>
      </c>
      <c r="H80" s="104">
        <f t="shared" si="8"/>
        <v>42487</v>
      </c>
      <c r="I80" s="42">
        <f t="shared" si="6"/>
        <v>0</v>
      </c>
      <c r="J80" s="61" t="str">
        <f t="shared" si="7"/>
        <v/>
      </c>
      <c r="K80" s="106"/>
      <c r="L80" s="194"/>
      <c r="M80" s="184"/>
      <c r="N80" s="184"/>
      <c r="O80" s="184"/>
    </row>
    <row r="81" spans="1:15" x14ac:dyDescent="0.25">
      <c r="A81" s="104">
        <v>42354</v>
      </c>
      <c r="B81" s="105">
        <v>0.3923611111111111</v>
      </c>
      <c r="C81" s="8" t="s">
        <v>39</v>
      </c>
      <c r="D81" s="8" t="s">
        <v>65</v>
      </c>
      <c r="E81" s="16">
        <v>0</v>
      </c>
      <c r="F81" s="130">
        <v>57</v>
      </c>
      <c r="H81" s="104">
        <f t="shared" si="8"/>
        <v>42494</v>
      </c>
      <c r="I81" s="42">
        <f t="shared" si="6"/>
        <v>0</v>
      </c>
      <c r="J81" s="61" t="str">
        <f t="shared" si="7"/>
        <v/>
      </c>
      <c r="K81" s="106"/>
      <c r="L81" s="194"/>
      <c r="M81" s="184"/>
      <c r="N81" s="184"/>
      <c r="O81" s="184"/>
    </row>
    <row r="82" spans="1:15" x14ac:dyDescent="0.25">
      <c r="A82" s="104">
        <v>42354</v>
      </c>
      <c r="B82" s="105">
        <v>0.44791666666666669</v>
      </c>
      <c r="C82" s="8" t="s">
        <v>38</v>
      </c>
      <c r="D82" s="8" t="s">
        <v>292</v>
      </c>
      <c r="E82" s="16">
        <v>6</v>
      </c>
      <c r="F82" s="130">
        <v>57</v>
      </c>
      <c r="H82" s="104">
        <f t="shared" si="8"/>
        <v>42501</v>
      </c>
      <c r="I82" s="42">
        <f t="shared" si="6"/>
        <v>0</v>
      </c>
      <c r="J82" s="61" t="str">
        <f t="shared" si="7"/>
        <v/>
      </c>
      <c r="K82" s="106"/>
      <c r="L82" s="194"/>
      <c r="M82" s="184"/>
      <c r="N82" s="184"/>
      <c r="O82" s="184"/>
    </row>
    <row r="83" spans="1:15" x14ac:dyDescent="0.25">
      <c r="A83" s="104">
        <v>42354</v>
      </c>
      <c r="B83" s="105">
        <v>0.44791666666666669</v>
      </c>
      <c r="C83" s="8" t="s">
        <v>67</v>
      </c>
      <c r="D83" s="8" t="s">
        <v>449</v>
      </c>
      <c r="E83" s="16">
        <v>4</v>
      </c>
      <c r="F83" s="130">
        <v>57</v>
      </c>
      <c r="H83" s="104">
        <f t="shared" si="8"/>
        <v>42508</v>
      </c>
      <c r="I83" s="42">
        <f t="shared" si="6"/>
        <v>0</v>
      </c>
      <c r="J83" s="61" t="str">
        <f t="shared" si="7"/>
        <v/>
      </c>
      <c r="K83" s="106"/>
      <c r="L83" s="200"/>
      <c r="M83" s="200"/>
      <c r="N83" s="200"/>
      <c r="O83" s="200"/>
    </row>
    <row r="84" spans="1:15" x14ac:dyDescent="0.25">
      <c r="A84" s="104">
        <v>42368</v>
      </c>
      <c r="B84" s="7">
        <v>0.28125</v>
      </c>
      <c r="F84" s="130">
        <v>57</v>
      </c>
      <c r="H84" s="200" t="s">
        <v>253</v>
      </c>
      <c r="I84" s="35">
        <f>AVERAGEIF(I53:I80,"&gt;0")</f>
        <v>31.6</v>
      </c>
      <c r="J84" s="184"/>
      <c r="K84" s="184"/>
      <c r="L84" s="194"/>
      <c r="M84" s="194"/>
      <c r="N84" s="106"/>
      <c r="O84" s="194"/>
    </row>
    <row r="85" spans="1:15" x14ac:dyDescent="0.25">
      <c r="A85" s="104">
        <v>42368</v>
      </c>
      <c r="B85" s="7">
        <v>0.28125</v>
      </c>
      <c r="F85" s="130">
        <v>57</v>
      </c>
      <c r="H85" s="194"/>
      <c r="I85" s="184"/>
      <c r="J85" s="184"/>
      <c r="K85" s="184"/>
      <c r="L85" s="194"/>
      <c r="M85" s="194"/>
      <c r="N85" s="106"/>
      <c r="O85" s="194"/>
    </row>
    <row r="86" spans="1:15" x14ac:dyDescent="0.25">
      <c r="A86" s="104">
        <v>42368</v>
      </c>
      <c r="B86" s="105">
        <v>0.33680555555555558</v>
      </c>
      <c r="F86" s="130">
        <v>57</v>
      </c>
      <c r="H86" s="194"/>
      <c r="I86" s="184"/>
      <c r="J86" s="184"/>
      <c r="K86" s="184"/>
      <c r="L86" s="194"/>
      <c r="M86" s="194"/>
      <c r="N86" s="106"/>
      <c r="O86" s="194"/>
    </row>
    <row r="87" spans="1:15" x14ac:dyDescent="0.25">
      <c r="A87" s="104">
        <v>42368</v>
      </c>
      <c r="B87" s="105">
        <v>0.33680555555555558</v>
      </c>
      <c r="F87" s="130">
        <v>57</v>
      </c>
      <c r="H87" s="194"/>
      <c r="I87" s="184"/>
      <c r="J87" s="184"/>
      <c r="K87" s="184"/>
      <c r="L87" s="194"/>
      <c r="M87" s="194"/>
      <c r="N87" s="106"/>
      <c r="O87" s="194"/>
    </row>
    <row r="88" spans="1:15" x14ac:dyDescent="0.25">
      <c r="A88" s="104">
        <v>42368</v>
      </c>
      <c r="B88" s="105">
        <v>0.3923611111111111</v>
      </c>
      <c r="F88" s="130">
        <v>57</v>
      </c>
      <c r="H88" s="194"/>
      <c r="I88" s="184"/>
      <c r="J88" s="184"/>
      <c r="K88" s="184"/>
      <c r="L88" s="194"/>
      <c r="M88" s="194"/>
      <c r="N88" s="106"/>
      <c r="O88" s="194"/>
    </row>
    <row r="89" spans="1:15" x14ac:dyDescent="0.25">
      <c r="A89" s="104">
        <v>42368</v>
      </c>
      <c r="B89" s="105">
        <v>0.3923611111111111</v>
      </c>
      <c r="F89" s="130">
        <v>57</v>
      </c>
      <c r="H89" s="194"/>
      <c r="I89" s="184"/>
      <c r="J89" s="184"/>
      <c r="K89" s="184"/>
      <c r="L89" s="194"/>
      <c r="M89" s="194"/>
      <c r="N89" s="106"/>
      <c r="O89" s="194"/>
    </row>
    <row r="90" spans="1:15" x14ac:dyDescent="0.25">
      <c r="A90" s="104">
        <v>42368</v>
      </c>
      <c r="B90" s="105">
        <v>0.44791666666666669</v>
      </c>
      <c r="F90" s="194">
        <v>57</v>
      </c>
      <c r="H90" s="184"/>
      <c r="I90" s="109"/>
      <c r="J90" s="194"/>
      <c r="K90" s="106"/>
      <c r="L90" s="194"/>
      <c r="M90" s="184"/>
      <c r="N90" s="184"/>
      <c r="O90" s="184"/>
    </row>
    <row r="91" spans="1:15" x14ac:dyDescent="0.25">
      <c r="A91" s="104">
        <v>42368</v>
      </c>
      <c r="B91" s="105">
        <v>0.44791666666666669</v>
      </c>
      <c r="F91" s="194">
        <v>57</v>
      </c>
      <c r="H91" s="184"/>
      <c r="I91" s="109"/>
      <c r="J91" s="194"/>
      <c r="K91" s="106"/>
      <c r="L91" s="194"/>
      <c r="M91" s="184"/>
      <c r="N91" s="184"/>
      <c r="O91" s="184"/>
    </row>
    <row r="92" spans="1:15" x14ac:dyDescent="0.25">
      <c r="A92" s="104"/>
      <c r="B92" s="105"/>
      <c r="F92" s="194">
        <v>57</v>
      </c>
      <c r="H92" s="184"/>
      <c r="I92" s="109"/>
      <c r="J92" s="194"/>
      <c r="K92" s="106"/>
      <c r="L92" s="194"/>
      <c r="M92" s="184"/>
      <c r="N92" s="184"/>
      <c r="O92" s="184"/>
    </row>
    <row r="93" spans="1:15" x14ac:dyDescent="0.25">
      <c r="A93" s="104"/>
      <c r="B93" s="105"/>
      <c r="F93" s="130">
        <v>57</v>
      </c>
      <c r="H93" s="184"/>
      <c r="I93" s="109"/>
      <c r="J93" s="194"/>
      <c r="K93" s="106"/>
      <c r="L93" s="194"/>
      <c r="M93" s="184"/>
      <c r="N93" s="184"/>
      <c r="O93" s="184"/>
    </row>
    <row r="94" spans="1:15" x14ac:dyDescent="0.25">
      <c r="A94" s="104"/>
      <c r="B94" s="105"/>
      <c r="F94" s="130">
        <v>57</v>
      </c>
      <c r="H94" s="184"/>
      <c r="I94" s="109"/>
      <c r="J94" s="194"/>
      <c r="K94" s="106"/>
      <c r="L94" s="194"/>
      <c r="M94" s="184"/>
      <c r="N94" s="184"/>
      <c r="O94" s="184"/>
    </row>
    <row r="95" spans="1:15" x14ac:dyDescent="0.25">
      <c r="A95" s="104"/>
      <c r="B95" s="105"/>
      <c r="F95" s="130">
        <v>57</v>
      </c>
      <c r="H95" s="184"/>
      <c r="I95" s="109"/>
      <c r="J95" s="194"/>
      <c r="K95" s="106"/>
      <c r="L95" s="194"/>
      <c r="M95" s="184"/>
      <c r="N95" s="184"/>
      <c r="O95" s="184"/>
    </row>
    <row r="96" spans="1:15" x14ac:dyDescent="0.25">
      <c r="A96" s="104"/>
      <c r="B96" s="105"/>
      <c r="F96" s="130">
        <v>57</v>
      </c>
      <c r="H96" s="184"/>
      <c r="I96" s="109"/>
      <c r="J96" s="194"/>
      <c r="K96" s="106"/>
      <c r="L96" s="194"/>
      <c r="M96" s="184"/>
      <c r="N96" s="184"/>
      <c r="O96" s="184"/>
    </row>
    <row r="97" spans="1:15" x14ac:dyDescent="0.25">
      <c r="A97" s="104"/>
      <c r="B97" s="105"/>
      <c r="F97" s="130">
        <v>57</v>
      </c>
      <c r="H97" s="184"/>
      <c r="I97" s="109"/>
      <c r="J97" s="194"/>
      <c r="K97" s="106"/>
      <c r="L97" s="194"/>
      <c r="M97" s="184"/>
      <c r="N97" s="184"/>
      <c r="O97" s="184"/>
    </row>
    <row r="98" spans="1:15" x14ac:dyDescent="0.25">
      <c r="A98" s="104"/>
      <c r="B98" s="105"/>
      <c r="F98" s="130">
        <v>57</v>
      </c>
      <c r="H98" s="184"/>
      <c r="I98" s="109"/>
      <c r="J98" s="194"/>
      <c r="K98" s="106"/>
      <c r="L98" s="194"/>
      <c r="M98" s="184"/>
      <c r="N98" s="184"/>
      <c r="O98" s="184"/>
    </row>
    <row r="99" spans="1:15" x14ac:dyDescent="0.25">
      <c r="A99" s="104"/>
      <c r="B99" s="105"/>
      <c r="F99" s="130">
        <v>57</v>
      </c>
      <c r="H99" s="184"/>
      <c r="I99" s="109"/>
      <c r="J99" s="194"/>
      <c r="K99" s="106"/>
      <c r="L99" s="194"/>
      <c r="M99" s="184"/>
      <c r="N99" s="184"/>
      <c r="O99" s="184"/>
    </row>
    <row r="100" spans="1:15" x14ac:dyDescent="0.25">
      <c r="A100" s="104"/>
      <c r="B100" s="105"/>
      <c r="F100" s="130">
        <v>57</v>
      </c>
      <c r="H100" s="184"/>
      <c r="I100" s="109"/>
      <c r="J100" s="194"/>
      <c r="K100" s="106"/>
      <c r="L100" s="194"/>
      <c r="M100" s="184"/>
      <c r="N100" s="184"/>
      <c r="O100" s="184"/>
    </row>
    <row r="101" spans="1:15" x14ac:dyDescent="0.25">
      <c r="A101" s="104"/>
      <c r="B101" s="105"/>
      <c r="F101" s="130">
        <v>57</v>
      </c>
      <c r="H101" s="184"/>
      <c r="I101" s="109"/>
      <c r="J101" s="194"/>
      <c r="K101" s="106"/>
      <c r="L101" s="194"/>
      <c r="M101" s="184"/>
      <c r="N101" s="184"/>
      <c r="O101" s="184"/>
    </row>
    <row r="102" spans="1:15" x14ac:dyDescent="0.25">
      <c r="A102" s="104"/>
      <c r="B102" s="105"/>
      <c r="F102" s="130">
        <v>57</v>
      </c>
      <c r="H102" s="184"/>
      <c r="I102" s="109"/>
      <c r="J102" s="194"/>
      <c r="K102" s="106"/>
      <c r="L102" s="194"/>
      <c r="M102" s="184"/>
      <c r="N102" s="184"/>
      <c r="O102" s="184"/>
    </row>
    <row r="103" spans="1:15" x14ac:dyDescent="0.25">
      <c r="A103" s="104"/>
      <c r="B103" s="105"/>
      <c r="F103" s="130">
        <v>57</v>
      </c>
      <c r="H103" s="184"/>
      <c r="I103" s="109"/>
      <c r="J103" s="194"/>
      <c r="K103" s="106"/>
      <c r="L103" s="194"/>
      <c r="M103" s="184"/>
      <c r="N103" s="184"/>
      <c r="O103" s="184"/>
    </row>
    <row r="104" spans="1:15" x14ac:dyDescent="0.25">
      <c r="A104" s="104"/>
      <c r="B104" s="105"/>
      <c r="F104" s="130">
        <v>57</v>
      </c>
      <c r="H104" s="184"/>
      <c r="I104" s="109"/>
      <c r="J104" s="194"/>
      <c r="K104" s="106"/>
      <c r="L104" s="194"/>
      <c r="M104" s="184"/>
      <c r="N104" s="184"/>
      <c r="O104" s="184"/>
    </row>
    <row r="105" spans="1:15" x14ac:dyDescent="0.25">
      <c r="A105" s="104"/>
      <c r="B105" s="105"/>
      <c r="F105" s="130">
        <v>57</v>
      </c>
      <c r="H105" s="184"/>
      <c r="I105" s="109"/>
      <c r="J105" s="194"/>
      <c r="K105" s="106"/>
      <c r="L105" s="194"/>
      <c r="M105" s="184"/>
      <c r="N105" s="184"/>
      <c r="O105" s="184"/>
    </row>
    <row r="106" spans="1:15" x14ac:dyDescent="0.25">
      <c r="A106" s="104"/>
      <c r="B106" s="105"/>
      <c r="F106" s="130">
        <v>57</v>
      </c>
      <c r="H106" s="184"/>
      <c r="I106" s="109"/>
      <c r="J106" s="194"/>
      <c r="K106" s="106"/>
      <c r="L106" s="194"/>
      <c r="M106" s="184"/>
      <c r="N106" s="184"/>
      <c r="O106" s="184"/>
    </row>
    <row r="107" spans="1:15" x14ac:dyDescent="0.25">
      <c r="A107" s="104"/>
      <c r="B107" s="105"/>
      <c r="F107" s="130">
        <v>57</v>
      </c>
      <c r="H107" s="184"/>
      <c r="I107" s="109"/>
      <c r="J107" s="194"/>
      <c r="K107" s="106"/>
      <c r="L107" s="194"/>
      <c r="M107" s="184"/>
      <c r="N107" s="184"/>
      <c r="O107" s="184"/>
    </row>
    <row r="108" spans="1:15" x14ac:dyDescent="0.25">
      <c r="A108" s="104"/>
      <c r="B108" s="105"/>
      <c r="F108" s="130">
        <v>57</v>
      </c>
      <c r="H108" s="184"/>
      <c r="I108" s="109"/>
      <c r="J108" s="194"/>
      <c r="K108" s="106"/>
      <c r="L108" s="194"/>
      <c r="M108" s="184"/>
      <c r="N108" s="184"/>
      <c r="O108" s="184"/>
    </row>
    <row r="109" spans="1:15" x14ac:dyDescent="0.25">
      <c r="A109" s="104"/>
      <c r="B109" s="105"/>
      <c r="F109" s="130">
        <v>57</v>
      </c>
      <c r="H109" s="184"/>
      <c r="I109" s="109"/>
      <c r="J109" s="194"/>
      <c r="K109" s="106"/>
      <c r="L109" s="194"/>
      <c r="M109" s="184"/>
      <c r="N109" s="184"/>
      <c r="O109" s="184"/>
    </row>
    <row r="110" spans="1:15" x14ac:dyDescent="0.25">
      <c r="A110" s="104"/>
      <c r="B110" s="105"/>
      <c r="F110" s="130">
        <v>57</v>
      </c>
      <c r="H110" s="184"/>
      <c r="I110" s="109"/>
      <c r="J110" s="194"/>
      <c r="K110" s="106"/>
      <c r="L110" s="194"/>
      <c r="M110" s="184"/>
      <c r="N110" s="184"/>
      <c r="O110" s="184"/>
    </row>
    <row r="111" spans="1:15" x14ac:dyDescent="0.25">
      <c r="A111" s="104"/>
      <c r="B111" s="105"/>
      <c r="F111" s="130">
        <v>57</v>
      </c>
      <c r="H111" s="184"/>
      <c r="I111" s="109"/>
      <c r="J111" s="194"/>
      <c r="K111" s="106"/>
      <c r="L111" s="194"/>
      <c r="M111" s="184"/>
      <c r="N111" s="184"/>
      <c r="O111" s="184"/>
    </row>
    <row r="112" spans="1:15" x14ac:dyDescent="0.25">
      <c r="A112" s="104"/>
      <c r="B112" s="105"/>
      <c r="F112" s="130">
        <v>57</v>
      </c>
      <c r="H112" s="184"/>
      <c r="I112" s="109"/>
      <c r="J112" s="194"/>
      <c r="K112" s="106"/>
      <c r="L112" s="194"/>
      <c r="M112" s="184"/>
      <c r="N112" s="184"/>
      <c r="O112" s="184"/>
    </row>
    <row r="113" spans="1:15" x14ac:dyDescent="0.25">
      <c r="A113" s="104"/>
      <c r="B113" s="105"/>
      <c r="F113" s="130">
        <v>57</v>
      </c>
      <c r="H113" s="184"/>
      <c r="I113" s="109"/>
      <c r="J113" s="194"/>
      <c r="K113" s="106"/>
      <c r="L113" s="194"/>
      <c r="M113" s="184"/>
      <c r="N113" s="184"/>
      <c r="O113" s="184"/>
    </row>
    <row r="114" spans="1:15" x14ac:dyDescent="0.25">
      <c r="A114" s="104"/>
      <c r="B114" s="105"/>
      <c r="F114" s="130">
        <v>57</v>
      </c>
      <c r="H114" s="184"/>
      <c r="I114" s="109"/>
      <c r="J114" s="194"/>
      <c r="K114" s="106"/>
      <c r="L114" s="194"/>
      <c r="M114" s="184"/>
      <c r="N114" s="184"/>
      <c r="O114" s="184"/>
    </row>
    <row r="115" spans="1:15" x14ac:dyDescent="0.25">
      <c r="A115" s="104"/>
      <c r="B115" s="105"/>
      <c r="F115" s="130">
        <v>57</v>
      </c>
      <c r="H115" s="184"/>
      <c r="I115" s="109"/>
      <c r="J115" s="194"/>
      <c r="K115" s="106"/>
      <c r="L115" s="194"/>
      <c r="M115" s="184"/>
      <c r="N115" s="184"/>
      <c r="O115" s="184"/>
    </row>
    <row r="116" spans="1:15" x14ac:dyDescent="0.25">
      <c r="A116" s="104"/>
      <c r="B116" s="105"/>
      <c r="F116" s="130">
        <v>57</v>
      </c>
      <c r="H116" s="184"/>
      <c r="I116" s="109"/>
      <c r="J116" s="194"/>
      <c r="K116" s="106"/>
      <c r="L116" s="194"/>
      <c r="M116" s="184"/>
      <c r="N116" s="184"/>
      <c r="O116" s="184"/>
    </row>
    <row r="117" spans="1:15" x14ac:dyDescent="0.25">
      <c r="A117" s="104"/>
      <c r="B117" s="105"/>
      <c r="F117" s="130">
        <v>57</v>
      </c>
      <c r="H117" s="184"/>
      <c r="I117" s="109"/>
      <c r="J117" s="194"/>
      <c r="K117" s="106"/>
      <c r="L117" s="194"/>
      <c r="M117" s="184"/>
      <c r="N117" s="184"/>
      <c r="O117" s="184"/>
    </row>
    <row r="118" spans="1:15" x14ac:dyDescent="0.25">
      <c r="A118" s="104"/>
      <c r="B118" s="105"/>
      <c r="F118" s="130">
        <v>57</v>
      </c>
      <c r="H118" s="184"/>
      <c r="I118" s="109"/>
      <c r="J118" s="194"/>
      <c r="K118" s="106"/>
      <c r="L118" s="194"/>
      <c r="M118" s="184"/>
      <c r="N118" s="184"/>
      <c r="O118" s="184"/>
    </row>
    <row r="119" spans="1:15" x14ac:dyDescent="0.25">
      <c r="A119" s="104"/>
      <c r="B119" s="105"/>
      <c r="F119" s="130">
        <v>57</v>
      </c>
      <c r="H119" s="184"/>
      <c r="I119" s="109"/>
      <c r="J119" s="194"/>
      <c r="K119" s="106"/>
      <c r="L119" s="194"/>
      <c r="M119" s="184"/>
      <c r="N119" s="184"/>
      <c r="O119" s="184"/>
    </row>
    <row r="120" spans="1:15" x14ac:dyDescent="0.25">
      <c r="A120" s="104"/>
      <c r="B120" s="105"/>
      <c r="F120" s="130">
        <v>57</v>
      </c>
      <c r="H120" s="184"/>
      <c r="I120" s="109"/>
      <c r="J120" s="194"/>
      <c r="K120" s="106"/>
      <c r="L120" s="194"/>
      <c r="M120" s="184"/>
      <c r="N120" s="184"/>
      <c r="O120" s="184"/>
    </row>
    <row r="121" spans="1:15" x14ac:dyDescent="0.25">
      <c r="A121" s="104"/>
      <c r="B121" s="105"/>
      <c r="F121" s="130">
        <v>57</v>
      </c>
      <c r="H121" s="184"/>
      <c r="I121" s="109"/>
      <c r="J121" s="194"/>
      <c r="K121" s="106"/>
      <c r="L121" s="194"/>
      <c r="M121" s="184"/>
      <c r="N121" s="184"/>
      <c r="O121" s="184"/>
    </row>
    <row r="122" spans="1:15" x14ac:dyDescent="0.25">
      <c r="A122" s="104"/>
      <c r="B122" s="105"/>
      <c r="F122" s="130">
        <v>57</v>
      </c>
      <c r="H122" s="184"/>
      <c r="I122" s="109"/>
      <c r="J122" s="194"/>
      <c r="K122" s="106"/>
      <c r="L122" s="194"/>
      <c r="M122" s="184"/>
      <c r="N122" s="184"/>
      <c r="O122" s="184"/>
    </row>
    <row r="123" spans="1:15" x14ac:dyDescent="0.25">
      <c r="A123" s="104"/>
      <c r="B123" s="105"/>
      <c r="F123" s="130">
        <v>57</v>
      </c>
      <c r="H123" s="184"/>
      <c r="I123" s="109"/>
      <c r="J123" s="194"/>
      <c r="K123" s="106"/>
      <c r="L123" s="194"/>
      <c r="M123" s="184"/>
      <c r="N123" s="184"/>
      <c r="O123" s="184"/>
    </row>
    <row r="124" spans="1:15" x14ac:dyDescent="0.25">
      <c r="A124" s="104"/>
      <c r="B124" s="105"/>
      <c r="F124" s="130">
        <v>57</v>
      </c>
      <c r="H124" s="184"/>
      <c r="I124" s="109"/>
      <c r="J124" s="194"/>
      <c r="K124" s="106"/>
      <c r="L124" s="194"/>
      <c r="M124" s="184"/>
      <c r="N124" s="184"/>
      <c r="O124" s="184"/>
    </row>
    <row r="125" spans="1:15" x14ac:dyDescent="0.25">
      <c r="A125" s="104"/>
      <c r="B125" s="105"/>
      <c r="F125" s="130">
        <v>57</v>
      </c>
      <c r="H125" s="184"/>
      <c r="I125" s="109"/>
      <c r="J125" s="194"/>
      <c r="K125" s="106"/>
      <c r="L125" s="194"/>
      <c r="M125" s="184"/>
      <c r="N125" s="184"/>
      <c r="O125" s="184"/>
    </row>
    <row r="126" spans="1:15" x14ac:dyDescent="0.25">
      <c r="A126" s="104"/>
      <c r="B126" s="105"/>
      <c r="F126" s="130">
        <v>57</v>
      </c>
      <c r="H126" s="184"/>
      <c r="I126" s="109"/>
      <c r="J126" s="194"/>
      <c r="K126" s="106"/>
      <c r="L126" s="194"/>
      <c r="M126" s="184"/>
      <c r="N126" s="184"/>
      <c r="O126" s="184"/>
    </row>
    <row r="127" spans="1:15" x14ac:dyDescent="0.25">
      <c r="A127" s="104"/>
      <c r="B127" s="105"/>
      <c r="F127" s="130">
        <v>57</v>
      </c>
      <c r="H127" s="184"/>
      <c r="I127" s="109"/>
      <c r="J127" s="194"/>
      <c r="K127" s="106"/>
      <c r="L127" s="194"/>
      <c r="M127" s="184"/>
      <c r="N127" s="184"/>
      <c r="O127" s="184"/>
    </row>
    <row r="128" spans="1:15" x14ac:dyDescent="0.25">
      <c r="A128" s="104"/>
      <c r="B128" s="105"/>
      <c r="F128" s="130">
        <v>57</v>
      </c>
      <c r="H128" s="184"/>
      <c r="I128" s="109"/>
      <c r="J128" s="194"/>
      <c r="K128" s="106"/>
      <c r="L128" s="194"/>
      <c r="M128" s="184"/>
      <c r="N128" s="184"/>
      <c r="O128" s="184"/>
    </row>
    <row r="129" spans="1:15" x14ac:dyDescent="0.25">
      <c r="A129" s="104"/>
      <c r="B129" s="105"/>
      <c r="F129" s="130">
        <v>57</v>
      </c>
      <c r="H129" s="184"/>
      <c r="I129" s="109"/>
      <c r="J129" s="194"/>
      <c r="K129" s="106"/>
      <c r="L129" s="194"/>
      <c r="M129" s="184"/>
      <c r="N129" s="184"/>
      <c r="O129" s="184"/>
    </row>
    <row r="130" spans="1:15" x14ac:dyDescent="0.25">
      <c r="A130" s="104"/>
      <c r="B130" s="105"/>
      <c r="F130" s="130">
        <v>57</v>
      </c>
      <c r="H130" s="184"/>
      <c r="I130" s="109"/>
      <c r="J130" s="194"/>
      <c r="K130" s="106"/>
      <c r="L130" s="194"/>
      <c r="M130" s="184"/>
      <c r="N130" s="184"/>
      <c r="O130" s="184"/>
    </row>
    <row r="131" spans="1:15" x14ac:dyDescent="0.25">
      <c r="A131" s="104"/>
      <c r="B131" s="105"/>
      <c r="F131" s="130">
        <v>57</v>
      </c>
      <c r="H131" s="184"/>
      <c r="I131" s="109"/>
      <c r="J131" s="194"/>
      <c r="K131" s="106"/>
      <c r="L131" s="194"/>
      <c r="M131" s="184"/>
      <c r="N131" s="184"/>
      <c r="O131" s="184"/>
    </row>
    <row r="132" spans="1:15" x14ac:dyDescent="0.25">
      <c r="A132" s="104"/>
      <c r="B132" s="105"/>
      <c r="F132" s="130">
        <v>57</v>
      </c>
      <c r="H132" s="184"/>
      <c r="I132" s="109"/>
      <c r="J132" s="194"/>
      <c r="K132" s="106"/>
      <c r="L132" s="194"/>
      <c r="M132" s="184"/>
      <c r="N132" s="184"/>
      <c r="O132" s="184"/>
    </row>
    <row r="133" spans="1:15" x14ac:dyDescent="0.25">
      <c r="A133" s="104"/>
      <c r="B133" s="105"/>
      <c r="F133" s="130">
        <v>57</v>
      </c>
      <c r="H133" s="184"/>
      <c r="I133" s="109"/>
      <c r="J133" s="194"/>
      <c r="K133" s="106"/>
      <c r="L133" s="194"/>
      <c r="M133" s="184"/>
      <c r="N133" s="184"/>
      <c r="O133" s="184"/>
    </row>
    <row r="134" spans="1:15" x14ac:dyDescent="0.25">
      <c r="A134" s="104"/>
      <c r="B134" s="105"/>
      <c r="F134" s="130">
        <v>57</v>
      </c>
      <c r="H134" s="184"/>
      <c r="I134" s="109"/>
      <c r="J134" s="194"/>
      <c r="K134" s="106"/>
      <c r="L134" s="194"/>
      <c r="M134" s="184"/>
      <c r="N134" s="184"/>
      <c r="O134" s="184"/>
    </row>
    <row r="135" spans="1:15" x14ac:dyDescent="0.25">
      <c r="A135" s="104"/>
      <c r="B135" s="105"/>
      <c r="F135" s="130">
        <v>57</v>
      </c>
      <c r="H135" s="184"/>
      <c r="I135" s="109"/>
      <c r="J135" s="194"/>
      <c r="K135" s="106"/>
      <c r="L135" s="194"/>
      <c r="M135" s="184"/>
      <c r="N135" s="184"/>
      <c r="O135" s="184"/>
    </row>
    <row r="136" spans="1:15" x14ac:dyDescent="0.25">
      <c r="A136" s="104"/>
      <c r="B136" s="105"/>
      <c r="F136" s="130">
        <v>57</v>
      </c>
      <c r="H136" s="184"/>
      <c r="I136" s="109"/>
      <c r="J136" s="194"/>
      <c r="K136" s="106"/>
      <c r="L136" s="194"/>
      <c r="M136" s="184"/>
      <c r="N136" s="184"/>
      <c r="O136" s="184"/>
    </row>
    <row r="137" spans="1:15" x14ac:dyDescent="0.25">
      <c r="A137" s="104"/>
      <c r="B137" s="105"/>
      <c r="F137" s="130">
        <v>57</v>
      </c>
      <c r="H137" s="184"/>
      <c r="I137" s="109"/>
      <c r="J137" s="194"/>
      <c r="K137" s="106"/>
      <c r="L137" s="194"/>
      <c r="M137" s="184"/>
      <c r="N137" s="184"/>
      <c r="O137" s="184"/>
    </row>
    <row r="138" spans="1:15" x14ac:dyDescent="0.25">
      <c r="A138" s="104"/>
      <c r="B138" s="105"/>
      <c r="F138" s="130">
        <v>57</v>
      </c>
      <c r="H138" s="184"/>
      <c r="I138" s="109"/>
      <c r="J138" s="194"/>
      <c r="K138" s="106"/>
      <c r="L138" s="194"/>
      <c r="M138" s="184"/>
      <c r="N138" s="184"/>
      <c r="O138" s="184"/>
    </row>
    <row r="139" spans="1:15" x14ac:dyDescent="0.25">
      <c r="A139" s="104"/>
      <c r="B139" s="105"/>
      <c r="F139" s="130">
        <v>57</v>
      </c>
      <c r="H139" s="184"/>
      <c r="I139" s="109"/>
      <c r="J139" s="194"/>
      <c r="K139" s="106"/>
      <c r="L139" s="194"/>
      <c r="M139" s="184"/>
      <c r="N139" s="184"/>
      <c r="O139" s="184"/>
    </row>
    <row r="140" spans="1:15" x14ac:dyDescent="0.25">
      <c r="A140" s="104"/>
      <c r="B140" s="105"/>
      <c r="F140" s="130">
        <v>57</v>
      </c>
      <c r="H140" s="184"/>
      <c r="I140" s="109"/>
      <c r="J140" s="194"/>
      <c r="K140" s="106"/>
      <c r="L140" s="194"/>
      <c r="M140" s="184"/>
      <c r="N140" s="184"/>
      <c r="O140" s="184"/>
    </row>
    <row r="141" spans="1:15" x14ac:dyDescent="0.25">
      <c r="A141" s="104"/>
      <c r="B141" s="105"/>
      <c r="F141" s="130">
        <v>57</v>
      </c>
      <c r="H141" s="184"/>
      <c r="I141" s="109"/>
      <c r="J141" s="194"/>
      <c r="K141" s="106"/>
      <c r="L141" s="194"/>
      <c r="M141" s="184"/>
      <c r="N141" s="184"/>
      <c r="O141" s="184"/>
    </row>
    <row r="142" spans="1:15" x14ac:dyDescent="0.25">
      <c r="A142" s="104"/>
      <c r="B142" s="105"/>
      <c r="F142" s="130">
        <v>57</v>
      </c>
      <c r="H142" s="184"/>
      <c r="I142" s="109"/>
      <c r="J142" s="194"/>
      <c r="K142" s="106"/>
      <c r="L142" s="194"/>
      <c r="M142" s="184"/>
      <c r="N142" s="184"/>
      <c r="O142" s="184"/>
    </row>
    <row r="143" spans="1:15" x14ac:dyDescent="0.25">
      <c r="A143" s="104"/>
      <c r="B143" s="105"/>
      <c r="F143" s="130">
        <v>57</v>
      </c>
      <c r="H143" s="184"/>
      <c r="I143" s="109"/>
      <c r="J143" s="194"/>
      <c r="K143" s="106"/>
      <c r="L143" s="194"/>
      <c r="M143" s="184"/>
      <c r="N143" s="184"/>
      <c r="O143" s="184"/>
    </row>
    <row r="144" spans="1:15" x14ac:dyDescent="0.25">
      <c r="A144" s="104"/>
      <c r="B144" s="105"/>
      <c r="F144" s="130">
        <v>57</v>
      </c>
      <c r="H144" s="184"/>
      <c r="I144" s="109"/>
      <c r="J144" s="194"/>
      <c r="K144" s="106"/>
      <c r="L144" s="194"/>
      <c r="M144" s="184"/>
      <c r="N144" s="184"/>
      <c r="O144" s="184"/>
    </row>
    <row r="145" spans="1:15" x14ac:dyDescent="0.25">
      <c r="A145" s="104"/>
      <c r="B145" s="105"/>
      <c r="F145" s="130">
        <v>57</v>
      </c>
      <c r="H145" s="184"/>
      <c r="I145" s="109"/>
      <c r="J145" s="194"/>
      <c r="K145" s="106"/>
      <c r="L145" s="194"/>
      <c r="M145" s="184"/>
      <c r="N145" s="184"/>
      <c r="O145" s="184"/>
    </row>
    <row r="146" spans="1:15" x14ac:dyDescent="0.25">
      <c r="A146" s="104"/>
      <c r="B146" s="105"/>
      <c r="F146" s="130">
        <v>57</v>
      </c>
      <c r="H146" s="184"/>
      <c r="I146" s="109"/>
      <c r="J146" s="194"/>
      <c r="K146" s="106"/>
      <c r="L146" s="194"/>
      <c r="M146" s="184"/>
      <c r="N146" s="184"/>
      <c r="O146" s="184"/>
    </row>
    <row r="147" spans="1:15" x14ac:dyDescent="0.25">
      <c r="A147" s="104"/>
      <c r="B147" s="105"/>
      <c r="F147" s="130">
        <v>57</v>
      </c>
      <c r="H147" s="184"/>
      <c r="I147" s="109"/>
      <c r="J147" s="194"/>
      <c r="K147" s="106"/>
      <c r="L147" s="194"/>
      <c r="M147" s="184"/>
      <c r="N147" s="184"/>
      <c r="O147" s="184"/>
    </row>
    <row r="148" spans="1:15" x14ac:dyDescent="0.25">
      <c r="A148" s="104"/>
      <c r="B148" s="105"/>
      <c r="D148" s="184"/>
      <c r="F148" s="130">
        <v>57</v>
      </c>
      <c r="H148" s="184"/>
      <c r="I148" s="109"/>
      <c r="J148" s="194"/>
      <c r="K148" s="106"/>
      <c r="L148" s="194"/>
      <c r="M148" s="184"/>
      <c r="N148" s="184"/>
      <c r="O148" s="184"/>
    </row>
    <row r="149" spans="1:15" x14ac:dyDescent="0.25">
      <c r="A149" s="104"/>
      <c r="B149" s="105"/>
      <c r="F149" s="130">
        <v>57</v>
      </c>
      <c r="H149" s="184"/>
      <c r="I149" s="109"/>
      <c r="J149" s="194"/>
      <c r="K149" s="106"/>
      <c r="L149" s="194"/>
      <c r="M149" s="184"/>
      <c r="N149" s="184"/>
      <c r="O149" s="184"/>
    </row>
    <row r="150" spans="1:15" x14ac:dyDescent="0.25">
      <c r="A150" s="104"/>
      <c r="B150" s="105"/>
      <c r="D150" s="110"/>
      <c r="F150" s="130">
        <v>57</v>
      </c>
      <c r="H150" s="184"/>
      <c r="I150" s="109"/>
      <c r="J150" s="194"/>
      <c r="K150" s="106"/>
      <c r="L150" s="194"/>
      <c r="M150" s="184"/>
      <c r="N150" s="184"/>
      <c r="O150" s="184"/>
    </row>
    <row r="151" spans="1:15" x14ac:dyDescent="0.25">
      <c r="A151" s="104"/>
      <c r="B151" s="105"/>
      <c r="F151" s="130">
        <v>57</v>
      </c>
      <c r="H151" s="184"/>
      <c r="I151" s="109"/>
      <c r="J151" s="194"/>
      <c r="K151" s="106"/>
      <c r="L151" s="194"/>
      <c r="M151" s="184"/>
      <c r="N151" s="184"/>
      <c r="O151" s="184"/>
    </row>
    <row r="152" spans="1:15" x14ac:dyDescent="0.25">
      <c r="A152" s="104"/>
      <c r="B152" s="105"/>
      <c r="F152" s="130">
        <v>57</v>
      </c>
      <c r="H152" s="184"/>
      <c r="I152" s="109"/>
      <c r="J152" s="194"/>
      <c r="K152" s="106"/>
      <c r="L152" s="194"/>
      <c r="M152" s="184"/>
      <c r="N152" s="184"/>
      <c r="O152" s="184"/>
    </row>
    <row r="153" spans="1:15" x14ac:dyDescent="0.25">
      <c r="A153" s="104"/>
      <c r="B153" s="105"/>
      <c r="F153" s="130">
        <v>57</v>
      </c>
      <c r="H153" s="184"/>
      <c r="I153" s="109"/>
      <c r="J153" s="194"/>
      <c r="K153" s="106"/>
      <c r="L153" s="194"/>
      <c r="M153" s="184"/>
      <c r="N153" s="184"/>
      <c r="O153" s="184"/>
    </row>
    <row r="154" spans="1:15" x14ac:dyDescent="0.25">
      <c r="A154" s="104"/>
      <c r="B154" s="105"/>
      <c r="F154" s="130">
        <v>57</v>
      </c>
      <c r="H154" s="184"/>
      <c r="I154" s="109"/>
      <c r="J154" s="194"/>
      <c r="K154" s="106"/>
      <c r="L154" s="194"/>
      <c r="M154" s="184"/>
      <c r="N154" s="184"/>
      <c r="O154" s="184"/>
    </row>
    <row r="155" spans="1:15" x14ac:dyDescent="0.25">
      <c r="A155" s="104"/>
      <c r="B155" s="105"/>
      <c r="F155" s="130">
        <v>57</v>
      </c>
      <c r="H155" s="184"/>
      <c r="I155" s="109"/>
      <c r="J155" s="194"/>
      <c r="K155" s="106"/>
      <c r="L155" s="194"/>
      <c r="M155" s="184"/>
      <c r="N155" s="184"/>
      <c r="O155" s="184"/>
    </row>
    <row r="156" spans="1:15" x14ac:dyDescent="0.25">
      <c r="A156" s="104"/>
      <c r="B156" s="105"/>
      <c r="F156" s="130">
        <v>57</v>
      </c>
      <c r="H156" s="184"/>
      <c r="I156" s="109"/>
      <c r="J156" s="194"/>
      <c r="K156" s="106"/>
      <c r="L156" s="194"/>
      <c r="M156" s="184"/>
      <c r="N156" s="184"/>
      <c r="O156" s="184"/>
    </row>
    <row r="157" spans="1:15" x14ac:dyDescent="0.25">
      <c r="A157" s="104"/>
      <c r="B157" s="105"/>
      <c r="F157" s="130">
        <v>57</v>
      </c>
      <c r="H157" s="184"/>
      <c r="I157" s="109"/>
      <c r="J157" s="194"/>
      <c r="K157" s="106"/>
      <c r="L157" s="194"/>
      <c r="M157" s="184"/>
      <c r="N157" s="184"/>
      <c r="O157" s="184"/>
    </row>
    <row r="158" spans="1:15" x14ac:dyDescent="0.25">
      <c r="A158" s="104"/>
      <c r="B158" s="105"/>
      <c r="F158" s="130">
        <v>57</v>
      </c>
      <c r="H158" s="184"/>
      <c r="I158" s="109"/>
      <c r="J158" s="194"/>
      <c r="K158" s="106"/>
      <c r="L158" s="194"/>
      <c r="M158" s="184"/>
      <c r="N158" s="184"/>
      <c r="O158" s="184"/>
    </row>
    <row r="159" spans="1:15" x14ac:dyDescent="0.25">
      <c r="A159" s="104"/>
      <c r="B159" s="105"/>
      <c r="F159" s="130">
        <v>57</v>
      </c>
      <c r="H159" s="184"/>
      <c r="I159" s="109"/>
      <c r="J159" s="194"/>
      <c r="K159" s="106"/>
      <c r="L159" s="194"/>
      <c r="M159" s="184"/>
      <c r="N159" s="184"/>
      <c r="O159" s="184"/>
    </row>
    <row r="160" spans="1:15" x14ac:dyDescent="0.25">
      <c r="A160" s="104"/>
      <c r="B160" s="105"/>
      <c r="F160" s="130">
        <v>57</v>
      </c>
      <c r="H160" s="184"/>
      <c r="I160" s="109"/>
      <c r="J160" s="194"/>
      <c r="K160" s="106"/>
      <c r="L160" s="194"/>
      <c r="M160" s="184"/>
      <c r="N160" s="184"/>
      <c r="O160" s="184"/>
    </row>
    <row r="161" spans="1:15" x14ac:dyDescent="0.25">
      <c r="A161" s="104"/>
      <c r="B161" s="105"/>
      <c r="F161" s="130">
        <v>57</v>
      </c>
      <c r="H161" s="184"/>
      <c r="I161" s="109"/>
      <c r="J161" s="194"/>
      <c r="K161" s="106"/>
      <c r="L161" s="194"/>
      <c r="M161" s="184"/>
      <c r="N161" s="184"/>
      <c r="O161" s="184"/>
    </row>
    <row r="162" spans="1:15" x14ac:dyDescent="0.25">
      <c r="A162" s="104"/>
      <c r="B162" s="105"/>
      <c r="F162" s="130">
        <v>57</v>
      </c>
      <c r="H162" s="184"/>
      <c r="I162" s="109"/>
      <c r="J162" s="194"/>
      <c r="K162" s="106"/>
      <c r="L162" s="194"/>
      <c r="M162" s="184"/>
      <c r="N162" s="184"/>
      <c r="O162" s="184"/>
    </row>
    <row r="163" spans="1:15" x14ac:dyDescent="0.25">
      <c r="A163" s="104"/>
      <c r="B163" s="105"/>
      <c r="F163" s="130">
        <v>57</v>
      </c>
      <c r="H163" s="184"/>
      <c r="I163" s="109"/>
      <c r="J163" s="194"/>
      <c r="K163" s="106"/>
      <c r="L163" s="194"/>
      <c r="M163" s="184"/>
      <c r="N163" s="184"/>
      <c r="O163" s="184"/>
    </row>
    <row r="164" spans="1:15" x14ac:dyDescent="0.25">
      <c r="A164" s="104"/>
      <c r="B164" s="105"/>
      <c r="F164" s="130">
        <v>57</v>
      </c>
    </row>
    <row r="165" spans="1:15" x14ac:dyDescent="0.25">
      <c r="A165" s="104"/>
      <c r="B165" s="105"/>
      <c r="F165" s="130">
        <v>57</v>
      </c>
    </row>
    <row r="166" spans="1:15" x14ac:dyDescent="0.25">
      <c r="A166" s="104"/>
      <c r="B166" s="105"/>
      <c r="F166" s="130">
        <v>57</v>
      </c>
    </row>
    <row r="167" spans="1:15" x14ac:dyDescent="0.25">
      <c r="A167" s="104"/>
      <c r="B167" s="105"/>
      <c r="F167" s="130">
        <v>57</v>
      </c>
    </row>
    <row r="168" spans="1:15" x14ac:dyDescent="0.25">
      <c r="A168" s="104"/>
      <c r="B168" s="105"/>
      <c r="F168" s="130">
        <v>57</v>
      </c>
    </row>
    <row r="169" spans="1:15" x14ac:dyDescent="0.25">
      <c r="A169" s="104"/>
      <c r="B169" s="105"/>
      <c r="F169" s="130">
        <v>57</v>
      </c>
    </row>
    <row r="170" spans="1:15" x14ac:dyDescent="0.25">
      <c r="A170" s="104"/>
      <c r="B170" s="105"/>
      <c r="F170" s="130">
        <v>57</v>
      </c>
    </row>
    <row r="171" spans="1:15" x14ac:dyDescent="0.25">
      <c r="A171" s="104"/>
      <c r="B171" s="105"/>
      <c r="F171" s="130">
        <v>57</v>
      </c>
    </row>
    <row r="172" spans="1:15" x14ac:dyDescent="0.25">
      <c r="A172" s="104"/>
      <c r="B172" s="105"/>
      <c r="F172" s="130">
        <v>57</v>
      </c>
    </row>
    <row r="173" spans="1:15" x14ac:dyDescent="0.25">
      <c r="A173" s="104"/>
      <c r="B173" s="105"/>
      <c r="F173" s="130"/>
    </row>
    <row r="174" spans="1:15" x14ac:dyDescent="0.25">
      <c r="A174" s="104"/>
      <c r="B174" s="105"/>
      <c r="F174" s="130">
        <v>57</v>
      </c>
    </row>
    <row r="175" spans="1:15" x14ac:dyDescent="0.25">
      <c r="A175" s="104"/>
      <c r="B175" s="105"/>
      <c r="F175" s="130">
        <v>57</v>
      </c>
    </row>
    <row r="176" spans="1:15" x14ac:dyDescent="0.25">
      <c r="A176" s="104"/>
      <c r="B176" s="105"/>
      <c r="F176" s="130">
        <v>57</v>
      </c>
    </row>
    <row r="177" spans="1:6" x14ac:dyDescent="0.25">
      <c r="A177" s="104"/>
      <c r="B177" s="105"/>
      <c r="F177" s="130">
        <v>57</v>
      </c>
    </row>
    <row r="178" spans="1:6" x14ac:dyDescent="0.25">
      <c r="A178" s="104"/>
      <c r="B178" s="105"/>
      <c r="F178" s="130">
        <v>57</v>
      </c>
    </row>
    <row r="179" spans="1:6" x14ac:dyDescent="0.25">
      <c r="A179" s="104"/>
      <c r="B179" s="105"/>
      <c r="F179" s="130">
        <v>57</v>
      </c>
    </row>
    <row r="180" spans="1:6" x14ac:dyDescent="0.25">
      <c r="A180" s="104"/>
      <c r="B180" s="105"/>
      <c r="F180" s="130">
        <v>57</v>
      </c>
    </row>
    <row r="181" spans="1:6" x14ac:dyDescent="0.25">
      <c r="A181" s="104"/>
      <c r="B181" s="105"/>
      <c r="F181" s="130">
        <v>57</v>
      </c>
    </row>
    <row r="182" spans="1:6" x14ac:dyDescent="0.25">
      <c r="A182" s="104"/>
      <c r="B182" s="105"/>
      <c r="F182" s="130">
        <v>57</v>
      </c>
    </row>
    <row r="183" spans="1:6" x14ac:dyDescent="0.25">
      <c r="A183" s="104"/>
      <c r="B183" s="105"/>
      <c r="F183" s="130">
        <v>57</v>
      </c>
    </row>
    <row r="184" spans="1:6" x14ac:dyDescent="0.25">
      <c r="A184" s="104"/>
      <c r="B184" s="105"/>
      <c r="F184" s="130">
        <v>57</v>
      </c>
    </row>
    <row r="185" spans="1:6" x14ac:dyDescent="0.25">
      <c r="A185" s="104"/>
      <c r="B185" s="105"/>
      <c r="F185" s="130">
        <v>57</v>
      </c>
    </row>
    <row r="186" spans="1:6" x14ac:dyDescent="0.25">
      <c r="A186" s="104"/>
      <c r="B186" s="105"/>
      <c r="F186" s="130">
        <v>57</v>
      </c>
    </row>
    <row r="187" spans="1:6" x14ac:dyDescent="0.25">
      <c r="A187" s="104"/>
      <c r="B187" s="105"/>
      <c r="F187" s="130">
        <v>57</v>
      </c>
    </row>
    <row r="188" spans="1:6" x14ac:dyDescent="0.25">
      <c r="A188" s="104"/>
      <c r="B188" s="105"/>
      <c r="F188" s="130">
        <v>57</v>
      </c>
    </row>
    <row r="189" spans="1:6" x14ac:dyDescent="0.25">
      <c r="A189" s="104"/>
      <c r="B189" s="105"/>
      <c r="F189" s="130">
        <v>57</v>
      </c>
    </row>
    <row r="190" spans="1:6" x14ac:dyDescent="0.25">
      <c r="A190" s="104"/>
      <c r="B190" s="105"/>
      <c r="F190" s="130">
        <v>57</v>
      </c>
    </row>
    <row r="191" spans="1:6" x14ac:dyDescent="0.25">
      <c r="A191" s="104"/>
      <c r="B191" s="105"/>
      <c r="F191" s="130">
        <v>57</v>
      </c>
    </row>
    <row r="192" spans="1:6" x14ac:dyDescent="0.25">
      <c r="A192" s="104"/>
      <c r="B192" s="105"/>
      <c r="F192" s="130">
        <v>57</v>
      </c>
    </row>
    <row r="193" spans="1:6" x14ac:dyDescent="0.25">
      <c r="A193" s="104"/>
      <c r="B193" s="105"/>
      <c r="F193" s="130">
        <v>57</v>
      </c>
    </row>
    <row r="194" spans="1:6" x14ac:dyDescent="0.25">
      <c r="A194" s="104"/>
      <c r="B194" s="105"/>
      <c r="F194" s="130">
        <v>57</v>
      </c>
    </row>
    <row r="195" spans="1:6" x14ac:dyDescent="0.25">
      <c r="A195" s="104"/>
      <c r="B195" s="105"/>
      <c r="F195" s="130">
        <v>57</v>
      </c>
    </row>
    <row r="196" spans="1:6" x14ac:dyDescent="0.25">
      <c r="A196" s="104"/>
      <c r="B196" s="105"/>
      <c r="F196" s="130">
        <v>57</v>
      </c>
    </row>
    <row r="197" spans="1:6" x14ac:dyDescent="0.25">
      <c r="A197" s="104"/>
      <c r="B197" s="105"/>
      <c r="F197" s="130">
        <v>57</v>
      </c>
    </row>
    <row r="198" spans="1:6" x14ac:dyDescent="0.25">
      <c r="A198" s="104"/>
      <c r="B198" s="105"/>
      <c r="F198" s="130">
        <v>57</v>
      </c>
    </row>
    <row r="199" spans="1:6" x14ac:dyDescent="0.25">
      <c r="A199" s="104"/>
      <c r="B199" s="105"/>
      <c r="F199" s="130">
        <v>57</v>
      </c>
    </row>
    <row r="200" spans="1:6" x14ac:dyDescent="0.25">
      <c r="A200" s="104"/>
      <c r="B200" s="105"/>
      <c r="F200" s="130">
        <v>57</v>
      </c>
    </row>
    <row r="201" spans="1:6" x14ac:dyDescent="0.25">
      <c r="A201" s="104"/>
      <c r="B201" s="105"/>
      <c r="F201" s="130">
        <v>57</v>
      </c>
    </row>
    <row r="202" spans="1:6" x14ac:dyDescent="0.25">
      <c r="A202" s="104"/>
      <c r="B202" s="105"/>
      <c r="F202" s="130">
        <v>57</v>
      </c>
    </row>
    <row r="203" spans="1:6" x14ac:dyDescent="0.25">
      <c r="A203" s="104"/>
      <c r="B203" s="105"/>
      <c r="F203" s="130">
        <v>57</v>
      </c>
    </row>
    <row r="204" spans="1:6" x14ac:dyDescent="0.25">
      <c r="A204" s="104"/>
      <c r="B204" s="105"/>
      <c r="F204" s="130">
        <v>57</v>
      </c>
    </row>
    <row r="205" spans="1:6" x14ac:dyDescent="0.25">
      <c r="A205" s="104"/>
      <c r="B205" s="105"/>
      <c r="F205" s="130">
        <v>57</v>
      </c>
    </row>
    <row r="206" spans="1:6" x14ac:dyDescent="0.25">
      <c r="A206" s="104"/>
      <c r="B206" s="105"/>
      <c r="F206" s="130">
        <v>57</v>
      </c>
    </row>
    <row r="207" spans="1:6" x14ac:dyDescent="0.25">
      <c r="A207" s="104"/>
      <c r="B207" s="105"/>
      <c r="F207" s="130">
        <v>57</v>
      </c>
    </row>
    <row r="208" spans="1:6" x14ac:dyDescent="0.25">
      <c r="A208" s="104"/>
      <c r="B208" s="105"/>
      <c r="F208" s="130">
        <v>57</v>
      </c>
    </row>
    <row r="209" spans="1:6" x14ac:dyDescent="0.25">
      <c r="A209" s="104"/>
      <c r="B209" s="105"/>
      <c r="F209" s="130">
        <v>57</v>
      </c>
    </row>
    <row r="210" spans="1:6" x14ac:dyDescent="0.25">
      <c r="A210" s="104"/>
      <c r="B210" s="105"/>
      <c r="F210" s="130">
        <v>57</v>
      </c>
    </row>
    <row r="211" spans="1:6" x14ac:dyDescent="0.25">
      <c r="B211" s="105"/>
      <c r="F211" s="130">
        <v>57</v>
      </c>
    </row>
    <row r="212" spans="1:6" x14ac:dyDescent="0.25">
      <c r="A212" s="104"/>
      <c r="B212" s="105"/>
      <c r="F212" s="130">
        <v>57</v>
      </c>
    </row>
    <row r="213" spans="1:6" x14ac:dyDescent="0.25">
      <c r="A213" s="104"/>
      <c r="B213" s="105"/>
      <c r="F213" s="130">
        <v>57</v>
      </c>
    </row>
    <row r="214" spans="1:6" x14ac:dyDescent="0.25">
      <c r="A214" s="104"/>
      <c r="B214" s="105"/>
      <c r="F214" s="130">
        <v>57</v>
      </c>
    </row>
    <row r="215" spans="1:6" x14ac:dyDescent="0.25">
      <c r="A215" s="104"/>
      <c r="B215" s="105"/>
      <c r="F215" s="130">
        <v>57</v>
      </c>
    </row>
    <row r="216" spans="1:6" x14ac:dyDescent="0.25">
      <c r="A216" s="104"/>
      <c r="B216" s="105"/>
      <c r="F216" s="130">
        <v>57</v>
      </c>
    </row>
    <row r="217" spans="1:6" x14ac:dyDescent="0.25">
      <c r="A217" s="104"/>
      <c r="B217" s="105"/>
      <c r="F217" s="130">
        <v>57</v>
      </c>
    </row>
    <row r="218" spans="1:6" x14ac:dyDescent="0.25">
      <c r="A218" s="104"/>
      <c r="B218" s="105"/>
      <c r="F218" s="130">
        <v>57</v>
      </c>
    </row>
    <row r="219" spans="1:6" x14ac:dyDescent="0.25">
      <c r="B219" s="105"/>
      <c r="F219" s="130">
        <v>57</v>
      </c>
    </row>
    <row r="220" spans="1:6" x14ac:dyDescent="0.25">
      <c r="A220" s="104"/>
      <c r="B220" s="105"/>
      <c r="F220" s="130">
        <v>57</v>
      </c>
    </row>
    <row r="221" spans="1:6" x14ac:dyDescent="0.25">
      <c r="A221" s="104"/>
      <c r="B221" s="105"/>
      <c r="F221" s="130">
        <v>57</v>
      </c>
    </row>
    <row r="222" spans="1:6" x14ac:dyDescent="0.25">
      <c r="A222" s="104"/>
      <c r="B222" s="105"/>
      <c r="F222" s="130">
        <v>57</v>
      </c>
    </row>
    <row r="223" spans="1:6" x14ac:dyDescent="0.25">
      <c r="A223" s="104"/>
      <c r="B223" s="105"/>
      <c r="F223" s="130">
        <v>57</v>
      </c>
    </row>
    <row r="224" spans="1:6" x14ac:dyDescent="0.25">
      <c r="A224" s="104"/>
      <c r="B224" s="105"/>
      <c r="F224" s="130">
        <v>57</v>
      </c>
    </row>
    <row r="225" spans="1:6" x14ac:dyDescent="0.25">
      <c r="A225" s="104"/>
      <c r="B225" s="105"/>
      <c r="F225" s="130">
        <v>57</v>
      </c>
    </row>
    <row r="226" spans="1:6" x14ac:dyDescent="0.25">
      <c r="A226" s="104"/>
      <c r="B226" s="105"/>
      <c r="F226" s="130">
        <v>57</v>
      </c>
    </row>
    <row r="227" spans="1:6" x14ac:dyDescent="0.25">
      <c r="B227" s="105"/>
      <c r="F227" s="130">
        <v>57</v>
      </c>
    </row>
    <row r="228" spans="1:6" x14ac:dyDescent="0.25">
      <c r="A228" s="104"/>
      <c r="B228" s="105"/>
      <c r="F228" s="130">
        <v>57</v>
      </c>
    </row>
    <row r="229" spans="1:6" x14ac:dyDescent="0.25">
      <c r="A229" s="104"/>
      <c r="B229" s="105"/>
      <c r="F229" s="130">
        <v>57</v>
      </c>
    </row>
    <row r="230" spans="1:6" x14ac:dyDescent="0.25">
      <c r="A230" s="104"/>
      <c r="B230" s="105"/>
      <c r="F230" s="130">
        <v>57</v>
      </c>
    </row>
    <row r="231" spans="1:6" x14ac:dyDescent="0.25">
      <c r="A231" s="104"/>
      <c r="B231" s="105"/>
      <c r="F231" s="130">
        <v>57</v>
      </c>
    </row>
    <row r="232" spans="1:6" x14ac:dyDescent="0.25">
      <c r="A232" s="104"/>
      <c r="B232" s="105"/>
    </row>
    <row r="233" spans="1:6" x14ac:dyDescent="0.25">
      <c r="A233" s="104"/>
      <c r="B233" s="105"/>
    </row>
    <row r="234" spans="1:6" x14ac:dyDescent="0.25">
      <c r="A234" s="104"/>
      <c r="B234" s="105"/>
    </row>
    <row r="235" spans="1:6" x14ac:dyDescent="0.25">
      <c r="B235" s="105"/>
    </row>
    <row r="236" spans="1:6" x14ac:dyDescent="0.25">
      <c r="A236" s="104"/>
      <c r="B236" s="105"/>
    </row>
    <row r="237" spans="1:6" x14ac:dyDescent="0.25">
      <c r="A237" s="104"/>
      <c r="B237" s="105"/>
    </row>
    <row r="238" spans="1:6" x14ac:dyDescent="0.25">
      <c r="A238" s="104"/>
      <c r="B238" s="105"/>
    </row>
    <row r="239" spans="1:6" x14ac:dyDescent="0.25">
      <c r="A239" s="104"/>
      <c r="B239" s="105"/>
    </row>
    <row r="240" spans="1:6" x14ac:dyDescent="0.25">
      <c r="A240" s="104"/>
      <c r="B240" s="105"/>
    </row>
    <row r="241" spans="1:2" x14ac:dyDescent="0.25">
      <c r="A241" s="104"/>
      <c r="B241" s="105"/>
    </row>
    <row r="242" spans="1:2" x14ac:dyDescent="0.25">
      <c r="A242" s="104"/>
      <c r="B242" s="105"/>
    </row>
    <row r="243" spans="1:2" x14ac:dyDescent="0.25">
      <c r="B243" s="105"/>
    </row>
    <row r="244" spans="1:2" x14ac:dyDescent="0.25">
      <c r="A244" s="104"/>
      <c r="B244" s="105"/>
    </row>
    <row r="245" spans="1:2" x14ac:dyDescent="0.25">
      <c r="A245" s="104"/>
      <c r="B245" s="105"/>
    </row>
    <row r="246" spans="1:2" x14ac:dyDescent="0.25">
      <c r="A246" s="104"/>
      <c r="B246" s="105"/>
    </row>
    <row r="247" spans="1:2" x14ac:dyDescent="0.25">
      <c r="A247" s="104"/>
      <c r="B247" s="105"/>
    </row>
    <row r="248" spans="1:2" x14ac:dyDescent="0.25">
      <c r="A248" s="104"/>
      <c r="B248" s="105"/>
    </row>
    <row r="249" spans="1:2" x14ac:dyDescent="0.25">
      <c r="A249" s="104"/>
      <c r="B249" s="105"/>
    </row>
    <row r="250" spans="1:2" x14ac:dyDescent="0.25">
      <c r="A250" s="104"/>
      <c r="B250" s="105"/>
    </row>
  </sheetData>
  <sortState ref="H2:M12">
    <sortCondition ref="K2:K12"/>
    <sortCondition descending="1" ref="I2:I12"/>
    <sortCondition ref="H2:H12"/>
  </sortState>
  <mergeCells count="2">
    <mergeCell ref="H34:I34"/>
    <mergeCell ref="H45:J45"/>
  </mergeCells>
  <conditionalFormatting sqref="F1:F1048576">
    <cfRule type="cellIs" dxfId="498" priority="17" operator="equal">
      <formula>57</formula>
    </cfRule>
  </conditionalFormatting>
  <conditionalFormatting sqref="H7 D5:D6">
    <cfRule type="cellIs" priority="16" operator="notBetween">
      <formula>MIN($D:$D)</formula>
      <formula>MAX($D:$D)</formula>
    </cfRule>
  </conditionalFormatting>
  <conditionalFormatting sqref="M7">
    <cfRule type="duplicateValues" dxfId="497" priority="11"/>
  </conditionalFormatting>
  <conditionalFormatting sqref="M6">
    <cfRule type="duplicateValues" dxfId="496" priority="8"/>
  </conditionalFormatting>
  <conditionalFormatting sqref="M4">
    <cfRule type="duplicateValues" dxfId="495" priority="7"/>
  </conditionalFormatting>
  <conditionalFormatting sqref="M3">
    <cfRule type="duplicateValues" dxfId="494" priority="6"/>
  </conditionalFormatting>
  <conditionalFormatting sqref="M8">
    <cfRule type="duplicateValues" dxfId="493" priority="5"/>
  </conditionalFormatting>
  <conditionalFormatting sqref="M5">
    <cfRule type="duplicateValues" dxfId="492" priority="4"/>
  </conditionalFormatting>
  <conditionalFormatting sqref="M11">
    <cfRule type="duplicateValues" dxfId="491" priority="3"/>
  </conditionalFormatting>
  <conditionalFormatting sqref="M10">
    <cfRule type="duplicateValues" dxfId="490" priority="2"/>
  </conditionalFormatting>
  <conditionalFormatting sqref="M12">
    <cfRule type="duplicateValues" dxfId="489" priority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I30" sqref="I30"/>
    </sheetView>
  </sheetViews>
  <sheetFormatPr defaultRowHeight="15" x14ac:dyDescent="0.25"/>
  <cols>
    <col min="2" max="2" width="12.7109375" bestFit="1" customWidth="1"/>
    <col min="3" max="4" width="9.7109375" bestFit="1" customWidth="1"/>
    <col min="6" max="6" width="13.5703125" customWidth="1"/>
    <col min="7" max="7" width="7.140625" style="14" customWidth="1"/>
    <col min="8" max="8" width="9.7109375" bestFit="1" customWidth="1"/>
    <col min="10" max="10" width="18.42578125" bestFit="1" customWidth="1"/>
    <col min="11" max="12" width="9.140625" style="14"/>
    <col min="13" max="13" width="6.140625" style="14" customWidth="1"/>
    <col min="14" max="14" width="12.7109375" style="14" bestFit="1" customWidth="1"/>
  </cols>
  <sheetData>
    <row r="1" spans="2:14" ht="15.75" thickBot="1" x14ac:dyDescent="0.3"/>
    <row r="2" spans="2:14" ht="15.75" thickBot="1" x14ac:dyDescent="0.3">
      <c r="B2" s="210" t="s">
        <v>240</v>
      </c>
      <c r="C2" s="211"/>
      <c r="D2" s="212"/>
    </row>
    <row r="3" spans="2:14" x14ac:dyDescent="0.25">
      <c r="B3" s="18" t="s">
        <v>37</v>
      </c>
      <c r="C3" s="19" t="s">
        <v>229</v>
      </c>
      <c r="D3" s="20" t="s">
        <v>239</v>
      </c>
      <c r="F3" s="28" t="s">
        <v>37</v>
      </c>
      <c r="G3" s="29" t="s">
        <v>224</v>
      </c>
      <c r="H3" s="30" t="s">
        <v>239</v>
      </c>
      <c r="J3" s="28" t="s">
        <v>37</v>
      </c>
      <c r="K3" s="34" t="s">
        <v>242</v>
      </c>
      <c r="L3" s="29" t="s">
        <v>243</v>
      </c>
      <c r="M3" s="29" t="s">
        <v>245</v>
      </c>
      <c r="N3" s="39" t="s">
        <v>244</v>
      </c>
    </row>
    <row r="4" spans="2:14" x14ac:dyDescent="0.25">
      <c r="B4" s="107" t="s">
        <v>414</v>
      </c>
      <c r="C4" s="22">
        <f>SUMIF(Penalty!D:D, B4,Penalty!H:H )</f>
        <v>48</v>
      </c>
      <c r="D4" s="23">
        <f t="shared" ref="D4:D12" si="0">C4/$C$13</f>
        <v>0.1951219512195122</v>
      </c>
      <c r="F4" s="107" t="s">
        <v>38</v>
      </c>
      <c r="G4" s="31">
        <f>COUNTIF(GameStats!D:D, Aggregations!F4)</f>
        <v>63</v>
      </c>
      <c r="H4" s="23">
        <f t="shared" ref="H4:H11" si="1">G4/$G$12</f>
        <v>0.19384615384615383</v>
      </c>
      <c r="J4" s="21" t="s">
        <v>38</v>
      </c>
      <c r="K4" s="31">
        <f>SUMIF(PlayerTable!C:C,Aggregations!J4,PlayerTable!H:H)</f>
        <v>53</v>
      </c>
      <c r="L4" s="31">
        <f>COUNTIF(GameStats!D:D, J4)</f>
        <v>63</v>
      </c>
      <c r="M4" s="31">
        <f>L4-K4</f>
        <v>10</v>
      </c>
      <c r="N4" s="40">
        <f t="shared" ref="N4:N11" si="2">(L4-K4)/L4</f>
        <v>0.15873015873015872</v>
      </c>
    </row>
    <row r="5" spans="2:14" x14ac:dyDescent="0.25">
      <c r="B5" s="107" t="s">
        <v>119</v>
      </c>
      <c r="C5" s="22">
        <f>SUMIF(Penalty!D:D, B5,Penalty!H:H )</f>
        <v>39</v>
      </c>
      <c r="D5" s="23">
        <f t="shared" si="0"/>
        <v>0.15853658536585366</v>
      </c>
      <c r="F5" s="21" t="s">
        <v>119</v>
      </c>
      <c r="G5" s="108">
        <f>COUNTIF(GameStats!D:D, Aggregations!F5)</f>
        <v>58</v>
      </c>
      <c r="H5" s="23">
        <f t="shared" si="1"/>
        <v>0.17846153846153845</v>
      </c>
      <c r="J5" s="50" t="s">
        <v>66</v>
      </c>
      <c r="K5" s="108">
        <f>SUMIF(PlayerTable!C:C,"FoDMKB",PlayerTable!H:H)</f>
        <v>25</v>
      </c>
      <c r="L5" s="108">
        <f>COUNTIF(GameStats!D:D, J5)</f>
        <v>26</v>
      </c>
      <c r="M5" s="31">
        <f t="shared" ref="M5:M11" si="3">L5-K5</f>
        <v>1</v>
      </c>
      <c r="N5" s="40">
        <f t="shared" si="2"/>
        <v>3.8461538461538464E-2</v>
      </c>
    </row>
    <row r="6" spans="2:14" x14ac:dyDescent="0.25">
      <c r="B6" s="107" t="s">
        <v>66</v>
      </c>
      <c r="C6" s="22">
        <f>SUMIF(Penalty!D:D, B6,Penalty!H:H )</f>
        <v>36</v>
      </c>
      <c r="D6" s="23">
        <f t="shared" si="0"/>
        <v>0.14634146341463414</v>
      </c>
      <c r="F6" s="107" t="s">
        <v>414</v>
      </c>
      <c r="G6" s="108">
        <f>COUNTIF(GameStats!D:D, Aggregations!F8)</f>
        <v>37</v>
      </c>
      <c r="H6" s="23">
        <f t="shared" si="1"/>
        <v>0.11384615384615385</v>
      </c>
      <c r="J6" s="21" t="s">
        <v>140</v>
      </c>
      <c r="K6" s="108">
        <f>SUMIF(PlayerTable!C:C,Aggregations!J6,PlayerTable!H:H)</f>
        <v>26</v>
      </c>
      <c r="L6" s="108">
        <f>COUNTIF(GameStats!D:D, J6)</f>
        <v>26</v>
      </c>
      <c r="M6" s="31">
        <f t="shared" si="3"/>
        <v>0</v>
      </c>
      <c r="N6" s="40">
        <f t="shared" si="2"/>
        <v>0</v>
      </c>
    </row>
    <row r="7" spans="2:14" x14ac:dyDescent="0.25">
      <c r="B7" s="107" t="s">
        <v>140</v>
      </c>
      <c r="C7" s="22">
        <f>SUMIF(Penalty!D:D, B7,Penalty!H:H )</f>
        <v>36</v>
      </c>
      <c r="D7" s="23">
        <f t="shared" si="0"/>
        <v>0.14634146341463414</v>
      </c>
      <c r="F7" s="21" t="s">
        <v>162</v>
      </c>
      <c r="G7" s="108">
        <f>COUNTIF(GameStats!D:D, Aggregations!F6)</f>
        <v>56</v>
      </c>
      <c r="H7" s="23">
        <f t="shared" si="1"/>
        <v>0.1723076923076923</v>
      </c>
      <c r="J7" s="21" t="s">
        <v>39</v>
      </c>
      <c r="K7" s="108">
        <f>SUMIF(PlayerTable!C:C,Aggregations!J7,PlayerTable!H:H)</f>
        <v>34</v>
      </c>
      <c r="L7" s="108">
        <f>COUNTIF(GameStats!D:D, J7)</f>
        <v>37</v>
      </c>
      <c r="M7" s="31">
        <f>L7-K7</f>
        <v>3</v>
      </c>
      <c r="N7" s="40">
        <f t="shared" si="2"/>
        <v>8.1081081081081086E-2</v>
      </c>
    </row>
    <row r="8" spans="2:14" x14ac:dyDescent="0.25">
      <c r="B8" s="107" t="s">
        <v>39</v>
      </c>
      <c r="C8" s="22">
        <f>SUMIF(Penalty!D:D, B8,Penalty!H:H )</f>
        <v>24</v>
      </c>
      <c r="D8" s="23">
        <f t="shared" si="0"/>
        <v>9.7560975609756101E-2</v>
      </c>
      <c r="F8" s="107" t="s">
        <v>39</v>
      </c>
      <c r="G8" s="108">
        <f>COUNTIF(GameStats!D:D, Aggregations!F10)</f>
        <v>26</v>
      </c>
      <c r="H8" s="23">
        <f t="shared" si="1"/>
        <v>0.08</v>
      </c>
      <c r="J8" s="107" t="s">
        <v>415</v>
      </c>
      <c r="K8" s="108">
        <f>SUMIF(PlayerTable!C:C,Aggregations!J8,PlayerTable!H:H)</f>
        <v>15</v>
      </c>
      <c r="L8" s="108">
        <f>COUNTIF(GameStats!D:D, J8)</f>
        <v>16</v>
      </c>
      <c r="M8" s="31">
        <f t="shared" si="3"/>
        <v>1</v>
      </c>
      <c r="N8" s="40">
        <f t="shared" si="2"/>
        <v>6.25E-2</v>
      </c>
    </row>
    <row r="9" spans="2:14" x14ac:dyDescent="0.25">
      <c r="B9" s="107" t="s">
        <v>415</v>
      </c>
      <c r="C9" s="22">
        <f>SUMIF(Penalty!D:D, B9,Penalty!H:H )</f>
        <v>33</v>
      </c>
      <c r="D9" s="23">
        <f t="shared" si="0"/>
        <v>0.13414634146341464</v>
      </c>
      <c r="F9" s="50" t="s">
        <v>66</v>
      </c>
      <c r="G9" s="108">
        <f>COUNTIF(GameStats!D:D, Aggregations!F9)</f>
        <v>26</v>
      </c>
      <c r="H9" s="23">
        <f t="shared" si="1"/>
        <v>0.08</v>
      </c>
      <c r="J9" s="21" t="s">
        <v>162</v>
      </c>
      <c r="K9" s="108">
        <f>SUMIF(PlayerTable!C:C,Aggregations!J9,PlayerTable!H:H)</f>
        <v>41</v>
      </c>
      <c r="L9" s="108">
        <f>COUNTIF(GameStats!D:D, J9)</f>
        <v>43</v>
      </c>
      <c r="M9" s="31">
        <f t="shared" si="3"/>
        <v>2</v>
      </c>
      <c r="N9" s="40">
        <f t="shared" si="2"/>
        <v>4.6511627906976744E-2</v>
      </c>
    </row>
    <row r="10" spans="2:14" x14ac:dyDescent="0.25">
      <c r="B10" s="107" t="s">
        <v>38</v>
      </c>
      <c r="C10" s="22">
        <f>SUMIF(Penalty!D:D, B10,Penalty!H:H )</f>
        <v>15</v>
      </c>
      <c r="D10" s="23">
        <f t="shared" si="0"/>
        <v>6.097560975609756E-2</v>
      </c>
      <c r="F10" s="21" t="s">
        <v>140</v>
      </c>
      <c r="G10" s="108">
        <f>COUNTIF(GameStats!D:D, Aggregations!F7)</f>
        <v>43</v>
      </c>
      <c r="H10" s="23">
        <f t="shared" si="1"/>
        <v>0.13230769230769232</v>
      </c>
      <c r="J10" s="21" t="s">
        <v>119</v>
      </c>
      <c r="K10" s="108">
        <f>SUMIF(PlayerTable!C:C,Aggregations!J10,PlayerTable!H:H)</f>
        <v>58</v>
      </c>
      <c r="L10" s="108">
        <f>COUNTIF(GameStats!D:D, J10)</f>
        <v>58</v>
      </c>
      <c r="M10" s="31">
        <f t="shared" si="3"/>
        <v>0</v>
      </c>
      <c r="N10" s="40">
        <f t="shared" si="2"/>
        <v>0</v>
      </c>
    </row>
    <row r="11" spans="2:14" x14ac:dyDescent="0.25">
      <c r="B11" s="107" t="s">
        <v>162</v>
      </c>
      <c r="C11" s="22">
        <f>SUMIF(Penalty!D:D, B11,Penalty!H:H )</f>
        <v>15</v>
      </c>
      <c r="D11" s="23">
        <f t="shared" si="0"/>
        <v>6.097560975609756E-2</v>
      </c>
      <c r="F11" s="107" t="s">
        <v>415</v>
      </c>
      <c r="G11" s="108">
        <f>COUNTIF(GameStats!D:D, Aggregations!F11)</f>
        <v>16</v>
      </c>
      <c r="H11" s="23">
        <f t="shared" si="1"/>
        <v>4.9230769230769231E-2</v>
      </c>
      <c r="J11" s="21" t="s">
        <v>414</v>
      </c>
      <c r="K11" s="108">
        <f>SUMIF(PlayerTable!C:C,Aggregations!J11,PlayerTable!H:H)</f>
        <v>55</v>
      </c>
      <c r="L11" s="108">
        <f>COUNTIF(GameStats!D:D, J11)</f>
        <v>56</v>
      </c>
      <c r="M11" s="31">
        <f t="shared" si="3"/>
        <v>1</v>
      </c>
      <c r="N11" s="40">
        <f t="shared" si="2"/>
        <v>1.7857142857142856E-2</v>
      </c>
    </row>
    <row r="12" spans="2:14" ht="15.75" thickBot="1" x14ac:dyDescent="0.3">
      <c r="B12" s="24" t="s">
        <v>399</v>
      </c>
      <c r="C12" s="22">
        <f>SUMIF(Penalty!D:D, "?",Penalty!H:H )</f>
        <v>0</v>
      </c>
      <c r="D12" s="23">
        <f t="shared" si="0"/>
        <v>0</v>
      </c>
      <c r="F12" s="25"/>
      <c r="G12" s="32">
        <f>SUM(G4:G11)</f>
        <v>325</v>
      </c>
      <c r="H12" s="33"/>
      <c r="J12" s="25"/>
      <c r="K12" s="32">
        <f>SUM(K4:K11)</f>
        <v>307</v>
      </c>
      <c r="L12" s="32">
        <f>SUM(L4:L11)</f>
        <v>325</v>
      </c>
      <c r="M12" s="32">
        <f>SUM(M4:M11)</f>
        <v>18</v>
      </c>
      <c r="N12" s="41"/>
    </row>
    <row r="13" spans="2:14" ht="15.75" thickBot="1" x14ac:dyDescent="0.3">
      <c r="B13" s="25"/>
      <c r="C13" s="26">
        <f>SUM(C4:C12)</f>
        <v>246</v>
      </c>
      <c r="D13" s="27"/>
    </row>
    <row r="16" spans="2:14" ht="15.75" thickBot="1" x14ac:dyDescent="0.3"/>
    <row r="17" spans="2:14" x14ac:dyDescent="0.25">
      <c r="B17" s="210" t="s">
        <v>255</v>
      </c>
      <c r="C17" s="212"/>
      <c r="F17" s="210" t="s">
        <v>258</v>
      </c>
      <c r="G17" s="212"/>
      <c r="J17" s="28" t="s">
        <v>214</v>
      </c>
      <c r="K17" s="82" t="s">
        <v>229</v>
      </c>
      <c r="L17" s="83" t="s">
        <v>345</v>
      </c>
    </row>
    <row r="18" spans="2:14" x14ac:dyDescent="0.25">
      <c r="B18" s="18" t="s">
        <v>37</v>
      </c>
      <c r="C18" s="51" t="s">
        <v>256</v>
      </c>
      <c r="F18" s="18" t="s">
        <v>37</v>
      </c>
      <c r="G18" s="51" t="s">
        <v>234</v>
      </c>
      <c r="J18" s="21" t="s">
        <v>218</v>
      </c>
      <c r="K18" s="31">
        <f>SUMIF(Penalty!G:G,J18,Penalty!H:H)</f>
        <v>105</v>
      </c>
      <c r="L18" s="84">
        <f t="shared" ref="L18:L37" si="4">K18/$K$38</f>
        <v>0.42682926829268292</v>
      </c>
    </row>
    <row r="19" spans="2:14" x14ac:dyDescent="0.25">
      <c r="B19" s="21" t="s">
        <v>38</v>
      </c>
      <c r="C19" s="52">
        <f>COUNTIF(GameStats!D:D, B19)/SUMIF(Penalty!D:D, B19,Penalty!H:H )</f>
        <v>4.2</v>
      </c>
      <c r="F19" s="21" t="s">
        <v>119</v>
      </c>
      <c r="G19" s="56">
        <f>SUMIF(Goalies!C:C, F19,Goalies!E:E )</f>
        <v>22</v>
      </c>
      <c r="J19" s="21" t="s">
        <v>216</v>
      </c>
      <c r="K19" s="31">
        <f>SUMIF(Penalty!G:G,J19,Penalty!H:H)</f>
        <v>39</v>
      </c>
      <c r="L19" s="84">
        <f t="shared" si="4"/>
        <v>0.15853658536585366</v>
      </c>
    </row>
    <row r="20" spans="2:14" x14ac:dyDescent="0.25">
      <c r="B20" s="107" t="s">
        <v>415</v>
      </c>
      <c r="C20" s="52">
        <f>COUNTIF(GameStats!D:D, B20)/SUMIF(Penalty!D:D, B20,Penalty!H:H )</f>
        <v>0.48484848484848486</v>
      </c>
      <c r="F20" s="21" t="s">
        <v>140</v>
      </c>
      <c r="G20" s="56">
        <f>SUMIF(Goalies!C:C, F20,Goalies!E:E )</f>
        <v>41</v>
      </c>
      <c r="J20" s="21" t="s">
        <v>220</v>
      </c>
      <c r="K20" s="31">
        <f>SUMIF(Penalty!G:G,J20,Penalty!H:H)</f>
        <v>15</v>
      </c>
      <c r="L20" s="84">
        <f t="shared" si="4"/>
        <v>6.097560975609756E-2</v>
      </c>
    </row>
    <row r="21" spans="2:14" x14ac:dyDescent="0.25">
      <c r="B21" s="21" t="s">
        <v>119</v>
      </c>
      <c r="C21" s="52">
        <f>COUNTIF(GameStats!D:D, B21)/SUMIF(Penalty!D:D, B21,Penalty!H:H )</f>
        <v>1.4871794871794872</v>
      </c>
      <c r="F21" s="107" t="s">
        <v>415</v>
      </c>
      <c r="G21" s="56">
        <f>SUMIF(Goalies!C:C, F21,Goalies!E:E )</f>
        <v>46</v>
      </c>
      <c r="J21" s="21" t="s">
        <v>217</v>
      </c>
      <c r="K21" s="31">
        <f>SUMIF(Penalty!G:G,J21,Penalty!H:H)</f>
        <v>12</v>
      </c>
      <c r="L21" s="84">
        <f t="shared" si="4"/>
        <v>4.878048780487805E-2</v>
      </c>
    </row>
    <row r="22" spans="2:14" x14ac:dyDescent="0.25">
      <c r="B22" s="21" t="s">
        <v>140</v>
      </c>
      <c r="C22" s="52">
        <f>COUNTIF(GameStats!D:D, B22)/SUMIF(Penalty!D:D, B22,Penalty!H:H )</f>
        <v>0.72222222222222221</v>
      </c>
      <c r="F22" s="107" t="s">
        <v>39</v>
      </c>
      <c r="G22" s="56">
        <f>SUMIF(Goalies!C:C, F22,Goalies!E:E )</f>
        <v>37</v>
      </c>
      <c r="J22" s="21" t="s">
        <v>222</v>
      </c>
      <c r="K22" s="31">
        <f>SUMIF(Penalty!G:G,J22,Penalty!H:H)</f>
        <v>12</v>
      </c>
      <c r="L22" s="84">
        <f t="shared" si="4"/>
        <v>4.878048780487805E-2</v>
      </c>
    </row>
    <row r="23" spans="2:14" x14ac:dyDescent="0.25">
      <c r="B23" s="21" t="s">
        <v>162</v>
      </c>
      <c r="C23" s="52">
        <f>COUNTIF(GameStats!D:D, B23)/SUMIF(Penalty!D:D, B23,Penalty!H:H )</f>
        <v>2.8666666666666667</v>
      </c>
      <c r="F23" s="21" t="s">
        <v>162</v>
      </c>
      <c r="G23" s="56">
        <f>SUMIF(Goalies!C:C, F23,Goalies!E:E )</f>
        <v>45</v>
      </c>
      <c r="J23" s="21" t="s">
        <v>227</v>
      </c>
      <c r="K23" s="31">
        <f>SUMIF(Penalty!G:G,J23,Penalty!H:H)</f>
        <v>15</v>
      </c>
      <c r="L23" s="84">
        <f t="shared" si="4"/>
        <v>6.097560975609756E-2</v>
      </c>
    </row>
    <row r="24" spans="2:14" x14ac:dyDescent="0.25">
      <c r="B24" s="107" t="s">
        <v>414</v>
      </c>
      <c r="C24" s="52">
        <f>COUNTIF(GameStats!D:D, B24)/SUMIF(Penalty!D:D, B24,Penalty!H:H )</f>
        <v>1.1666666666666667</v>
      </c>
      <c r="F24" s="107" t="s">
        <v>414</v>
      </c>
      <c r="G24" s="56">
        <f>SUMIF(Goalies!C:C, F24,Goalies!E:E )</f>
        <v>31</v>
      </c>
      <c r="J24" s="21" t="s">
        <v>257</v>
      </c>
      <c r="K24" s="31">
        <f>SUMIF(Penalty!G:G,J24,Penalty!H:H)</f>
        <v>9</v>
      </c>
      <c r="L24" s="84">
        <f t="shared" si="4"/>
        <v>3.6585365853658534E-2</v>
      </c>
    </row>
    <row r="25" spans="2:14" x14ac:dyDescent="0.25">
      <c r="B25" s="107" t="s">
        <v>39</v>
      </c>
      <c r="C25" s="52">
        <f>COUNTIF(GameStats!D:D, B25)/SUMIF(Penalty!D:D, B25,Penalty!H:H )</f>
        <v>1.5416666666666667</v>
      </c>
      <c r="F25" s="107" t="s">
        <v>38</v>
      </c>
      <c r="G25" s="56">
        <f>SUMIF(Goalies!C:C, F25,Goalies!E:E )</f>
        <v>40</v>
      </c>
      <c r="J25" s="21" t="s">
        <v>221</v>
      </c>
      <c r="K25" s="31">
        <f>SUMIF(Penalty!G:G,J25,Penalty!H:H)</f>
        <v>15</v>
      </c>
      <c r="L25" s="84">
        <f t="shared" si="4"/>
        <v>6.097560975609756E-2</v>
      </c>
    </row>
    <row r="26" spans="2:14" x14ac:dyDescent="0.25">
      <c r="B26" s="107" t="s">
        <v>66</v>
      </c>
      <c r="C26" s="52">
        <f>COUNTIF(GameStats!D:D, B26)/SUMIF(Penalty!D:D, B26,Penalty!H:H )</f>
        <v>0.72222222222222221</v>
      </c>
      <c r="F26" s="50" t="s">
        <v>67</v>
      </c>
      <c r="G26" s="56">
        <f>SUMIF(Goalies!C:C, F26,Goalies!E:E )</f>
        <v>54</v>
      </c>
      <c r="J26" s="21" t="s">
        <v>223</v>
      </c>
      <c r="K26" s="31">
        <f>SUMIF(Penalty!G:G,J26,Penalty!H:H)</f>
        <v>15</v>
      </c>
      <c r="L26" s="84">
        <f t="shared" si="4"/>
        <v>6.097560975609756E-2</v>
      </c>
    </row>
    <row r="27" spans="2:14" ht="15.75" thickBot="1" x14ac:dyDescent="0.3">
      <c r="B27" s="53" t="s">
        <v>253</v>
      </c>
      <c r="C27" s="54">
        <f>AVERAGE(C19:C26)</f>
        <v>1.6489340520590519</v>
      </c>
      <c r="F27" s="53" t="s">
        <v>243</v>
      </c>
      <c r="G27" s="57">
        <f>SUM(G19:G26)</f>
        <v>316</v>
      </c>
      <c r="J27" s="107" t="s">
        <v>219</v>
      </c>
      <c r="K27" s="31">
        <f>SUMIF(Penalty!G:G,J27,Penalty!H:H)</f>
        <v>9</v>
      </c>
      <c r="L27" s="84">
        <f t="shared" si="4"/>
        <v>3.6585365853658534E-2</v>
      </c>
    </row>
    <row r="28" spans="2:14" x14ac:dyDescent="0.25">
      <c r="J28" s="107" t="s">
        <v>382</v>
      </c>
      <c r="K28" s="31">
        <f>SUMIF(Penalty!G:G,J28,Penalty!H:H)</f>
        <v>0</v>
      </c>
      <c r="L28" s="84">
        <f t="shared" si="4"/>
        <v>0</v>
      </c>
    </row>
    <row r="29" spans="2:14" x14ac:dyDescent="0.25">
      <c r="J29" s="21" t="s">
        <v>445</v>
      </c>
      <c r="K29" s="31">
        <f>SUMIF(Penalty!G:G,J29,Penalty!H:H)</f>
        <v>0</v>
      </c>
      <c r="L29" s="84">
        <f t="shared" si="4"/>
        <v>0</v>
      </c>
    </row>
    <row r="30" spans="2:14" s="129" customFormat="1" ht="15.75" thickBot="1" x14ac:dyDescent="0.3">
      <c r="G30" s="130"/>
      <c r="J30" s="107" t="s">
        <v>249</v>
      </c>
      <c r="K30" s="108">
        <f>SUMIF(Penalty!G:G,J30,Penalty!H:H)</f>
        <v>0</v>
      </c>
      <c r="L30" s="84">
        <f t="shared" si="4"/>
        <v>0</v>
      </c>
    </row>
    <row r="31" spans="2:14" x14ac:dyDescent="0.25">
      <c r="B31" s="210" t="s">
        <v>398</v>
      </c>
      <c r="C31" s="211"/>
      <c r="D31" s="211"/>
      <c r="E31" s="211"/>
      <c r="F31" s="212"/>
      <c r="I31" s="129"/>
      <c r="J31" s="107" t="s">
        <v>409</v>
      </c>
      <c r="K31" s="108">
        <f>SUMIF(Penalty!G:G,J31,Penalty!H:H)</f>
        <v>0</v>
      </c>
      <c r="L31" s="84">
        <f t="shared" si="4"/>
        <v>0</v>
      </c>
      <c r="M31" s="130"/>
      <c r="N31" s="130"/>
    </row>
    <row r="32" spans="2:14" x14ac:dyDescent="0.25">
      <c r="B32" s="150" t="s">
        <v>37</v>
      </c>
      <c r="C32" s="133" t="s">
        <v>395</v>
      </c>
      <c r="D32" s="133" t="s">
        <v>396</v>
      </c>
      <c r="E32" s="133" t="s">
        <v>397</v>
      </c>
      <c r="F32" s="151" t="s">
        <v>243</v>
      </c>
      <c r="J32" s="21" t="s">
        <v>246</v>
      </c>
      <c r="K32" s="31">
        <f>SUMIF(Penalty!G:G,J32,Penalty!H:H)</f>
        <v>0</v>
      </c>
      <c r="L32" s="84">
        <f t="shared" si="4"/>
        <v>0</v>
      </c>
    </row>
    <row r="33" spans="2:14" x14ac:dyDescent="0.25">
      <c r="B33" s="107" t="s">
        <v>38</v>
      </c>
      <c r="C33" s="108">
        <f>COUNTIFS(GameStats!B:B,1,GameStats!D:D,Aggregations!B33)</f>
        <v>17</v>
      </c>
      <c r="D33" s="108">
        <f>COUNTIFS(GameStats!B:B,2,GameStats!D:D,Aggregations!B33)</f>
        <v>24</v>
      </c>
      <c r="E33" s="108">
        <f>COUNTIFS(GameStats!B:B,3,GameStats!D:D,Aggregations!B33)</f>
        <v>22</v>
      </c>
      <c r="F33" s="56">
        <f>SUM(C33:E33)</f>
        <v>63</v>
      </c>
      <c r="J33" s="21" t="s">
        <v>254</v>
      </c>
      <c r="K33" s="31">
        <f>SUMIF(Penalty!G:G,J33,Penalty!H:H)</f>
        <v>0</v>
      </c>
      <c r="L33" s="84">
        <f t="shared" si="4"/>
        <v>0</v>
      </c>
    </row>
    <row r="34" spans="2:14" x14ac:dyDescent="0.25">
      <c r="B34" s="107" t="s">
        <v>119</v>
      </c>
      <c r="C34" s="108">
        <f>COUNTIFS(GameStats!B:B,1,GameStats!D:D,Aggregations!B34)</f>
        <v>14</v>
      </c>
      <c r="D34" s="108">
        <f>COUNTIFS(GameStats!B:B,2,GameStats!D:D,Aggregations!B34)</f>
        <v>16</v>
      </c>
      <c r="E34" s="108">
        <f>COUNTIFS(GameStats!B:B,3,GameStats!D:D,Aggregations!B34)</f>
        <v>20</v>
      </c>
      <c r="F34" s="56">
        <f t="shared" ref="F34:F40" si="5">SUM(C34:E34)</f>
        <v>50</v>
      </c>
      <c r="J34" s="21" t="s">
        <v>348</v>
      </c>
      <c r="K34" s="31">
        <f>SUMIF(Penalty!G:G,J34,Penalty!H:H)</f>
        <v>0</v>
      </c>
      <c r="L34" s="84">
        <f t="shared" si="4"/>
        <v>0</v>
      </c>
    </row>
    <row r="35" spans="2:14" s="86" customFormat="1" x14ac:dyDescent="0.25">
      <c r="B35" s="107" t="s">
        <v>66</v>
      </c>
      <c r="C35" s="108">
        <f>COUNTIFS(GameStats!B:B,1,GameStats!D:D,Aggregations!B35)</f>
        <v>9</v>
      </c>
      <c r="D35" s="108">
        <f>COUNTIFS(GameStats!B:B,2,GameStats!D:D,Aggregations!B35)</f>
        <v>9</v>
      </c>
      <c r="E35" s="108">
        <f>COUNTIFS(GameStats!B:B,3,GameStats!D:D,Aggregations!B35)</f>
        <v>8</v>
      </c>
      <c r="F35" s="56">
        <f t="shared" si="5"/>
        <v>26</v>
      </c>
      <c r="G35" s="43"/>
      <c r="I35"/>
      <c r="J35" s="107" t="s">
        <v>228</v>
      </c>
      <c r="K35" s="31">
        <f>SUMIF(Penalty!G:G,J35,Penalty!H:H)</f>
        <v>0</v>
      </c>
      <c r="L35" s="84">
        <f t="shared" si="4"/>
        <v>0</v>
      </c>
      <c r="M35" s="14"/>
      <c r="N35" s="14"/>
    </row>
    <row r="36" spans="2:14" x14ac:dyDescent="0.25">
      <c r="B36" s="107" t="s">
        <v>162</v>
      </c>
      <c r="C36" s="108">
        <f>COUNTIFS(GameStats!B:B,1,GameStats!D:D,Aggregations!B36)</f>
        <v>12</v>
      </c>
      <c r="D36" s="108">
        <f>COUNTIFS(GameStats!B:B,2,GameStats!D:D,Aggregations!B36)</f>
        <v>11</v>
      </c>
      <c r="E36" s="108">
        <f>COUNTIFS(GameStats!B:B,3,GameStats!D:D,Aggregations!B36)</f>
        <v>20</v>
      </c>
      <c r="F36" s="56">
        <f t="shared" si="5"/>
        <v>43</v>
      </c>
      <c r="I36" s="86"/>
      <c r="J36" s="107" t="s">
        <v>247</v>
      </c>
      <c r="K36" s="108">
        <f>SUMIF(Penalty!G:G,J36,Penalty!H:H)</f>
        <v>0</v>
      </c>
      <c r="L36" s="84">
        <f t="shared" si="4"/>
        <v>0</v>
      </c>
      <c r="M36" s="43"/>
      <c r="N36" s="43"/>
    </row>
    <row r="37" spans="2:14" x14ac:dyDescent="0.25">
      <c r="B37" s="107" t="s">
        <v>39</v>
      </c>
      <c r="C37" s="108">
        <f>COUNTIFS(GameStats!B:B,1,GameStats!D:D,Aggregations!B37)</f>
        <v>12</v>
      </c>
      <c r="D37" s="108">
        <f>COUNTIFS(GameStats!B:B,2,GameStats!D:D,Aggregations!B37)</f>
        <v>10</v>
      </c>
      <c r="E37" s="108">
        <f>COUNTIFS(GameStats!B:B,3,GameStats!D:D,Aggregations!B37)</f>
        <v>13</v>
      </c>
      <c r="F37" s="56">
        <f t="shared" si="5"/>
        <v>35</v>
      </c>
      <c r="J37" s="24" t="s">
        <v>344</v>
      </c>
      <c r="K37" s="31">
        <f>SUMIF(Penalty!G:G,"",Penalty!H:H)</f>
        <v>0</v>
      </c>
      <c r="L37" s="84">
        <f t="shared" si="4"/>
        <v>0</v>
      </c>
    </row>
    <row r="38" spans="2:14" ht="15.75" thickBot="1" x14ac:dyDescent="0.3">
      <c r="B38" s="107" t="s">
        <v>415</v>
      </c>
      <c r="C38" s="108">
        <f>COUNTIFS(GameStats!B:B,1,GameStats!D:D,Aggregations!B38)</f>
        <v>3</v>
      </c>
      <c r="D38" s="108">
        <f>COUNTIFS(GameStats!B:B,2,GameStats!D:D,Aggregations!B38)</f>
        <v>9</v>
      </c>
      <c r="E38" s="108">
        <f>COUNTIFS(GameStats!B:B,3,GameStats!D:D,Aggregations!B38)</f>
        <v>3</v>
      </c>
      <c r="F38" s="56">
        <f t="shared" si="5"/>
        <v>15</v>
      </c>
      <c r="J38" s="53" t="s">
        <v>243</v>
      </c>
      <c r="K38" s="59">
        <f>SUM(K18:K37)</f>
        <v>246</v>
      </c>
      <c r="L38" s="41"/>
    </row>
    <row r="39" spans="2:14" x14ac:dyDescent="0.25">
      <c r="B39" s="107" t="s">
        <v>140</v>
      </c>
      <c r="C39" s="108">
        <f>COUNTIFS(GameStats!B:B,1,GameStats!D:D,Aggregations!B39)</f>
        <v>5</v>
      </c>
      <c r="D39" s="108">
        <f>COUNTIFS(GameStats!B:B,2,GameStats!D:D,Aggregations!B39)</f>
        <v>15</v>
      </c>
      <c r="E39" s="108">
        <f>COUNTIFS(GameStats!B:B,3,GameStats!D:D,Aggregations!B39)</f>
        <v>6</v>
      </c>
      <c r="F39" s="56">
        <f t="shared" si="5"/>
        <v>26</v>
      </c>
    </row>
    <row r="40" spans="2:14" x14ac:dyDescent="0.25">
      <c r="B40" s="107" t="s">
        <v>414</v>
      </c>
      <c r="C40" s="141">
        <f>COUNTIFS(GameStats!B:B,1,GameStats!D:D,Aggregations!B40)</f>
        <v>19</v>
      </c>
      <c r="D40" s="141">
        <f>COUNTIFS(GameStats!B:B,2,GameStats!D:D,Aggregations!B40)</f>
        <v>19</v>
      </c>
      <c r="E40" s="141">
        <f>COUNTIFS(GameStats!B:B,3,GameStats!D:D,Aggregations!B40)</f>
        <v>18</v>
      </c>
      <c r="F40" s="152">
        <f t="shared" si="5"/>
        <v>56</v>
      </c>
    </row>
    <row r="41" spans="2:14" ht="15.75" thickBot="1" x14ac:dyDescent="0.3">
      <c r="B41" s="25"/>
      <c r="C41" s="149">
        <f>SUM(C33:C40)/$F$41</f>
        <v>0.28980891719745222</v>
      </c>
      <c r="D41" s="149">
        <f t="shared" ref="D41:E41" si="6">SUM(D33:D40)/$F$41</f>
        <v>0.35987261146496813</v>
      </c>
      <c r="E41" s="149">
        <f t="shared" si="6"/>
        <v>0.3503184713375796</v>
      </c>
      <c r="F41" s="57">
        <f>SUM(F33:F40)</f>
        <v>314</v>
      </c>
    </row>
    <row r="42" spans="2:14" x14ac:dyDescent="0.25">
      <c r="F42" s="158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F7">
    <cfRule type="containsText" dxfId="488" priority="524" operator="containsText" text="Puckheads">
      <formula>NOT(ISERROR(SEARCH("Puckheads",F7)))</formula>
    </cfRule>
    <cfRule type="containsText" dxfId="487" priority="525" operator="containsText" text="Rink Rats">
      <formula>NOT(ISERROR(SEARCH("Rink Rats",F7)))</formula>
    </cfRule>
    <cfRule type="containsText" dxfId="486" priority="526" operator="containsText" text="Victors">
      <formula>NOT(ISERROR(SEARCH("Victors",F7)))</formula>
    </cfRule>
    <cfRule type="containsText" dxfId="485" priority="527" operator="containsText" text="Kryptonite">
      <formula>NOT(ISERROR(SEARCH("Kryptonite",F7)))</formula>
    </cfRule>
    <cfRule type="containsText" dxfId="484" priority="528" operator="containsText" text="Voodoo">
      <formula>NOT(ISERROR(SEARCH("Voodoo",F7)))</formula>
    </cfRule>
    <cfRule type="containsText" dxfId="483" priority="529" operator="containsText" text="FoDM/KB">
      <formula>NOT(ISERROR(SEARCH("FoDM/KB",F7)))</formula>
    </cfRule>
    <cfRule type="containsText" dxfId="482" priority="530" operator="containsText" text="Alien">
      <formula>NOT(ISERROR(SEARCH("Alien",F7)))</formula>
    </cfRule>
    <cfRule type="containsText" dxfId="481" priority="531" operator="containsText" text="Red Alert">
      <formula>NOT(ISERROR(SEARCH("Red Alert",F7)))</formula>
    </cfRule>
  </conditionalFormatting>
  <conditionalFormatting sqref="B12">
    <cfRule type="containsText" dxfId="480" priority="492" operator="containsText" text="Puckheads">
      <formula>NOT(ISERROR(SEARCH("Puckheads",B12)))</formula>
    </cfRule>
    <cfRule type="containsText" dxfId="479" priority="493" operator="containsText" text="Rink Rats">
      <formula>NOT(ISERROR(SEARCH("Rink Rats",B12)))</formula>
    </cfRule>
    <cfRule type="containsText" dxfId="478" priority="494" operator="containsText" text="Victors">
      <formula>NOT(ISERROR(SEARCH("Victors",B12)))</formula>
    </cfRule>
    <cfRule type="containsText" dxfId="477" priority="495" operator="containsText" text="Kryptonite">
      <formula>NOT(ISERROR(SEARCH("Kryptonite",B12)))</formula>
    </cfRule>
    <cfRule type="containsText" dxfId="476" priority="496" operator="containsText" text="Voodoo">
      <formula>NOT(ISERROR(SEARCH("Voodoo",B12)))</formula>
    </cfRule>
    <cfRule type="containsText" dxfId="475" priority="497" operator="containsText" text="FoDM/KB">
      <formula>NOT(ISERROR(SEARCH("FoDM/KB",B12)))</formula>
    </cfRule>
    <cfRule type="containsText" dxfId="474" priority="498" operator="containsText" text="Alien">
      <formula>NOT(ISERROR(SEARCH("Alien",B12)))</formula>
    </cfRule>
    <cfRule type="containsText" dxfId="473" priority="499" operator="containsText" text="Red Alert">
      <formula>NOT(ISERROR(SEARCH("Red Alert",B12)))</formula>
    </cfRule>
  </conditionalFormatting>
  <conditionalFormatting sqref="F5">
    <cfRule type="containsText" dxfId="472" priority="468" operator="containsText" text="Puckheads">
      <formula>NOT(ISERROR(SEARCH("Puckheads",F5)))</formula>
    </cfRule>
    <cfRule type="containsText" dxfId="471" priority="469" operator="containsText" text="Rink Rats">
      <formula>NOT(ISERROR(SEARCH("Rink Rats",F5)))</formula>
    </cfRule>
    <cfRule type="containsText" dxfId="470" priority="470" operator="containsText" text="Victors">
      <formula>NOT(ISERROR(SEARCH("Victors",F5)))</formula>
    </cfRule>
    <cfRule type="containsText" dxfId="469" priority="471" operator="containsText" text="Kryptonite">
      <formula>NOT(ISERROR(SEARCH("Kryptonite",F5)))</formula>
    </cfRule>
    <cfRule type="containsText" dxfId="468" priority="472" operator="containsText" text="Voodoo">
      <formula>NOT(ISERROR(SEARCH("Voodoo",F5)))</formula>
    </cfRule>
    <cfRule type="containsText" dxfId="467" priority="473" operator="containsText" text="FoDM/KB">
      <formula>NOT(ISERROR(SEARCH("FoDM/KB",F5)))</formula>
    </cfRule>
    <cfRule type="containsText" dxfId="466" priority="474" operator="containsText" text="Alien">
      <formula>NOT(ISERROR(SEARCH("Alien",F5)))</formula>
    </cfRule>
    <cfRule type="containsText" dxfId="465" priority="475" operator="containsText" text="Red Alert">
      <formula>NOT(ISERROR(SEARCH("Red Alert",F5)))</formula>
    </cfRule>
  </conditionalFormatting>
  <conditionalFormatting sqref="F10">
    <cfRule type="containsText" dxfId="464" priority="452" operator="containsText" text="Puckheads">
      <formula>NOT(ISERROR(SEARCH("Puckheads",F10)))</formula>
    </cfRule>
    <cfRule type="containsText" dxfId="463" priority="453" operator="containsText" text="Rink Rats">
      <formula>NOT(ISERROR(SEARCH("Rink Rats",F10)))</formula>
    </cfRule>
    <cfRule type="containsText" dxfId="462" priority="454" operator="containsText" text="Victors">
      <formula>NOT(ISERROR(SEARCH("Victors",F10)))</formula>
    </cfRule>
    <cfRule type="containsText" dxfId="461" priority="455" operator="containsText" text="Kryptonite">
      <formula>NOT(ISERROR(SEARCH("Kryptonite",F10)))</formula>
    </cfRule>
    <cfRule type="containsText" dxfId="460" priority="456" operator="containsText" text="Voodoo">
      <formula>NOT(ISERROR(SEARCH("Voodoo",F10)))</formula>
    </cfRule>
    <cfRule type="containsText" dxfId="459" priority="457" operator="containsText" text="FoDM/KB">
      <formula>NOT(ISERROR(SEARCH("FoDM/KB",F10)))</formula>
    </cfRule>
    <cfRule type="containsText" dxfId="458" priority="458" operator="containsText" text="Alien">
      <formula>NOT(ISERROR(SEARCH("Alien",F10)))</formula>
    </cfRule>
    <cfRule type="containsText" dxfId="457" priority="459" operator="containsText" text="Red Alert">
      <formula>NOT(ISERROR(SEARCH("Red Alert",F10)))</formula>
    </cfRule>
  </conditionalFormatting>
  <conditionalFormatting sqref="J5">
    <cfRule type="containsText" dxfId="456" priority="420" operator="containsText" text="Puckheads">
      <formula>NOT(ISERROR(SEARCH("Puckheads",J5)))</formula>
    </cfRule>
    <cfRule type="containsText" dxfId="455" priority="421" operator="containsText" text="Rink Rats">
      <formula>NOT(ISERROR(SEARCH("Rink Rats",J5)))</formula>
    </cfRule>
    <cfRule type="containsText" dxfId="454" priority="422" operator="containsText" text="Victors">
      <formula>NOT(ISERROR(SEARCH("Victors",J5)))</formula>
    </cfRule>
    <cfRule type="containsText" dxfId="453" priority="423" operator="containsText" text="Kryptonite">
      <formula>NOT(ISERROR(SEARCH("Kryptonite",J5)))</formula>
    </cfRule>
    <cfRule type="containsText" dxfId="452" priority="424" operator="containsText" text="Voodoo">
      <formula>NOT(ISERROR(SEARCH("Voodoo",J5)))</formula>
    </cfRule>
    <cfRule type="containsText" dxfId="451" priority="425" operator="containsText" text="FoDM/KB">
      <formula>NOT(ISERROR(SEARCH("FoDM/KB",J5)))</formula>
    </cfRule>
    <cfRule type="containsText" dxfId="450" priority="426" operator="containsText" text="Alien">
      <formula>NOT(ISERROR(SEARCH("Alien",J5)))</formula>
    </cfRule>
    <cfRule type="containsText" dxfId="449" priority="427" operator="containsText" text="Red Alert">
      <formula>NOT(ISERROR(SEARCH("Red Alert",J5)))</formula>
    </cfRule>
  </conditionalFormatting>
  <conditionalFormatting sqref="J6">
    <cfRule type="containsText" dxfId="448" priority="388" operator="containsText" text="Puckheads">
      <formula>NOT(ISERROR(SEARCH("Puckheads",J6)))</formula>
    </cfRule>
    <cfRule type="containsText" dxfId="447" priority="389" operator="containsText" text="Rink Rats">
      <formula>NOT(ISERROR(SEARCH("Rink Rats",J6)))</formula>
    </cfRule>
    <cfRule type="containsText" dxfId="446" priority="390" operator="containsText" text="Victors">
      <formula>NOT(ISERROR(SEARCH("Victors",J6)))</formula>
    </cfRule>
    <cfRule type="containsText" dxfId="445" priority="391" operator="containsText" text="Kryptonite">
      <formula>NOT(ISERROR(SEARCH("Kryptonite",J6)))</formula>
    </cfRule>
    <cfRule type="containsText" dxfId="444" priority="392" operator="containsText" text="Voodoo">
      <formula>NOT(ISERROR(SEARCH("Voodoo",J6)))</formula>
    </cfRule>
    <cfRule type="containsText" dxfId="443" priority="393" operator="containsText" text="FoDM/KB">
      <formula>NOT(ISERROR(SEARCH("FoDM/KB",J6)))</formula>
    </cfRule>
    <cfRule type="containsText" dxfId="442" priority="394" operator="containsText" text="Alien">
      <formula>NOT(ISERROR(SEARCH("Alien",J6)))</formula>
    </cfRule>
    <cfRule type="containsText" dxfId="441" priority="395" operator="containsText" text="Red Alert">
      <formula>NOT(ISERROR(SEARCH("Red Alert",J6)))</formula>
    </cfRule>
  </conditionalFormatting>
  <conditionalFormatting sqref="J4">
    <cfRule type="containsText" dxfId="440" priority="428" operator="containsText" text="Puckheads">
      <formula>NOT(ISERROR(SEARCH("Puckheads",J4)))</formula>
    </cfRule>
    <cfRule type="containsText" dxfId="439" priority="429" operator="containsText" text="Rink Rats">
      <formula>NOT(ISERROR(SEARCH("Rink Rats",J4)))</formula>
    </cfRule>
    <cfRule type="containsText" dxfId="438" priority="430" operator="containsText" text="Victors">
      <formula>NOT(ISERROR(SEARCH("Victors",J4)))</formula>
    </cfRule>
    <cfRule type="containsText" dxfId="437" priority="431" operator="containsText" text="Kryptonite">
      <formula>NOT(ISERROR(SEARCH("Kryptonite",J4)))</formula>
    </cfRule>
    <cfRule type="containsText" dxfId="436" priority="432" operator="containsText" text="Voodoo">
      <formula>NOT(ISERROR(SEARCH("Voodoo",J4)))</formula>
    </cfRule>
    <cfRule type="containsText" dxfId="435" priority="433" operator="containsText" text="FoDM/KB">
      <formula>NOT(ISERROR(SEARCH("FoDM/KB",J4)))</formula>
    </cfRule>
    <cfRule type="containsText" dxfId="434" priority="434" operator="containsText" text="Alien">
      <formula>NOT(ISERROR(SEARCH("Alien",J4)))</formula>
    </cfRule>
    <cfRule type="containsText" dxfId="433" priority="435" operator="containsText" text="Red Alert">
      <formula>NOT(ISERROR(SEARCH("Red Alert",J4)))</formula>
    </cfRule>
  </conditionalFormatting>
  <conditionalFormatting sqref="J7 J9">
    <cfRule type="containsText" dxfId="432" priority="412" operator="containsText" text="Puckheads">
      <formula>NOT(ISERROR(SEARCH("Puckheads",J7)))</formula>
    </cfRule>
    <cfRule type="containsText" dxfId="431" priority="413" operator="containsText" text="Rink Rats">
      <formula>NOT(ISERROR(SEARCH("Rink Rats",J7)))</formula>
    </cfRule>
    <cfRule type="containsText" dxfId="430" priority="414" operator="containsText" text="Victors">
      <formula>NOT(ISERROR(SEARCH("Victors",J7)))</formula>
    </cfRule>
    <cfRule type="containsText" dxfId="429" priority="415" operator="containsText" text="Kryptonite">
      <formula>NOT(ISERROR(SEARCH("Kryptonite",J7)))</formula>
    </cfRule>
    <cfRule type="containsText" dxfId="428" priority="416" operator="containsText" text="Voodoo">
      <formula>NOT(ISERROR(SEARCH("Voodoo",J7)))</formula>
    </cfRule>
    <cfRule type="containsText" dxfId="427" priority="417" operator="containsText" text="FoDM/KB">
      <formula>NOT(ISERROR(SEARCH("FoDM/KB",J7)))</formula>
    </cfRule>
    <cfRule type="containsText" dxfId="426" priority="418" operator="containsText" text="Alien">
      <formula>NOT(ISERROR(SEARCH("Alien",J7)))</formula>
    </cfRule>
    <cfRule type="containsText" dxfId="425" priority="419" operator="containsText" text="Red Alert">
      <formula>NOT(ISERROR(SEARCH("Red Alert",J7)))</formula>
    </cfRule>
  </conditionalFormatting>
  <conditionalFormatting sqref="J10">
    <cfRule type="containsText" dxfId="424" priority="404" operator="containsText" text="Puckheads">
      <formula>NOT(ISERROR(SEARCH("Puckheads",J10)))</formula>
    </cfRule>
    <cfRule type="containsText" dxfId="423" priority="405" operator="containsText" text="Rink Rats">
      <formula>NOT(ISERROR(SEARCH("Rink Rats",J10)))</formula>
    </cfRule>
    <cfRule type="containsText" dxfId="422" priority="406" operator="containsText" text="Victors">
      <formula>NOT(ISERROR(SEARCH("Victors",J10)))</formula>
    </cfRule>
    <cfRule type="containsText" dxfId="421" priority="407" operator="containsText" text="Kryptonite">
      <formula>NOT(ISERROR(SEARCH("Kryptonite",J10)))</formula>
    </cfRule>
    <cfRule type="containsText" dxfId="420" priority="408" operator="containsText" text="Voodoo">
      <formula>NOT(ISERROR(SEARCH("Voodoo",J10)))</formula>
    </cfRule>
    <cfRule type="containsText" dxfId="419" priority="409" operator="containsText" text="FoDM/KB">
      <formula>NOT(ISERROR(SEARCH("FoDM/KB",J10)))</formula>
    </cfRule>
    <cfRule type="containsText" dxfId="418" priority="410" operator="containsText" text="Alien">
      <formula>NOT(ISERROR(SEARCH("Alien",J10)))</formula>
    </cfRule>
    <cfRule type="containsText" dxfId="417" priority="411" operator="containsText" text="Red Alert">
      <formula>NOT(ISERROR(SEARCH("Red Alert",J10)))</formula>
    </cfRule>
  </conditionalFormatting>
  <conditionalFormatting sqref="J11">
    <cfRule type="containsText" dxfId="416" priority="396" operator="containsText" text="Puckheads">
      <formula>NOT(ISERROR(SEARCH("Puckheads",J11)))</formula>
    </cfRule>
    <cfRule type="containsText" dxfId="415" priority="397" operator="containsText" text="Rink Rats">
      <formula>NOT(ISERROR(SEARCH("Rink Rats",J11)))</formula>
    </cfRule>
    <cfRule type="containsText" dxfId="414" priority="398" operator="containsText" text="Victors">
      <formula>NOT(ISERROR(SEARCH("Victors",J11)))</formula>
    </cfRule>
    <cfRule type="containsText" dxfId="413" priority="399" operator="containsText" text="Kryptonite">
      <formula>NOT(ISERROR(SEARCH("Kryptonite",J11)))</formula>
    </cfRule>
    <cfRule type="containsText" dxfId="412" priority="400" operator="containsText" text="Ichi">
      <formula>NOT(ISERROR(SEARCH("Ichi",J11)))</formula>
    </cfRule>
    <cfRule type="containsText" dxfId="411" priority="401" operator="containsText" text="FoDM/KB">
      <formula>NOT(ISERROR(SEARCH("FoDM/KB",J11)))</formula>
    </cfRule>
    <cfRule type="containsText" dxfId="410" priority="402" operator="containsText" text="Alien">
      <formula>NOT(ISERROR(SEARCH("Alien",J11)))</formula>
    </cfRule>
    <cfRule type="containsText" dxfId="409" priority="403" operator="containsText" text="Red Alert">
      <formula>NOT(ISERROR(SEARCH("Red Alert",J11)))</formula>
    </cfRule>
  </conditionalFormatting>
  <conditionalFormatting sqref="B19 B21">
    <cfRule type="containsText" dxfId="408" priority="372" operator="containsText" text="Puckheads">
      <formula>NOT(ISERROR(SEARCH("Puckheads",B19)))</formula>
    </cfRule>
    <cfRule type="containsText" dxfId="407" priority="373" operator="containsText" text="Rink Rats">
      <formula>NOT(ISERROR(SEARCH("Rink Rats",B19)))</formula>
    </cfRule>
    <cfRule type="containsText" dxfId="406" priority="374" operator="containsText" text="Victors">
      <formula>NOT(ISERROR(SEARCH("Victors",B19)))</formula>
    </cfRule>
    <cfRule type="containsText" dxfId="405" priority="375" operator="containsText" text="Kryptonite">
      <formula>NOT(ISERROR(SEARCH("Kryptonite",B19)))</formula>
    </cfRule>
    <cfRule type="containsText" dxfId="404" priority="376" operator="containsText" text="Voodoo">
      <formula>NOT(ISERROR(SEARCH("Voodoo",B19)))</formula>
    </cfRule>
    <cfRule type="containsText" dxfId="403" priority="377" operator="containsText" text="FoDM/KB">
      <formula>NOT(ISERROR(SEARCH("FoDM/KB",B19)))</formula>
    </cfRule>
    <cfRule type="containsText" dxfId="402" priority="378" operator="containsText" text="Alien">
      <formula>NOT(ISERROR(SEARCH("Alien",B19)))</formula>
    </cfRule>
    <cfRule type="containsText" dxfId="401" priority="379" operator="containsText" text="Red Alert">
      <formula>NOT(ISERROR(SEARCH("Red Alert",B19)))</formula>
    </cfRule>
  </conditionalFormatting>
  <conditionalFormatting sqref="B22">
    <cfRule type="containsText" dxfId="400" priority="348" operator="containsText" text="Puckheads">
      <formula>NOT(ISERROR(SEARCH("Puckheads",B22)))</formula>
    </cfRule>
    <cfRule type="containsText" dxfId="399" priority="349" operator="containsText" text="Rink Rats">
      <formula>NOT(ISERROR(SEARCH("Rink Rats",B22)))</formula>
    </cfRule>
    <cfRule type="containsText" dxfId="398" priority="350" operator="containsText" text="Victors">
      <formula>NOT(ISERROR(SEARCH("Victors",B22)))</formula>
    </cfRule>
    <cfRule type="containsText" dxfId="397" priority="351" operator="containsText" text="Kryptonite">
      <formula>NOT(ISERROR(SEARCH("Kryptonite",B22)))</formula>
    </cfRule>
    <cfRule type="containsText" dxfId="396" priority="352" operator="containsText" text="Voodoo">
      <formula>NOT(ISERROR(SEARCH("Voodoo",B22)))</formula>
    </cfRule>
    <cfRule type="containsText" dxfId="395" priority="353" operator="containsText" text="FoDM/KB">
      <formula>NOT(ISERROR(SEARCH("FoDM/KB",B22)))</formula>
    </cfRule>
    <cfRule type="containsText" dxfId="394" priority="354" operator="containsText" text="Alien">
      <formula>NOT(ISERROR(SEARCH("Alien",B22)))</formula>
    </cfRule>
    <cfRule type="containsText" dxfId="393" priority="355" operator="containsText" text="Red Alert">
      <formula>NOT(ISERROR(SEARCH("Red Alert",B22)))</formula>
    </cfRule>
  </conditionalFormatting>
  <conditionalFormatting sqref="B23">
    <cfRule type="containsText" dxfId="392" priority="340" operator="containsText" text="Puckheads">
      <formula>NOT(ISERROR(SEARCH("Puckheads",B23)))</formula>
    </cfRule>
    <cfRule type="containsText" dxfId="391" priority="341" operator="containsText" text="Rink Rats">
      <formula>NOT(ISERROR(SEARCH("Rink Rats",B23)))</formula>
    </cfRule>
    <cfRule type="containsText" dxfId="390" priority="342" operator="containsText" text="Victors">
      <formula>NOT(ISERROR(SEARCH("Victors",B23)))</formula>
    </cfRule>
    <cfRule type="containsText" dxfId="389" priority="343" operator="containsText" text="Kryptonite">
      <formula>NOT(ISERROR(SEARCH("Kryptonite",B23)))</formula>
    </cfRule>
    <cfRule type="containsText" dxfId="388" priority="344" operator="containsText" text="Voodoo">
      <formula>NOT(ISERROR(SEARCH("Voodoo",B23)))</formula>
    </cfRule>
    <cfRule type="containsText" dxfId="387" priority="345" operator="containsText" text="FoDM/KB">
      <formula>NOT(ISERROR(SEARCH("FoDM/KB",B23)))</formula>
    </cfRule>
    <cfRule type="containsText" dxfId="386" priority="346" operator="containsText" text="Alien">
      <formula>NOT(ISERROR(SEARCH("Alien",B23)))</formula>
    </cfRule>
    <cfRule type="containsText" dxfId="385" priority="347" operator="containsText" text="Red Alert">
      <formula>NOT(ISERROR(SEARCH("Red Alert",B23)))</formula>
    </cfRule>
  </conditionalFormatting>
  <conditionalFormatting sqref="F19">
    <cfRule type="containsText" dxfId="384" priority="324" operator="containsText" text="Puckheads">
      <formula>NOT(ISERROR(SEARCH("Puckheads",F19)))</formula>
    </cfRule>
    <cfRule type="containsText" dxfId="383" priority="325" operator="containsText" text="Rink Rats">
      <formula>NOT(ISERROR(SEARCH("Rink Rats",F19)))</formula>
    </cfRule>
    <cfRule type="containsText" dxfId="382" priority="326" operator="containsText" text="Victors">
      <formula>NOT(ISERROR(SEARCH("Victors",F19)))</formula>
    </cfRule>
    <cfRule type="containsText" dxfId="381" priority="327" operator="containsText" text="Kryptonite">
      <formula>NOT(ISERROR(SEARCH("Kryptonite",F19)))</formula>
    </cfRule>
    <cfRule type="containsText" dxfId="380" priority="328" operator="containsText" text="Voodoo">
      <formula>NOT(ISERROR(SEARCH("Voodoo",F19)))</formula>
    </cfRule>
    <cfRule type="containsText" dxfId="379" priority="329" operator="containsText" text="FoDM/KB">
      <formula>NOT(ISERROR(SEARCH("FoDM/KB",F19)))</formula>
    </cfRule>
    <cfRule type="containsText" dxfId="378" priority="330" operator="containsText" text="Alien">
      <formula>NOT(ISERROR(SEARCH("Alien",F19)))</formula>
    </cfRule>
    <cfRule type="containsText" dxfId="377" priority="331" operator="containsText" text="Red Alert">
      <formula>NOT(ISERROR(SEARCH("Red Alert",F19)))</formula>
    </cfRule>
  </conditionalFormatting>
  <conditionalFormatting sqref="F20">
    <cfRule type="containsText" dxfId="376" priority="316" operator="containsText" text="Puckheads">
      <formula>NOT(ISERROR(SEARCH("Puckheads",F20)))</formula>
    </cfRule>
    <cfRule type="containsText" dxfId="375" priority="317" operator="containsText" text="Rink Rats">
      <formula>NOT(ISERROR(SEARCH("Rink Rats",F20)))</formula>
    </cfRule>
    <cfRule type="containsText" dxfId="374" priority="318" operator="containsText" text="Victors">
      <formula>NOT(ISERROR(SEARCH("Victors",F20)))</formula>
    </cfRule>
    <cfRule type="containsText" dxfId="373" priority="319" operator="containsText" text="Kryptonite">
      <formula>NOT(ISERROR(SEARCH("Kryptonite",F20)))</formula>
    </cfRule>
    <cfRule type="containsText" dxfId="372" priority="320" operator="containsText" text="Voodoo">
      <formula>NOT(ISERROR(SEARCH("Voodoo",F20)))</formula>
    </cfRule>
    <cfRule type="containsText" dxfId="371" priority="321" operator="containsText" text="FoDM/KB">
      <formula>NOT(ISERROR(SEARCH("FoDM/KB",F20)))</formula>
    </cfRule>
    <cfRule type="containsText" dxfId="370" priority="322" operator="containsText" text="Alien">
      <formula>NOT(ISERROR(SEARCH("Alien",F20)))</formula>
    </cfRule>
    <cfRule type="containsText" dxfId="369" priority="323" operator="containsText" text="Red Alert">
      <formula>NOT(ISERROR(SEARCH("Red Alert",F20)))</formula>
    </cfRule>
  </conditionalFormatting>
  <conditionalFormatting sqref="F23">
    <cfRule type="containsText" dxfId="368" priority="300" operator="containsText" text="Puckheads">
      <formula>NOT(ISERROR(SEARCH("Puckheads",F23)))</formula>
    </cfRule>
    <cfRule type="containsText" dxfId="367" priority="301" operator="containsText" text="Rink Rats">
      <formula>NOT(ISERROR(SEARCH("Rink Rats",F23)))</formula>
    </cfRule>
    <cfRule type="containsText" dxfId="366" priority="302" operator="containsText" text="Victors">
      <formula>NOT(ISERROR(SEARCH("Victors",F23)))</formula>
    </cfRule>
    <cfRule type="containsText" dxfId="365" priority="303" operator="containsText" text="Kryptonite">
      <formula>NOT(ISERROR(SEARCH("Kryptonite",F23)))</formula>
    </cfRule>
    <cfRule type="containsText" dxfId="364" priority="304" operator="containsText" text="Voodoo">
      <formula>NOT(ISERROR(SEARCH("Voodoo",F23)))</formula>
    </cfRule>
    <cfRule type="containsText" dxfId="363" priority="305" operator="containsText" text="FoDM/KB">
      <formula>NOT(ISERROR(SEARCH("FoDM/KB",F23)))</formula>
    </cfRule>
    <cfRule type="containsText" dxfId="362" priority="306" operator="containsText" text="Alien">
      <formula>NOT(ISERROR(SEARCH("Alien",F23)))</formula>
    </cfRule>
    <cfRule type="containsText" dxfId="361" priority="307" operator="containsText" text="Red Alert">
      <formula>NOT(ISERROR(SEARCH("Red Alert",F23)))</formula>
    </cfRule>
  </conditionalFormatting>
  <conditionalFormatting sqref="F26">
    <cfRule type="containsText" dxfId="360" priority="292" operator="containsText" text="Puckheads">
      <formula>NOT(ISERROR(SEARCH("Puckheads",F26)))</formula>
    </cfRule>
    <cfRule type="containsText" dxfId="359" priority="293" operator="containsText" text="Rink Rats">
      <formula>NOT(ISERROR(SEARCH("Rink Rats",F26)))</formula>
    </cfRule>
    <cfRule type="containsText" dxfId="358" priority="294" operator="containsText" text="Victors">
      <formula>NOT(ISERROR(SEARCH("Victors",F26)))</formula>
    </cfRule>
    <cfRule type="containsText" dxfId="357" priority="295" operator="containsText" text="Kryptonite">
      <formula>NOT(ISERROR(SEARCH("Kryptonite",F26)))</formula>
    </cfRule>
    <cfRule type="containsText" dxfId="356" priority="296" operator="containsText" text="Voodoo">
      <formula>NOT(ISERROR(SEARCH("Voodoo",F26)))</formula>
    </cfRule>
    <cfRule type="containsText" dxfId="355" priority="297" operator="containsText" text="FoDM/KB">
      <formula>NOT(ISERROR(SEARCH("FoDM/KB",F26)))</formula>
    </cfRule>
    <cfRule type="containsText" dxfId="354" priority="298" operator="containsText" text="Alien">
      <formula>NOT(ISERROR(SEARCH("Alien",F26)))</formula>
    </cfRule>
    <cfRule type="containsText" dxfId="353" priority="299" operator="containsText" text="Red Alert">
      <formula>NOT(ISERROR(SEARCH("Red Alert",F26)))</formula>
    </cfRule>
  </conditionalFormatting>
  <conditionalFormatting sqref="B33 B39 B35">
    <cfRule type="containsText" dxfId="352" priority="283" operator="containsText" text="Puckheads">
      <formula>NOT(ISERROR(SEARCH("Puckheads",B33)))</formula>
    </cfRule>
    <cfRule type="containsText" dxfId="351" priority="284" operator="containsText" text="Rink Rats">
      <formula>NOT(ISERROR(SEARCH("Rink Rats",B33)))</formula>
    </cfRule>
    <cfRule type="containsText" dxfId="350" priority="285" operator="containsText" text="Victors">
      <formula>NOT(ISERROR(SEARCH("Victors",B33)))</formula>
    </cfRule>
    <cfRule type="containsText" dxfId="349" priority="286" operator="containsText" text="Kryptonite">
      <formula>NOT(ISERROR(SEARCH("Kryptonite",B33)))</formula>
    </cfRule>
    <cfRule type="containsText" dxfId="348" priority="287" operator="containsText" text="Ichi">
      <formula>NOT(ISERROR(SEARCH("Ichi",B33)))</formula>
    </cfRule>
    <cfRule type="containsText" dxfId="347" priority="288" operator="containsText" text="FoDM/KB">
      <formula>NOT(ISERROR(SEARCH("FoDM/KB",B33)))</formula>
    </cfRule>
    <cfRule type="containsText" dxfId="346" priority="289" operator="containsText" text="Alien">
      <formula>NOT(ISERROR(SEARCH("Alien",B33)))</formula>
    </cfRule>
    <cfRule type="containsText" dxfId="345" priority="290" operator="containsText" text="Red Alert">
      <formula>NOT(ISERROR(SEARCH("Red Alert",B33)))</formula>
    </cfRule>
  </conditionalFormatting>
  <conditionalFormatting sqref="B34">
    <cfRule type="containsText" dxfId="344" priority="275" operator="containsText" text="Puckheads">
      <formula>NOT(ISERROR(SEARCH("Puckheads",B34)))</formula>
    </cfRule>
    <cfRule type="containsText" dxfId="343" priority="276" operator="containsText" text="Rink Rats">
      <formula>NOT(ISERROR(SEARCH("Rink Rats",B34)))</formula>
    </cfRule>
    <cfRule type="containsText" dxfId="342" priority="277" operator="containsText" text="Victors">
      <formula>NOT(ISERROR(SEARCH("Victors",B34)))</formula>
    </cfRule>
    <cfRule type="containsText" dxfId="341" priority="278" operator="containsText" text="Kryptonite">
      <formula>NOT(ISERROR(SEARCH("Kryptonite",B34)))</formula>
    </cfRule>
    <cfRule type="containsText" dxfId="340" priority="279" operator="containsText" text="Ichi">
      <formula>NOT(ISERROR(SEARCH("Ichi",B34)))</formula>
    </cfRule>
    <cfRule type="containsText" dxfId="339" priority="280" operator="containsText" text="FoDM/KB">
      <formula>NOT(ISERROR(SEARCH("FoDM/KB",B34)))</formula>
    </cfRule>
    <cfRule type="containsText" dxfId="338" priority="281" operator="containsText" text="Alien">
      <formula>NOT(ISERROR(SEARCH("Alien",B34)))</formula>
    </cfRule>
    <cfRule type="containsText" dxfId="337" priority="282" operator="containsText" text="Red Alert">
      <formula>NOT(ISERROR(SEARCH("Red Alert",B34)))</formula>
    </cfRule>
  </conditionalFormatting>
  <conditionalFormatting sqref="B36">
    <cfRule type="containsText" dxfId="336" priority="259" operator="containsText" text="Puckheads">
      <formula>NOT(ISERROR(SEARCH("Puckheads",B36)))</formula>
    </cfRule>
    <cfRule type="containsText" dxfId="335" priority="260" operator="containsText" text="Rink Rats">
      <formula>NOT(ISERROR(SEARCH("Rink Rats",B36)))</formula>
    </cfRule>
    <cfRule type="containsText" dxfId="334" priority="261" operator="containsText" text="Victors">
      <formula>NOT(ISERROR(SEARCH("Victors",B36)))</formula>
    </cfRule>
    <cfRule type="containsText" dxfId="333" priority="262" operator="containsText" text="Kryptonite">
      <formula>NOT(ISERROR(SEARCH("Kryptonite",B36)))</formula>
    </cfRule>
    <cfRule type="containsText" dxfId="332" priority="263" operator="containsText" text="Ichi">
      <formula>NOT(ISERROR(SEARCH("Ichi",B36)))</formula>
    </cfRule>
    <cfRule type="containsText" dxfId="331" priority="264" operator="containsText" text="FoDM/KB">
      <formula>NOT(ISERROR(SEARCH("FoDM/KB",B36)))</formula>
    </cfRule>
    <cfRule type="containsText" dxfId="330" priority="265" operator="containsText" text="Alien">
      <formula>NOT(ISERROR(SEARCH("Alien",B36)))</formula>
    </cfRule>
    <cfRule type="containsText" dxfId="329" priority="266" operator="containsText" text="Red Alert">
      <formula>NOT(ISERROR(SEARCH("Red Alert",B36)))</formula>
    </cfRule>
  </conditionalFormatting>
  <conditionalFormatting sqref="B37">
    <cfRule type="containsText" dxfId="328" priority="251" operator="containsText" text="Puckheads">
      <formula>NOT(ISERROR(SEARCH("Puckheads",B37)))</formula>
    </cfRule>
    <cfRule type="containsText" dxfId="327" priority="252" operator="containsText" text="Rink Rats">
      <formula>NOT(ISERROR(SEARCH("Rink Rats",B37)))</formula>
    </cfRule>
    <cfRule type="containsText" dxfId="326" priority="253" operator="containsText" text="Victors">
      <formula>NOT(ISERROR(SEARCH("Victors",B37)))</formula>
    </cfRule>
    <cfRule type="containsText" dxfId="325" priority="254" operator="containsText" text="Kryptonite">
      <formula>NOT(ISERROR(SEARCH("Kryptonite",B37)))</formula>
    </cfRule>
    <cfRule type="containsText" dxfId="324" priority="255" operator="containsText" text="Ichi">
      <formula>NOT(ISERROR(SEARCH("Ichi",B37)))</formula>
    </cfRule>
    <cfRule type="containsText" dxfId="323" priority="256" operator="containsText" text="FoDM/KB">
      <formula>NOT(ISERROR(SEARCH("FoDM/KB",B37)))</formula>
    </cfRule>
    <cfRule type="containsText" dxfId="322" priority="257" operator="containsText" text="Alien">
      <formula>NOT(ISERROR(SEARCH("Alien",B37)))</formula>
    </cfRule>
    <cfRule type="containsText" dxfId="321" priority="258" operator="containsText" text="Red Alert">
      <formula>NOT(ISERROR(SEARCH("Red Alert",B37)))</formula>
    </cfRule>
  </conditionalFormatting>
  <conditionalFormatting sqref="M4:M11">
    <cfRule type="cellIs" dxfId="320" priority="250" operator="greaterThan">
      <formula>0</formula>
    </cfRule>
  </conditionalFormatting>
  <conditionalFormatting sqref="B7">
    <cfRule type="containsText" dxfId="319" priority="242" operator="containsText" text="Flying Moose">
      <formula>NOT(ISERROR(SEARCH("Flying Moose",B7)))</formula>
    </cfRule>
    <cfRule type="containsText" dxfId="318" priority="243" operator="containsText" text="Rink Rats">
      <formula>NOT(ISERROR(SEARCH("Rink Rats",B7)))</formula>
    </cfRule>
    <cfRule type="containsText" dxfId="317" priority="244" operator="containsText" text="Victors">
      <formula>NOT(ISERROR(SEARCH("Victors",B7)))</formula>
    </cfRule>
    <cfRule type="containsText" dxfId="316" priority="245" operator="containsText" text="Kryptonite">
      <formula>NOT(ISERROR(SEARCH("Kryptonite",B7)))</formula>
    </cfRule>
    <cfRule type="containsText" dxfId="315" priority="246" operator="containsText" text="Ichi">
      <formula>NOT(ISERROR(SEARCH("Ichi",B7)))</formula>
    </cfRule>
    <cfRule type="containsText" dxfId="314" priority="247" operator="containsText" text="FoDM/KB">
      <formula>NOT(ISERROR(SEARCH("FoDM/KB",B7)))</formula>
    </cfRule>
    <cfRule type="containsText" dxfId="313" priority="248" operator="containsText" text="Alien">
      <formula>NOT(ISERROR(SEARCH("Alien",B7)))</formula>
    </cfRule>
    <cfRule type="containsText" dxfId="312" priority="249" operator="containsText" text="Red Alert">
      <formula>NOT(ISERROR(SEARCH("Red Alert",B7)))</formula>
    </cfRule>
  </conditionalFormatting>
  <conditionalFormatting sqref="F22">
    <cfRule type="containsText" dxfId="311" priority="186" operator="containsText" text="Puckheads">
      <formula>NOT(ISERROR(SEARCH("Puckheads",F22)))</formula>
    </cfRule>
    <cfRule type="containsText" dxfId="310" priority="187" operator="containsText" text="Rink Rats">
      <formula>NOT(ISERROR(SEARCH("Rink Rats",F22)))</formula>
    </cfRule>
    <cfRule type="containsText" dxfId="309" priority="188" operator="containsText" text="Victors">
      <formula>NOT(ISERROR(SEARCH("Victors",F22)))</formula>
    </cfRule>
    <cfRule type="containsText" dxfId="308" priority="189" operator="containsText" text="Kryptonite">
      <formula>NOT(ISERROR(SEARCH("Kryptonite",F22)))</formula>
    </cfRule>
    <cfRule type="containsText" dxfId="307" priority="190" operator="containsText" text="Ichi">
      <formula>NOT(ISERROR(SEARCH("Ichi",F22)))</formula>
    </cfRule>
    <cfRule type="containsText" dxfId="306" priority="191" operator="containsText" text="FoDM/KB">
      <formula>NOT(ISERROR(SEARCH("FoDM/KB",F22)))</formula>
    </cfRule>
    <cfRule type="containsText" dxfId="305" priority="192" operator="containsText" text="Alien">
      <formula>NOT(ISERROR(SEARCH("Alien",F22)))</formula>
    </cfRule>
    <cfRule type="containsText" dxfId="304" priority="193" operator="containsText" text="Red Alert">
      <formula>NOT(ISERROR(SEARCH("Red Alert",F22)))</formula>
    </cfRule>
  </conditionalFormatting>
  <conditionalFormatting sqref="B26">
    <cfRule type="containsText" dxfId="303" priority="178" operator="containsText" text="Puckheads">
      <formula>NOT(ISERROR(SEARCH("Puckheads",B26)))</formula>
    </cfRule>
    <cfRule type="containsText" dxfId="302" priority="179" operator="containsText" text="Rink Rats">
      <formula>NOT(ISERROR(SEARCH("Rink Rats",B26)))</formula>
    </cfRule>
    <cfRule type="containsText" dxfId="301" priority="180" operator="containsText" text="Victors">
      <formula>NOT(ISERROR(SEARCH("Victors",B26)))</formula>
    </cfRule>
    <cfRule type="containsText" dxfId="300" priority="181" operator="containsText" text="Kryptonite">
      <formula>NOT(ISERROR(SEARCH("Kryptonite",B26)))</formula>
    </cfRule>
    <cfRule type="containsText" dxfId="299" priority="182" operator="containsText" text="Ichi">
      <formula>NOT(ISERROR(SEARCH("Ichi",B26)))</formula>
    </cfRule>
    <cfRule type="containsText" dxfId="298" priority="183" operator="containsText" text="FoDM/KB">
      <formula>NOT(ISERROR(SEARCH("FoDM/KB",B26)))</formula>
    </cfRule>
    <cfRule type="containsText" dxfId="297" priority="184" operator="containsText" text="Alien">
      <formula>NOT(ISERROR(SEARCH("Alien",B26)))</formula>
    </cfRule>
    <cfRule type="containsText" dxfId="296" priority="185" operator="containsText" text="Red Alert">
      <formula>NOT(ISERROR(SEARCH("Red Alert",B26)))</formula>
    </cfRule>
  </conditionalFormatting>
  <conditionalFormatting sqref="B4">
    <cfRule type="containsText" dxfId="295" priority="170" operator="containsText" text="Puckheads">
      <formula>NOT(ISERROR(SEARCH("Puckheads",B4)))</formula>
    </cfRule>
    <cfRule type="containsText" dxfId="294" priority="171" operator="containsText" text="Rink Rats">
      <formula>NOT(ISERROR(SEARCH("Rink Rats",B4)))</formula>
    </cfRule>
    <cfRule type="containsText" dxfId="293" priority="172" operator="containsText" text="Victors">
      <formula>NOT(ISERROR(SEARCH("Victors",B4)))</formula>
    </cfRule>
    <cfRule type="containsText" dxfId="292" priority="173" operator="containsText" text="Kryptonite">
      <formula>NOT(ISERROR(SEARCH("Kryptonite",B4)))</formula>
    </cfRule>
    <cfRule type="containsText" dxfId="291" priority="174" operator="containsText" text="Ichi">
      <formula>NOT(ISERROR(SEARCH("Ichi",B4)))</formula>
    </cfRule>
    <cfRule type="containsText" dxfId="290" priority="175" operator="containsText" text="FoDM/KB">
      <formula>NOT(ISERROR(SEARCH("FoDM/KB",B4)))</formula>
    </cfRule>
    <cfRule type="containsText" dxfId="289" priority="176" operator="containsText" text="Alien">
      <formula>NOT(ISERROR(SEARCH("Alien",B4)))</formula>
    </cfRule>
    <cfRule type="containsText" dxfId="288" priority="177" operator="containsText" text="Red Alert">
      <formula>NOT(ISERROR(SEARCH("Red Alert",B4)))</formula>
    </cfRule>
  </conditionalFormatting>
  <conditionalFormatting sqref="F4">
    <cfRule type="containsText" dxfId="287" priority="162" operator="containsText" text="Puckheads">
      <formula>NOT(ISERROR(SEARCH("Puckheads",F4)))</formula>
    </cfRule>
    <cfRule type="containsText" dxfId="286" priority="163" operator="containsText" text="Rink Rats">
      <formula>NOT(ISERROR(SEARCH("Rink Rats",F4)))</formula>
    </cfRule>
    <cfRule type="containsText" dxfId="285" priority="164" operator="containsText" text="Victors">
      <formula>NOT(ISERROR(SEARCH("Victors",F4)))</formula>
    </cfRule>
    <cfRule type="containsText" dxfId="284" priority="165" operator="containsText" text="Kryptonite">
      <formula>NOT(ISERROR(SEARCH("Kryptonite",F4)))</formula>
    </cfRule>
    <cfRule type="containsText" dxfId="283" priority="166" operator="containsText" text="Ichi">
      <formula>NOT(ISERROR(SEARCH("Ichi",F4)))</formula>
    </cfRule>
    <cfRule type="containsText" dxfId="282" priority="167" operator="containsText" text="FoDM/KB">
      <formula>NOT(ISERROR(SEARCH("FoDM/KB",F4)))</formula>
    </cfRule>
    <cfRule type="containsText" dxfId="281" priority="168" operator="containsText" text="Alien">
      <formula>NOT(ISERROR(SEARCH("Alien",F4)))</formula>
    </cfRule>
    <cfRule type="containsText" dxfId="280" priority="169" operator="containsText" text="Red Alert">
      <formula>NOT(ISERROR(SEARCH("Red Alert",F4)))</formula>
    </cfRule>
  </conditionalFormatting>
  <conditionalFormatting sqref="B40">
    <cfRule type="containsText" dxfId="279" priority="154" operator="containsText" text="Puckheads">
      <formula>NOT(ISERROR(SEARCH("Puckheads",B40)))</formula>
    </cfRule>
    <cfRule type="containsText" dxfId="278" priority="155" operator="containsText" text="Rink Rats">
      <formula>NOT(ISERROR(SEARCH("Rink Rats",B40)))</formula>
    </cfRule>
    <cfRule type="containsText" dxfId="277" priority="156" operator="containsText" text="Victors">
      <formula>NOT(ISERROR(SEARCH("Victors",B40)))</formula>
    </cfRule>
    <cfRule type="containsText" dxfId="276" priority="157" operator="containsText" text="Kryptonite">
      <formula>NOT(ISERROR(SEARCH("Kryptonite",B40)))</formula>
    </cfRule>
    <cfRule type="containsText" dxfId="275" priority="158" operator="containsText" text="Ichi">
      <formula>NOT(ISERROR(SEARCH("Ichi",B40)))</formula>
    </cfRule>
    <cfRule type="containsText" dxfId="274" priority="159" operator="containsText" text="FoDM/KB">
      <formula>NOT(ISERROR(SEARCH("FoDM/KB",B40)))</formula>
    </cfRule>
    <cfRule type="containsText" dxfId="273" priority="160" operator="containsText" text="Alien">
      <formula>NOT(ISERROR(SEARCH("Alien",B40)))</formula>
    </cfRule>
    <cfRule type="containsText" dxfId="272" priority="161" operator="containsText" text="Red Alert">
      <formula>NOT(ISERROR(SEARCH("Red Alert",B40)))</formula>
    </cfRule>
  </conditionalFormatting>
  <conditionalFormatting sqref="B24">
    <cfRule type="containsText" dxfId="271" priority="146" operator="containsText" text="Flying Moose">
      <formula>NOT(ISERROR(SEARCH("Flying Moose",B24)))</formula>
    </cfRule>
    <cfRule type="containsText" dxfId="270" priority="147" operator="containsText" text="Rink Rats">
      <formula>NOT(ISERROR(SEARCH("Rink Rats",B24)))</formula>
    </cfRule>
    <cfRule type="containsText" dxfId="269" priority="148" operator="containsText" text="Victors">
      <formula>NOT(ISERROR(SEARCH("Victors",B24)))</formula>
    </cfRule>
    <cfRule type="containsText" dxfId="268" priority="149" operator="containsText" text="Kryptonite">
      <formula>NOT(ISERROR(SEARCH("Kryptonite",B24)))</formula>
    </cfRule>
    <cfRule type="containsText" dxfId="267" priority="150" operator="containsText" text="Ichi">
      <formula>NOT(ISERROR(SEARCH("Ichi",B24)))</formula>
    </cfRule>
    <cfRule type="containsText" dxfId="266" priority="151" operator="containsText" text="FoDM/KB">
      <formula>NOT(ISERROR(SEARCH("FoDM/KB",B24)))</formula>
    </cfRule>
    <cfRule type="containsText" dxfId="265" priority="152" operator="containsText" text="Alien">
      <formula>NOT(ISERROR(SEARCH("Alien",B24)))</formula>
    </cfRule>
    <cfRule type="containsText" dxfId="264" priority="153" operator="containsText" text="Red Alert">
      <formula>NOT(ISERROR(SEARCH("Red Alert",B24)))</formula>
    </cfRule>
  </conditionalFormatting>
  <conditionalFormatting sqref="B38">
    <cfRule type="containsText" dxfId="263" priority="138" operator="containsText" text="Flying Moose">
      <formula>NOT(ISERROR(SEARCH("Flying Moose",B38)))</formula>
    </cfRule>
    <cfRule type="containsText" dxfId="262" priority="139" operator="containsText" text="Rink Rats">
      <formula>NOT(ISERROR(SEARCH("Rink Rats",B38)))</formula>
    </cfRule>
    <cfRule type="containsText" dxfId="261" priority="140" operator="containsText" text="Victors">
      <formula>NOT(ISERROR(SEARCH("Victors",B38)))</formula>
    </cfRule>
    <cfRule type="containsText" dxfId="260" priority="141" operator="containsText" text="Kryptonite">
      <formula>NOT(ISERROR(SEARCH("Kryptonite",B38)))</formula>
    </cfRule>
    <cfRule type="containsText" dxfId="259" priority="142" operator="containsText" text="Ichi">
      <formula>NOT(ISERROR(SEARCH("Ichi",B38)))</formula>
    </cfRule>
    <cfRule type="containsText" dxfId="258" priority="143" operator="containsText" text="FoDM/KB">
      <formula>NOT(ISERROR(SEARCH("FoDM/KB",B38)))</formula>
    </cfRule>
    <cfRule type="containsText" dxfId="257" priority="144" operator="containsText" text="Alien">
      <formula>NOT(ISERROR(SEARCH("Alien",B38)))</formula>
    </cfRule>
    <cfRule type="containsText" dxfId="256" priority="145" operator="containsText" text="Red Alert">
      <formula>NOT(ISERROR(SEARCH("Red Alert",B38)))</formula>
    </cfRule>
  </conditionalFormatting>
  <conditionalFormatting sqref="F25">
    <cfRule type="containsText" dxfId="255" priority="130" operator="containsText" text="Flying Moose">
      <formula>NOT(ISERROR(SEARCH("Flying Moose",F25)))</formula>
    </cfRule>
    <cfRule type="containsText" dxfId="254" priority="131" operator="containsText" text="Rink Rats">
      <formula>NOT(ISERROR(SEARCH("Rink Rats",F25)))</formula>
    </cfRule>
    <cfRule type="containsText" dxfId="253" priority="132" operator="containsText" text="Victors">
      <formula>NOT(ISERROR(SEARCH("Victors",F25)))</formula>
    </cfRule>
    <cfRule type="containsText" dxfId="252" priority="133" operator="containsText" text="Kryptonite">
      <formula>NOT(ISERROR(SEARCH("Kryptonite",F25)))</formula>
    </cfRule>
    <cfRule type="containsText" dxfId="251" priority="134" operator="containsText" text="Ichi">
      <formula>NOT(ISERROR(SEARCH("Ichi",F25)))</formula>
    </cfRule>
    <cfRule type="containsText" dxfId="250" priority="135" operator="containsText" text="FoDM/KB">
      <formula>NOT(ISERROR(SEARCH("FoDM/KB",F25)))</formula>
    </cfRule>
    <cfRule type="containsText" dxfId="249" priority="136" operator="containsText" text="Alien">
      <formula>NOT(ISERROR(SEARCH("Alien",F25)))</formula>
    </cfRule>
    <cfRule type="containsText" dxfId="248" priority="137" operator="containsText" text="Red Alert">
      <formula>NOT(ISERROR(SEARCH("Red Alert",F25)))</formula>
    </cfRule>
  </conditionalFormatting>
  <conditionalFormatting sqref="J8">
    <cfRule type="containsText" dxfId="247" priority="122" operator="containsText" text="Flying Moose">
      <formula>NOT(ISERROR(SEARCH("Flying Moose",J8)))</formula>
    </cfRule>
    <cfRule type="containsText" dxfId="246" priority="123" operator="containsText" text="Rink Rats">
      <formula>NOT(ISERROR(SEARCH("Rink Rats",J8)))</formula>
    </cfRule>
    <cfRule type="containsText" dxfId="245" priority="124" operator="containsText" text="Victors">
      <formula>NOT(ISERROR(SEARCH("Victors",J8)))</formula>
    </cfRule>
    <cfRule type="containsText" dxfId="244" priority="125" operator="containsText" text="Kryptonite">
      <formula>NOT(ISERROR(SEARCH("Kryptonite",J8)))</formula>
    </cfRule>
    <cfRule type="containsText" dxfId="243" priority="126" operator="containsText" text="Ichi">
      <formula>NOT(ISERROR(SEARCH("Ichi",J8)))</formula>
    </cfRule>
    <cfRule type="containsText" dxfId="242" priority="127" operator="containsText" text="FoDM/KB">
      <formula>NOT(ISERROR(SEARCH("FoDM/KB",J8)))</formula>
    </cfRule>
    <cfRule type="containsText" dxfId="241" priority="128" operator="containsText" text="Alien">
      <formula>NOT(ISERROR(SEARCH("Alien",J8)))</formula>
    </cfRule>
    <cfRule type="containsText" dxfId="240" priority="129" operator="containsText" text="Red Alert">
      <formula>NOT(ISERROR(SEARCH("Red Alert",J8)))</formula>
    </cfRule>
  </conditionalFormatting>
  <conditionalFormatting sqref="F9">
    <cfRule type="containsText" dxfId="239" priority="114" operator="containsText" text="Flying Moose">
      <formula>NOT(ISERROR(SEARCH("Flying Moose",F9)))</formula>
    </cfRule>
    <cfRule type="containsText" dxfId="238" priority="115" operator="containsText" text="Rink Rats">
      <formula>NOT(ISERROR(SEARCH("Rink Rats",F9)))</formula>
    </cfRule>
    <cfRule type="containsText" dxfId="237" priority="116" operator="containsText" text="Victors">
      <formula>NOT(ISERROR(SEARCH("Victors",F9)))</formula>
    </cfRule>
    <cfRule type="containsText" dxfId="236" priority="117" operator="containsText" text="Kryptonite">
      <formula>NOT(ISERROR(SEARCH("Kryptonite",F9)))</formula>
    </cfRule>
    <cfRule type="containsText" dxfId="235" priority="118" operator="containsText" text="Ichi">
      <formula>NOT(ISERROR(SEARCH("Ichi",F9)))</formula>
    </cfRule>
    <cfRule type="containsText" dxfId="234" priority="119" operator="containsText" text="FoDM/KB">
      <formula>NOT(ISERROR(SEARCH("FoDM/KB",F9)))</formula>
    </cfRule>
    <cfRule type="containsText" dxfId="233" priority="120" operator="containsText" text="Alien">
      <formula>NOT(ISERROR(SEARCH("Alien",F9)))</formula>
    </cfRule>
    <cfRule type="containsText" dxfId="232" priority="121" operator="containsText" text="Red Alert">
      <formula>NOT(ISERROR(SEARCH("Red Alert",F9)))</formula>
    </cfRule>
  </conditionalFormatting>
  <conditionalFormatting sqref="B6">
    <cfRule type="containsText" dxfId="231" priority="106" operator="containsText" text="Flying Moose">
      <formula>NOT(ISERROR(SEARCH("Flying Moose",B6)))</formula>
    </cfRule>
    <cfRule type="containsText" dxfId="230" priority="107" operator="containsText" text="Rink Rats">
      <formula>NOT(ISERROR(SEARCH("Rink Rats",B6)))</formula>
    </cfRule>
    <cfRule type="containsText" dxfId="229" priority="108" operator="containsText" text="Victors">
      <formula>NOT(ISERROR(SEARCH("Victors",B6)))</formula>
    </cfRule>
    <cfRule type="containsText" dxfId="228" priority="109" operator="containsText" text="Kryptonite">
      <formula>NOT(ISERROR(SEARCH("Kryptonite",B6)))</formula>
    </cfRule>
    <cfRule type="containsText" dxfId="227" priority="110" operator="containsText" text="Ichi">
      <formula>NOT(ISERROR(SEARCH("Ichi",B6)))</formula>
    </cfRule>
    <cfRule type="containsText" dxfId="226" priority="111" operator="containsText" text="FoDM/KB">
      <formula>NOT(ISERROR(SEARCH("FoDM/KB",B6)))</formula>
    </cfRule>
    <cfRule type="containsText" dxfId="225" priority="112" operator="containsText" text="Alien">
      <formula>NOT(ISERROR(SEARCH("Alien",B6)))</formula>
    </cfRule>
    <cfRule type="containsText" dxfId="224" priority="113" operator="containsText" text="Red Alert">
      <formula>NOT(ISERROR(SEARCH("Red Alert",B6)))</formula>
    </cfRule>
  </conditionalFormatting>
  <conditionalFormatting sqref="B5">
    <cfRule type="containsText" dxfId="223" priority="98" operator="containsText" text="Puckheads">
      <formula>NOT(ISERROR(SEARCH("Puckheads",B5)))</formula>
    </cfRule>
    <cfRule type="containsText" dxfId="222" priority="99" operator="containsText" text="Rink Rats">
      <formula>NOT(ISERROR(SEARCH("Rink Rats",B5)))</formula>
    </cfRule>
    <cfRule type="containsText" dxfId="221" priority="100" operator="containsText" text="Victors">
      <formula>NOT(ISERROR(SEARCH("Victors",B5)))</formula>
    </cfRule>
    <cfRule type="containsText" dxfId="220" priority="101" operator="containsText" text="Kryptonite">
      <formula>NOT(ISERROR(SEARCH("Kryptonite",B5)))</formula>
    </cfRule>
    <cfRule type="containsText" dxfId="219" priority="102" operator="containsText" text="Ichi">
      <formula>NOT(ISERROR(SEARCH("Ichi",B5)))</formula>
    </cfRule>
    <cfRule type="containsText" dxfId="218" priority="103" operator="containsText" text="FoDM/KB">
      <formula>NOT(ISERROR(SEARCH("FoDM/KB",B5)))</formula>
    </cfRule>
    <cfRule type="containsText" dxfId="217" priority="104" operator="containsText" text="Alien">
      <formula>NOT(ISERROR(SEARCH("Alien",B5)))</formula>
    </cfRule>
    <cfRule type="containsText" dxfId="216" priority="105" operator="containsText" text="Red Alert">
      <formula>NOT(ISERROR(SEARCH("Red Alert",B5)))</formula>
    </cfRule>
  </conditionalFormatting>
  <conditionalFormatting sqref="F11">
    <cfRule type="containsText" dxfId="215" priority="90" operator="containsText" text="Flying Moose">
      <formula>NOT(ISERROR(SEARCH("Flying Moose",F11)))</formula>
    </cfRule>
    <cfRule type="containsText" dxfId="214" priority="91" operator="containsText" text="Rink Rats">
      <formula>NOT(ISERROR(SEARCH("Rink Rats",F11)))</formula>
    </cfRule>
    <cfRule type="containsText" dxfId="213" priority="92" operator="containsText" text="Victors">
      <formula>NOT(ISERROR(SEARCH("Victors",F11)))</formula>
    </cfRule>
    <cfRule type="containsText" dxfId="212" priority="93" operator="containsText" text="Kryptonite">
      <formula>NOT(ISERROR(SEARCH("Kryptonite",F11)))</formula>
    </cfRule>
    <cfRule type="containsText" dxfId="211" priority="94" operator="containsText" text="Ichi">
      <formula>NOT(ISERROR(SEARCH("Ichi",F11)))</formula>
    </cfRule>
    <cfRule type="containsText" dxfId="210" priority="95" operator="containsText" text="FoDM/KB">
      <formula>NOT(ISERROR(SEARCH("FoDM/KB",F11)))</formula>
    </cfRule>
    <cfRule type="containsText" dxfId="209" priority="96" operator="containsText" text="Alien">
      <formula>NOT(ISERROR(SEARCH("Alien",F11)))</formula>
    </cfRule>
    <cfRule type="containsText" dxfId="208" priority="97" operator="containsText" text="Red Alert">
      <formula>NOT(ISERROR(SEARCH("Red Alert",F11)))</formula>
    </cfRule>
  </conditionalFormatting>
  <conditionalFormatting sqref="F8">
    <cfRule type="containsText" dxfId="207" priority="82" operator="containsText" text="Puckheads">
      <formula>NOT(ISERROR(SEARCH("Puckheads",F8)))</formula>
    </cfRule>
    <cfRule type="containsText" dxfId="206" priority="83" operator="containsText" text="Rink Rats">
      <formula>NOT(ISERROR(SEARCH("Rink Rats",F8)))</formula>
    </cfRule>
    <cfRule type="containsText" dxfId="205" priority="84" operator="containsText" text="Victors">
      <formula>NOT(ISERROR(SEARCH("Victors",F8)))</formula>
    </cfRule>
    <cfRule type="containsText" dxfId="204" priority="85" operator="containsText" text="Kryptonite">
      <formula>NOT(ISERROR(SEARCH("Kryptonite",F8)))</formula>
    </cfRule>
    <cfRule type="containsText" dxfId="203" priority="86" operator="containsText" text="Ichi">
      <formula>NOT(ISERROR(SEARCH("Ichi",F8)))</formula>
    </cfRule>
    <cfRule type="containsText" dxfId="202" priority="87" operator="containsText" text="FoDM/KB">
      <formula>NOT(ISERROR(SEARCH("FoDM/KB",F8)))</formula>
    </cfRule>
    <cfRule type="containsText" dxfId="201" priority="88" operator="containsText" text="Alien">
      <formula>NOT(ISERROR(SEARCH("Alien",F8)))</formula>
    </cfRule>
    <cfRule type="containsText" dxfId="200" priority="89" operator="containsText" text="Red Alert">
      <formula>NOT(ISERROR(SEARCH("Red Alert",F8)))</formula>
    </cfRule>
  </conditionalFormatting>
  <conditionalFormatting sqref="B25">
    <cfRule type="containsText" dxfId="199" priority="74" operator="containsText" text="Puckheads">
      <formula>NOT(ISERROR(SEARCH("Puckheads",B25)))</formula>
    </cfRule>
    <cfRule type="containsText" dxfId="198" priority="75" operator="containsText" text="Rink Rats">
      <formula>NOT(ISERROR(SEARCH("Rink Rats",B25)))</formula>
    </cfRule>
    <cfRule type="containsText" dxfId="197" priority="76" operator="containsText" text="Victors">
      <formula>NOT(ISERROR(SEARCH("Victors",B25)))</formula>
    </cfRule>
    <cfRule type="containsText" dxfId="196" priority="77" operator="containsText" text="Kryptonite">
      <formula>NOT(ISERROR(SEARCH("Kryptonite",B25)))</formula>
    </cfRule>
    <cfRule type="containsText" dxfId="195" priority="78" operator="containsText" text="Ichi">
      <formula>NOT(ISERROR(SEARCH("Ichi",B25)))</formula>
    </cfRule>
    <cfRule type="containsText" dxfId="194" priority="79" operator="containsText" text="FoDM/KB">
      <formula>NOT(ISERROR(SEARCH("FoDM/KB",B25)))</formula>
    </cfRule>
    <cfRule type="containsText" dxfId="193" priority="80" operator="containsText" text="Alien">
      <formula>NOT(ISERROR(SEARCH("Alien",B25)))</formula>
    </cfRule>
    <cfRule type="containsText" dxfId="192" priority="81" operator="containsText" text="Red Alert">
      <formula>NOT(ISERROR(SEARCH("Red Alert",B25)))</formula>
    </cfRule>
  </conditionalFormatting>
  <conditionalFormatting sqref="J17:J35 J37">
    <cfRule type="duplicateValues" dxfId="191" priority="4400"/>
  </conditionalFormatting>
  <conditionalFormatting sqref="J36">
    <cfRule type="duplicateValues" dxfId="190" priority="73"/>
  </conditionalFormatting>
  <conditionalFormatting sqref="B8">
    <cfRule type="containsText" dxfId="189" priority="65" operator="containsText" text="Flying Moose">
      <formula>NOT(ISERROR(SEARCH("Flying Moose",B8)))</formula>
    </cfRule>
    <cfRule type="containsText" dxfId="188" priority="66" operator="containsText" text="Rink Rats">
      <formula>NOT(ISERROR(SEARCH("Rink Rats",B8)))</formula>
    </cfRule>
    <cfRule type="containsText" dxfId="187" priority="67" operator="containsText" text="Victors">
      <formula>NOT(ISERROR(SEARCH("Victors",B8)))</formula>
    </cfRule>
    <cfRule type="containsText" dxfId="186" priority="68" operator="containsText" text="Kryptonite">
      <formula>NOT(ISERROR(SEARCH("Kryptonite",B8)))</formula>
    </cfRule>
    <cfRule type="containsText" dxfId="185" priority="69" operator="containsText" text="Ichi">
      <formula>NOT(ISERROR(SEARCH("Ichi",B8)))</formula>
    </cfRule>
    <cfRule type="containsText" dxfId="184" priority="70" operator="containsText" text="FoDM/KB">
      <formula>NOT(ISERROR(SEARCH("FoDM/KB",B8)))</formula>
    </cfRule>
    <cfRule type="containsText" dxfId="183" priority="71" operator="containsText" text="Alien">
      <formula>NOT(ISERROR(SEARCH("Alien",B8)))</formula>
    </cfRule>
    <cfRule type="containsText" dxfId="182" priority="72" operator="containsText" text="Red Alert">
      <formula>NOT(ISERROR(SEARCH("Red Alert",B8)))</formula>
    </cfRule>
  </conditionalFormatting>
  <conditionalFormatting sqref="F24">
    <cfRule type="containsText" dxfId="181" priority="49" operator="containsText" text="Flying Moose">
      <formula>NOT(ISERROR(SEARCH("Flying Moose",F24)))</formula>
    </cfRule>
    <cfRule type="containsText" dxfId="180" priority="50" operator="containsText" text="Rink Rats">
      <formula>NOT(ISERROR(SEARCH("Rink Rats",F24)))</formula>
    </cfRule>
    <cfRule type="containsText" dxfId="179" priority="51" operator="containsText" text="Victors">
      <formula>NOT(ISERROR(SEARCH("Victors",F24)))</formula>
    </cfRule>
    <cfRule type="containsText" dxfId="178" priority="52" operator="containsText" text="Kryptonite">
      <formula>NOT(ISERROR(SEARCH("Kryptonite",F24)))</formula>
    </cfRule>
    <cfRule type="containsText" dxfId="177" priority="53" operator="containsText" text="Ichi">
      <formula>NOT(ISERROR(SEARCH("Ichi",F24)))</formula>
    </cfRule>
    <cfRule type="containsText" dxfId="176" priority="54" operator="containsText" text="FoDM/KB">
      <formula>NOT(ISERROR(SEARCH("FoDM/KB",F24)))</formula>
    </cfRule>
    <cfRule type="containsText" dxfId="175" priority="55" operator="containsText" text="Alien">
      <formula>NOT(ISERROR(SEARCH("Alien",F24)))</formula>
    </cfRule>
    <cfRule type="containsText" dxfId="174" priority="56" operator="containsText" text="Red Alert">
      <formula>NOT(ISERROR(SEARCH("Red Alert",F24)))</formula>
    </cfRule>
  </conditionalFormatting>
  <conditionalFormatting sqref="F21">
    <cfRule type="containsText" dxfId="173" priority="41" operator="containsText" text="Flying Moose">
      <formula>NOT(ISERROR(SEARCH("Flying Moose",F21)))</formula>
    </cfRule>
    <cfRule type="containsText" dxfId="172" priority="42" operator="containsText" text="Rink Rats">
      <formula>NOT(ISERROR(SEARCH("Rink Rats",F21)))</formula>
    </cfRule>
    <cfRule type="containsText" dxfId="171" priority="43" operator="containsText" text="Victors">
      <formula>NOT(ISERROR(SEARCH("Victors",F21)))</formula>
    </cfRule>
    <cfRule type="containsText" dxfId="170" priority="44" operator="containsText" text="Kryptonite">
      <formula>NOT(ISERROR(SEARCH("Kryptonite",F21)))</formula>
    </cfRule>
    <cfRule type="containsText" dxfId="169" priority="45" operator="containsText" text="Ichi">
      <formula>NOT(ISERROR(SEARCH("Ichi",F21)))</formula>
    </cfRule>
    <cfRule type="containsText" dxfId="168" priority="46" operator="containsText" text="FoDM/KB">
      <formula>NOT(ISERROR(SEARCH("FoDM/KB",F21)))</formula>
    </cfRule>
    <cfRule type="containsText" dxfId="167" priority="47" operator="containsText" text="Alien">
      <formula>NOT(ISERROR(SEARCH("Alien",F21)))</formula>
    </cfRule>
    <cfRule type="containsText" dxfId="166" priority="48" operator="containsText" text="Red Alert">
      <formula>NOT(ISERROR(SEARCH("Red Alert",F21)))</formula>
    </cfRule>
  </conditionalFormatting>
  <conditionalFormatting sqref="B20">
    <cfRule type="containsText" dxfId="165" priority="33" operator="containsText" text="Flying Moose">
      <formula>NOT(ISERROR(SEARCH("Flying Moose",B20)))</formula>
    </cfRule>
    <cfRule type="containsText" dxfId="164" priority="34" operator="containsText" text="Rink Rats">
      <formula>NOT(ISERROR(SEARCH("Rink Rats",B20)))</formula>
    </cfRule>
    <cfRule type="containsText" dxfId="163" priority="35" operator="containsText" text="Victors">
      <formula>NOT(ISERROR(SEARCH("Victors",B20)))</formula>
    </cfRule>
    <cfRule type="containsText" dxfId="162" priority="36" operator="containsText" text="Kryptonite">
      <formula>NOT(ISERROR(SEARCH("Kryptonite",B20)))</formula>
    </cfRule>
    <cfRule type="containsText" dxfId="161" priority="37" operator="containsText" text="Ichi">
      <formula>NOT(ISERROR(SEARCH("Ichi",B20)))</formula>
    </cfRule>
    <cfRule type="containsText" dxfId="160" priority="38" operator="containsText" text="FoDM/KB">
      <formula>NOT(ISERROR(SEARCH("FoDM/KB",B20)))</formula>
    </cfRule>
    <cfRule type="containsText" dxfId="159" priority="39" operator="containsText" text="Alien">
      <formula>NOT(ISERROR(SEARCH("Alien",B20)))</formula>
    </cfRule>
    <cfRule type="containsText" dxfId="158" priority="40" operator="containsText" text="Red Alert">
      <formula>NOT(ISERROR(SEARCH("Red Alert",B20)))</formula>
    </cfRule>
  </conditionalFormatting>
  <conditionalFormatting sqref="B11">
    <cfRule type="containsText" dxfId="157" priority="25" operator="containsText" text="Flying Moose">
      <formula>NOT(ISERROR(SEARCH("Flying Moose",B11)))</formula>
    </cfRule>
    <cfRule type="containsText" dxfId="156" priority="26" operator="containsText" text="Rink Rats">
      <formula>NOT(ISERROR(SEARCH("Rink Rats",B11)))</formula>
    </cfRule>
    <cfRule type="containsText" dxfId="155" priority="27" operator="containsText" text="Victors">
      <formula>NOT(ISERROR(SEARCH("Victors",B11)))</formula>
    </cfRule>
    <cfRule type="containsText" dxfId="154" priority="28" operator="containsText" text="Kryptonite">
      <formula>NOT(ISERROR(SEARCH("Kryptonite",B11)))</formula>
    </cfRule>
    <cfRule type="containsText" dxfId="153" priority="29" operator="containsText" text="Ichi">
      <formula>NOT(ISERROR(SEARCH("Ichi",B11)))</formula>
    </cfRule>
    <cfRule type="containsText" dxfId="152" priority="30" operator="containsText" text="FoDM/KB">
      <formula>NOT(ISERROR(SEARCH("FoDM/KB",B11)))</formula>
    </cfRule>
    <cfRule type="containsText" dxfId="151" priority="31" operator="containsText" text="Alien">
      <formula>NOT(ISERROR(SEARCH("Alien",B11)))</formula>
    </cfRule>
    <cfRule type="containsText" dxfId="150" priority="32" operator="containsText" text="Red Alert">
      <formula>NOT(ISERROR(SEARCH("Red Alert",B11)))</formula>
    </cfRule>
  </conditionalFormatting>
  <conditionalFormatting sqref="B10">
    <cfRule type="containsText" dxfId="149" priority="17" operator="containsText" text="Flying Moose">
      <formula>NOT(ISERROR(SEARCH("Flying Moose",B10)))</formula>
    </cfRule>
    <cfRule type="containsText" dxfId="148" priority="18" operator="containsText" text="Rink Rats">
      <formula>NOT(ISERROR(SEARCH("Rink Rats",B10)))</formula>
    </cfRule>
    <cfRule type="containsText" dxfId="147" priority="19" operator="containsText" text="Victors">
      <formula>NOT(ISERROR(SEARCH("Victors",B10)))</formula>
    </cfRule>
    <cfRule type="containsText" dxfId="146" priority="20" operator="containsText" text="Kryptonite">
      <formula>NOT(ISERROR(SEARCH("Kryptonite",B10)))</formula>
    </cfRule>
    <cfRule type="containsText" dxfId="145" priority="21" operator="containsText" text="Ichi">
      <formula>NOT(ISERROR(SEARCH("Ichi",B10)))</formula>
    </cfRule>
    <cfRule type="containsText" dxfId="144" priority="22" operator="containsText" text="FoDM/KB">
      <formula>NOT(ISERROR(SEARCH("FoDM/KB",B10)))</formula>
    </cfRule>
    <cfRule type="containsText" dxfId="143" priority="23" operator="containsText" text="Alien">
      <formula>NOT(ISERROR(SEARCH("Alien",B10)))</formula>
    </cfRule>
    <cfRule type="containsText" dxfId="142" priority="24" operator="containsText" text="Red Alert">
      <formula>NOT(ISERROR(SEARCH("Red Alert",B10)))</formula>
    </cfRule>
  </conditionalFormatting>
  <conditionalFormatting sqref="B9">
    <cfRule type="containsText" dxfId="141" priority="9" operator="containsText" text="Flying Moose">
      <formula>NOT(ISERROR(SEARCH("Flying Moose",B9)))</formula>
    </cfRule>
    <cfRule type="containsText" dxfId="140" priority="10" operator="containsText" text="Rink Rats">
      <formula>NOT(ISERROR(SEARCH("Rink Rats",B9)))</formula>
    </cfRule>
    <cfRule type="containsText" dxfId="139" priority="11" operator="containsText" text="Victors">
      <formula>NOT(ISERROR(SEARCH("Victors",B9)))</formula>
    </cfRule>
    <cfRule type="containsText" dxfId="138" priority="12" operator="containsText" text="Kryptonite">
      <formula>NOT(ISERROR(SEARCH("Kryptonite",B9)))</formula>
    </cfRule>
    <cfRule type="containsText" dxfId="137" priority="13" operator="containsText" text="Ichi">
      <formula>NOT(ISERROR(SEARCH("Ichi",B9)))</formula>
    </cfRule>
    <cfRule type="containsText" dxfId="136" priority="14" operator="containsText" text="FoDM/KB">
      <formula>NOT(ISERROR(SEARCH("FoDM/KB",B9)))</formula>
    </cfRule>
    <cfRule type="containsText" dxfId="135" priority="15" operator="containsText" text="Alien">
      <formula>NOT(ISERROR(SEARCH("Alien",B9)))</formula>
    </cfRule>
    <cfRule type="containsText" dxfId="134" priority="16" operator="containsText" text="Red Alert">
      <formula>NOT(ISERROR(SEARCH("Red Alert",B9)))</formula>
    </cfRule>
  </conditionalFormatting>
  <conditionalFormatting sqref="F6">
    <cfRule type="containsText" dxfId="133" priority="1" operator="containsText" text="Puckheads">
      <formula>NOT(ISERROR(SEARCH("Puckheads",F6)))</formula>
    </cfRule>
    <cfRule type="containsText" dxfId="132" priority="2" operator="containsText" text="Rink Rats">
      <formula>NOT(ISERROR(SEARCH("Rink Rats",F6)))</formula>
    </cfRule>
    <cfRule type="containsText" dxfId="131" priority="3" operator="containsText" text="Victors">
      <formula>NOT(ISERROR(SEARCH("Victors",F6)))</formula>
    </cfRule>
    <cfRule type="containsText" dxfId="130" priority="4" operator="containsText" text="Kryptonite">
      <formula>NOT(ISERROR(SEARCH("Kryptonite",F6)))</formula>
    </cfRule>
    <cfRule type="containsText" dxfId="129" priority="5" operator="containsText" text="Ichi">
      <formula>NOT(ISERROR(SEARCH("Ichi",F6)))</formula>
    </cfRule>
    <cfRule type="containsText" dxfId="128" priority="6" operator="containsText" text="FoDM/KB">
      <formula>NOT(ISERROR(SEARCH("FoDM/KB",F6)))</formula>
    </cfRule>
    <cfRule type="containsText" dxfId="127" priority="7" operator="containsText" text="Alien">
      <formula>NOT(ISERROR(SEARCH("Alien",F6)))</formula>
    </cfRule>
    <cfRule type="containsText" dxfId="126" priority="8" operator="containsText" text="Red Alert">
      <formula>NOT(ISERROR(SEARCH("Red Alert",F6)))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topLeftCell="A852" workbookViewId="0">
      <selection activeCell="A826" sqref="A826:XFD873"/>
    </sheetView>
  </sheetViews>
  <sheetFormatPr defaultRowHeight="15" x14ac:dyDescent="0.25"/>
  <cols>
    <col min="1" max="1" width="10.7109375" style="184" bestFit="1" customWidth="1"/>
    <col min="2" max="3" width="12" style="184" bestFit="1" customWidth="1"/>
    <col min="4" max="9" width="9.140625" style="184"/>
  </cols>
  <sheetData>
    <row r="1" spans="1:9" x14ac:dyDescent="0.25">
      <c r="A1" s="202" t="s">
        <v>230</v>
      </c>
      <c r="B1" s="203" t="s">
        <v>37</v>
      </c>
      <c r="C1" s="203" t="s">
        <v>594</v>
      </c>
      <c r="D1" s="201" t="s">
        <v>595</v>
      </c>
      <c r="E1" s="201" t="s">
        <v>391</v>
      </c>
      <c r="F1" s="201" t="s">
        <v>234</v>
      </c>
      <c r="G1" s="201" t="s">
        <v>596</v>
      </c>
      <c r="H1" s="201" t="s">
        <v>597</v>
      </c>
      <c r="I1" s="201" t="s">
        <v>598</v>
      </c>
    </row>
    <row r="2" spans="1:9" x14ac:dyDescent="0.25">
      <c r="A2" s="204">
        <v>40072</v>
      </c>
      <c r="B2" s="110" t="s">
        <v>266</v>
      </c>
      <c r="C2" s="110" t="s">
        <v>38</v>
      </c>
      <c r="D2" s="194" t="s">
        <v>540</v>
      </c>
      <c r="E2" s="194">
        <v>3</v>
      </c>
      <c r="F2" s="194">
        <v>7</v>
      </c>
      <c r="G2" s="194"/>
      <c r="H2" s="194"/>
      <c r="I2" s="184">
        <f>E2-F2</f>
        <v>-4</v>
      </c>
    </row>
    <row r="3" spans="1:9" x14ac:dyDescent="0.25">
      <c r="A3" s="204">
        <v>40072</v>
      </c>
      <c r="B3" s="110" t="s">
        <v>38</v>
      </c>
      <c r="C3" s="110" t="s">
        <v>266</v>
      </c>
      <c r="D3" s="194" t="s">
        <v>541</v>
      </c>
      <c r="E3" s="194">
        <v>7</v>
      </c>
      <c r="F3" s="194">
        <v>3</v>
      </c>
      <c r="G3" s="194"/>
      <c r="H3" s="194"/>
      <c r="I3" s="184">
        <f t="shared" ref="I3:I66" si="0">E3-F3</f>
        <v>4</v>
      </c>
    </row>
    <row r="4" spans="1:9" x14ac:dyDescent="0.25">
      <c r="A4" s="204">
        <v>40072</v>
      </c>
      <c r="B4" s="110" t="s">
        <v>184</v>
      </c>
      <c r="C4" s="110" t="s">
        <v>39</v>
      </c>
      <c r="D4" s="194" t="s">
        <v>541</v>
      </c>
      <c r="E4" s="194">
        <v>6</v>
      </c>
      <c r="F4" s="194">
        <v>3</v>
      </c>
      <c r="G4" s="194"/>
      <c r="H4" s="194"/>
      <c r="I4" s="184">
        <f t="shared" si="0"/>
        <v>3</v>
      </c>
    </row>
    <row r="5" spans="1:9" x14ac:dyDescent="0.25">
      <c r="A5" s="204">
        <v>40072</v>
      </c>
      <c r="B5" s="110" t="s">
        <v>162</v>
      </c>
      <c r="C5" s="110" t="s">
        <v>119</v>
      </c>
      <c r="D5" s="194" t="s">
        <v>540</v>
      </c>
      <c r="E5" s="194">
        <v>4</v>
      </c>
      <c r="F5" s="194">
        <v>6</v>
      </c>
      <c r="G5" s="194"/>
      <c r="H5" s="194"/>
      <c r="I5" s="184">
        <f t="shared" si="0"/>
        <v>-2</v>
      </c>
    </row>
    <row r="6" spans="1:9" x14ac:dyDescent="0.25">
      <c r="A6" s="204">
        <v>40072</v>
      </c>
      <c r="B6" s="110" t="s">
        <v>119</v>
      </c>
      <c r="C6" s="110" t="s">
        <v>162</v>
      </c>
      <c r="D6" s="194" t="s">
        <v>541</v>
      </c>
      <c r="E6" s="194">
        <v>6</v>
      </c>
      <c r="F6" s="194">
        <v>4</v>
      </c>
      <c r="G6" s="194"/>
      <c r="H6" s="194"/>
      <c r="I6" s="184">
        <f t="shared" si="0"/>
        <v>2</v>
      </c>
    </row>
    <row r="7" spans="1:9" x14ac:dyDescent="0.25">
      <c r="A7" s="204">
        <v>40072</v>
      </c>
      <c r="B7" s="110" t="s">
        <v>39</v>
      </c>
      <c r="C7" s="110" t="s">
        <v>184</v>
      </c>
      <c r="D7" s="194" t="s">
        <v>540</v>
      </c>
      <c r="E7" s="194">
        <v>3</v>
      </c>
      <c r="F7" s="194">
        <v>6</v>
      </c>
      <c r="G7" s="194"/>
      <c r="H7" s="194"/>
      <c r="I7" s="184">
        <f t="shared" si="0"/>
        <v>-3</v>
      </c>
    </row>
    <row r="8" spans="1:9" x14ac:dyDescent="0.25">
      <c r="A8" s="204">
        <v>40079</v>
      </c>
      <c r="B8" s="110" t="s">
        <v>119</v>
      </c>
      <c r="C8" s="110" t="s">
        <v>38</v>
      </c>
      <c r="D8" s="194" t="s">
        <v>540</v>
      </c>
      <c r="E8" s="194">
        <v>1</v>
      </c>
      <c r="F8" s="194">
        <v>11</v>
      </c>
      <c r="G8" s="194"/>
      <c r="H8" s="194"/>
      <c r="I8" s="184">
        <f t="shared" si="0"/>
        <v>-10</v>
      </c>
    </row>
    <row r="9" spans="1:9" x14ac:dyDescent="0.25">
      <c r="A9" s="204">
        <v>40079</v>
      </c>
      <c r="B9" s="110" t="s">
        <v>184</v>
      </c>
      <c r="C9" s="110" t="s">
        <v>266</v>
      </c>
      <c r="D9" s="194" t="s">
        <v>541</v>
      </c>
      <c r="E9" s="194">
        <v>11</v>
      </c>
      <c r="F9" s="194">
        <v>4</v>
      </c>
      <c r="G9" s="194"/>
      <c r="H9" s="194"/>
      <c r="I9" s="184">
        <f t="shared" si="0"/>
        <v>7</v>
      </c>
    </row>
    <row r="10" spans="1:9" x14ac:dyDescent="0.25">
      <c r="A10" s="204">
        <v>40079</v>
      </c>
      <c r="B10" s="110" t="s">
        <v>162</v>
      </c>
      <c r="C10" s="110" t="s">
        <v>39</v>
      </c>
      <c r="D10" s="194" t="s">
        <v>540</v>
      </c>
      <c r="E10" s="194">
        <v>3</v>
      </c>
      <c r="F10" s="194">
        <v>8</v>
      </c>
      <c r="G10" s="194"/>
      <c r="H10" s="194"/>
      <c r="I10" s="184">
        <f t="shared" si="0"/>
        <v>-5</v>
      </c>
    </row>
    <row r="11" spans="1:9" x14ac:dyDescent="0.25">
      <c r="A11" s="204">
        <v>40079</v>
      </c>
      <c r="B11" s="110" t="s">
        <v>38</v>
      </c>
      <c r="C11" s="110" t="s">
        <v>119</v>
      </c>
      <c r="D11" s="194" t="s">
        <v>541</v>
      </c>
      <c r="E11" s="194">
        <v>11</v>
      </c>
      <c r="F11" s="194">
        <v>1</v>
      </c>
      <c r="G11" s="194"/>
      <c r="H11" s="194"/>
      <c r="I11" s="184">
        <f t="shared" si="0"/>
        <v>10</v>
      </c>
    </row>
    <row r="12" spans="1:9" x14ac:dyDescent="0.25">
      <c r="A12" s="204">
        <v>40079</v>
      </c>
      <c r="B12" s="110" t="s">
        <v>39</v>
      </c>
      <c r="C12" s="110" t="s">
        <v>162</v>
      </c>
      <c r="D12" s="194" t="s">
        <v>541</v>
      </c>
      <c r="E12" s="194">
        <v>8</v>
      </c>
      <c r="F12" s="194">
        <v>3</v>
      </c>
      <c r="G12" s="194"/>
      <c r="H12" s="194"/>
      <c r="I12" s="184">
        <f t="shared" si="0"/>
        <v>5</v>
      </c>
    </row>
    <row r="13" spans="1:9" x14ac:dyDescent="0.25">
      <c r="A13" s="204">
        <v>40079</v>
      </c>
      <c r="B13" s="110" t="s">
        <v>266</v>
      </c>
      <c r="C13" s="110" t="s">
        <v>184</v>
      </c>
      <c r="D13" s="194" t="s">
        <v>540</v>
      </c>
      <c r="E13" s="194">
        <v>4</v>
      </c>
      <c r="F13" s="194">
        <v>11</v>
      </c>
      <c r="G13" s="194"/>
      <c r="H13" s="194"/>
      <c r="I13" s="184">
        <f t="shared" si="0"/>
        <v>-7</v>
      </c>
    </row>
    <row r="14" spans="1:9" x14ac:dyDescent="0.25">
      <c r="A14" s="204">
        <v>40086</v>
      </c>
      <c r="B14" s="110" t="s">
        <v>39</v>
      </c>
      <c r="C14" s="110" t="s">
        <v>38</v>
      </c>
      <c r="D14" s="194" t="s">
        <v>541</v>
      </c>
      <c r="E14" s="194">
        <v>7</v>
      </c>
      <c r="F14" s="194">
        <v>1</v>
      </c>
      <c r="G14" s="194"/>
      <c r="H14" s="194"/>
      <c r="I14" s="184">
        <f t="shared" si="0"/>
        <v>6</v>
      </c>
    </row>
    <row r="15" spans="1:9" x14ac:dyDescent="0.25">
      <c r="A15" s="204">
        <v>40086</v>
      </c>
      <c r="B15" s="110" t="s">
        <v>119</v>
      </c>
      <c r="C15" s="110" t="s">
        <v>266</v>
      </c>
      <c r="D15" s="194" t="s">
        <v>541</v>
      </c>
      <c r="E15" s="194">
        <v>7</v>
      </c>
      <c r="F15" s="194">
        <v>3</v>
      </c>
      <c r="G15" s="194"/>
      <c r="H15" s="194"/>
      <c r="I15" s="184">
        <f t="shared" si="0"/>
        <v>4</v>
      </c>
    </row>
    <row r="16" spans="1:9" x14ac:dyDescent="0.25">
      <c r="A16" s="204">
        <v>40086</v>
      </c>
      <c r="B16" s="110" t="s">
        <v>38</v>
      </c>
      <c r="C16" s="110" t="s">
        <v>39</v>
      </c>
      <c r="D16" s="194" t="s">
        <v>540</v>
      </c>
      <c r="E16" s="194">
        <v>1</v>
      </c>
      <c r="F16" s="194">
        <v>7</v>
      </c>
      <c r="G16" s="194"/>
      <c r="H16" s="194"/>
      <c r="I16" s="184">
        <f t="shared" si="0"/>
        <v>-6</v>
      </c>
    </row>
    <row r="17" spans="1:9" x14ac:dyDescent="0.25">
      <c r="A17" s="204">
        <v>40086</v>
      </c>
      <c r="B17" s="110" t="s">
        <v>266</v>
      </c>
      <c r="C17" s="110" t="s">
        <v>119</v>
      </c>
      <c r="D17" s="194" t="s">
        <v>540</v>
      </c>
      <c r="E17" s="194">
        <v>3</v>
      </c>
      <c r="F17" s="194">
        <v>7</v>
      </c>
      <c r="G17" s="194"/>
      <c r="H17" s="194"/>
      <c r="I17" s="184">
        <f t="shared" si="0"/>
        <v>-4</v>
      </c>
    </row>
    <row r="18" spans="1:9" x14ac:dyDescent="0.25">
      <c r="A18" s="204">
        <v>40086</v>
      </c>
      <c r="B18" s="110" t="s">
        <v>184</v>
      </c>
      <c r="C18" s="110" t="s">
        <v>162</v>
      </c>
      <c r="D18" s="194" t="s">
        <v>541</v>
      </c>
      <c r="E18" s="194">
        <v>5</v>
      </c>
      <c r="F18" s="194">
        <v>4</v>
      </c>
      <c r="G18" s="194"/>
      <c r="H18" s="194"/>
      <c r="I18" s="184">
        <f t="shared" si="0"/>
        <v>1</v>
      </c>
    </row>
    <row r="19" spans="1:9" x14ac:dyDescent="0.25">
      <c r="A19" s="204">
        <v>40086</v>
      </c>
      <c r="B19" s="110" t="s">
        <v>162</v>
      </c>
      <c r="C19" s="110" t="s">
        <v>184</v>
      </c>
      <c r="D19" s="194" t="s">
        <v>540</v>
      </c>
      <c r="E19" s="194">
        <v>4</v>
      </c>
      <c r="F19" s="194">
        <v>5</v>
      </c>
      <c r="G19" s="194"/>
      <c r="H19" s="194"/>
      <c r="I19" s="184">
        <f t="shared" si="0"/>
        <v>-1</v>
      </c>
    </row>
    <row r="20" spans="1:9" x14ac:dyDescent="0.25">
      <c r="A20" s="204">
        <v>40093</v>
      </c>
      <c r="B20" s="110" t="s">
        <v>184</v>
      </c>
      <c r="C20" s="110" t="s">
        <v>38</v>
      </c>
      <c r="D20" s="194" t="s">
        <v>599</v>
      </c>
      <c r="E20" s="194">
        <v>6</v>
      </c>
      <c r="F20" s="194">
        <v>6</v>
      </c>
      <c r="G20" s="194" t="s">
        <v>600</v>
      </c>
      <c r="H20" s="194"/>
      <c r="I20" s="184">
        <f t="shared" si="0"/>
        <v>0</v>
      </c>
    </row>
    <row r="21" spans="1:9" x14ac:dyDescent="0.25">
      <c r="A21" s="204">
        <v>40093</v>
      </c>
      <c r="B21" s="110" t="s">
        <v>162</v>
      </c>
      <c r="C21" s="110" t="s">
        <v>266</v>
      </c>
      <c r="D21" s="194" t="s">
        <v>541</v>
      </c>
      <c r="E21" s="194">
        <v>7</v>
      </c>
      <c r="F21" s="194">
        <v>0</v>
      </c>
      <c r="G21" s="194"/>
      <c r="H21" s="194"/>
      <c r="I21" s="184">
        <f t="shared" si="0"/>
        <v>7</v>
      </c>
    </row>
    <row r="22" spans="1:9" x14ac:dyDescent="0.25">
      <c r="A22" s="204">
        <v>40093</v>
      </c>
      <c r="B22" s="110" t="s">
        <v>119</v>
      </c>
      <c r="C22" s="110" t="s">
        <v>39</v>
      </c>
      <c r="D22" s="194" t="s">
        <v>540</v>
      </c>
      <c r="E22" s="194">
        <v>1</v>
      </c>
      <c r="F22" s="194">
        <v>8</v>
      </c>
      <c r="G22" s="194"/>
      <c r="H22" s="194"/>
      <c r="I22" s="184">
        <f t="shared" si="0"/>
        <v>-7</v>
      </c>
    </row>
    <row r="23" spans="1:9" x14ac:dyDescent="0.25">
      <c r="A23" s="204">
        <v>40093</v>
      </c>
      <c r="B23" s="110" t="s">
        <v>39</v>
      </c>
      <c r="C23" s="110" t="s">
        <v>119</v>
      </c>
      <c r="D23" s="194" t="s">
        <v>541</v>
      </c>
      <c r="E23" s="194">
        <v>8</v>
      </c>
      <c r="F23" s="194">
        <v>1</v>
      </c>
      <c r="G23" s="194"/>
      <c r="H23" s="194"/>
      <c r="I23" s="184">
        <f t="shared" si="0"/>
        <v>7</v>
      </c>
    </row>
    <row r="24" spans="1:9" x14ac:dyDescent="0.25">
      <c r="A24" s="204">
        <v>40093</v>
      </c>
      <c r="B24" s="110" t="s">
        <v>266</v>
      </c>
      <c r="C24" s="110" t="s">
        <v>162</v>
      </c>
      <c r="D24" s="194" t="s">
        <v>540</v>
      </c>
      <c r="E24" s="194">
        <v>0</v>
      </c>
      <c r="F24" s="194">
        <v>7</v>
      </c>
      <c r="G24" s="194"/>
      <c r="H24" s="194"/>
      <c r="I24" s="184">
        <f t="shared" si="0"/>
        <v>-7</v>
      </c>
    </row>
    <row r="25" spans="1:9" x14ac:dyDescent="0.25">
      <c r="A25" s="204">
        <v>40093</v>
      </c>
      <c r="B25" s="110" t="s">
        <v>38</v>
      </c>
      <c r="C25" s="110" t="s">
        <v>184</v>
      </c>
      <c r="D25" s="194" t="s">
        <v>389</v>
      </c>
      <c r="E25" s="194">
        <v>6</v>
      </c>
      <c r="F25" s="194">
        <v>6</v>
      </c>
      <c r="G25" s="194" t="s">
        <v>600</v>
      </c>
      <c r="H25" s="194"/>
      <c r="I25" s="184">
        <f t="shared" si="0"/>
        <v>0</v>
      </c>
    </row>
    <row r="26" spans="1:9" x14ac:dyDescent="0.25">
      <c r="A26" s="204">
        <v>40100</v>
      </c>
      <c r="B26" s="110" t="s">
        <v>162</v>
      </c>
      <c r="C26" s="110" t="s">
        <v>38</v>
      </c>
      <c r="D26" s="194" t="s">
        <v>540</v>
      </c>
      <c r="E26" s="194">
        <v>3</v>
      </c>
      <c r="F26" s="194">
        <v>9</v>
      </c>
      <c r="G26" s="194"/>
      <c r="H26" s="194"/>
      <c r="I26" s="184">
        <f t="shared" si="0"/>
        <v>-6</v>
      </c>
    </row>
    <row r="27" spans="1:9" x14ac:dyDescent="0.25">
      <c r="A27" s="204">
        <v>40100</v>
      </c>
      <c r="B27" s="110" t="s">
        <v>39</v>
      </c>
      <c r="C27" s="110" t="s">
        <v>266</v>
      </c>
      <c r="D27" s="194" t="s">
        <v>540</v>
      </c>
      <c r="E27" s="194">
        <v>2</v>
      </c>
      <c r="F27" s="194">
        <v>3</v>
      </c>
      <c r="G27" s="194"/>
      <c r="H27" s="194"/>
      <c r="I27" s="184">
        <f t="shared" si="0"/>
        <v>-1</v>
      </c>
    </row>
    <row r="28" spans="1:9" x14ac:dyDescent="0.25">
      <c r="A28" s="204">
        <v>40100</v>
      </c>
      <c r="B28" s="110" t="s">
        <v>266</v>
      </c>
      <c r="C28" s="110" t="s">
        <v>39</v>
      </c>
      <c r="D28" s="194" t="s">
        <v>541</v>
      </c>
      <c r="E28" s="194">
        <v>3</v>
      </c>
      <c r="F28" s="194">
        <v>2</v>
      </c>
      <c r="G28" s="194"/>
      <c r="H28" s="194"/>
      <c r="I28" s="184">
        <f t="shared" si="0"/>
        <v>1</v>
      </c>
    </row>
    <row r="29" spans="1:9" x14ac:dyDescent="0.25">
      <c r="A29" s="204">
        <v>40100</v>
      </c>
      <c r="B29" s="110" t="s">
        <v>184</v>
      </c>
      <c r="C29" s="110" t="s">
        <v>119</v>
      </c>
      <c r="D29" s="194" t="s">
        <v>540</v>
      </c>
      <c r="E29" s="194">
        <v>3</v>
      </c>
      <c r="F29" s="194">
        <v>5</v>
      </c>
      <c r="G29" s="194"/>
      <c r="H29" s="194"/>
      <c r="I29" s="184">
        <f t="shared" si="0"/>
        <v>-2</v>
      </c>
    </row>
    <row r="30" spans="1:9" x14ac:dyDescent="0.25">
      <c r="A30" s="204">
        <v>40100</v>
      </c>
      <c r="B30" s="110" t="s">
        <v>38</v>
      </c>
      <c r="C30" s="110" t="s">
        <v>162</v>
      </c>
      <c r="D30" s="194" t="s">
        <v>541</v>
      </c>
      <c r="E30" s="194">
        <v>9</v>
      </c>
      <c r="F30" s="194">
        <v>3</v>
      </c>
      <c r="G30" s="194"/>
      <c r="H30" s="194"/>
      <c r="I30" s="184">
        <f t="shared" si="0"/>
        <v>6</v>
      </c>
    </row>
    <row r="31" spans="1:9" x14ac:dyDescent="0.25">
      <c r="A31" s="204">
        <v>40100</v>
      </c>
      <c r="B31" s="110" t="s">
        <v>119</v>
      </c>
      <c r="C31" s="110" t="s">
        <v>184</v>
      </c>
      <c r="D31" s="194" t="s">
        <v>541</v>
      </c>
      <c r="E31" s="194">
        <v>5</v>
      </c>
      <c r="F31" s="194">
        <v>3</v>
      </c>
      <c r="G31" s="194"/>
      <c r="H31" s="194"/>
      <c r="I31" s="184">
        <f t="shared" si="0"/>
        <v>2</v>
      </c>
    </row>
    <row r="32" spans="1:9" x14ac:dyDescent="0.25">
      <c r="A32" s="204">
        <v>40107</v>
      </c>
      <c r="B32" s="110" t="s">
        <v>266</v>
      </c>
      <c r="C32" s="110" t="s">
        <v>38</v>
      </c>
      <c r="D32" s="194" t="s">
        <v>540</v>
      </c>
      <c r="E32" s="194">
        <v>2</v>
      </c>
      <c r="F32" s="194">
        <v>6</v>
      </c>
      <c r="G32" s="194"/>
      <c r="H32" s="194"/>
      <c r="I32" s="184">
        <f t="shared" si="0"/>
        <v>-4</v>
      </c>
    </row>
    <row r="33" spans="1:9" x14ac:dyDescent="0.25">
      <c r="A33" s="204">
        <v>40107</v>
      </c>
      <c r="B33" s="110" t="s">
        <v>38</v>
      </c>
      <c r="C33" s="110" t="s">
        <v>266</v>
      </c>
      <c r="D33" s="194" t="s">
        <v>541</v>
      </c>
      <c r="E33" s="194">
        <v>6</v>
      </c>
      <c r="F33" s="194">
        <v>2</v>
      </c>
      <c r="G33" s="194"/>
      <c r="H33" s="194"/>
      <c r="I33" s="184">
        <f t="shared" si="0"/>
        <v>4</v>
      </c>
    </row>
    <row r="34" spans="1:9" x14ac:dyDescent="0.25">
      <c r="A34" s="204">
        <v>40107</v>
      </c>
      <c r="B34" s="110" t="s">
        <v>184</v>
      </c>
      <c r="C34" s="110" t="s">
        <v>39</v>
      </c>
      <c r="D34" s="194" t="s">
        <v>541</v>
      </c>
      <c r="E34" s="194">
        <v>4</v>
      </c>
      <c r="F34" s="194">
        <v>3</v>
      </c>
      <c r="G34" s="194"/>
      <c r="H34" s="194"/>
      <c r="I34" s="184">
        <f t="shared" si="0"/>
        <v>1</v>
      </c>
    </row>
    <row r="35" spans="1:9" x14ac:dyDescent="0.25">
      <c r="A35" s="204">
        <v>40107</v>
      </c>
      <c r="B35" s="110" t="s">
        <v>162</v>
      </c>
      <c r="C35" s="110" t="s">
        <v>119</v>
      </c>
      <c r="D35" s="194" t="s">
        <v>540</v>
      </c>
      <c r="E35" s="194">
        <v>3</v>
      </c>
      <c r="F35" s="194">
        <v>4</v>
      </c>
      <c r="G35" s="194"/>
      <c r="H35" s="194"/>
      <c r="I35" s="184">
        <f t="shared" si="0"/>
        <v>-1</v>
      </c>
    </row>
    <row r="36" spans="1:9" x14ac:dyDescent="0.25">
      <c r="A36" s="204">
        <v>40107</v>
      </c>
      <c r="B36" s="110" t="s">
        <v>119</v>
      </c>
      <c r="C36" s="110" t="s">
        <v>162</v>
      </c>
      <c r="D36" s="194" t="s">
        <v>541</v>
      </c>
      <c r="E36" s="194">
        <v>4</v>
      </c>
      <c r="F36" s="194">
        <v>3</v>
      </c>
      <c r="G36" s="194"/>
      <c r="H36" s="194"/>
      <c r="I36" s="184">
        <f t="shared" si="0"/>
        <v>1</v>
      </c>
    </row>
    <row r="37" spans="1:9" x14ac:dyDescent="0.25">
      <c r="A37" s="204">
        <v>40107</v>
      </c>
      <c r="B37" s="110" t="s">
        <v>39</v>
      </c>
      <c r="C37" s="110" t="s">
        <v>184</v>
      </c>
      <c r="D37" s="194" t="s">
        <v>540</v>
      </c>
      <c r="E37" s="194">
        <v>3</v>
      </c>
      <c r="F37" s="194">
        <v>4</v>
      </c>
      <c r="G37" s="194"/>
      <c r="H37" s="194"/>
      <c r="I37" s="184">
        <f t="shared" si="0"/>
        <v>-1</v>
      </c>
    </row>
    <row r="38" spans="1:9" x14ac:dyDescent="0.25">
      <c r="A38" s="204">
        <v>40114</v>
      </c>
      <c r="B38" s="110" t="s">
        <v>119</v>
      </c>
      <c r="C38" s="110" t="s">
        <v>38</v>
      </c>
      <c r="D38" s="194" t="s">
        <v>541</v>
      </c>
      <c r="E38" s="194">
        <v>3</v>
      </c>
      <c r="F38" s="194">
        <v>1</v>
      </c>
      <c r="G38" s="194"/>
      <c r="H38" s="194"/>
      <c r="I38" s="184">
        <f t="shared" si="0"/>
        <v>2</v>
      </c>
    </row>
    <row r="39" spans="1:9" x14ac:dyDescent="0.25">
      <c r="A39" s="204">
        <v>40114</v>
      </c>
      <c r="B39" s="110" t="s">
        <v>184</v>
      </c>
      <c r="C39" s="110" t="s">
        <v>266</v>
      </c>
      <c r="D39" s="194" t="s">
        <v>541</v>
      </c>
      <c r="E39" s="194">
        <v>12</v>
      </c>
      <c r="F39" s="194">
        <v>3</v>
      </c>
      <c r="G39" s="194"/>
      <c r="H39" s="194"/>
      <c r="I39" s="184">
        <f t="shared" si="0"/>
        <v>9</v>
      </c>
    </row>
    <row r="40" spans="1:9" x14ac:dyDescent="0.25">
      <c r="A40" s="204">
        <v>40114</v>
      </c>
      <c r="B40" s="110" t="s">
        <v>162</v>
      </c>
      <c r="C40" s="110" t="s">
        <v>39</v>
      </c>
      <c r="D40" s="194" t="s">
        <v>541</v>
      </c>
      <c r="E40" s="194">
        <v>7</v>
      </c>
      <c r="F40" s="194">
        <v>5</v>
      </c>
      <c r="G40" s="194"/>
      <c r="H40" s="194"/>
      <c r="I40" s="184">
        <f t="shared" si="0"/>
        <v>2</v>
      </c>
    </row>
    <row r="41" spans="1:9" x14ac:dyDescent="0.25">
      <c r="A41" s="204">
        <v>40114</v>
      </c>
      <c r="B41" s="110" t="s">
        <v>38</v>
      </c>
      <c r="C41" s="110" t="s">
        <v>119</v>
      </c>
      <c r="D41" s="194" t="s">
        <v>540</v>
      </c>
      <c r="E41" s="194">
        <v>1</v>
      </c>
      <c r="F41" s="194">
        <v>3</v>
      </c>
      <c r="G41" s="194"/>
      <c r="H41" s="194"/>
      <c r="I41" s="184">
        <f t="shared" si="0"/>
        <v>-2</v>
      </c>
    </row>
    <row r="42" spans="1:9" x14ac:dyDescent="0.25">
      <c r="A42" s="204">
        <v>40114</v>
      </c>
      <c r="B42" s="110" t="s">
        <v>39</v>
      </c>
      <c r="C42" s="110" t="s">
        <v>162</v>
      </c>
      <c r="D42" s="194" t="s">
        <v>540</v>
      </c>
      <c r="E42" s="194">
        <v>5</v>
      </c>
      <c r="F42" s="194">
        <v>7</v>
      </c>
      <c r="G42" s="194"/>
      <c r="H42" s="194"/>
      <c r="I42" s="184">
        <f t="shared" si="0"/>
        <v>-2</v>
      </c>
    </row>
    <row r="43" spans="1:9" x14ac:dyDescent="0.25">
      <c r="A43" s="204">
        <v>40114</v>
      </c>
      <c r="B43" s="110" t="s">
        <v>266</v>
      </c>
      <c r="C43" s="110" t="s">
        <v>184</v>
      </c>
      <c r="D43" s="194" t="s">
        <v>540</v>
      </c>
      <c r="E43" s="194">
        <v>3</v>
      </c>
      <c r="F43" s="194">
        <v>12</v>
      </c>
      <c r="G43" s="194"/>
      <c r="H43" s="194"/>
      <c r="I43" s="184">
        <f t="shared" si="0"/>
        <v>-9</v>
      </c>
    </row>
    <row r="44" spans="1:9" x14ac:dyDescent="0.25">
      <c r="A44" s="204">
        <v>40121</v>
      </c>
      <c r="B44" s="110" t="s">
        <v>39</v>
      </c>
      <c r="C44" s="110" t="s">
        <v>38</v>
      </c>
      <c r="D44" s="194" t="s">
        <v>541</v>
      </c>
      <c r="E44" s="194">
        <v>3</v>
      </c>
      <c r="F44" s="194">
        <v>0</v>
      </c>
      <c r="G44" s="194"/>
      <c r="H44" s="194"/>
      <c r="I44" s="184">
        <f t="shared" si="0"/>
        <v>3</v>
      </c>
    </row>
    <row r="45" spans="1:9" x14ac:dyDescent="0.25">
      <c r="A45" s="204">
        <v>40121</v>
      </c>
      <c r="B45" s="110" t="s">
        <v>119</v>
      </c>
      <c r="C45" s="110" t="s">
        <v>266</v>
      </c>
      <c r="D45" s="194" t="s">
        <v>541</v>
      </c>
      <c r="E45" s="194">
        <v>10</v>
      </c>
      <c r="F45" s="194">
        <v>3</v>
      </c>
      <c r="G45" s="194"/>
      <c r="H45" s="194"/>
      <c r="I45" s="184">
        <f t="shared" si="0"/>
        <v>7</v>
      </c>
    </row>
    <row r="46" spans="1:9" x14ac:dyDescent="0.25">
      <c r="A46" s="204">
        <v>40121</v>
      </c>
      <c r="B46" s="110" t="s">
        <v>38</v>
      </c>
      <c r="C46" s="110" t="s">
        <v>39</v>
      </c>
      <c r="D46" s="194" t="s">
        <v>540</v>
      </c>
      <c r="E46" s="194">
        <v>0</v>
      </c>
      <c r="F46" s="194">
        <v>3</v>
      </c>
      <c r="G46" s="194"/>
      <c r="H46" s="194"/>
      <c r="I46" s="184">
        <f t="shared" si="0"/>
        <v>-3</v>
      </c>
    </row>
    <row r="47" spans="1:9" x14ac:dyDescent="0.25">
      <c r="A47" s="204">
        <v>40121</v>
      </c>
      <c r="B47" s="110" t="s">
        <v>266</v>
      </c>
      <c r="C47" s="110" t="s">
        <v>119</v>
      </c>
      <c r="D47" s="194" t="s">
        <v>540</v>
      </c>
      <c r="E47" s="194">
        <v>3</v>
      </c>
      <c r="F47" s="194">
        <v>10</v>
      </c>
      <c r="G47" s="194"/>
      <c r="H47" s="194"/>
      <c r="I47" s="184">
        <f t="shared" si="0"/>
        <v>-7</v>
      </c>
    </row>
    <row r="48" spans="1:9" x14ac:dyDescent="0.25">
      <c r="A48" s="204">
        <v>40121</v>
      </c>
      <c r="B48" s="110" t="s">
        <v>184</v>
      </c>
      <c r="C48" s="110" t="s">
        <v>162</v>
      </c>
      <c r="D48" s="194" t="s">
        <v>541</v>
      </c>
      <c r="E48" s="194">
        <v>5</v>
      </c>
      <c r="F48" s="194">
        <v>3</v>
      </c>
      <c r="G48" s="194"/>
      <c r="H48" s="194"/>
      <c r="I48" s="184">
        <f t="shared" si="0"/>
        <v>2</v>
      </c>
    </row>
    <row r="49" spans="1:9" x14ac:dyDescent="0.25">
      <c r="A49" s="204">
        <v>40121</v>
      </c>
      <c r="B49" s="110" t="s">
        <v>162</v>
      </c>
      <c r="C49" s="110" t="s">
        <v>184</v>
      </c>
      <c r="D49" s="194" t="s">
        <v>540</v>
      </c>
      <c r="E49" s="194">
        <v>3</v>
      </c>
      <c r="F49" s="194">
        <v>5</v>
      </c>
      <c r="G49" s="194"/>
      <c r="H49" s="194"/>
      <c r="I49" s="184">
        <f t="shared" si="0"/>
        <v>-2</v>
      </c>
    </row>
    <row r="50" spans="1:9" x14ac:dyDescent="0.25">
      <c r="A50" s="204">
        <v>40128</v>
      </c>
      <c r="B50" s="110" t="s">
        <v>184</v>
      </c>
      <c r="C50" s="110" t="s">
        <v>38</v>
      </c>
      <c r="D50" s="194" t="s">
        <v>541</v>
      </c>
      <c r="E50" s="194">
        <v>6</v>
      </c>
      <c r="F50" s="194">
        <v>5</v>
      </c>
      <c r="G50" s="194"/>
      <c r="H50" s="194"/>
      <c r="I50" s="184">
        <f t="shared" si="0"/>
        <v>1</v>
      </c>
    </row>
    <row r="51" spans="1:9" x14ac:dyDescent="0.25">
      <c r="A51" s="204">
        <v>40128</v>
      </c>
      <c r="B51" s="110" t="s">
        <v>162</v>
      </c>
      <c r="C51" s="110" t="s">
        <v>266</v>
      </c>
      <c r="D51" s="194" t="s">
        <v>541</v>
      </c>
      <c r="E51" s="194">
        <v>8</v>
      </c>
      <c r="F51" s="194">
        <v>5</v>
      </c>
      <c r="G51" s="194"/>
      <c r="H51" s="194"/>
      <c r="I51" s="184">
        <f t="shared" si="0"/>
        <v>3</v>
      </c>
    </row>
    <row r="52" spans="1:9" x14ac:dyDescent="0.25">
      <c r="A52" s="204">
        <v>40128</v>
      </c>
      <c r="B52" s="110" t="s">
        <v>119</v>
      </c>
      <c r="C52" s="110" t="s">
        <v>39</v>
      </c>
      <c r="D52" s="194" t="s">
        <v>389</v>
      </c>
      <c r="E52" s="194">
        <v>5</v>
      </c>
      <c r="F52" s="194">
        <v>5</v>
      </c>
      <c r="G52" s="194" t="s">
        <v>600</v>
      </c>
      <c r="H52" s="194"/>
      <c r="I52" s="184">
        <f t="shared" si="0"/>
        <v>0</v>
      </c>
    </row>
    <row r="53" spans="1:9" x14ac:dyDescent="0.25">
      <c r="A53" s="204">
        <v>40128</v>
      </c>
      <c r="B53" s="110" t="s">
        <v>39</v>
      </c>
      <c r="C53" s="110" t="s">
        <v>119</v>
      </c>
      <c r="D53" s="194" t="s">
        <v>599</v>
      </c>
      <c r="E53" s="194">
        <v>5</v>
      </c>
      <c r="F53" s="194">
        <v>5</v>
      </c>
      <c r="G53" s="194" t="s">
        <v>600</v>
      </c>
      <c r="H53" s="194"/>
      <c r="I53" s="184">
        <f t="shared" si="0"/>
        <v>0</v>
      </c>
    </row>
    <row r="54" spans="1:9" x14ac:dyDescent="0.25">
      <c r="A54" s="204">
        <v>40128</v>
      </c>
      <c r="B54" s="110" t="s">
        <v>266</v>
      </c>
      <c r="C54" s="110" t="s">
        <v>162</v>
      </c>
      <c r="D54" s="194" t="s">
        <v>540</v>
      </c>
      <c r="E54" s="194">
        <v>5</v>
      </c>
      <c r="F54" s="194">
        <v>8</v>
      </c>
      <c r="G54" s="194"/>
      <c r="H54" s="194"/>
      <c r="I54" s="184">
        <f t="shared" si="0"/>
        <v>-3</v>
      </c>
    </row>
    <row r="55" spans="1:9" x14ac:dyDescent="0.25">
      <c r="A55" s="204">
        <v>40128</v>
      </c>
      <c r="B55" s="110" t="s">
        <v>38</v>
      </c>
      <c r="C55" s="110" t="s">
        <v>184</v>
      </c>
      <c r="D55" s="194" t="s">
        <v>540</v>
      </c>
      <c r="E55" s="194">
        <v>5</v>
      </c>
      <c r="F55" s="194">
        <v>6</v>
      </c>
      <c r="G55" s="194"/>
      <c r="H55" s="194"/>
      <c r="I55" s="184">
        <f t="shared" si="0"/>
        <v>-1</v>
      </c>
    </row>
    <row r="56" spans="1:9" x14ac:dyDescent="0.25">
      <c r="A56" s="204">
        <v>40135</v>
      </c>
      <c r="B56" s="110" t="s">
        <v>162</v>
      </c>
      <c r="C56" s="110" t="s">
        <v>38</v>
      </c>
      <c r="D56" s="194" t="s">
        <v>540</v>
      </c>
      <c r="E56" s="194">
        <v>1</v>
      </c>
      <c r="F56" s="194">
        <v>4</v>
      </c>
      <c r="G56" s="194"/>
      <c r="H56" s="194"/>
      <c r="I56" s="184">
        <f t="shared" si="0"/>
        <v>-3</v>
      </c>
    </row>
    <row r="57" spans="1:9" x14ac:dyDescent="0.25">
      <c r="A57" s="204">
        <v>40135</v>
      </c>
      <c r="B57" s="110" t="s">
        <v>39</v>
      </c>
      <c r="C57" s="110" t="s">
        <v>266</v>
      </c>
      <c r="D57" s="194" t="s">
        <v>541</v>
      </c>
      <c r="E57" s="194">
        <v>9</v>
      </c>
      <c r="F57" s="194">
        <v>1</v>
      </c>
      <c r="G57" s="194"/>
      <c r="H57" s="194"/>
      <c r="I57" s="184">
        <f t="shared" si="0"/>
        <v>8</v>
      </c>
    </row>
    <row r="58" spans="1:9" x14ac:dyDescent="0.25">
      <c r="A58" s="204">
        <v>40135</v>
      </c>
      <c r="B58" s="110" t="s">
        <v>266</v>
      </c>
      <c r="C58" s="110" t="s">
        <v>39</v>
      </c>
      <c r="D58" s="194" t="s">
        <v>540</v>
      </c>
      <c r="E58" s="194">
        <v>1</v>
      </c>
      <c r="F58" s="194">
        <v>9</v>
      </c>
      <c r="G58" s="194"/>
      <c r="H58" s="194"/>
      <c r="I58" s="184">
        <f t="shared" si="0"/>
        <v>-8</v>
      </c>
    </row>
    <row r="59" spans="1:9" x14ac:dyDescent="0.25">
      <c r="A59" s="204">
        <v>40135</v>
      </c>
      <c r="B59" s="110" t="s">
        <v>184</v>
      </c>
      <c r="C59" s="110" t="s">
        <v>119</v>
      </c>
      <c r="D59" s="194" t="s">
        <v>541</v>
      </c>
      <c r="E59" s="194">
        <v>5</v>
      </c>
      <c r="F59" s="194">
        <v>3</v>
      </c>
      <c r="G59" s="194"/>
      <c r="H59" s="194"/>
      <c r="I59" s="184">
        <f t="shared" si="0"/>
        <v>2</v>
      </c>
    </row>
    <row r="60" spans="1:9" x14ac:dyDescent="0.25">
      <c r="A60" s="204">
        <v>40135</v>
      </c>
      <c r="B60" s="110" t="s">
        <v>38</v>
      </c>
      <c r="C60" s="110" t="s">
        <v>162</v>
      </c>
      <c r="D60" s="194" t="s">
        <v>541</v>
      </c>
      <c r="E60" s="194">
        <v>4</v>
      </c>
      <c r="F60" s="194">
        <v>1</v>
      </c>
      <c r="G60" s="194"/>
      <c r="H60" s="194"/>
      <c r="I60" s="184">
        <f t="shared" si="0"/>
        <v>3</v>
      </c>
    </row>
    <row r="61" spans="1:9" x14ac:dyDescent="0.25">
      <c r="A61" s="204">
        <v>40135</v>
      </c>
      <c r="B61" s="110" t="s">
        <v>119</v>
      </c>
      <c r="C61" s="110" t="s">
        <v>184</v>
      </c>
      <c r="D61" s="194" t="s">
        <v>540</v>
      </c>
      <c r="E61" s="194">
        <v>3</v>
      </c>
      <c r="F61" s="194">
        <v>5</v>
      </c>
      <c r="G61" s="194"/>
      <c r="H61" s="194"/>
      <c r="I61" s="184">
        <f t="shared" si="0"/>
        <v>-2</v>
      </c>
    </row>
    <row r="62" spans="1:9" x14ac:dyDescent="0.25">
      <c r="A62" s="204">
        <v>40149</v>
      </c>
      <c r="B62" s="110" t="s">
        <v>266</v>
      </c>
      <c r="C62" s="110" t="s">
        <v>38</v>
      </c>
      <c r="D62" s="194" t="s">
        <v>540</v>
      </c>
      <c r="E62" s="194">
        <v>2</v>
      </c>
      <c r="F62" s="194">
        <v>3</v>
      </c>
      <c r="G62" s="194"/>
      <c r="H62" s="194"/>
      <c r="I62" s="184">
        <f t="shared" si="0"/>
        <v>-1</v>
      </c>
    </row>
    <row r="63" spans="1:9" x14ac:dyDescent="0.25">
      <c r="A63" s="204">
        <v>40149</v>
      </c>
      <c r="B63" s="110" t="s">
        <v>38</v>
      </c>
      <c r="C63" s="110" t="s">
        <v>266</v>
      </c>
      <c r="D63" s="194" t="s">
        <v>541</v>
      </c>
      <c r="E63" s="194">
        <v>3</v>
      </c>
      <c r="F63" s="194">
        <v>2</v>
      </c>
      <c r="G63" s="194"/>
      <c r="H63" s="194"/>
      <c r="I63" s="184">
        <f t="shared" si="0"/>
        <v>1</v>
      </c>
    </row>
    <row r="64" spans="1:9" x14ac:dyDescent="0.25">
      <c r="A64" s="204">
        <v>40149</v>
      </c>
      <c r="B64" s="110" t="s">
        <v>184</v>
      </c>
      <c r="C64" s="110" t="s">
        <v>39</v>
      </c>
      <c r="D64" s="194" t="s">
        <v>541</v>
      </c>
      <c r="E64" s="194">
        <v>5</v>
      </c>
      <c r="F64" s="194">
        <v>1</v>
      </c>
      <c r="G64" s="194"/>
      <c r="H64" s="194"/>
      <c r="I64" s="184">
        <f t="shared" si="0"/>
        <v>4</v>
      </c>
    </row>
    <row r="65" spans="1:9" x14ac:dyDescent="0.25">
      <c r="A65" s="204">
        <v>40149</v>
      </c>
      <c r="B65" s="110" t="s">
        <v>162</v>
      </c>
      <c r="C65" s="110" t="s">
        <v>119</v>
      </c>
      <c r="D65" s="194" t="s">
        <v>540</v>
      </c>
      <c r="E65" s="194">
        <v>3</v>
      </c>
      <c r="F65" s="194">
        <v>7</v>
      </c>
      <c r="G65" s="194"/>
      <c r="H65" s="194"/>
      <c r="I65" s="184">
        <f t="shared" si="0"/>
        <v>-4</v>
      </c>
    </row>
    <row r="66" spans="1:9" x14ac:dyDescent="0.25">
      <c r="A66" s="204">
        <v>40149</v>
      </c>
      <c r="B66" s="110" t="s">
        <v>119</v>
      </c>
      <c r="C66" s="110" t="s">
        <v>162</v>
      </c>
      <c r="D66" s="194" t="s">
        <v>541</v>
      </c>
      <c r="E66" s="194">
        <v>7</v>
      </c>
      <c r="F66" s="194">
        <v>3</v>
      </c>
      <c r="G66" s="194"/>
      <c r="H66" s="194"/>
      <c r="I66" s="184">
        <f t="shared" si="0"/>
        <v>4</v>
      </c>
    </row>
    <row r="67" spans="1:9" x14ac:dyDescent="0.25">
      <c r="A67" s="204">
        <v>40149</v>
      </c>
      <c r="B67" s="110" t="s">
        <v>39</v>
      </c>
      <c r="C67" s="110" t="s">
        <v>184</v>
      </c>
      <c r="D67" s="194" t="s">
        <v>540</v>
      </c>
      <c r="E67" s="194">
        <v>1</v>
      </c>
      <c r="F67" s="194">
        <v>5</v>
      </c>
      <c r="G67" s="194"/>
      <c r="H67" s="194"/>
      <c r="I67" s="184">
        <f t="shared" ref="I67:I130" si="1">E67-F67</f>
        <v>-4</v>
      </c>
    </row>
    <row r="68" spans="1:9" x14ac:dyDescent="0.25">
      <c r="A68" s="204">
        <v>40163</v>
      </c>
      <c r="B68" s="110" t="s">
        <v>39</v>
      </c>
      <c r="C68" s="110" t="s">
        <v>38</v>
      </c>
      <c r="D68" s="194" t="s">
        <v>541</v>
      </c>
      <c r="E68" s="194">
        <v>3</v>
      </c>
      <c r="F68" s="194">
        <v>0</v>
      </c>
      <c r="G68" s="194"/>
      <c r="H68" s="194"/>
      <c r="I68" s="184">
        <f t="shared" si="1"/>
        <v>3</v>
      </c>
    </row>
    <row r="69" spans="1:9" x14ac:dyDescent="0.25">
      <c r="A69" s="204">
        <v>40163</v>
      </c>
      <c r="B69" s="110" t="s">
        <v>119</v>
      </c>
      <c r="C69" s="110" t="s">
        <v>266</v>
      </c>
      <c r="D69" s="194" t="s">
        <v>541</v>
      </c>
      <c r="E69" s="194">
        <v>12</v>
      </c>
      <c r="F69" s="194">
        <v>2</v>
      </c>
      <c r="G69" s="194"/>
      <c r="H69" s="194"/>
      <c r="I69" s="184">
        <f t="shared" si="1"/>
        <v>10</v>
      </c>
    </row>
    <row r="70" spans="1:9" x14ac:dyDescent="0.25">
      <c r="A70" s="204">
        <v>40163</v>
      </c>
      <c r="B70" s="110" t="s">
        <v>38</v>
      </c>
      <c r="C70" s="110" t="s">
        <v>39</v>
      </c>
      <c r="D70" s="194" t="s">
        <v>540</v>
      </c>
      <c r="E70" s="194">
        <v>0</v>
      </c>
      <c r="F70" s="194">
        <v>3</v>
      </c>
      <c r="G70" s="194"/>
      <c r="H70" s="194"/>
      <c r="I70" s="184">
        <f t="shared" si="1"/>
        <v>-3</v>
      </c>
    </row>
    <row r="71" spans="1:9" x14ac:dyDescent="0.25">
      <c r="A71" s="204">
        <v>40163</v>
      </c>
      <c r="B71" s="110" t="s">
        <v>266</v>
      </c>
      <c r="C71" s="110" t="s">
        <v>119</v>
      </c>
      <c r="D71" s="194" t="s">
        <v>540</v>
      </c>
      <c r="E71" s="194">
        <v>2</v>
      </c>
      <c r="F71" s="194">
        <v>12</v>
      </c>
      <c r="G71" s="194"/>
      <c r="H71" s="194"/>
      <c r="I71" s="184">
        <f t="shared" si="1"/>
        <v>-10</v>
      </c>
    </row>
    <row r="72" spans="1:9" x14ac:dyDescent="0.25">
      <c r="A72" s="204">
        <v>40163</v>
      </c>
      <c r="B72" s="110" t="s">
        <v>184</v>
      </c>
      <c r="C72" s="110" t="s">
        <v>162</v>
      </c>
      <c r="D72" s="194" t="s">
        <v>541</v>
      </c>
      <c r="E72" s="194">
        <v>9</v>
      </c>
      <c r="F72" s="194">
        <v>2</v>
      </c>
      <c r="G72" s="194"/>
      <c r="H72" s="194"/>
      <c r="I72" s="184">
        <f t="shared" si="1"/>
        <v>7</v>
      </c>
    </row>
    <row r="73" spans="1:9" x14ac:dyDescent="0.25">
      <c r="A73" s="204">
        <v>40163</v>
      </c>
      <c r="B73" s="110" t="s">
        <v>162</v>
      </c>
      <c r="C73" s="110" t="s">
        <v>184</v>
      </c>
      <c r="D73" s="194" t="s">
        <v>540</v>
      </c>
      <c r="E73" s="194">
        <v>2</v>
      </c>
      <c r="F73" s="194">
        <v>9</v>
      </c>
      <c r="G73" s="194"/>
      <c r="H73" s="194"/>
      <c r="I73" s="184">
        <f t="shared" si="1"/>
        <v>-7</v>
      </c>
    </row>
    <row r="74" spans="1:9" x14ac:dyDescent="0.25">
      <c r="A74" s="204">
        <v>40170</v>
      </c>
      <c r="B74" s="110" t="s">
        <v>184</v>
      </c>
      <c r="C74" s="110" t="s">
        <v>38</v>
      </c>
      <c r="D74" s="194" t="s">
        <v>540</v>
      </c>
      <c r="E74" s="194">
        <v>3</v>
      </c>
      <c r="F74" s="194">
        <v>6</v>
      </c>
      <c r="G74" s="194"/>
      <c r="H74" s="194"/>
      <c r="I74" s="184">
        <f t="shared" si="1"/>
        <v>-3</v>
      </c>
    </row>
    <row r="75" spans="1:9" x14ac:dyDescent="0.25">
      <c r="A75" s="204">
        <v>40170</v>
      </c>
      <c r="B75" s="110" t="s">
        <v>162</v>
      </c>
      <c r="C75" s="110" t="s">
        <v>266</v>
      </c>
      <c r="D75" s="194" t="s">
        <v>541</v>
      </c>
      <c r="E75" s="194">
        <v>8</v>
      </c>
      <c r="F75" s="194">
        <v>2</v>
      </c>
      <c r="G75" s="194"/>
      <c r="H75" s="194"/>
      <c r="I75" s="184">
        <f t="shared" si="1"/>
        <v>6</v>
      </c>
    </row>
    <row r="76" spans="1:9" x14ac:dyDescent="0.25">
      <c r="A76" s="204">
        <v>40170</v>
      </c>
      <c r="B76" s="110" t="s">
        <v>119</v>
      </c>
      <c r="C76" s="110" t="s">
        <v>39</v>
      </c>
      <c r="D76" s="194" t="s">
        <v>540</v>
      </c>
      <c r="E76" s="194">
        <v>1</v>
      </c>
      <c r="F76" s="194">
        <v>7</v>
      </c>
      <c r="G76" s="194"/>
      <c r="H76" s="194"/>
      <c r="I76" s="184">
        <f t="shared" si="1"/>
        <v>-6</v>
      </c>
    </row>
    <row r="77" spans="1:9" x14ac:dyDescent="0.25">
      <c r="A77" s="204">
        <v>40170</v>
      </c>
      <c r="B77" s="110" t="s">
        <v>39</v>
      </c>
      <c r="C77" s="110" t="s">
        <v>119</v>
      </c>
      <c r="D77" s="194" t="s">
        <v>541</v>
      </c>
      <c r="E77" s="194">
        <v>7</v>
      </c>
      <c r="F77" s="194">
        <v>1</v>
      </c>
      <c r="G77" s="194"/>
      <c r="H77" s="194"/>
      <c r="I77" s="184">
        <f t="shared" si="1"/>
        <v>6</v>
      </c>
    </row>
    <row r="78" spans="1:9" x14ac:dyDescent="0.25">
      <c r="A78" s="204">
        <v>40170</v>
      </c>
      <c r="B78" s="110" t="s">
        <v>266</v>
      </c>
      <c r="C78" s="110" t="s">
        <v>162</v>
      </c>
      <c r="D78" s="194" t="s">
        <v>540</v>
      </c>
      <c r="E78" s="194">
        <v>2</v>
      </c>
      <c r="F78" s="194">
        <v>8</v>
      </c>
      <c r="G78" s="194"/>
      <c r="H78" s="194"/>
      <c r="I78" s="184">
        <f t="shared" si="1"/>
        <v>-6</v>
      </c>
    </row>
    <row r="79" spans="1:9" x14ac:dyDescent="0.25">
      <c r="A79" s="204">
        <v>40170</v>
      </c>
      <c r="B79" s="110" t="s">
        <v>38</v>
      </c>
      <c r="C79" s="110" t="s">
        <v>184</v>
      </c>
      <c r="D79" s="194" t="s">
        <v>541</v>
      </c>
      <c r="E79" s="194">
        <v>6</v>
      </c>
      <c r="F79" s="194">
        <v>3</v>
      </c>
      <c r="G79" s="194"/>
      <c r="H79" s="194"/>
      <c r="I79" s="184">
        <f t="shared" si="1"/>
        <v>3</v>
      </c>
    </row>
    <row r="80" spans="1:9" x14ac:dyDescent="0.25">
      <c r="A80" s="204">
        <v>40184</v>
      </c>
      <c r="B80" s="110" t="s">
        <v>162</v>
      </c>
      <c r="C80" s="110" t="s">
        <v>38</v>
      </c>
      <c r="D80" s="194" t="s">
        <v>540</v>
      </c>
      <c r="E80" s="194">
        <v>2</v>
      </c>
      <c r="F80" s="194">
        <v>3</v>
      </c>
      <c r="G80" s="194"/>
      <c r="H80" s="194"/>
      <c r="I80" s="184">
        <f t="shared" si="1"/>
        <v>-1</v>
      </c>
    </row>
    <row r="81" spans="1:9" x14ac:dyDescent="0.25">
      <c r="A81" s="204">
        <v>40184</v>
      </c>
      <c r="B81" s="110" t="s">
        <v>39</v>
      </c>
      <c r="C81" s="110" t="s">
        <v>266</v>
      </c>
      <c r="D81" s="194" t="s">
        <v>599</v>
      </c>
      <c r="E81" s="194">
        <v>7</v>
      </c>
      <c r="F81" s="194">
        <v>7</v>
      </c>
      <c r="G81" s="194" t="s">
        <v>600</v>
      </c>
      <c r="H81" s="194"/>
      <c r="I81" s="184">
        <f t="shared" si="1"/>
        <v>0</v>
      </c>
    </row>
    <row r="82" spans="1:9" x14ac:dyDescent="0.25">
      <c r="A82" s="204">
        <v>40184</v>
      </c>
      <c r="B82" s="110" t="s">
        <v>266</v>
      </c>
      <c r="C82" s="110" t="s">
        <v>39</v>
      </c>
      <c r="D82" s="194" t="s">
        <v>389</v>
      </c>
      <c r="E82" s="194">
        <v>7</v>
      </c>
      <c r="F82" s="194">
        <v>7</v>
      </c>
      <c r="G82" s="194" t="s">
        <v>600</v>
      </c>
      <c r="H82" s="194"/>
      <c r="I82" s="184">
        <f t="shared" si="1"/>
        <v>0</v>
      </c>
    </row>
    <row r="83" spans="1:9" x14ac:dyDescent="0.25">
      <c r="A83" s="204">
        <v>40184</v>
      </c>
      <c r="B83" s="110" t="s">
        <v>184</v>
      </c>
      <c r="C83" s="110" t="s">
        <v>119</v>
      </c>
      <c r="D83" s="194" t="s">
        <v>601</v>
      </c>
      <c r="E83" s="194">
        <v>0</v>
      </c>
      <c r="F83" s="194">
        <v>0</v>
      </c>
      <c r="G83" s="194" t="s">
        <v>602</v>
      </c>
      <c r="H83" s="194"/>
      <c r="I83" s="184">
        <f t="shared" si="1"/>
        <v>0</v>
      </c>
    </row>
    <row r="84" spans="1:9" x14ac:dyDescent="0.25">
      <c r="A84" s="204">
        <v>40184</v>
      </c>
      <c r="B84" s="110" t="s">
        <v>38</v>
      </c>
      <c r="C84" s="110" t="s">
        <v>162</v>
      </c>
      <c r="D84" s="194" t="s">
        <v>541</v>
      </c>
      <c r="E84" s="194">
        <v>3</v>
      </c>
      <c r="F84" s="194">
        <v>2</v>
      </c>
      <c r="G84" s="194"/>
      <c r="H84" s="194"/>
      <c r="I84" s="184">
        <f t="shared" si="1"/>
        <v>1</v>
      </c>
    </row>
    <row r="85" spans="1:9" x14ac:dyDescent="0.25">
      <c r="A85" s="204">
        <v>40184</v>
      </c>
      <c r="B85" s="110" t="s">
        <v>119</v>
      </c>
      <c r="C85" s="110" t="s">
        <v>184</v>
      </c>
      <c r="D85" s="194" t="s">
        <v>603</v>
      </c>
      <c r="E85" s="194">
        <v>0</v>
      </c>
      <c r="F85" s="194">
        <v>0</v>
      </c>
      <c r="G85" s="194" t="s">
        <v>602</v>
      </c>
      <c r="H85" s="194"/>
      <c r="I85" s="184">
        <f t="shared" si="1"/>
        <v>0</v>
      </c>
    </row>
    <row r="86" spans="1:9" x14ac:dyDescent="0.25">
      <c r="A86" s="204">
        <v>40191</v>
      </c>
      <c r="B86" s="110" t="s">
        <v>266</v>
      </c>
      <c r="C86" s="110" t="s">
        <v>38</v>
      </c>
      <c r="D86" s="194" t="s">
        <v>389</v>
      </c>
      <c r="E86" s="194">
        <v>3</v>
      </c>
      <c r="F86" s="194">
        <v>3</v>
      </c>
      <c r="G86" s="194" t="s">
        <v>600</v>
      </c>
      <c r="H86" s="194"/>
      <c r="I86" s="184">
        <f t="shared" si="1"/>
        <v>0</v>
      </c>
    </row>
    <row r="87" spans="1:9" x14ac:dyDescent="0.25">
      <c r="A87" s="204">
        <v>40191</v>
      </c>
      <c r="B87" s="110" t="s">
        <v>38</v>
      </c>
      <c r="C87" s="110" t="s">
        <v>266</v>
      </c>
      <c r="D87" s="194" t="s">
        <v>599</v>
      </c>
      <c r="E87" s="194">
        <v>3</v>
      </c>
      <c r="F87" s="194">
        <v>3</v>
      </c>
      <c r="G87" s="194" t="s">
        <v>600</v>
      </c>
      <c r="H87" s="194"/>
      <c r="I87" s="184">
        <f t="shared" si="1"/>
        <v>0</v>
      </c>
    </row>
    <row r="88" spans="1:9" x14ac:dyDescent="0.25">
      <c r="A88" s="204">
        <v>40191</v>
      </c>
      <c r="B88" s="110" t="s">
        <v>184</v>
      </c>
      <c r="C88" s="110" t="s">
        <v>39</v>
      </c>
      <c r="D88" s="194" t="s">
        <v>540</v>
      </c>
      <c r="E88" s="194">
        <v>4</v>
      </c>
      <c r="F88" s="194">
        <v>7</v>
      </c>
      <c r="G88" s="194"/>
      <c r="H88" s="194"/>
      <c r="I88" s="184">
        <f t="shared" si="1"/>
        <v>-3</v>
      </c>
    </row>
    <row r="89" spans="1:9" x14ac:dyDescent="0.25">
      <c r="A89" s="204">
        <v>40191</v>
      </c>
      <c r="B89" s="110" t="s">
        <v>162</v>
      </c>
      <c r="C89" s="110" t="s">
        <v>119</v>
      </c>
      <c r="D89" s="194" t="s">
        <v>540</v>
      </c>
      <c r="E89" s="194">
        <v>1</v>
      </c>
      <c r="F89" s="194">
        <v>6</v>
      </c>
      <c r="G89" s="194"/>
      <c r="H89" s="194"/>
      <c r="I89" s="184">
        <f t="shared" si="1"/>
        <v>-5</v>
      </c>
    </row>
    <row r="90" spans="1:9" x14ac:dyDescent="0.25">
      <c r="A90" s="204">
        <v>40191</v>
      </c>
      <c r="B90" s="110" t="s">
        <v>119</v>
      </c>
      <c r="C90" s="110" t="s">
        <v>162</v>
      </c>
      <c r="D90" s="194" t="s">
        <v>541</v>
      </c>
      <c r="E90" s="194">
        <v>6</v>
      </c>
      <c r="F90" s="194">
        <v>1</v>
      </c>
      <c r="G90" s="194"/>
      <c r="H90" s="194"/>
      <c r="I90" s="184">
        <f t="shared" si="1"/>
        <v>5</v>
      </c>
    </row>
    <row r="91" spans="1:9" x14ac:dyDescent="0.25">
      <c r="A91" s="204">
        <v>40191</v>
      </c>
      <c r="B91" s="110" t="s">
        <v>39</v>
      </c>
      <c r="C91" s="110" t="s">
        <v>184</v>
      </c>
      <c r="D91" s="194" t="s">
        <v>541</v>
      </c>
      <c r="E91" s="194">
        <v>7</v>
      </c>
      <c r="F91" s="194">
        <v>4</v>
      </c>
      <c r="G91" s="194"/>
      <c r="H91" s="194"/>
      <c r="I91" s="184">
        <f t="shared" si="1"/>
        <v>3</v>
      </c>
    </row>
    <row r="92" spans="1:9" x14ac:dyDescent="0.25">
      <c r="A92" s="204">
        <v>40198</v>
      </c>
      <c r="B92" s="110" t="s">
        <v>119</v>
      </c>
      <c r="C92" s="110" t="s">
        <v>38</v>
      </c>
      <c r="D92" s="194" t="s">
        <v>540</v>
      </c>
      <c r="E92" s="194">
        <v>1</v>
      </c>
      <c r="F92" s="194">
        <v>5</v>
      </c>
      <c r="G92" s="194"/>
      <c r="H92" s="194"/>
      <c r="I92" s="184">
        <f t="shared" si="1"/>
        <v>-4</v>
      </c>
    </row>
    <row r="93" spans="1:9" x14ac:dyDescent="0.25">
      <c r="A93" s="204">
        <v>40198</v>
      </c>
      <c r="B93" s="110" t="s">
        <v>184</v>
      </c>
      <c r="C93" s="110" t="s">
        <v>266</v>
      </c>
      <c r="D93" s="194" t="s">
        <v>541</v>
      </c>
      <c r="E93" s="194">
        <v>7</v>
      </c>
      <c r="F93" s="194">
        <v>4</v>
      </c>
      <c r="G93" s="194"/>
      <c r="H93" s="194"/>
      <c r="I93" s="184">
        <f t="shared" si="1"/>
        <v>3</v>
      </c>
    </row>
    <row r="94" spans="1:9" x14ac:dyDescent="0.25">
      <c r="A94" s="204">
        <v>40198</v>
      </c>
      <c r="B94" s="110" t="s">
        <v>162</v>
      </c>
      <c r="C94" s="110" t="s">
        <v>39</v>
      </c>
      <c r="D94" s="194" t="s">
        <v>540</v>
      </c>
      <c r="E94" s="194">
        <v>1</v>
      </c>
      <c r="F94" s="194">
        <v>8</v>
      </c>
      <c r="G94" s="194"/>
      <c r="H94" s="194"/>
      <c r="I94" s="184">
        <f t="shared" si="1"/>
        <v>-7</v>
      </c>
    </row>
    <row r="95" spans="1:9" x14ac:dyDescent="0.25">
      <c r="A95" s="204">
        <v>40198</v>
      </c>
      <c r="B95" s="110" t="s">
        <v>38</v>
      </c>
      <c r="C95" s="110" t="s">
        <v>119</v>
      </c>
      <c r="D95" s="194" t="s">
        <v>541</v>
      </c>
      <c r="E95" s="194">
        <v>5</v>
      </c>
      <c r="F95" s="194">
        <v>1</v>
      </c>
      <c r="G95" s="194"/>
      <c r="H95" s="194"/>
      <c r="I95" s="184">
        <f t="shared" si="1"/>
        <v>4</v>
      </c>
    </row>
    <row r="96" spans="1:9" x14ac:dyDescent="0.25">
      <c r="A96" s="204">
        <v>40198</v>
      </c>
      <c r="B96" s="110" t="s">
        <v>39</v>
      </c>
      <c r="C96" s="110" t="s">
        <v>162</v>
      </c>
      <c r="D96" s="194" t="s">
        <v>541</v>
      </c>
      <c r="E96" s="194">
        <v>8</v>
      </c>
      <c r="F96" s="194">
        <v>1</v>
      </c>
      <c r="G96" s="194"/>
      <c r="H96" s="194"/>
      <c r="I96" s="184">
        <f t="shared" si="1"/>
        <v>7</v>
      </c>
    </row>
    <row r="97" spans="1:9" x14ac:dyDescent="0.25">
      <c r="A97" s="204">
        <v>40198</v>
      </c>
      <c r="B97" s="110" t="s">
        <v>266</v>
      </c>
      <c r="C97" s="110" t="s">
        <v>184</v>
      </c>
      <c r="D97" s="194" t="s">
        <v>540</v>
      </c>
      <c r="E97" s="194">
        <v>4</v>
      </c>
      <c r="F97" s="194">
        <v>7</v>
      </c>
      <c r="G97" s="194"/>
      <c r="H97" s="194"/>
      <c r="I97" s="184">
        <f t="shared" si="1"/>
        <v>-3</v>
      </c>
    </row>
    <row r="98" spans="1:9" x14ac:dyDescent="0.25">
      <c r="A98" s="204">
        <v>40205</v>
      </c>
      <c r="B98" s="110" t="s">
        <v>39</v>
      </c>
      <c r="C98" s="110" t="s">
        <v>38</v>
      </c>
      <c r="D98" s="194" t="s">
        <v>541</v>
      </c>
      <c r="E98" s="194">
        <v>4</v>
      </c>
      <c r="F98" s="194">
        <v>2</v>
      </c>
      <c r="G98" s="194"/>
      <c r="H98" s="194"/>
      <c r="I98" s="184">
        <f t="shared" si="1"/>
        <v>2</v>
      </c>
    </row>
    <row r="99" spans="1:9" x14ac:dyDescent="0.25">
      <c r="A99" s="204">
        <v>40205</v>
      </c>
      <c r="B99" s="110" t="s">
        <v>119</v>
      </c>
      <c r="C99" s="110" t="s">
        <v>266</v>
      </c>
      <c r="D99" s="194" t="s">
        <v>541</v>
      </c>
      <c r="E99" s="194">
        <v>5</v>
      </c>
      <c r="F99" s="194">
        <v>4</v>
      </c>
      <c r="G99" s="194"/>
      <c r="H99" s="194"/>
      <c r="I99" s="184">
        <f t="shared" si="1"/>
        <v>1</v>
      </c>
    </row>
    <row r="100" spans="1:9" x14ac:dyDescent="0.25">
      <c r="A100" s="204">
        <v>40205</v>
      </c>
      <c r="B100" s="110" t="s">
        <v>38</v>
      </c>
      <c r="C100" s="110" t="s">
        <v>39</v>
      </c>
      <c r="D100" s="194" t="s">
        <v>540</v>
      </c>
      <c r="E100" s="194">
        <v>2</v>
      </c>
      <c r="F100" s="194">
        <v>4</v>
      </c>
      <c r="G100" s="194"/>
      <c r="H100" s="194"/>
      <c r="I100" s="184">
        <f t="shared" si="1"/>
        <v>-2</v>
      </c>
    </row>
    <row r="101" spans="1:9" x14ac:dyDescent="0.25">
      <c r="A101" s="204">
        <v>40205</v>
      </c>
      <c r="B101" s="110" t="s">
        <v>266</v>
      </c>
      <c r="C101" s="110" t="s">
        <v>119</v>
      </c>
      <c r="D101" s="194" t="s">
        <v>540</v>
      </c>
      <c r="E101" s="194">
        <v>4</v>
      </c>
      <c r="F101" s="194">
        <v>5</v>
      </c>
      <c r="G101" s="194"/>
      <c r="H101" s="194"/>
      <c r="I101" s="184">
        <f t="shared" si="1"/>
        <v>-1</v>
      </c>
    </row>
    <row r="102" spans="1:9" x14ac:dyDescent="0.25">
      <c r="A102" s="204">
        <v>40205</v>
      </c>
      <c r="B102" s="110" t="s">
        <v>184</v>
      </c>
      <c r="C102" s="110" t="s">
        <v>162</v>
      </c>
      <c r="D102" s="194" t="s">
        <v>541</v>
      </c>
      <c r="E102" s="194">
        <v>4</v>
      </c>
      <c r="F102" s="194">
        <v>1</v>
      </c>
      <c r="G102" s="194"/>
      <c r="H102" s="194"/>
      <c r="I102" s="184">
        <f t="shared" si="1"/>
        <v>3</v>
      </c>
    </row>
    <row r="103" spans="1:9" x14ac:dyDescent="0.25">
      <c r="A103" s="204">
        <v>40205</v>
      </c>
      <c r="B103" s="110" t="s">
        <v>162</v>
      </c>
      <c r="C103" s="110" t="s">
        <v>184</v>
      </c>
      <c r="D103" s="194" t="s">
        <v>540</v>
      </c>
      <c r="E103" s="194">
        <v>1</v>
      </c>
      <c r="F103" s="194">
        <v>4</v>
      </c>
      <c r="G103" s="194"/>
      <c r="H103" s="194"/>
      <c r="I103" s="184">
        <f t="shared" si="1"/>
        <v>-3</v>
      </c>
    </row>
    <row r="104" spans="1:9" x14ac:dyDescent="0.25">
      <c r="A104" s="204">
        <v>40212</v>
      </c>
      <c r="B104" s="110" t="s">
        <v>184</v>
      </c>
      <c r="C104" s="110" t="s">
        <v>38</v>
      </c>
      <c r="D104" s="194" t="s">
        <v>541</v>
      </c>
      <c r="E104" s="194">
        <v>4</v>
      </c>
      <c r="F104" s="194">
        <v>3</v>
      </c>
      <c r="G104" s="194"/>
      <c r="H104" s="194"/>
      <c r="I104" s="184">
        <f t="shared" si="1"/>
        <v>1</v>
      </c>
    </row>
    <row r="105" spans="1:9" x14ac:dyDescent="0.25">
      <c r="A105" s="204">
        <v>40212</v>
      </c>
      <c r="B105" s="110" t="s">
        <v>162</v>
      </c>
      <c r="C105" s="110" t="s">
        <v>266</v>
      </c>
      <c r="D105" s="194" t="s">
        <v>540</v>
      </c>
      <c r="E105" s="194">
        <v>1</v>
      </c>
      <c r="F105" s="194">
        <v>4</v>
      </c>
      <c r="G105" s="194"/>
      <c r="H105" s="194"/>
      <c r="I105" s="184">
        <f t="shared" si="1"/>
        <v>-3</v>
      </c>
    </row>
    <row r="106" spans="1:9" x14ac:dyDescent="0.25">
      <c r="A106" s="204">
        <v>40212</v>
      </c>
      <c r="B106" s="110" t="s">
        <v>119</v>
      </c>
      <c r="C106" s="110" t="s">
        <v>39</v>
      </c>
      <c r="D106" s="194" t="s">
        <v>540</v>
      </c>
      <c r="E106" s="194">
        <v>4</v>
      </c>
      <c r="F106" s="194">
        <v>5</v>
      </c>
      <c r="G106" s="194"/>
      <c r="H106" s="194"/>
      <c r="I106" s="184">
        <f t="shared" si="1"/>
        <v>-1</v>
      </c>
    </row>
    <row r="107" spans="1:9" x14ac:dyDescent="0.25">
      <c r="A107" s="204">
        <v>40212</v>
      </c>
      <c r="B107" s="110" t="s">
        <v>39</v>
      </c>
      <c r="C107" s="110" t="s">
        <v>119</v>
      </c>
      <c r="D107" s="194" t="s">
        <v>541</v>
      </c>
      <c r="E107" s="194">
        <v>5</v>
      </c>
      <c r="F107" s="194">
        <v>4</v>
      </c>
      <c r="G107" s="194"/>
      <c r="H107" s="194"/>
      <c r="I107" s="184">
        <f t="shared" si="1"/>
        <v>1</v>
      </c>
    </row>
    <row r="108" spans="1:9" x14ac:dyDescent="0.25">
      <c r="A108" s="204">
        <v>40212</v>
      </c>
      <c r="B108" s="110" t="s">
        <v>266</v>
      </c>
      <c r="C108" s="110" t="s">
        <v>162</v>
      </c>
      <c r="D108" s="194" t="s">
        <v>541</v>
      </c>
      <c r="E108" s="194">
        <v>4</v>
      </c>
      <c r="F108" s="194">
        <v>1</v>
      </c>
      <c r="G108" s="194"/>
      <c r="H108" s="194"/>
      <c r="I108" s="184">
        <f t="shared" si="1"/>
        <v>3</v>
      </c>
    </row>
    <row r="109" spans="1:9" x14ac:dyDescent="0.25">
      <c r="A109" s="204">
        <v>40212</v>
      </c>
      <c r="B109" s="110" t="s">
        <v>38</v>
      </c>
      <c r="C109" s="110" t="s">
        <v>184</v>
      </c>
      <c r="D109" s="194" t="s">
        <v>540</v>
      </c>
      <c r="E109" s="194">
        <v>3</v>
      </c>
      <c r="F109" s="194">
        <v>4</v>
      </c>
      <c r="G109" s="194"/>
      <c r="H109" s="194"/>
      <c r="I109" s="184">
        <f t="shared" si="1"/>
        <v>-1</v>
      </c>
    </row>
    <row r="110" spans="1:9" x14ac:dyDescent="0.25">
      <c r="A110" s="204">
        <v>40226</v>
      </c>
      <c r="B110" s="110" t="s">
        <v>162</v>
      </c>
      <c r="C110" s="110" t="s">
        <v>38</v>
      </c>
      <c r="D110" s="194" t="s">
        <v>541</v>
      </c>
      <c r="E110" s="194">
        <v>5</v>
      </c>
      <c r="F110" s="194">
        <v>3</v>
      </c>
      <c r="G110" s="194"/>
      <c r="H110" s="194"/>
      <c r="I110" s="184">
        <f t="shared" si="1"/>
        <v>2</v>
      </c>
    </row>
    <row r="111" spans="1:9" x14ac:dyDescent="0.25">
      <c r="A111" s="204">
        <v>40226</v>
      </c>
      <c r="B111" s="110" t="s">
        <v>39</v>
      </c>
      <c r="C111" s="110" t="s">
        <v>266</v>
      </c>
      <c r="D111" s="194" t="s">
        <v>389</v>
      </c>
      <c r="E111" s="194">
        <v>2</v>
      </c>
      <c r="F111" s="194">
        <v>2</v>
      </c>
      <c r="G111" s="194" t="s">
        <v>600</v>
      </c>
      <c r="H111" s="194"/>
      <c r="I111" s="184">
        <f t="shared" si="1"/>
        <v>0</v>
      </c>
    </row>
    <row r="112" spans="1:9" x14ac:dyDescent="0.25">
      <c r="A112" s="204">
        <v>40226</v>
      </c>
      <c r="B112" s="110" t="s">
        <v>266</v>
      </c>
      <c r="C112" s="110" t="s">
        <v>39</v>
      </c>
      <c r="D112" s="194" t="s">
        <v>599</v>
      </c>
      <c r="E112" s="194">
        <v>2</v>
      </c>
      <c r="F112" s="194">
        <v>2</v>
      </c>
      <c r="G112" s="194" t="s">
        <v>600</v>
      </c>
      <c r="H112" s="194"/>
      <c r="I112" s="184">
        <f t="shared" si="1"/>
        <v>0</v>
      </c>
    </row>
    <row r="113" spans="1:9" x14ac:dyDescent="0.25">
      <c r="A113" s="204">
        <v>40226</v>
      </c>
      <c r="B113" s="110" t="s">
        <v>184</v>
      </c>
      <c r="C113" s="110" t="s">
        <v>119</v>
      </c>
      <c r="D113" s="194" t="s">
        <v>599</v>
      </c>
      <c r="E113" s="194">
        <v>3</v>
      </c>
      <c r="F113" s="194">
        <v>3</v>
      </c>
      <c r="G113" s="194" t="s">
        <v>600</v>
      </c>
      <c r="H113" s="194"/>
      <c r="I113" s="184">
        <f t="shared" si="1"/>
        <v>0</v>
      </c>
    </row>
    <row r="114" spans="1:9" x14ac:dyDescent="0.25">
      <c r="A114" s="204">
        <v>40226</v>
      </c>
      <c r="B114" s="110" t="s">
        <v>38</v>
      </c>
      <c r="C114" s="110" t="s">
        <v>162</v>
      </c>
      <c r="D114" s="194" t="s">
        <v>540</v>
      </c>
      <c r="E114" s="194">
        <v>3</v>
      </c>
      <c r="F114" s="194">
        <v>5</v>
      </c>
      <c r="G114" s="194"/>
      <c r="H114" s="194"/>
      <c r="I114" s="184">
        <f t="shared" si="1"/>
        <v>-2</v>
      </c>
    </row>
    <row r="115" spans="1:9" x14ac:dyDescent="0.25">
      <c r="A115" s="204">
        <v>40226</v>
      </c>
      <c r="B115" s="110" t="s">
        <v>119</v>
      </c>
      <c r="C115" s="110" t="s">
        <v>184</v>
      </c>
      <c r="D115" s="194" t="s">
        <v>389</v>
      </c>
      <c r="E115" s="194">
        <v>3</v>
      </c>
      <c r="F115" s="194">
        <v>3</v>
      </c>
      <c r="G115" s="194" t="s">
        <v>600</v>
      </c>
      <c r="H115" s="194"/>
      <c r="I115" s="184">
        <f t="shared" si="1"/>
        <v>0</v>
      </c>
    </row>
    <row r="116" spans="1:9" x14ac:dyDescent="0.25">
      <c r="A116" s="204">
        <v>40233</v>
      </c>
      <c r="B116" s="110" t="s">
        <v>266</v>
      </c>
      <c r="C116" s="110" t="s">
        <v>38</v>
      </c>
      <c r="D116" s="194" t="s">
        <v>389</v>
      </c>
      <c r="E116" s="194">
        <v>7</v>
      </c>
      <c r="F116" s="194">
        <v>7</v>
      </c>
      <c r="G116" s="194" t="s">
        <v>600</v>
      </c>
      <c r="H116" s="194"/>
      <c r="I116" s="184">
        <f t="shared" si="1"/>
        <v>0</v>
      </c>
    </row>
    <row r="117" spans="1:9" x14ac:dyDescent="0.25">
      <c r="A117" s="204">
        <v>40233</v>
      </c>
      <c r="B117" s="110" t="s">
        <v>38</v>
      </c>
      <c r="C117" s="110" t="s">
        <v>266</v>
      </c>
      <c r="D117" s="194" t="s">
        <v>599</v>
      </c>
      <c r="E117" s="194">
        <v>7</v>
      </c>
      <c r="F117" s="194">
        <v>7</v>
      </c>
      <c r="G117" s="194" t="s">
        <v>600</v>
      </c>
      <c r="H117" s="194"/>
      <c r="I117" s="184">
        <f t="shared" si="1"/>
        <v>0</v>
      </c>
    </row>
    <row r="118" spans="1:9" x14ac:dyDescent="0.25">
      <c r="A118" s="204">
        <v>40233</v>
      </c>
      <c r="B118" s="110" t="s">
        <v>184</v>
      </c>
      <c r="C118" s="110" t="s">
        <v>39</v>
      </c>
      <c r="D118" s="194" t="s">
        <v>540</v>
      </c>
      <c r="E118" s="194">
        <v>4</v>
      </c>
      <c r="F118" s="194">
        <v>5</v>
      </c>
      <c r="G118" s="194"/>
      <c r="H118" s="194"/>
      <c r="I118" s="184">
        <f t="shared" si="1"/>
        <v>-1</v>
      </c>
    </row>
    <row r="119" spans="1:9" x14ac:dyDescent="0.25">
      <c r="A119" s="204">
        <v>40233</v>
      </c>
      <c r="B119" s="110" t="s">
        <v>162</v>
      </c>
      <c r="C119" s="110" t="s">
        <v>119</v>
      </c>
      <c r="D119" s="194" t="s">
        <v>540</v>
      </c>
      <c r="E119" s="194">
        <v>2</v>
      </c>
      <c r="F119" s="194">
        <v>7</v>
      </c>
      <c r="G119" s="194"/>
      <c r="H119" s="194"/>
      <c r="I119" s="184">
        <f t="shared" si="1"/>
        <v>-5</v>
      </c>
    </row>
    <row r="120" spans="1:9" x14ac:dyDescent="0.25">
      <c r="A120" s="204">
        <v>40233</v>
      </c>
      <c r="B120" s="110" t="s">
        <v>119</v>
      </c>
      <c r="C120" s="110" t="s">
        <v>162</v>
      </c>
      <c r="D120" s="194" t="s">
        <v>541</v>
      </c>
      <c r="E120" s="194">
        <v>7</v>
      </c>
      <c r="F120" s="194">
        <v>2</v>
      </c>
      <c r="G120" s="194"/>
      <c r="H120" s="194"/>
      <c r="I120" s="184">
        <f t="shared" si="1"/>
        <v>5</v>
      </c>
    </row>
    <row r="121" spans="1:9" x14ac:dyDescent="0.25">
      <c r="A121" s="204">
        <v>40233</v>
      </c>
      <c r="B121" s="110" t="s">
        <v>39</v>
      </c>
      <c r="C121" s="110" t="s">
        <v>184</v>
      </c>
      <c r="D121" s="194" t="s">
        <v>541</v>
      </c>
      <c r="E121" s="194">
        <v>5</v>
      </c>
      <c r="F121" s="194">
        <v>4</v>
      </c>
      <c r="G121" s="194"/>
      <c r="H121" s="194"/>
      <c r="I121" s="184">
        <f t="shared" si="1"/>
        <v>1</v>
      </c>
    </row>
    <row r="122" spans="1:9" x14ac:dyDescent="0.25">
      <c r="A122" s="204">
        <v>40240</v>
      </c>
      <c r="B122" s="110" t="s">
        <v>119</v>
      </c>
      <c r="C122" s="110" t="s">
        <v>38</v>
      </c>
      <c r="D122" s="194" t="s">
        <v>540</v>
      </c>
      <c r="E122" s="194">
        <v>4</v>
      </c>
      <c r="F122" s="194">
        <v>5</v>
      </c>
      <c r="G122" s="194"/>
      <c r="H122" s="194"/>
      <c r="I122" s="184">
        <f t="shared" si="1"/>
        <v>-1</v>
      </c>
    </row>
    <row r="123" spans="1:9" x14ac:dyDescent="0.25">
      <c r="A123" s="204">
        <v>40240</v>
      </c>
      <c r="B123" s="110" t="s">
        <v>184</v>
      </c>
      <c r="C123" s="110" t="s">
        <v>266</v>
      </c>
      <c r="D123" s="194" t="s">
        <v>541</v>
      </c>
      <c r="E123" s="194">
        <v>7</v>
      </c>
      <c r="F123" s="194">
        <v>3</v>
      </c>
      <c r="G123" s="194"/>
      <c r="H123" s="194"/>
      <c r="I123" s="184">
        <f t="shared" si="1"/>
        <v>4</v>
      </c>
    </row>
    <row r="124" spans="1:9" x14ac:dyDescent="0.25">
      <c r="A124" s="204">
        <v>40240</v>
      </c>
      <c r="B124" s="110" t="s">
        <v>162</v>
      </c>
      <c r="C124" s="110" t="s">
        <v>39</v>
      </c>
      <c r="D124" s="194" t="s">
        <v>540</v>
      </c>
      <c r="E124" s="194">
        <v>1</v>
      </c>
      <c r="F124" s="194">
        <v>2</v>
      </c>
      <c r="G124" s="194"/>
      <c r="H124" s="194"/>
      <c r="I124" s="184">
        <f t="shared" si="1"/>
        <v>-1</v>
      </c>
    </row>
    <row r="125" spans="1:9" x14ac:dyDescent="0.25">
      <c r="A125" s="204">
        <v>40240</v>
      </c>
      <c r="B125" s="110" t="s">
        <v>38</v>
      </c>
      <c r="C125" s="110" t="s">
        <v>119</v>
      </c>
      <c r="D125" s="194" t="s">
        <v>541</v>
      </c>
      <c r="E125" s="194">
        <v>5</v>
      </c>
      <c r="F125" s="194">
        <v>4</v>
      </c>
      <c r="G125" s="194"/>
      <c r="H125" s="194"/>
      <c r="I125" s="184">
        <f t="shared" si="1"/>
        <v>1</v>
      </c>
    </row>
    <row r="126" spans="1:9" x14ac:dyDescent="0.25">
      <c r="A126" s="204">
        <v>40240</v>
      </c>
      <c r="B126" s="110" t="s">
        <v>39</v>
      </c>
      <c r="C126" s="110" t="s">
        <v>162</v>
      </c>
      <c r="D126" s="194" t="s">
        <v>541</v>
      </c>
      <c r="E126" s="194">
        <v>2</v>
      </c>
      <c r="F126" s="194">
        <v>1</v>
      </c>
      <c r="G126" s="194"/>
      <c r="H126" s="194"/>
      <c r="I126" s="184">
        <f t="shared" si="1"/>
        <v>1</v>
      </c>
    </row>
    <row r="127" spans="1:9" x14ac:dyDescent="0.25">
      <c r="A127" s="204">
        <v>40240</v>
      </c>
      <c r="B127" s="110" t="s">
        <v>266</v>
      </c>
      <c r="C127" s="110" t="s">
        <v>184</v>
      </c>
      <c r="D127" s="194" t="s">
        <v>540</v>
      </c>
      <c r="E127" s="194">
        <v>3</v>
      </c>
      <c r="F127" s="194">
        <v>7</v>
      </c>
      <c r="G127" s="194"/>
      <c r="H127" s="194"/>
      <c r="I127" s="184">
        <f t="shared" si="1"/>
        <v>-4</v>
      </c>
    </row>
    <row r="128" spans="1:9" x14ac:dyDescent="0.25">
      <c r="A128" s="204">
        <v>40247</v>
      </c>
      <c r="B128" s="110" t="s">
        <v>39</v>
      </c>
      <c r="C128" s="110" t="s">
        <v>38</v>
      </c>
      <c r="D128" s="194" t="s">
        <v>541</v>
      </c>
      <c r="E128" s="194">
        <v>9</v>
      </c>
      <c r="F128" s="194">
        <v>2</v>
      </c>
      <c r="G128" s="194"/>
      <c r="H128" s="194"/>
      <c r="I128" s="184">
        <f t="shared" si="1"/>
        <v>7</v>
      </c>
    </row>
    <row r="129" spans="1:9" x14ac:dyDescent="0.25">
      <c r="A129" s="204">
        <v>40247</v>
      </c>
      <c r="B129" s="110" t="s">
        <v>119</v>
      </c>
      <c r="C129" s="110" t="s">
        <v>266</v>
      </c>
      <c r="D129" s="194" t="s">
        <v>541</v>
      </c>
      <c r="E129" s="194">
        <v>13</v>
      </c>
      <c r="F129" s="194">
        <v>4</v>
      </c>
      <c r="G129" s="194"/>
      <c r="H129" s="194"/>
      <c r="I129" s="184">
        <f t="shared" si="1"/>
        <v>9</v>
      </c>
    </row>
    <row r="130" spans="1:9" x14ac:dyDescent="0.25">
      <c r="A130" s="204">
        <v>40247</v>
      </c>
      <c r="B130" s="110" t="s">
        <v>38</v>
      </c>
      <c r="C130" s="110" t="s">
        <v>39</v>
      </c>
      <c r="D130" s="194" t="s">
        <v>540</v>
      </c>
      <c r="E130" s="194">
        <v>2</v>
      </c>
      <c r="F130" s="194">
        <v>9</v>
      </c>
      <c r="G130" s="194"/>
      <c r="H130" s="194"/>
      <c r="I130" s="184">
        <f t="shared" si="1"/>
        <v>-7</v>
      </c>
    </row>
    <row r="131" spans="1:9" x14ac:dyDescent="0.25">
      <c r="A131" s="204">
        <v>40247</v>
      </c>
      <c r="B131" s="110" t="s">
        <v>266</v>
      </c>
      <c r="C131" s="110" t="s">
        <v>119</v>
      </c>
      <c r="D131" s="194" t="s">
        <v>540</v>
      </c>
      <c r="E131" s="194">
        <v>4</v>
      </c>
      <c r="F131" s="194">
        <v>13</v>
      </c>
      <c r="G131" s="194"/>
      <c r="H131" s="194"/>
      <c r="I131" s="184">
        <f t="shared" ref="I131:I194" si="2">E131-F131</f>
        <v>-9</v>
      </c>
    </row>
    <row r="132" spans="1:9" x14ac:dyDescent="0.25">
      <c r="A132" s="204">
        <v>40247</v>
      </c>
      <c r="B132" s="110" t="s">
        <v>184</v>
      </c>
      <c r="C132" s="110" t="s">
        <v>162</v>
      </c>
      <c r="D132" s="194" t="s">
        <v>540</v>
      </c>
      <c r="E132" s="194">
        <v>2</v>
      </c>
      <c r="F132" s="194">
        <v>6</v>
      </c>
      <c r="G132" s="194"/>
      <c r="H132" s="194"/>
      <c r="I132" s="184">
        <f t="shared" si="2"/>
        <v>-4</v>
      </c>
    </row>
    <row r="133" spans="1:9" x14ac:dyDescent="0.25">
      <c r="A133" s="204">
        <v>40247</v>
      </c>
      <c r="B133" s="110" t="s">
        <v>162</v>
      </c>
      <c r="C133" s="110" t="s">
        <v>184</v>
      </c>
      <c r="D133" s="194" t="s">
        <v>541</v>
      </c>
      <c r="E133" s="194">
        <v>6</v>
      </c>
      <c r="F133" s="194">
        <v>2</v>
      </c>
      <c r="G133" s="194"/>
      <c r="H133" s="194"/>
      <c r="I133" s="184">
        <f t="shared" si="2"/>
        <v>4</v>
      </c>
    </row>
    <row r="134" spans="1:9" x14ac:dyDescent="0.25">
      <c r="A134" s="204">
        <v>40254</v>
      </c>
      <c r="B134" s="110" t="s">
        <v>184</v>
      </c>
      <c r="C134" s="110" t="s">
        <v>38</v>
      </c>
      <c r="D134" s="194" t="s">
        <v>540</v>
      </c>
      <c r="E134" s="194">
        <v>2</v>
      </c>
      <c r="F134" s="194">
        <v>7</v>
      </c>
      <c r="G134" s="194"/>
      <c r="H134" s="194"/>
      <c r="I134" s="184">
        <f t="shared" si="2"/>
        <v>-5</v>
      </c>
    </row>
    <row r="135" spans="1:9" x14ac:dyDescent="0.25">
      <c r="A135" s="204">
        <v>40254</v>
      </c>
      <c r="B135" s="110" t="s">
        <v>162</v>
      </c>
      <c r="C135" s="110" t="s">
        <v>266</v>
      </c>
      <c r="D135" s="194" t="s">
        <v>540</v>
      </c>
      <c r="E135" s="194">
        <v>2</v>
      </c>
      <c r="F135" s="194">
        <v>4</v>
      </c>
      <c r="G135" s="194"/>
      <c r="H135" s="194"/>
      <c r="I135" s="184">
        <f t="shared" si="2"/>
        <v>-2</v>
      </c>
    </row>
    <row r="136" spans="1:9" x14ac:dyDescent="0.25">
      <c r="A136" s="204">
        <v>40254</v>
      </c>
      <c r="B136" s="110" t="s">
        <v>119</v>
      </c>
      <c r="C136" s="110" t="s">
        <v>39</v>
      </c>
      <c r="D136" s="194" t="s">
        <v>541</v>
      </c>
      <c r="E136" s="194">
        <v>4</v>
      </c>
      <c r="F136" s="194">
        <v>2</v>
      </c>
      <c r="G136" s="194"/>
      <c r="H136" s="194"/>
      <c r="I136" s="184">
        <f t="shared" si="2"/>
        <v>2</v>
      </c>
    </row>
    <row r="137" spans="1:9" x14ac:dyDescent="0.25">
      <c r="A137" s="204">
        <v>40254</v>
      </c>
      <c r="B137" s="110" t="s">
        <v>39</v>
      </c>
      <c r="C137" s="110" t="s">
        <v>119</v>
      </c>
      <c r="D137" s="194" t="s">
        <v>540</v>
      </c>
      <c r="E137" s="194">
        <v>2</v>
      </c>
      <c r="F137" s="194">
        <v>4</v>
      </c>
      <c r="G137" s="194"/>
      <c r="H137" s="194"/>
      <c r="I137" s="184">
        <f t="shared" si="2"/>
        <v>-2</v>
      </c>
    </row>
    <row r="138" spans="1:9" x14ac:dyDescent="0.25">
      <c r="A138" s="204">
        <v>40254</v>
      </c>
      <c r="B138" s="110" t="s">
        <v>266</v>
      </c>
      <c r="C138" s="110" t="s">
        <v>162</v>
      </c>
      <c r="D138" s="194" t="s">
        <v>541</v>
      </c>
      <c r="E138" s="194">
        <v>4</v>
      </c>
      <c r="F138" s="194">
        <v>2</v>
      </c>
      <c r="G138" s="194"/>
      <c r="H138" s="194"/>
      <c r="I138" s="184">
        <f t="shared" si="2"/>
        <v>2</v>
      </c>
    </row>
    <row r="139" spans="1:9" x14ac:dyDescent="0.25">
      <c r="A139" s="204">
        <v>40254</v>
      </c>
      <c r="B139" s="110" t="s">
        <v>38</v>
      </c>
      <c r="C139" s="110" t="s">
        <v>184</v>
      </c>
      <c r="D139" s="194" t="s">
        <v>541</v>
      </c>
      <c r="E139" s="194">
        <v>7</v>
      </c>
      <c r="F139" s="194">
        <v>2</v>
      </c>
      <c r="G139" s="194"/>
      <c r="H139" s="194"/>
      <c r="I139" s="184">
        <f t="shared" si="2"/>
        <v>5</v>
      </c>
    </row>
    <row r="140" spans="1:9" x14ac:dyDescent="0.25">
      <c r="A140" s="204">
        <v>40259</v>
      </c>
      <c r="B140" s="110" t="s">
        <v>119</v>
      </c>
      <c r="C140" s="110" t="s">
        <v>38</v>
      </c>
      <c r="D140" s="194" t="s">
        <v>541</v>
      </c>
      <c r="E140" s="194">
        <v>4</v>
      </c>
      <c r="F140" s="194">
        <v>2</v>
      </c>
      <c r="G140" s="194"/>
      <c r="H140" s="194"/>
      <c r="I140" s="184">
        <f t="shared" si="2"/>
        <v>2</v>
      </c>
    </row>
    <row r="141" spans="1:9" x14ac:dyDescent="0.25">
      <c r="A141" s="204">
        <v>40259</v>
      </c>
      <c r="B141" s="110" t="s">
        <v>184</v>
      </c>
      <c r="C141" s="110" t="s">
        <v>266</v>
      </c>
      <c r="D141" s="194" t="s">
        <v>541</v>
      </c>
      <c r="E141" s="194">
        <v>7</v>
      </c>
      <c r="F141" s="194">
        <v>2</v>
      </c>
      <c r="G141" s="194"/>
      <c r="H141" s="194"/>
      <c r="I141" s="184">
        <f t="shared" si="2"/>
        <v>5</v>
      </c>
    </row>
    <row r="142" spans="1:9" x14ac:dyDescent="0.25">
      <c r="A142" s="204">
        <v>40259</v>
      </c>
      <c r="B142" s="110" t="s">
        <v>162</v>
      </c>
      <c r="C142" s="110" t="s">
        <v>39</v>
      </c>
      <c r="D142" s="194" t="s">
        <v>540</v>
      </c>
      <c r="E142" s="194">
        <v>2</v>
      </c>
      <c r="F142" s="194">
        <v>9</v>
      </c>
      <c r="G142" s="194"/>
      <c r="H142" s="194"/>
      <c r="I142" s="184">
        <f t="shared" si="2"/>
        <v>-7</v>
      </c>
    </row>
    <row r="143" spans="1:9" x14ac:dyDescent="0.25">
      <c r="A143" s="204">
        <v>40259</v>
      </c>
      <c r="B143" s="110" t="s">
        <v>38</v>
      </c>
      <c r="C143" s="110" t="s">
        <v>119</v>
      </c>
      <c r="D143" s="194" t="s">
        <v>540</v>
      </c>
      <c r="E143" s="194">
        <v>2</v>
      </c>
      <c r="F143" s="194">
        <v>4</v>
      </c>
      <c r="G143" s="194"/>
      <c r="H143" s="194"/>
      <c r="I143" s="184">
        <f t="shared" si="2"/>
        <v>-2</v>
      </c>
    </row>
    <row r="144" spans="1:9" x14ac:dyDescent="0.25">
      <c r="A144" s="204">
        <v>40259</v>
      </c>
      <c r="B144" s="110" t="s">
        <v>39</v>
      </c>
      <c r="C144" s="110" t="s">
        <v>162</v>
      </c>
      <c r="D144" s="194" t="s">
        <v>541</v>
      </c>
      <c r="E144" s="194">
        <v>9</v>
      </c>
      <c r="F144" s="194">
        <v>2</v>
      </c>
      <c r="G144" s="194"/>
      <c r="H144" s="194"/>
      <c r="I144" s="184">
        <f t="shared" si="2"/>
        <v>7</v>
      </c>
    </row>
    <row r="145" spans="1:9" x14ac:dyDescent="0.25">
      <c r="A145" s="204">
        <v>40259</v>
      </c>
      <c r="B145" s="110" t="s">
        <v>266</v>
      </c>
      <c r="C145" s="110" t="s">
        <v>184</v>
      </c>
      <c r="D145" s="194" t="s">
        <v>540</v>
      </c>
      <c r="E145" s="194">
        <v>2</v>
      </c>
      <c r="F145" s="194">
        <v>7</v>
      </c>
      <c r="G145" s="194"/>
      <c r="H145" s="194"/>
      <c r="I145" s="184">
        <f t="shared" si="2"/>
        <v>-5</v>
      </c>
    </row>
    <row r="146" spans="1:9" x14ac:dyDescent="0.25">
      <c r="A146" s="204">
        <v>40261</v>
      </c>
      <c r="B146" s="110" t="s">
        <v>162</v>
      </c>
      <c r="C146" s="110" t="s">
        <v>38</v>
      </c>
      <c r="D146" s="194" t="s">
        <v>540</v>
      </c>
      <c r="E146" s="194">
        <v>4</v>
      </c>
      <c r="F146" s="194">
        <v>8</v>
      </c>
      <c r="G146" s="194"/>
      <c r="H146" s="194"/>
      <c r="I146" s="184">
        <f t="shared" si="2"/>
        <v>-4</v>
      </c>
    </row>
    <row r="147" spans="1:9" x14ac:dyDescent="0.25">
      <c r="A147" s="204">
        <v>40261</v>
      </c>
      <c r="B147" s="110" t="s">
        <v>39</v>
      </c>
      <c r="C147" s="110" t="s">
        <v>266</v>
      </c>
      <c r="D147" s="194" t="s">
        <v>541</v>
      </c>
      <c r="E147" s="194">
        <v>1</v>
      </c>
      <c r="F147" s="194">
        <v>0</v>
      </c>
      <c r="G147" s="194"/>
      <c r="H147" s="194"/>
      <c r="I147" s="184">
        <f t="shared" si="2"/>
        <v>1</v>
      </c>
    </row>
    <row r="148" spans="1:9" x14ac:dyDescent="0.25">
      <c r="A148" s="204">
        <v>40261</v>
      </c>
      <c r="B148" s="110" t="s">
        <v>266</v>
      </c>
      <c r="C148" s="110" t="s">
        <v>39</v>
      </c>
      <c r="D148" s="194" t="s">
        <v>540</v>
      </c>
      <c r="E148" s="194">
        <v>0</v>
      </c>
      <c r="F148" s="194">
        <v>1</v>
      </c>
      <c r="G148" s="194"/>
      <c r="H148" s="194"/>
      <c r="I148" s="184">
        <f t="shared" si="2"/>
        <v>-1</v>
      </c>
    </row>
    <row r="149" spans="1:9" x14ac:dyDescent="0.25">
      <c r="A149" s="204">
        <v>40261</v>
      </c>
      <c r="B149" s="110" t="s">
        <v>184</v>
      </c>
      <c r="C149" s="110" t="s">
        <v>119</v>
      </c>
      <c r="D149" s="194" t="s">
        <v>540</v>
      </c>
      <c r="E149" s="194">
        <v>3</v>
      </c>
      <c r="F149" s="194">
        <v>7</v>
      </c>
      <c r="G149" s="194"/>
      <c r="H149" s="194"/>
      <c r="I149" s="184">
        <f t="shared" si="2"/>
        <v>-4</v>
      </c>
    </row>
    <row r="150" spans="1:9" x14ac:dyDescent="0.25">
      <c r="A150" s="204">
        <v>40261</v>
      </c>
      <c r="B150" s="110" t="s">
        <v>38</v>
      </c>
      <c r="C150" s="110" t="s">
        <v>162</v>
      </c>
      <c r="D150" s="194" t="s">
        <v>541</v>
      </c>
      <c r="E150" s="194">
        <v>8</v>
      </c>
      <c r="F150" s="194">
        <v>4</v>
      </c>
      <c r="G150" s="194"/>
      <c r="H150" s="194"/>
      <c r="I150" s="184">
        <f t="shared" si="2"/>
        <v>4</v>
      </c>
    </row>
    <row r="151" spans="1:9" x14ac:dyDescent="0.25">
      <c r="A151" s="204">
        <v>40261</v>
      </c>
      <c r="B151" s="110" t="s">
        <v>119</v>
      </c>
      <c r="C151" s="110" t="s">
        <v>184</v>
      </c>
      <c r="D151" s="194" t="s">
        <v>541</v>
      </c>
      <c r="E151" s="194">
        <v>7</v>
      </c>
      <c r="F151" s="194">
        <v>3</v>
      </c>
      <c r="G151" s="194"/>
      <c r="H151" s="194"/>
      <c r="I151" s="184">
        <f t="shared" si="2"/>
        <v>4</v>
      </c>
    </row>
    <row r="152" spans="1:9" x14ac:dyDescent="0.25">
      <c r="A152" s="204">
        <v>40268</v>
      </c>
      <c r="B152" s="110" t="s">
        <v>266</v>
      </c>
      <c r="C152" s="110" t="s">
        <v>38</v>
      </c>
      <c r="D152" s="194" t="s">
        <v>541</v>
      </c>
      <c r="E152" s="194">
        <v>7</v>
      </c>
      <c r="F152" s="194">
        <v>4</v>
      </c>
      <c r="G152" s="194"/>
      <c r="H152" s="194"/>
      <c r="I152" s="184">
        <f t="shared" si="2"/>
        <v>3</v>
      </c>
    </row>
    <row r="153" spans="1:9" x14ac:dyDescent="0.25">
      <c r="A153" s="204">
        <v>40268</v>
      </c>
      <c r="B153" s="110" t="s">
        <v>38</v>
      </c>
      <c r="C153" s="110" t="s">
        <v>266</v>
      </c>
      <c r="D153" s="194" t="s">
        <v>540</v>
      </c>
      <c r="E153" s="194">
        <v>4</v>
      </c>
      <c r="F153" s="194">
        <v>7</v>
      </c>
      <c r="G153" s="194"/>
      <c r="H153" s="194"/>
      <c r="I153" s="184">
        <f t="shared" si="2"/>
        <v>-3</v>
      </c>
    </row>
    <row r="154" spans="1:9" x14ac:dyDescent="0.25">
      <c r="A154" s="204">
        <v>40268</v>
      </c>
      <c r="B154" s="110" t="s">
        <v>184</v>
      </c>
      <c r="C154" s="110" t="s">
        <v>39</v>
      </c>
      <c r="D154" s="194" t="s">
        <v>540</v>
      </c>
      <c r="E154" s="194">
        <v>3</v>
      </c>
      <c r="F154" s="194">
        <v>6</v>
      </c>
      <c r="G154" s="194"/>
      <c r="H154" s="194"/>
      <c r="I154" s="184">
        <f t="shared" si="2"/>
        <v>-3</v>
      </c>
    </row>
    <row r="155" spans="1:9" x14ac:dyDescent="0.25">
      <c r="A155" s="204">
        <v>40268</v>
      </c>
      <c r="B155" s="110" t="s">
        <v>162</v>
      </c>
      <c r="C155" s="110" t="s">
        <v>119</v>
      </c>
      <c r="D155" s="194" t="s">
        <v>540</v>
      </c>
      <c r="E155" s="194">
        <v>3</v>
      </c>
      <c r="F155" s="194">
        <v>9</v>
      </c>
      <c r="G155" s="194"/>
      <c r="H155" s="194"/>
      <c r="I155" s="184">
        <f t="shared" si="2"/>
        <v>-6</v>
      </c>
    </row>
    <row r="156" spans="1:9" x14ac:dyDescent="0.25">
      <c r="A156" s="204">
        <v>40268</v>
      </c>
      <c r="B156" s="110" t="s">
        <v>119</v>
      </c>
      <c r="C156" s="110" t="s">
        <v>162</v>
      </c>
      <c r="D156" s="194" t="s">
        <v>541</v>
      </c>
      <c r="E156" s="194">
        <v>9</v>
      </c>
      <c r="F156" s="194">
        <v>3</v>
      </c>
      <c r="G156" s="194"/>
      <c r="H156" s="194"/>
      <c r="I156" s="184">
        <f t="shared" si="2"/>
        <v>6</v>
      </c>
    </row>
    <row r="157" spans="1:9" x14ac:dyDescent="0.25">
      <c r="A157" s="204">
        <v>40268</v>
      </c>
      <c r="B157" s="110" t="s">
        <v>39</v>
      </c>
      <c r="C157" s="110" t="s">
        <v>184</v>
      </c>
      <c r="D157" s="194" t="s">
        <v>541</v>
      </c>
      <c r="E157" s="194">
        <v>6</v>
      </c>
      <c r="F157" s="194">
        <v>3</v>
      </c>
      <c r="G157" s="194"/>
      <c r="H157" s="194"/>
      <c r="I157" s="184">
        <f t="shared" si="2"/>
        <v>3</v>
      </c>
    </row>
    <row r="158" spans="1:9" x14ac:dyDescent="0.25">
      <c r="A158" s="204">
        <v>40275</v>
      </c>
      <c r="B158" s="110" t="s">
        <v>119</v>
      </c>
      <c r="C158" s="110" t="s">
        <v>38</v>
      </c>
      <c r="D158" s="194" t="s">
        <v>603</v>
      </c>
      <c r="E158" s="194">
        <v>0</v>
      </c>
      <c r="F158" s="194">
        <v>0</v>
      </c>
      <c r="G158" s="194" t="s">
        <v>602</v>
      </c>
      <c r="H158" s="194"/>
      <c r="I158" s="184">
        <f t="shared" si="2"/>
        <v>0</v>
      </c>
    </row>
    <row r="159" spans="1:9" x14ac:dyDescent="0.25">
      <c r="A159" s="204">
        <v>40275</v>
      </c>
      <c r="B159" s="110" t="s">
        <v>184</v>
      </c>
      <c r="C159" s="110" t="s">
        <v>266</v>
      </c>
      <c r="D159" s="194" t="s">
        <v>540</v>
      </c>
      <c r="E159" s="194">
        <v>4</v>
      </c>
      <c r="F159" s="194">
        <v>8</v>
      </c>
      <c r="G159" s="194"/>
      <c r="H159" s="194"/>
      <c r="I159" s="184">
        <f t="shared" si="2"/>
        <v>-4</v>
      </c>
    </row>
    <row r="160" spans="1:9" x14ac:dyDescent="0.25">
      <c r="A160" s="204">
        <v>40275</v>
      </c>
      <c r="B160" s="110" t="s">
        <v>162</v>
      </c>
      <c r="C160" s="110" t="s">
        <v>39</v>
      </c>
      <c r="D160" s="194" t="s">
        <v>540</v>
      </c>
      <c r="E160" s="194">
        <v>2</v>
      </c>
      <c r="F160" s="194">
        <v>5</v>
      </c>
      <c r="G160" s="194"/>
      <c r="H160" s="194"/>
      <c r="I160" s="184">
        <f t="shared" si="2"/>
        <v>-3</v>
      </c>
    </row>
    <row r="161" spans="1:9" x14ac:dyDescent="0.25">
      <c r="A161" s="204">
        <v>40275</v>
      </c>
      <c r="B161" s="110" t="s">
        <v>38</v>
      </c>
      <c r="C161" s="110" t="s">
        <v>119</v>
      </c>
      <c r="D161" s="194" t="s">
        <v>601</v>
      </c>
      <c r="E161" s="194">
        <v>0</v>
      </c>
      <c r="F161" s="194">
        <v>0</v>
      </c>
      <c r="G161" s="194" t="s">
        <v>602</v>
      </c>
      <c r="H161" s="194"/>
      <c r="I161" s="184">
        <f t="shared" si="2"/>
        <v>0</v>
      </c>
    </row>
    <row r="162" spans="1:9" x14ac:dyDescent="0.25">
      <c r="A162" s="204">
        <v>40275</v>
      </c>
      <c r="B162" s="110" t="s">
        <v>39</v>
      </c>
      <c r="C162" s="110" t="s">
        <v>162</v>
      </c>
      <c r="D162" s="194" t="s">
        <v>541</v>
      </c>
      <c r="E162" s="194">
        <v>5</v>
      </c>
      <c r="F162" s="194">
        <v>2</v>
      </c>
      <c r="G162" s="194"/>
      <c r="H162" s="194"/>
      <c r="I162" s="184">
        <f t="shared" si="2"/>
        <v>3</v>
      </c>
    </row>
    <row r="163" spans="1:9" x14ac:dyDescent="0.25">
      <c r="A163" s="204">
        <v>40275</v>
      </c>
      <c r="B163" s="110" t="s">
        <v>266</v>
      </c>
      <c r="C163" s="110" t="s">
        <v>184</v>
      </c>
      <c r="D163" s="194" t="s">
        <v>541</v>
      </c>
      <c r="E163" s="194">
        <v>8</v>
      </c>
      <c r="F163" s="194">
        <v>4</v>
      </c>
      <c r="G163" s="194"/>
      <c r="H163" s="194"/>
      <c r="I163" s="184">
        <f t="shared" si="2"/>
        <v>4</v>
      </c>
    </row>
    <row r="164" spans="1:9" x14ac:dyDescent="0.25">
      <c r="A164" s="204">
        <v>40282</v>
      </c>
      <c r="B164" s="110" t="s">
        <v>39</v>
      </c>
      <c r="C164" s="110" t="s">
        <v>38</v>
      </c>
      <c r="D164" s="194" t="s">
        <v>540</v>
      </c>
      <c r="E164" s="194">
        <v>1</v>
      </c>
      <c r="F164" s="194">
        <v>4</v>
      </c>
      <c r="G164" s="194"/>
      <c r="H164" s="194"/>
      <c r="I164" s="184">
        <f t="shared" si="2"/>
        <v>-3</v>
      </c>
    </row>
    <row r="165" spans="1:9" x14ac:dyDescent="0.25">
      <c r="A165" s="204">
        <v>40282</v>
      </c>
      <c r="B165" s="110" t="s">
        <v>119</v>
      </c>
      <c r="C165" s="110" t="s">
        <v>266</v>
      </c>
      <c r="D165" s="194" t="s">
        <v>541</v>
      </c>
      <c r="E165" s="194">
        <v>10</v>
      </c>
      <c r="F165" s="194">
        <v>6</v>
      </c>
      <c r="G165" s="194"/>
      <c r="H165" s="194"/>
      <c r="I165" s="184">
        <f t="shared" si="2"/>
        <v>4</v>
      </c>
    </row>
    <row r="166" spans="1:9" x14ac:dyDescent="0.25">
      <c r="A166" s="204">
        <v>40282</v>
      </c>
      <c r="B166" s="110" t="s">
        <v>38</v>
      </c>
      <c r="C166" s="110" t="s">
        <v>39</v>
      </c>
      <c r="D166" s="194" t="s">
        <v>541</v>
      </c>
      <c r="E166" s="194">
        <v>4</v>
      </c>
      <c r="F166" s="194">
        <v>1</v>
      </c>
      <c r="G166" s="194"/>
      <c r="H166" s="194"/>
      <c r="I166" s="184">
        <f t="shared" si="2"/>
        <v>3</v>
      </c>
    </row>
    <row r="167" spans="1:9" x14ac:dyDescent="0.25">
      <c r="A167" s="204">
        <v>40282</v>
      </c>
      <c r="B167" s="110" t="s">
        <v>266</v>
      </c>
      <c r="C167" s="110" t="s">
        <v>119</v>
      </c>
      <c r="D167" s="194" t="s">
        <v>540</v>
      </c>
      <c r="E167" s="194">
        <v>6</v>
      </c>
      <c r="F167" s="194">
        <v>10</v>
      </c>
      <c r="G167" s="194"/>
      <c r="H167" s="194"/>
      <c r="I167" s="184">
        <f t="shared" si="2"/>
        <v>-4</v>
      </c>
    </row>
    <row r="168" spans="1:9" x14ac:dyDescent="0.25">
      <c r="A168" s="204">
        <v>40282</v>
      </c>
      <c r="B168" s="110" t="s">
        <v>184</v>
      </c>
      <c r="C168" s="110" t="s">
        <v>162</v>
      </c>
      <c r="D168" s="194" t="s">
        <v>541</v>
      </c>
      <c r="E168" s="194">
        <v>4</v>
      </c>
      <c r="F168" s="194">
        <v>1</v>
      </c>
      <c r="G168" s="194"/>
      <c r="H168" s="194"/>
      <c r="I168" s="184">
        <f t="shared" si="2"/>
        <v>3</v>
      </c>
    </row>
    <row r="169" spans="1:9" x14ac:dyDescent="0.25">
      <c r="A169" s="204">
        <v>40282</v>
      </c>
      <c r="B169" s="110" t="s">
        <v>162</v>
      </c>
      <c r="C169" s="110" t="s">
        <v>184</v>
      </c>
      <c r="D169" s="194" t="s">
        <v>540</v>
      </c>
      <c r="E169" s="194">
        <v>1</v>
      </c>
      <c r="F169" s="194">
        <v>4</v>
      </c>
      <c r="G169" s="194"/>
      <c r="H169" s="194"/>
      <c r="I169" s="184">
        <f t="shared" si="2"/>
        <v>-3</v>
      </c>
    </row>
    <row r="170" spans="1:9" x14ac:dyDescent="0.25">
      <c r="A170" s="204">
        <v>40289</v>
      </c>
      <c r="B170" s="110" t="s">
        <v>184</v>
      </c>
      <c r="C170" s="110" t="s">
        <v>38</v>
      </c>
      <c r="D170" s="194" t="s">
        <v>540</v>
      </c>
      <c r="E170" s="194">
        <v>1</v>
      </c>
      <c r="F170" s="194">
        <v>6</v>
      </c>
      <c r="G170" s="194"/>
      <c r="H170" s="194"/>
      <c r="I170" s="184">
        <f t="shared" si="2"/>
        <v>-5</v>
      </c>
    </row>
    <row r="171" spans="1:9" x14ac:dyDescent="0.25">
      <c r="A171" s="204">
        <v>40289</v>
      </c>
      <c r="B171" s="110" t="s">
        <v>162</v>
      </c>
      <c r="C171" s="110" t="s">
        <v>266</v>
      </c>
      <c r="D171" s="194" t="s">
        <v>540</v>
      </c>
      <c r="E171" s="194">
        <v>6</v>
      </c>
      <c r="F171" s="194">
        <v>7</v>
      </c>
      <c r="G171" s="194"/>
      <c r="H171" s="194"/>
      <c r="I171" s="184">
        <f t="shared" si="2"/>
        <v>-1</v>
      </c>
    </row>
    <row r="172" spans="1:9" x14ac:dyDescent="0.25">
      <c r="A172" s="204">
        <v>40289</v>
      </c>
      <c r="B172" s="110" t="s">
        <v>119</v>
      </c>
      <c r="C172" s="110" t="s">
        <v>39</v>
      </c>
      <c r="D172" s="194" t="s">
        <v>540</v>
      </c>
      <c r="E172" s="194">
        <v>3</v>
      </c>
      <c r="F172" s="194">
        <v>7</v>
      </c>
      <c r="G172" s="194"/>
      <c r="H172" s="194"/>
      <c r="I172" s="184">
        <f t="shared" si="2"/>
        <v>-4</v>
      </c>
    </row>
    <row r="173" spans="1:9" x14ac:dyDescent="0.25">
      <c r="A173" s="204">
        <v>40289</v>
      </c>
      <c r="B173" s="110" t="s">
        <v>39</v>
      </c>
      <c r="C173" s="110" t="s">
        <v>119</v>
      </c>
      <c r="D173" s="194" t="s">
        <v>541</v>
      </c>
      <c r="E173" s="194">
        <v>7</v>
      </c>
      <c r="F173" s="194">
        <v>3</v>
      </c>
      <c r="G173" s="194"/>
      <c r="H173" s="194"/>
      <c r="I173" s="184">
        <f t="shared" si="2"/>
        <v>4</v>
      </c>
    </row>
    <row r="174" spans="1:9" x14ac:dyDescent="0.25">
      <c r="A174" s="204">
        <v>40289</v>
      </c>
      <c r="B174" s="110" t="s">
        <v>266</v>
      </c>
      <c r="C174" s="110" t="s">
        <v>162</v>
      </c>
      <c r="D174" s="194" t="s">
        <v>541</v>
      </c>
      <c r="E174" s="194">
        <v>7</v>
      </c>
      <c r="F174" s="194">
        <v>6</v>
      </c>
      <c r="G174" s="194"/>
      <c r="H174" s="194"/>
      <c r="I174" s="184">
        <f t="shared" si="2"/>
        <v>1</v>
      </c>
    </row>
    <row r="175" spans="1:9" x14ac:dyDescent="0.25">
      <c r="A175" s="204">
        <v>40289</v>
      </c>
      <c r="B175" s="110" t="s">
        <v>38</v>
      </c>
      <c r="C175" s="110" t="s">
        <v>184</v>
      </c>
      <c r="D175" s="194" t="s">
        <v>541</v>
      </c>
      <c r="E175" s="194">
        <v>6</v>
      </c>
      <c r="F175" s="194">
        <v>1</v>
      </c>
      <c r="G175" s="194"/>
      <c r="H175" s="194"/>
      <c r="I175" s="184">
        <f t="shared" si="2"/>
        <v>5</v>
      </c>
    </row>
    <row r="176" spans="1:9" x14ac:dyDescent="0.25">
      <c r="A176" s="204">
        <v>40296</v>
      </c>
      <c r="B176" s="110" t="s">
        <v>162</v>
      </c>
      <c r="C176" s="110" t="s">
        <v>38</v>
      </c>
      <c r="D176" s="194" t="s">
        <v>540</v>
      </c>
      <c r="E176" s="194">
        <v>1</v>
      </c>
      <c r="F176" s="194">
        <v>6</v>
      </c>
      <c r="G176" s="194"/>
      <c r="H176" s="194"/>
      <c r="I176" s="184">
        <f t="shared" si="2"/>
        <v>-5</v>
      </c>
    </row>
    <row r="177" spans="1:9" x14ac:dyDescent="0.25">
      <c r="A177" s="204">
        <v>40296</v>
      </c>
      <c r="B177" s="110" t="s">
        <v>39</v>
      </c>
      <c r="C177" s="110" t="s">
        <v>266</v>
      </c>
      <c r="D177" s="194" t="s">
        <v>541</v>
      </c>
      <c r="E177" s="194">
        <v>1</v>
      </c>
      <c r="F177" s="194">
        <v>0</v>
      </c>
      <c r="G177" s="194"/>
      <c r="H177" s="194"/>
      <c r="I177" s="184">
        <f t="shared" si="2"/>
        <v>1</v>
      </c>
    </row>
    <row r="178" spans="1:9" x14ac:dyDescent="0.25">
      <c r="A178" s="204">
        <v>40296</v>
      </c>
      <c r="B178" s="110" t="s">
        <v>266</v>
      </c>
      <c r="C178" s="110" t="s">
        <v>39</v>
      </c>
      <c r="D178" s="194" t="s">
        <v>540</v>
      </c>
      <c r="E178" s="194">
        <v>0</v>
      </c>
      <c r="F178" s="194">
        <v>1</v>
      </c>
      <c r="G178" s="194"/>
      <c r="H178" s="194"/>
      <c r="I178" s="184">
        <f t="shared" si="2"/>
        <v>-1</v>
      </c>
    </row>
    <row r="179" spans="1:9" x14ac:dyDescent="0.25">
      <c r="A179" s="204">
        <v>40296</v>
      </c>
      <c r="B179" s="110" t="s">
        <v>184</v>
      </c>
      <c r="C179" s="110" t="s">
        <v>119</v>
      </c>
      <c r="D179" s="194" t="s">
        <v>541</v>
      </c>
      <c r="E179" s="194">
        <v>7</v>
      </c>
      <c r="F179" s="194">
        <v>2</v>
      </c>
      <c r="G179" s="194"/>
      <c r="H179" s="194"/>
      <c r="I179" s="184">
        <f t="shared" si="2"/>
        <v>5</v>
      </c>
    </row>
    <row r="180" spans="1:9" x14ac:dyDescent="0.25">
      <c r="A180" s="204">
        <v>40296</v>
      </c>
      <c r="B180" s="110" t="s">
        <v>38</v>
      </c>
      <c r="C180" s="110" t="s">
        <v>162</v>
      </c>
      <c r="D180" s="194" t="s">
        <v>541</v>
      </c>
      <c r="E180" s="194">
        <v>6</v>
      </c>
      <c r="F180" s="194">
        <v>1</v>
      </c>
      <c r="G180" s="194"/>
      <c r="H180" s="194"/>
      <c r="I180" s="184">
        <f t="shared" si="2"/>
        <v>5</v>
      </c>
    </row>
    <row r="181" spans="1:9" x14ac:dyDescent="0.25">
      <c r="A181" s="204">
        <v>40296</v>
      </c>
      <c r="B181" s="110" t="s">
        <v>119</v>
      </c>
      <c r="C181" s="110" t="s">
        <v>184</v>
      </c>
      <c r="D181" s="194" t="s">
        <v>540</v>
      </c>
      <c r="E181" s="194">
        <v>2</v>
      </c>
      <c r="F181" s="194">
        <v>7</v>
      </c>
      <c r="G181" s="194"/>
      <c r="H181" s="194"/>
      <c r="I181" s="184">
        <f t="shared" si="2"/>
        <v>-5</v>
      </c>
    </row>
    <row r="182" spans="1:9" x14ac:dyDescent="0.25">
      <c r="A182" s="204">
        <v>40303</v>
      </c>
      <c r="B182" s="110" t="s">
        <v>266</v>
      </c>
      <c r="C182" s="110" t="s">
        <v>38</v>
      </c>
      <c r="D182" s="194" t="s">
        <v>540</v>
      </c>
      <c r="E182" s="194">
        <v>1</v>
      </c>
      <c r="F182" s="194">
        <v>8</v>
      </c>
      <c r="G182" s="194"/>
      <c r="H182" s="194" t="s">
        <v>604</v>
      </c>
      <c r="I182" s="184">
        <f t="shared" si="2"/>
        <v>-7</v>
      </c>
    </row>
    <row r="183" spans="1:9" x14ac:dyDescent="0.25">
      <c r="A183" s="204">
        <v>40303</v>
      </c>
      <c r="B183" s="110" t="s">
        <v>38</v>
      </c>
      <c r="C183" s="110" t="s">
        <v>266</v>
      </c>
      <c r="D183" s="194" t="s">
        <v>541</v>
      </c>
      <c r="E183" s="194">
        <v>8</v>
      </c>
      <c r="F183" s="194">
        <v>1</v>
      </c>
      <c r="G183" s="194"/>
      <c r="H183" s="194" t="s">
        <v>604</v>
      </c>
      <c r="I183" s="184">
        <f t="shared" si="2"/>
        <v>7</v>
      </c>
    </row>
    <row r="184" spans="1:9" x14ac:dyDescent="0.25">
      <c r="A184" s="204">
        <v>40303</v>
      </c>
      <c r="B184" s="110" t="s">
        <v>119</v>
      </c>
      <c r="C184" s="110" t="s">
        <v>39</v>
      </c>
      <c r="D184" s="194" t="s">
        <v>245</v>
      </c>
      <c r="E184" s="194"/>
      <c r="F184" s="194"/>
      <c r="G184" s="194" t="s">
        <v>605</v>
      </c>
      <c r="H184" s="194" t="s">
        <v>604</v>
      </c>
      <c r="I184" s="184">
        <f t="shared" si="2"/>
        <v>0</v>
      </c>
    </row>
    <row r="185" spans="1:9" x14ac:dyDescent="0.25">
      <c r="A185" s="204">
        <v>40303</v>
      </c>
      <c r="B185" s="110" t="s">
        <v>39</v>
      </c>
      <c r="C185" s="110" t="s">
        <v>119</v>
      </c>
      <c r="D185" s="194" t="s">
        <v>245</v>
      </c>
      <c r="E185" s="194"/>
      <c r="F185" s="194"/>
      <c r="G185" s="194" t="s">
        <v>605</v>
      </c>
      <c r="H185" s="194" t="s">
        <v>604</v>
      </c>
      <c r="I185" s="184">
        <f t="shared" si="2"/>
        <v>0</v>
      </c>
    </row>
    <row r="186" spans="1:9" x14ac:dyDescent="0.25">
      <c r="A186" s="204">
        <v>40303</v>
      </c>
      <c r="B186" s="110" t="s">
        <v>184</v>
      </c>
      <c r="C186" s="110" t="s">
        <v>162</v>
      </c>
      <c r="D186" s="194" t="s">
        <v>541</v>
      </c>
      <c r="E186" s="194">
        <v>6</v>
      </c>
      <c r="F186" s="194">
        <v>2</v>
      </c>
      <c r="G186" s="194"/>
      <c r="H186" s="194" t="s">
        <v>604</v>
      </c>
      <c r="I186" s="184">
        <f t="shared" si="2"/>
        <v>4</v>
      </c>
    </row>
    <row r="187" spans="1:9" x14ac:dyDescent="0.25">
      <c r="A187" s="204">
        <v>40303</v>
      </c>
      <c r="B187" s="110" t="s">
        <v>162</v>
      </c>
      <c r="C187" s="110" t="s">
        <v>184</v>
      </c>
      <c r="D187" s="194" t="s">
        <v>540</v>
      </c>
      <c r="E187" s="194">
        <v>2</v>
      </c>
      <c r="F187" s="194">
        <v>6</v>
      </c>
      <c r="G187" s="194"/>
      <c r="H187" s="194" t="s">
        <v>604</v>
      </c>
      <c r="I187" s="184">
        <f t="shared" si="2"/>
        <v>-4</v>
      </c>
    </row>
    <row r="188" spans="1:9" x14ac:dyDescent="0.25">
      <c r="A188" s="204">
        <v>40310</v>
      </c>
      <c r="B188" s="110" t="s">
        <v>39</v>
      </c>
      <c r="C188" s="110" t="s">
        <v>38</v>
      </c>
      <c r="D188" s="194" t="s">
        <v>599</v>
      </c>
      <c r="E188" s="194">
        <v>4</v>
      </c>
      <c r="F188" s="194">
        <v>4</v>
      </c>
      <c r="G188" s="194" t="s">
        <v>600</v>
      </c>
      <c r="H188" s="194" t="s">
        <v>604</v>
      </c>
      <c r="I188" s="184">
        <f t="shared" si="2"/>
        <v>0</v>
      </c>
    </row>
    <row r="189" spans="1:9" x14ac:dyDescent="0.25">
      <c r="A189" s="204">
        <v>40310</v>
      </c>
      <c r="B189" s="110" t="s">
        <v>38</v>
      </c>
      <c r="C189" s="110" t="s">
        <v>39</v>
      </c>
      <c r="D189" s="194" t="s">
        <v>389</v>
      </c>
      <c r="E189" s="194">
        <v>4</v>
      </c>
      <c r="F189" s="194">
        <v>4</v>
      </c>
      <c r="G189" s="194" t="s">
        <v>600</v>
      </c>
      <c r="H189" s="194" t="s">
        <v>604</v>
      </c>
      <c r="I189" s="184">
        <f t="shared" si="2"/>
        <v>0</v>
      </c>
    </row>
    <row r="190" spans="1:9" x14ac:dyDescent="0.25">
      <c r="A190" s="204">
        <v>40310</v>
      </c>
      <c r="B190" s="110" t="s">
        <v>184</v>
      </c>
      <c r="C190" s="110" t="s">
        <v>119</v>
      </c>
      <c r="D190" s="194" t="s">
        <v>540</v>
      </c>
      <c r="E190" s="194">
        <v>1</v>
      </c>
      <c r="F190" s="194">
        <v>3</v>
      </c>
      <c r="G190" s="194"/>
      <c r="H190" s="194" t="s">
        <v>604</v>
      </c>
      <c r="I190" s="184">
        <f t="shared" si="2"/>
        <v>-2</v>
      </c>
    </row>
    <row r="191" spans="1:9" x14ac:dyDescent="0.25">
      <c r="A191" s="204">
        <v>40310</v>
      </c>
      <c r="B191" s="110" t="s">
        <v>119</v>
      </c>
      <c r="C191" s="110" t="s">
        <v>184</v>
      </c>
      <c r="D191" s="194" t="s">
        <v>541</v>
      </c>
      <c r="E191" s="194">
        <v>3</v>
      </c>
      <c r="F191" s="194">
        <v>1</v>
      </c>
      <c r="G191" s="194"/>
      <c r="H191" s="194" t="s">
        <v>604</v>
      </c>
      <c r="I191" s="184">
        <f t="shared" si="2"/>
        <v>2</v>
      </c>
    </row>
    <row r="192" spans="1:9" x14ac:dyDescent="0.25">
      <c r="A192" s="204">
        <v>40317</v>
      </c>
      <c r="B192" s="110" t="s">
        <v>184</v>
      </c>
      <c r="C192" s="110" t="s">
        <v>38</v>
      </c>
      <c r="D192" s="194" t="s">
        <v>245</v>
      </c>
      <c r="E192" s="194"/>
      <c r="F192" s="194"/>
      <c r="G192" s="194"/>
      <c r="H192" s="194" t="s">
        <v>604</v>
      </c>
      <c r="I192" s="184">
        <f t="shared" si="2"/>
        <v>0</v>
      </c>
    </row>
    <row r="193" spans="1:9" x14ac:dyDescent="0.25">
      <c r="A193" s="204">
        <v>40317</v>
      </c>
      <c r="B193" s="110" t="s">
        <v>162</v>
      </c>
      <c r="C193" s="110" t="s">
        <v>266</v>
      </c>
      <c r="D193" s="194" t="s">
        <v>245</v>
      </c>
      <c r="E193" s="194"/>
      <c r="F193" s="194"/>
      <c r="G193" s="194"/>
      <c r="H193" s="194" t="s">
        <v>604</v>
      </c>
      <c r="I193" s="184">
        <f t="shared" si="2"/>
        <v>0</v>
      </c>
    </row>
    <row r="194" spans="1:9" x14ac:dyDescent="0.25">
      <c r="A194" s="204">
        <v>40317</v>
      </c>
      <c r="B194" s="110" t="s">
        <v>119</v>
      </c>
      <c r="C194" s="110" t="s">
        <v>39</v>
      </c>
      <c r="D194" s="194" t="s">
        <v>540</v>
      </c>
      <c r="E194" s="194">
        <v>2</v>
      </c>
      <c r="F194" s="194">
        <v>9</v>
      </c>
      <c r="G194" s="194"/>
      <c r="H194" s="194" t="s">
        <v>604</v>
      </c>
      <c r="I194" s="184">
        <f t="shared" si="2"/>
        <v>-7</v>
      </c>
    </row>
    <row r="195" spans="1:9" x14ac:dyDescent="0.25">
      <c r="A195" s="204">
        <v>40317</v>
      </c>
      <c r="B195" s="110" t="s">
        <v>39</v>
      </c>
      <c r="C195" s="110" t="s">
        <v>119</v>
      </c>
      <c r="D195" s="194" t="s">
        <v>541</v>
      </c>
      <c r="E195" s="194">
        <v>9</v>
      </c>
      <c r="F195" s="194">
        <v>2</v>
      </c>
      <c r="G195" s="194"/>
      <c r="H195" s="194" t="s">
        <v>604</v>
      </c>
      <c r="I195" s="184">
        <f t="shared" ref="I195:I258" si="3">E195-F195</f>
        <v>7</v>
      </c>
    </row>
    <row r="196" spans="1:9" x14ac:dyDescent="0.25">
      <c r="A196" s="204">
        <v>40317</v>
      </c>
      <c r="B196" s="110" t="s">
        <v>266</v>
      </c>
      <c r="C196" s="110" t="s">
        <v>162</v>
      </c>
      <c r="D196" s="194" t="s">
        <v>245</v>
      </c>
      <c r="E196" s="194"/>
      <c r="F196" s="194"/>
      <c r="G196" s="194"/>
      <c r="H196" s="194" t="s">
        <v>604</v>
      </c>
      <c r="I196" s="184">
        <f t="shared" si="3"/>
        <v>0</v>
      </c>
    </row>
    <row r="197" spans="1:9" x14ac:dyDescent="0.25">
      <c r="A197" s="204">
        <v>40317</v>
      </c>
      <c r="B197" s="110" t="s">
        <v>38</v>
      </c>
      <c r="C197" s="110" t="s">
        <v>184</v>
      </c>
      <c r="D197" s="194" t="s">
        <v>245</v>
      </c>
      <c r="E197" s="194"/>
      <c r="F197" s="194"/>
      <c r="G197" s="194"/>
      <c r="H197" s="194" t="s">
        <v>604</v>
      </c>
      <c r="I197" s="184">
        <f t="shared" si="3"/>
        <v>0</v>
      </c>
    </row>
    <row r="198" spans="1:9" x14ac:dyDescent="0.25">
      <c r="A198" s="204">
        <v>40422</v>
      </c>
      <c r="B198" s="110" t="s">
        <v>266</v>
      </c>
      <c r="C198" s="110" t="s">
        <v>38</v>
      </c>
      <c r="D198" s="194" t="s">
        <v>540</v>
      </c>
      <c r="E198" s="194">
        <v>1</v>
      </c>
      <c r="F198" s="194">
        <v>6</v>
      </c>
      <c r="G198" s="194"/>
      <c r="H198" s="194"/>
      <c r="I198" s="184">
        <f t="shared" si="3"/>
        <v>-5</v>
      </c>
    </row>
    <row r="199" spans="1:9" x14ac:dyDescent="0.25">
      <c r="A199" s="204">
        <v>40422</v>
      </c>
      <c r="B199" s="110" t="s">
        <v>38</v>
      </c>
      <c r="C199" s="110" t="s">
        <v>266</v>
      </c>
      <c r="D199" s="194" t="s">
        <v>541</v>
      </c>
      <c r="E199" s="194">
        <v>6</v>
      </c>
      <c r="F199" s="194">
        <v>1</v>
      </c>
      <c r="G199" s="194"/>
      <c r="H199" s="194"/>
      <c r="I199" s="184">
        <f t="shared" si="3"/>
        <v>5</v>
      </c>
    </row>
    <row r="200" spans="1:9" x14ac:dyDescent="0.25">
      <c r="A200" s="204">
        <v>40422</v>
      </c>
      <c r="B200" s="110" t="s">
        <v>184</v>
      </c>
      <c r="C200" s="110" t="s">
        <v>39</v>
      </c>
      <c r="D200" s="194" t="s">
        <v>540</v>
      </c>
      <c r="E200" s="194">
        <v>1</v>
      </c>
      <c r="F200" s="194">
        <v>3</v>
      </c>
      <c r="G200" s="194"/>
      <c r="H200" s="194"/>
      <c r="I200" s="184">
        <f t="shared" si="3"/>
        <v>-2</v>
      </c>
    </row>
    <row r="201" spans="1:9" x14ac:dyDescent="0.25">
      <c r="A201" s="204">
        <v>40422</v>
      </c>
      <c r="B201" s="110" t="s">
        <v>162</v>
      </c>
      <c r="C201" s="110" t="s">
        <v>119</v>
      </c>
      <c r="D201" s="194" t="s">
        <v>541</v>
      </c>
      <c r="E201" s="194">
        <v>3</v>
      </c>
      <c r="F201" s="194">
        <v>0</v>
      </c>
      <c r="G201" s="194"/>
      <c r="H201" s="194"/>
      <c r="I201" s="184">
        <f t="shared" si="3"/>
        <v>3</v>
      </c>
    </row>
    <row r="202" spans="1:9" x14ac:dyDescent="0.25">
      <c r="A202" s="204">
        <v>40422</v>
      </c>
      <c r="B202" s="110" t="s">
        <v>119</v>
      </c>
      <c r="C202" s="110" t="s">
        <v>162</v>
      </c>
      <c r="D202" s="194" t="s">
        <v>540</v>
      </c>
      <c r="E202" s="194">
        <v>0</v>
      </c>
      <c r="F202" s="194">
        <v>3</v>
      </c>
      <c r="G202" s="194"/>
      <c r="H202" s="194"/>
      <c r="I202" s="184">
        <f t="shared" si="3"/>
        <v>-3</v>
      </c>
    </row>
    <row r="203" spans="1:9" x14ac:dyDescent="0.25">
      <c r="A203" s="204">
        <v>40422</v>
      </c>
      <c r="B203" s="110" t="s">
        <v>39</v>
      </c>
      <c r="C203" s="110" t="s">
        <v>184</v>
      </c>
      <c r="D203" s="194" t="s">
        <v>541</v>
      </c>
      <c r="E203" s="194">
        <v>3</v>
      </c>
      <c r="F203" s="194">
        <v>1</v>
      </c>
      <c r="G203" s="194"/>
      <c r="H203" s="194"/>
      <c r="I203" s="184">
        <f t="shared" si="3"/>
        <v>2</v>
      </c>
    </row>
    <row r="204" spans="1:9" x14ac:dyDescent="0.25">
      <c r="A204" s="204">
        <v>40429</v>
      </c>
      <c r="B204" s="110" t="s">
        <v>119</v>
      </c>
      <c r="C204" s="110" t="s">
        <v>38</v>
      </c>
      <c r="D204" s="194" t="s">
        <v>541</v>
      </c>
      <c r="E204" s="194">
        <v>3</v>
      </c>
      <c r="F204" s="194">
        <v>2</v>
      </c>
      <c r="G204" s="194"/>
      <c r="H204" s="194"/>
      <c r="I204" s="184">
        <f t="shared" si="3"/>
        <v>1</v>
      </c>
    </row>
    <row r="205" spans="1:9" x14ac:dyDescent="0.25">
      <c r="A205" s="204">
        <v>40429</v>
      </c>
      <c r="B205" s="110" t="s">
        <v>184</v>
      </c>
      <c r="C205" s="110" t="s">
        <v>266</v>
      </c>
      <c r="D205" s="194" t="s">
        <v>540</v>
      </c>
      <c r="E205" s="194">
        <v>2</v>
      </c>
      <c r="F205" s="194">
        <v>5</v>
      </c>
      <c r="G205" s="194"/>
      <c r="H205" s="194"/>
      <c r="I205" s="184">
        <f t="shared" si="3"/>
        <v>-3</v>
      </c>
    </row>
    <row r="206" spans="1:9" x14ac:dyDescent="0.25">
      <c r="A206" s="204">
        <v>40429</v>
      </c>
      <c r="B206" s="110" t="s">
        <v>162</v>
      </c>
      <c r="C206" s="110" t="s">
        <v>39</v>
      </c>
      <c r="D206" s="194" t="s">
        <v>540</v>
      </c>
      <c r="E206" s="194">
        <v>0</v>
      </c>
      <c r="F206" s="194">
        <v>3</v>
      </c>
      <c r="G206" s="194"/>
      <c r="H206" s="194"/>
      <c r="I206" s="184">
        <f t="shared" si="3"/>
        <v>-3</v>
      </c>
    </row>
    <row r="207" spans="1:9" x14ac:dyDescent="0.25">
      <c r="A207" s="204">
        <v>40429</v>
      </c>
      <c r="B207" s="110" t="s">
        <v>38</v>
      </c>
      <c r="C207" s="110" t="s">
        <v>119</v>
      </c>
      <c r="D207" s="194" t="s">
        <v>540</v>
      </c>
      <c r="E207" s="194">
        <v>2</v>
      </c>
      <c r="F207" s="194">
        <v>3</v>
      </c>
      <c r="G207" s="194"/>
      <c r="H207" s="194"/>
      <c r="I207" s="184">
        <f t="shared" si="3"/>
        <v>-1</v>
      </c>
    </row>
    <row r="208" spans="1:9" x14ac:dyDescent="0.25">
      <c r="A208" s="204">
        <v>40429</v>
      </c>
      <c r="B208" s="110" t="s">
        <v>39</v>
      </c>
      <c r="C208" s="110" t="s">
        <v>162</v>
      </c>
      <c r="D208" s="194" t="s">
        <v>541</v>
      </c>
      <c r="E208" s="194">
        <v>3</v>
      </c>
      <c r="F208" s="194">
        <v>0</v>
      </c>
      <c r="G208" s="194"/>
      <c r="H208" s="194"/>
      <c r="I208" s="184">
        <f t="shared" si="3"/>
        <v>3</v>
      </c>
    </row>
    <row r="209" spans="1:9" x14ac:dyDescent="0.25">
      <c r="A209" s="204">
        <v>40429</v>
      </c>
      <c r="B209" s="110" t="s">
        <v>266</v>
      </c>
      <c r="C209" s="110" t="s">
        <v>184</v>
      </c>
      <c r="D209" s="194" t="s">
        <v>541</v>
      </c>
      <c r="E209" s="194">
        <v>5</v>
      </c>
      <c r="F209" s="194">
        <v>2</v>
      </c>
      <c r="G209" s="194"/>
      <c r="H209" s="194"/>
      <c r="I209" s="184">
        <f t="shared" si="3"/>
        <v>3</v>
      </c>
    </row>
    <row r="210" spans="1:9" x14ac:dyDescent="0.25">
      <c r="A210" s="204">
        <v>40433</v>
      </c>
      <c r="B210" s="110" t="s">
        <v>184</v>
      </c>
      <c r="C210" s="110" t="s">
        <v>38</v>
      </c>
      <c r="D210" s="194" t="s">
        <v>540</v>
      </c>
      <c r="E210" s="194">
        <v>2</v>
      </c>
      <c r="F210" s="194">
        <v>6</v>
      </c>
      <c r="G210" s="194"/>
      <c r="H210" s="194"/>
      <c r="I210" s="184">
        <f t="shared" si="3"/>
        <v>-4</v>
      </c>
    </row>
    <row r="211" spans="1:9" x14ac:dyDescent="0.25">
      <c r="A211" s="204">
        <v>40433</v>
      </c>
      <c r="B211" s="110" t="s">
        <v>38</v>
      </c>
      <c r="C211" s="110" t="s">
        <v>184</v>
      </c>
      <c r="D211" s="194" t="s">
        <v>541</v>
      </c>
      <c r="E211" s="194">
        <v>6</v>
      </c>
      <c r="F211" s="194">
        <v>2</v>
      </c>
      <c r="G211" s="194"/>
      <c r="H211" s="194"/>
      <c r="I211" s="184">
        <f t="shared" si="3"/>
        <v>4</v>
      </c>
    </row>
    <row r="212" spans="1:9" x14ac:dyDescent="0.25">
      <c r="A212" s="204">
        <v>40436</v>
      </c>
      <c r="B212" s="110" t="s">
        <v>39</v>
      </c>
      <c r="C212" s="110" t="s">
        <v>38</v>
      </c>
      <c r="D212" s="194" t="s">
        <v>540</v>
      </c>
      <c r="E212" s="194">
        <v>1</v>
      </c>
      <c r="F212" s="194">
        <v>11</v>
      </c>
      <c r="G212" s="194"/>
      <c r="H212" s="194"/>
      <c r="I212" s="184">
        <f t="shared" si="3"/>
        <v>-10</v>
      </c>
    </row>
    <row r="213" spans="1:9" x14ac:dyDescent="0.25">
      <c r="A213" s="204">
        <v>40436</v>
      </c>
      <c r="B213" s="110" t="s">
        <v>119</v>
      </c>
      <c r="C213" s="110" t="s">
        <v>266</v>
      </c>
      <c r="D213" s="194" t="s">
        <v>540</v>
      </c>
      <c r="E213" s="194">
        <v>1</v>
      </c>
      <c r="F213" s="194">
        <v>7</v>
      </c>
      <c r="G213" s="194"/>
      <c r="H213" s="194"/>
      <c r="I213" s="184">
        <f t="shared" si="3"/>
        <v>-6</v>
      </c>
    </row>
    <row r="214" spans="1:9" x14ac:dyDescent="0.25">
      <c r="A214" s="204">
        <v>40436</v>
      </c>
      <c r="B214" s="110" t="s">
        <v>38</v>
      </c>
      <c r="C214" s="110" t="s">
        <v>39</v>
      </c>
      <c r="D214" s="194" t="s">
        <v>541</v>
      </c>
      <c r="E214" s="194">
        <v>11</v>
      </c>
      <c r="F214" s="194">
        <v>1</v>
      </c>
      <c r="G214" s="194"/>
      <c r="H214" s="194"/>
      <c r="I214" s="184">
        <f t="shared" si="3"/>
        <v>10</v>
      </c>
    </row>
    <row r="215" spans="1:9" x14ac:dyDescent="0.25">
      <c r="A215" s="204">
        <v>40436</v>
      </c>
      <c r="B215" s="110" t="s">
        <v>266</v>
      </c>
      <c r="C215" s="110" t="s">
        <v>119</v>
      </c>
      <c r="D215" s="194" t="s">
        <v>541</v>
      </c>
      <c r="E215" s="194">
        <v>7</v>
      </c>
      <c r="F215" s="194">
        <v>1</v>
      </c>
      <c r="G215" s="194"/>
      <c r="H215" s="194"/>
      <c r="I215" s="184">
        <f t="shared" si="3"/>
        <v>6</v>
      </c>
    </row>
    <row r="216" spans="1:9" x14ac:dyDescent="0.25">
      <c r="A216" s="204">
        <v>40436</v>
      </c>
      <c r="B216" s="110" t="s">
        <v>184</v>
      </c>
      <c r="C216" s="110" t="s">
        <v>162</v>
      </c>
      <c r="D216" s="194" t="s">
        <v>540</v>
      </c>
      <c r="E216" s="194">
        <v>1</v>
      </c>
      <c r="F216" s="194">
        <v>6</v>
      </c>
      <c r="G216" s="194"/>
      <c r="H216" s="194"/>
      <c r="I216" s="184">
        <f t="shared" si="3"/>
        <v>-5</v>
      </c>
    </row>
    <row r="217" spans="1:9" x14ac:dyDescent="0.25">
      <c r="A217" s="204">
        <v>40436</v>
      </c>
      <c r="B217" s="110" t="s">
        <v>162</v>
      </c>
      <c r="C217" s="110" t="s">
        <v>184</v>
      </c>
      <c r="D217" s="194" t="s">
        <v>541</v>
      </c>
      <c r="E217" s="194">
        <v>6</v>
      </c>
      <c r="F217" s="194">
        <v>1</v>
      </c>
      <c r="G217" s="194"/>
      <c r="H217" s="194"/>
      <c r="I217" s="184">
        <f t="shared" si="3"/>
        <v>5</v>
      </c>
    </row>
    <row r="218" spans="1:9" x14ac:dyDescent="0.25">
      <c r="A218" s="204">
        <v>40440</v>
      </c>
      <c r="B218" s="110" t="s">
        <v>39</v>
      </c>
      <c r="C218" s="110" t="s">
        <v>266</v>
      </c>
      <c r="D218" s="194" t="s">
        <v>541</v>
      </c>
      <c r="E218" s="194">
        <v>5</v>
      </c>
      <c r="F218" s="194">
        <v>2</v>
      </c>
      <c r="G218" s="194"/>
      <c r="H218" s="194"/>
      <c r="I218" s="184">
        <f t="shared" si="3"/>
        <v>3</v>
      </c>
    </row>
    <row r="219" spans="1:9" x14ac:dyDescent="0.25">
      <c r="A219" s="204">
        <v>40440</v>
      </c>
      <c r="B219" s="110" t="s">
        <v>266</v>
      </c>
      <c r="C219" s="110" t="s">
        <v>39</v>
      </c>
      <c r="D219" s="194" t="s">
        <v>540</v>
      </c>
      <c r="E219" s="194">
        <v>2</v>
      </c>
      <c r="F219" s="194">
        <v>5</v>
      </c>
      <c r="G219" s="194"/>
      <c r="H219" s="194"/>
      <c r="I219" s="184">
        <f t="shared" si="3"/>
        <v>-3</v>
      </c>
    </row>
    <row r="220" spans="1:9" x14ac:dyDescent="0.25">
      <c r="A220" s="204">
        <v>40443</v>
      </c>
      <c r="B220" s="110" t="s">
        <v>184</v>
      </c>
      <c r="C220" s="110" t="s">
        <v>38</v>
      </c>
      <c r="D220" s="194" t="s">
        <v>540</v>
      </c>
      <c r="E220" s="194">
        <v>2</v>
      </c>
      <c r="F220" s="194">
        <v>6</v>
      </c>
      <c r="G220" s="194"/>
      <c r="H220" s="194"/>
      <c r="I220" s="184">
        <f t="shared" si="3"/>
        <v>-4</v>
      </c>
    </row>
    <row r="221" spans="1:9" x14ac:dyDescent="0.25">
      <c r="A221" s="204">
        <v>40443</v>
      </c>
      <c r="B221" s="110" t="s">
        <v>162</v>
      </c>
      <c r="C221" s="110" t="s">
        <v>266</v>
      </c>
      <c r="D221" s="194" t="s">
        <v>541</v>
      </c>
      <c r="E221" s="194">
        <v>8</v>
      </c>
      <c r="F221" s="194">
        <v>2</v>
      </c>
      <c r="G221" s="194"/>
      <c r="H221" s="194"/>
      <c r="I221" s="184">
        <f t="shared" si="3"/>
        <v>6</v>
      </c>
    </row>
    <row r="222" spans="1:9" x14ac:dyDescent="0.25">
      <c r="A222" s="204">
        <v>40443</v>
      </c>
      <c r="B222" s="110" t="s">
        <v>119</v>
      </c>
      <c r="C222" s="110" t="s">
        <v>39</v>
      </c>
      <c r="D222" s="194" t="s">
        <v>540</v>
      </c>
      <c r="E222" s="194">
        <v>2</v>
      </c>
      <c r="F222" s="194">
        <v>8</v>
      </c>
      <c r="G222" s="194"/>
      <c r="H222" s="194"/>
      <c r="I222" s="184">
        <f t="shared" si="3"/>
        <v>-6</v>
      </c>
    </row>
    <row r="223" spans="1:9" x14ac:dyDescent="0.25">
      <c r="A223" s="204">
        <v>40443</v>
      </c>
      <c r="B223" s="110" t="s">
        <v>39</v>
      </c>
      <c r="C223" s="110" t="s">
        <v>119</v>
      </c>
      <c r="D223" s="194" t="s">
        <v>541</v>
      </c>
      <c r="E223" s="194">
        <v>8</v>
      </c>
      <c r="F223" s="194">
        <v>2</v>
      </c>
      <c r="G223" s="194"/>
      <c r="H223" s="194"/>
      <c r="I223" s="184">
        <f t="shared" si="3"/>
        <v>6</v>
      </c>
    </row>
    <row r="224" spans="1:9" x14ac:dyDescent="0.25">
      <c r="A224" s="204">
        <v>40443</v>
      </c>
      <c r="B224" s="110" t="s">
        <v>266</v>
      </c>
      <c r="C224" s="110" t="s">
        <v>162</v>
      </c>
      <c r="D224" s="194" t="s">
        <v>540</v>
      </c>
      <c r="E224" s="194">
        <v>2</v>
      </c>
      <c r="F224" s="194">
        <v>8</v>
      </c>
      <c r="G224" s="194"/>
      <c r="H224" s="194"/>
      <c r="I224" s="184">
        <f t="shared" si="3"/>
        <v>-6</v>
      </c>
    </row>
    <row r="225" spans="1:9" x14ac:dyDescent="0.25">
      <c r="A225" s="204">
        <v>40443</v>
      </c>
      <c r="B225" s="110" t="s">
        <v>38</v>
      </c>
      <c r="C225" s="110" t="s">
        <v>184</v>
      </c>
      <c r="D225" s="194" t="s">
        <v>541</v>
      </c>
      <c r="E225" s="194">
        <v>6</v>
      </c>
      <c r="F225" s="194">
        <v>2</v>
      </c>
      <c r="G225" s="194"/>
      <c r="H225" s="194"/>
      <c r="I225" s="184">
        <f t="shared" si="3"/>
        <v>4</v>
      </c>
    </row>
    <row r="226" spans="1:9" x14ac:dyDescent="0.25">
      <c r="A226" s="204">
        <v>40447</v>
      </c>
      <c r="B226" s="110" t="s">
        <v>162</v>
      </c>
      <c r="C226" s="110" t="s">
        <v>119</v>
      </c>
      <c r="D226" s="194" t="s">
        <v>541</v>
      </c>
      <c r="E226" s="194">
        <v>4</v>
      </c>
      <c r="F226" s="194">
        <v>1</v>
      </c>
      <c r="G226" s="194"/>
      <c r="H226" s="194"/>
      <c r="I226" s="184">
        <f t="shared" si="3"/>
        <v>3</v>
      </c>
    </row>
    <row r="227" spans="1:9" x14ac:dyDescent="0.25">
      <c r="A227" s="204">
        <v>40447</v>
      </c>
      <c r="B227" s="110" t="s">
        <v>119</v>
      </c>
      <c r="C227" s="110" t="s">
        <v>162</v>
      </c>
      <c r="D227" s="194" t="s">
        <v>540</v>
      </c>
      <c r="E227" s="194">
        <v>1</v>
      </c>
      <c r="F227" s="194">
        <v>4</v>
      </c>
      <c r="G227" s="194"/>
      <c r="H227" s="194"/>
      <c r="I227" s="184">
        <f t="shared" si="3"/>
        <v>-3</v>
      </c>
    </row>
    <row r="228" spans="1:9" x14ac:dyDescent="0.25">
      <c r="A228" s="204">
        <v>40450</v>
      </c>
      <c r="B228" s="110" t="s">
        <v>162</v>
      </c>
      <c r="C228" s="110" t="s">
        <v>38</v>
      </c>
      <c r="D228" s="194" t="s">
        <v>541</v>
      </c>
      <c r="E228" s="194">
        <v>5</v>
      </c>
      <c r="F228" s="194">
        <v>1</v>
      </c>
      <c r="G228" s="194"/>
      <c r="H228" s="194"/>
      <c r="I228" s="184">
        <f t="shared" si="3"/>
        <v>4</v>
      </c>
    </row>
    <row r="229" spans="1:9" x14ac:dyDescent="0.25">
      <c r="A229" s="204">
        <v>40450</v>
      </c>
      <c r="B229" s="110" t="s">
        <v>39</v>
      </c>
      <c r="C229" s="110" t="s">
        <v>266</v>
      </c>
      <c r="D229" s="194" t="s">
        <v>541</v>
      </c>
      <c r="E229" s="194">
        <v>5</v>
      </c>
      <c r="F229" s="194">
        <v>2</v>
      </c>
      <c r="G229" s="194"/>
      <c r="H229" s="194"/>
      <c r="I229" s="184">
        <f t="shared" si="3"/>
        <v>3</v>
      </c>
    </row>
    <row r="230" spans="1:9" x14ac:dyDescent="0.25">
      <c r="A230" s="204">
        <v>40450</v>
      </c>
      <c r="B230" s="110" t="s">
        <v>266</v>
      </c>
      <c r="C230" s="110" t="s">
        <v>39</v>
      </c>
      <c r="D230" s="194" t="s">
        <v>540</v>
      </c>
      <c r="E230" s="194">
        <v>2</v>
      </c>
      <c r="F230" s="194">
        <v>5</v>
      </c>
      <c r="G230" s="194"/>
      <c r="H230" s="194"/>
      <c r="I230" s="184">
        <f t="shared" si="3"/>
        <v>-3</v>
      </c>
    </row>
    <row r="231" spans="1:9" x14ac:dyDescent="0.25">
      <c r="A231" s="204">
        <v>40450</v>
      </c>
      <c r="B231" s="110" t="s">
        <v>184</v>
      </c>
      <c r="C231" s="110" t="s">
        <v>119</v>
      </c>
      <c r="D231" s="194" t="s">
        <v>389</v>
      </c>
      <c r="E231" s="194">
        <v>3</v>
      </c>
      <c r="F231" s="194">
        <v>3</v>
      </c>
      <c r="G231" s="194" t="s">
        <v>600</v>
      </c>
      <c r="H231" s="194"/>
      <c r="I231" s="184">
        <f t="shared" si="3"/>
        <v>0</v>
      </c>
    </row>
    <row r="232" spans="1:9" x14ac:dyDescent="0.25">
      <c r="A232" s="204">
        <v>40450</v>
      </c>
      <c r="B232" s="110" t="s">
        <v>38</v>
      </c>
      <c r="C232" s="110" t="s">
        <v>162</v>
      </c>
      <c r="D232" s="194" t="s">
        <v>540</v>
      </c>
      <c r="E232" s="194">
        <v>1</v>
      </c>
      <c r="F232" s="194">
        <v>5</v>
      </c>
      <c r="G232" s="194"/>
      <c r="H232" s="194"/>
      <c r="I232" s="184">
        <f t="shared" si="3"/>
        <v>-4</v>
      </c>
    </row>
    <row r="233" spans="1:9" x14ac:dyDescent="0.25">
      <c r="A233" s="204">
        <v>40450</v>
      </c>
      <c r="B233" s="110" t="s">
        <v>119</v>
      </c>
      <c r="C233" s="110" t="s">
        <v>184</v>
      </c>
      <c r="D233" s="194" t="s">
        <v>599</v>
      </c>
      <c r="E233" s="194">
        <v>3</v>
      </c>
      <c r="F233" s="194">
        <v>3</v>
      </c>
      <c r="G233" s="194" t="s">
        <v>600</v>
      </c>
      <c r="H233" s="194"/>
      <c r="I233" s="184">
        <f t="shared" si="3"/>
        <v>0</v>
      </c>
    </row>
    <row r="234" spans="1:9" x14ac:dyDescent="0.25">
      <c r="A234" s="204">
        <v>40454</v>
      </c>
      <c r="B234" s="110" t="s">
        <v>184</v>
      </c>
      <c r="C234" s="110" t="s">
        <v>266</v>
      </c>
      <c r="D234" s="194" t="s">
        <v>541</v>
      </c>
      <c r="E234" s="194">
        <v>5</v>
      </c>
      <c r="F234" s="194">
        <v>4</v>
      </c>
      <c r="G234" s="194"/>
      <c r="H234" s="194"/>
      <c r="I234" s="184">
        <f t="shared" si="3"/>
        <v>1</v>
      </c>
    </row>
    <row r="235" spans="1:9" x14ac:dyDescent="0.25">
      <c r="A235" s="204">
        <v>40454</v>
      </c>
      <c r="B235" s="110" t="s">
        <v>266</v>
      </c>
      <c r="C235" s="110" t="s">
        <v>184</v>
      </c>
      <c r="D235" s="194" t="s">
        <v>540</v>
      </c>
      <c r="E235" s="194">
        <v>4</v>
      </c>
      <c r="F235" s="194">
        <v>5</v>
      </c>
      <c r="G235" s="194"/>
      <c r="H235" s="194"/>
      <c r="I235" s="184">
        <f t="shared" si="3"/>
        <v>-1</v>
      </c>
    </row>
    <row r="236" spans="1:9" x14ac:dyDescent="0.25">
      <c r="A236" s="204">
        <v>40457</v>
      </c>
      <c r="B236" s="110" t="s">
        <v>266</v>
      </c>
      <c r="C236" s="110" t="s">
        <v>38</v>
      </c>
      <c r="D236" s="194" t="s">
        <v>540</v>
      </c>
      <c r="E236" s="194">
        <v>1</v>
      </c>
      <c r="F236" s="194">
        <v>11</v>
      </c>
      <c r="G236" s="194"/>
      <c r="H236" s="194"/>
      <c r="I236" s="184">
        <f t="shared" si="3"/>
        <v>-10</v>
      </c>
    </row>
    <row r="237" spans="1:9" x14ac:dyDescent="0.25">
      <c r="A237" s="204">
        <v>40457</v>
      </c>
      <c r="B237" s="110" t="s">
        <v>38</v>
      </c>
      <c r="C237" s="110" t="s">
        <v>266</v>
      </c>
      <c r="D237" s="194" t="s">
        <v>541</v>
      </c>
      <c r="E237" s="194">
        <v>11</v>
      </c>
      <c r="F237" s="194">
        <v>1</v>
      </c>
      <c r="G237" s="194"/>
      <c r="H237" s="194"/>
      <c r="I237" s="184">
        <f t="shared" si="3"/>
        <v>10</v>
      </c>
    </row>
    <row r="238" spans="1:9" x14ac:dyDescent="0.25">
      <c r="A238" s="204">
        <v>40457</v>
      </c>
      <c r="B238" s="110" t="s">
        <v>184</v>
      </c>
      <c r="C238" s="110" t="s">
        <v>39</v>
      </c>
      <c r="D238" s="194" t="s">
        <v>540</v>
      </c>
      <c r="E238" s="194">
        <v>1</v>
      </c>
      <c r="F238" s="194">
        <v>7</v>
      </c>
      <c r="G238" s="194"/>
      <c r="H238" s="194"/>
      <c r="I238" s="184">
        <f t="shared" si="3"/>
        <v>-6</v>
      </c>
    </row>
    <row r="239" spans="1:9" x14ac:dyDescent="0.25">
      <c r="A239" s="204">
        <v>40457</v>
      </c>
      <c r="B239" s="110" t="s">
        <v>162</v>
      </c>
      <c r="C239" s="110" t="s">
        <v>119</v>
      </c>
      <c r="D239" s="194" t="s">
        <v>541</v>
      </c>
      <c r="E239" s="194">
        <v>6</v>
      </c>
      <c r="F239" s="194">
        <v>3</v>
      </c>
      <c r="G239" s="194"/>
      <c r="H239" s="194"/>
      <c r="I239" s="184">
        <f t="shared" si="3"/>
        <v>3</v>
      </c>
    </row>
    <row r="240" spans="1:9" x14ac:dyDescent="0.25">
      <c r="A240" s="204">
        <v>40457</v>
      </c>
      <c r="B240" s="110" t="s">
        <v>119</v>
      </c>
      <c r="C240" s="110" t="s">
        <v>162</v>
      </c>
      <c r="D240" s="194" t="s">
        <v>540</v>
      </c>
      <c r="E240" s="194">
        <v>3</v>
      </c>
      <c r="F240" s="194">
        <v>6</v>
      </c>
      <c r="G240" s="194"/>
      <c r="H240" s="194"/>
      <c r="I240" s="184">
        <f t="shared" si="3"/>
        <v>-3</v>
      </c>
    </row>
    <row r="241" spans="1:9" x14ac:dyDescent="0.25">
      <c r="A241" s="204">
        <v>40457</v>
      </c>
      <c r="B241" s="110" t="s">
        <v>39</v>
      </c>
      <c r="C241" s="110" t="s">
        <v>184</v>
      </c>
      <c r="D241" s="194" t="s">
        <v>541</v>
      </c>
      <c r="E241" s="194">
        <v>7</v>
      </c>
      <c r="F241" s="194">
        <v>1</v>
      </c>
      <c r="G241" s="194"/>
      <c r="H241" s="194"/>
      <c r="I241" s="184">
        <f t="shared" si="3"/>
        <v>6</v>
      </c>
    </row>
    <row r="242" spans="1:9" x14ac:dyDescent="0.25">
      <c r="A242" s="204">
        <v>40461</v>
      </c>
      <c r="B242" s="110" t="s">
        <v>162</v>
      </c>
      <c r="C242" s="110" t="s">
        <v>38</v>
      </c>
      <c r="D242" s="194" t="s">
        <v>541</v>
      </c>
      <c r="E242" s="194">
        <v>6</v>
      </c>
      <c r="F242" s="194">
        <v>2</v>
      </c>
      <c r="G242" s="194"/>
      <c r="H242" s="194"/>
      <c r="I242" s="184">
        <f t="shared" si="3"/>
        <v>4</v>
      </c>
    </row>
    <row r="243" spans="1:9" x14ac:dyDescent="0.25">
      <c r="A243" s="204">
        <v>40461</v>
      </c>
      <c r="B243" s="110" t="s">
        <v>38</v>
      </c>
      <c r="C243" s="110" t="s">
        <v>162</v>
      </c>
      <c r="D243" s="194" t="s">
        <v>540</v>
      </c>
      <c r="E243" s="194">
        <v>2</v>
      </c>
      <c r="F243" s="194">
        <v>6</v>
      </c>
      <c r="G243" s="194"/>
      <c r="H243" s="194"/>
      <c r="I243" s="184">
        <f t="shared" si="3"/>
        <v>-4</v>
      </c>
    </row>
    <row r="244" spans="1:9" x14ac:dyDescent="0.25">
      <c r="A244" s="204">
        <v>40464</v>
      </c>
      <c r="B244" s="110" t="s">
        <v>119</v>
      </c>
      <c r="C244" s="110" t="s">
        <v>38</v>
      </c>
      <c r="D244" s="194" t="s">
        <v>541</v>
      </c>
      <c r="E244" s="194">
        <v>7</v>
      </c>
      <c r="F244" s="194">
        <v>4</v>
      </c>
      <c r="G244" s="194"/>
      <c r="H244" s="194"/>
      <c r="I244" s="184">
        <f t="shared" si="3"/>
        <v>3</v>
      </c>
    </row>
    <row r="245" spans="1:9" x14ac:dyDescent="0.25">
      <c r="A245" s="204">
        <v>40464</v>
      </c>
      <c r="B245" s="110" t="s">
        <v>184</v>
      </c>
      <c r="C245" s="110" t="s">
        <v>266</v>
      </c>
      <c r="D245" s="194" t="s">
        <v>541</v>
      </c>
      <c r="E245" s="194">
        <v>7</v>
      </c>
      <c r="F245" s="194">
        <v>3</v>
      </c>
      <c r="G245" s="194"/>
      <c r="H245" s="194"/>
      <c r="I245" s="184">
        <f t="shared" si="3"/>
        <v>4</v>
      </c>
    </row>
    <row r="246" spans="1:9" x14ac:dyDescent="0.25">
      <c r="A246" s="204">
        <v>40464</v>
      </c>
      <c r="B246" s="110" t="s">
        <v>162</v>
      </c>
      <c r="C246" s="110" t="s">
        <v>39</v>
      </c>
      <c r="D246" s="194" t="s">
        <v>541</v>
      </c>
      <c r="E246" s="194">
        <v>5</v>
      </c>
      <c r="F246" s="194">
        <v>1</v>
      </c>
      <c r="G246" s="194"/>
      <c r="H246" s="194"/>
      <c r="I246" s="184">
        <f t="shared" si="3"/>
        <v>4</v>
      </c>
    </row>
    <row r="247" spans="1:9" x14ac:dyDescent="0.25">
      <c r="A247" s="204">
        <v>40464</v>
      </c>
      <c r="B247" s="110" t="s">
        <v>38</v>
      </c>
      <c r="C247" s="110" t="s">
        <v>119</v>
      </c>
      <c r="D247" s="194" t="s">
        <v>540</v>
      </c>
      <c r="E247" s="194">
        <v>4</v>
      </c>
      <c r="F247" s="194">
        <v>7</v>
      </c>
      <c r="G247" s="194"/>
      <c r="H247" s="194"/>
      <c r="I247" s="184">
        <f t="shared" si="3"/>
        <v>-3</v>
      </c>
    </row>
    <row r="248" spans="1:9" x14ac:dyDescent="0.25">
      <c r="A248" s="204">
        <v>40464</v>
      </c>
      <c r="B248" s="110" t="s">
        <v>39</v>
      </c>
      <c r="C248" s="110" t="s">
        <v>162</v>
      </c>
      <c r="D248" s="194" t="s">
        <v>540</v>
      </c>
      <c r="E248" s="194">
        <v>1</v>
      </c>
      <c r="F248" s="194">
        <v>5</v>
      </c>
      <c r="G248" s="194"/>
      <c r="H248" s="194"/>
      <c r="I248" s="184">
        <f t="shared" si="3"/>
        <v>-4</v>
      </c>
    </row>
    <row r="249" spans="1:9" x14ac:dyDescent="0.25">
      <c r="A249" s="204">
        <v>40464</v>
      </c>
      <c r="B249" s="110" t="s">
        <v>266</v>
      </c>
      <c r="C249" s="110" t="s">
        <v>184</v>
      </c>
      <c r="D249" s="194" t="s">
        <v>540</v>
      </c>
      <c r="E249" s="194">
        <v>3</v>
      </c>
      <c r="F249" s="194">
        <v>7</v>
      </c>
      <c r="G249" s="194"/>
      <c r="H249" s="194"/>
      <c r="I249" s="184">
        <f t="shared" si="3"/>
        <v>-4</v>
      </c>
    </row>
    <row r="250" spans="1:9" x14ac:dyDescent="0.25">
      <c r="A250" s="204">
        <v>40468</v>
      </c>
      <c r="B250" s="110" t="s">
        <v>119</v>
      </c>
      <c r="C250" s="110" t="s">
        <v>39</v>
      </c>
      <c r="D250" s="194" t="s">
        <v>540</v>
      </c>
      <c r="E250" s="194">
        <v>2</v>
      </c>
      <c r="F250" s="194">
        <v>7</v>
      </c>
      <c r="G250" s="194"/>
      <c r="H250" s="194"/>
      <c r="I250" s="184">
        <f t="shared" si="3"/>
        <v>-5</v>
      </c>
    </row>
    <row r="251" spans="1:9" x14ac:dyDescent="0.25">
      <c r="A251" s="204">
        <v>40468</v>
      </c>
      <c r="B251" s="110" t="s">
        <v>39</v>
      </c>
      <c r="C251" s="110" t="s">
        <v>119</v>
      </c>
      <c r="D251" s="194" t="s">
        <v>541</v>
      </c>
      <c r="E251" s="194">
        <v>7</v>
      </c>
      <c r="F251" s="194">
        <v>2</v>
      </c>
      <c r="G251" s="194"/>
      <c r="H251" s="194"/>
      <c r="I251" s="184">
        <f t="shared" si="3"/>
        <v>5</v>
      </c>
    </row>
    <row r="252" spans="1:9" x14ac:dyDescent="0.25">
      <c r="A252" s="204">
        <v>40471</v>
      </c>
      <c r="B252" s="110" t="s">
        <v>39</v>
      </c>
      <c r="C252" s="110" t="s">
        <v>38</v>
      </c>
      <c r="D252" s="194" t="s">
        <v>541</v>
      </c>
      <c r="E252" s="194">
        <v>7</v>
      </c>
      <c r="F252" s="194">
        <v>2</v>
      </c>
      <c r="G252" s="194"/>
      <c r="H252" s="194"/>
      <c r="I252" s="184">
        <f t="shared" si="3"/>
        <v>5</v>
      </c>
    </row>
    <row r="253" spans="1:9" x14ac:dyDescent="0.25">
      <c r="A253" s="204">
        <v>40471</v>
      </c>
      <c r="B253" s="110" t="s">
        <v>119</v>
      </c>
      <c r="C253" s="110" t="s">
        <v>266</v>
      </c>
      <c r="D253" s="194" t="s">
        <v>540</v>
      </c>
      <c r="E253" s="194">
        <v>4</v>
      </c>
      <c r="F253" s="194">
        <v>5</v>
      </c>
      <c r="G253" s="194"/>
      <c r="H253" s="194"/>
      <c r="I253" s="184">
        <f t="shared" si="3"/>
        <v>-1</v>
      </c>
    </row>
    <row r="254" spans="1:9" x14ac:dyDescent="0.25">
      <c r="A254" s="204">
        <v>40471</v>
      </c>
      <c r="B254" s="110" t="s">
        <v>38</v>
      </c>
      <c r="C254" s="110" t="s">
        <v>39</v>
      </c>
      <c r="D254" s="194" t="s">
        <v>540</v>
      </c>
      <c r="E254" s="194">
        <v>2</v>
      </c>
      <c r="F254" s="194">
        <v>7</v>
      </c>
      <c r="G254" s="194"/>
      <c r="H254" s="194"/>
      <c r="I254" s="184">
        <f t="shared" si="3"/>
        <v>-5</v>
      </c>
    </row>
    <row r="255" spans="1:9" x14ac:dyDescent="0.25">
      <c r="A255" s="204">
        <v>40471</v>
      </c>
      <c r="B255" s="110" t="s">
        <v>266</v>
      </c>
      <c r="C255" s="110" t="s">
        <v>119</v>
      </c>
      <c r="D255" s="194" t="s">
        <v>541</v>
      </c>
      <c r="E255" s="194">
        <v>5</v>
      </c>
      <c r="F255" s="194">
        <v>4</v>
      </c>
      <c r="G255" s="194"/>
      <c r="H255" s="194"/>
      <c r="I255" s="184">
        <f t="shared" si="3"/>
        <v>1</v>
      </c>
    </row>
    <row r="256" spans="1:9" x14ac:dyDescent="0.25">
      <c r="A256" s="204">
        <v>40471</v>
      </c>
      <c r="B256" s="110" t="s">
        <v>184</v>
      </c>
      <c r="C256" s="110" t="s">
        <v>162</v>
      </c>
      <c r="D256" s="194" t="s">
        <v>599</v>
      </c>
      <c r="E256" s="194">
        <v>3</v>
      </c>
      <c r="F256" s="194">
        <v>3</v>
      </c>
      <c r="G256" s="194" t="s">
        <v>600</v>
      </c>
      <c r="H256" s="194"/>
      <c r="I256" s="184">
        <f t="shared" si="3"/>
        <v>0</v>
      </c>
    </row>
    <row r="257" spans="1:9" x14ac:dyDescent="0.25">
      <c r="A257" s="204">
        <v>40471</v>
      </c>
      <c r="B257" s="110" t="s">
        <v>162</v>
      </c>
      <c r="C257" s="110" t="s">
        <v>184</v>
      </c>
      <c r="D257" s="194" t="s">
        <v>389</v>
      </c>
      <c r="E257" s="194">
        <v>3</v>
      </c>
      <c r="F257" s="194">
        <v>3</v>
      </c>
      <c r="G257" s="194" t="s">
        <v>600</v>
      </c>
      <c r="H257" s="194"/>
      <c r="I257" s="184">
        <f t="shared" si="3"/>
        <v>0</v>
      </c>
    </row>
    <row r="258" spans="1:9" x14ac:dyDescent="0.25">
      <c r="A258" s="204">
        <v>40475</v>
      </c>
      <c r="B258" s="110" t="s">
        <v>184</v>
      </c>
      <c r="C258" s="110" t="s">
        <v>119</v>
      </c>
      <c r="D258" s="194" t="s">
        <v>541</v>
      </c>
      <c r="E258" s="194">
        <v>6</v>
      </c>
      <c r="F258" s="194">
        <v>3</v>
      </c>
      <c r="G258" s="194"/>
      <c r="H258" s="194"/>
      <c r="I258" s="184">
        <f t="shared" si="3"/>
        <v>3</v>
      </c>
    </row>
    <row r="259" spans="1:9" x14ac:dyDescent="0.25">
      <c r="A259" s="204">
        <v>40475</v>
      </c>
      <c r="B259" s="110" t="s">
        <v>119</v>
      </c>
      <c r="C259" s="110" t="s">
        <v>184</v>
      </c>
      <c r="D259" s="194" t="s">
        <v>540</v>
      </c>
      <c r="E259" s="194">
        <v>3</v>
      </c>
      <c r="F259" s="194">
        <v>6</v>
      </c>
      <c r="G259" s="194"/>
      <c r="H259" s="194"/>
      <c r="I259" s="184">
        <f t="shared" ref="I259:I322" si="4">E259-F259</f>
        <v>-3</v>
      </c>
    </row>
    <row r="260" spans="1:9" x14ac:dyDescent="0.25">
      <c r="A260" s="204">
        <v>40478</v>
      </c>
      <c r="B260" s="110" t="s">
        <v>184</v>
      </c>
      <c r="C260" s="110" t="s">
        <v>38</v>
      </c>
      <c r="D260" s="194" t="s">
        <v>541</v>
      </c>
      <c r="E260" s="194">
        <v>2</v>
      </c>
      <c r="F260" s="194">
        <v>1</v>
      </c>
      <c r="G260" s="194"/>
      <c r="H260" s="194"/>
      <c r="I260" s="184">
        <f t="shared" si="4"/>
        <v>1</v>
      </c>
    </row>
    <row r="261" spans="1:9" x14ac:dyDescent="0.25">
      <c r="A261" s="204">
        <v>40478</v>
      </c>
      <c r="B261" s="110" t="s">
        <v>162</v>
      </c>
      <c r="C261" s="110" t="s">
        <v>266</v>
      </c>
      <c r="D261" s="194" t="s">
        <v>541</v>
      </c>
      <c r="E261" s="194">
        <v>6</v>
      </c>
      <c r="F261" s="194">
        <v>1</v>
      </c>
      <c r="G261" s="194"/>
      <c r="H261" s="194"/>
      <c r="I261" s="184">
        <f t="shared" si="4"/>
        <v>5</v>
      </c>
    </row>
    <row r="262" spans="1:9" x14ac:dyDescent="0.25">
      <c r="A262" s="204">
        <v>40478</v>
      </c>
      <c r="B262" s="110" t="s">
        <v>119</v>
      </c>
      <c r="C262" s="110" t="s">
        <v>39</v>
      </c>
      <c r="D262" s="194" t="s">
        <v>540</v>
      </c>
      <c r="E262" s="194">
        <v>2</v>
      </c>
      <c r="F262" s="194">
        <v>3</v>
      </c>
      <c r="G262" s="194"/>
      <c r="H262" s="194"/>
      <c r="I262" s="184">
        <f t="shared" si="4"/>
        <v>-1</v>
      </c>
    </row>
    <row r="263" spans="1:9" x14ac:dyDescent="0.25">
      <c r="A263" s="204">
        <v>40478</v>
      </c>
      <c r="B263" s="110" t="s">
        <v>39</v>
      </c>
      <c r="C263" s="110" t="s">
        <v>119</v>
      </c>
      <c r="D263" s="194" t="s">
        <v>541</v>
      </c>
      <c r="E263" s="194">
        <v>3</v>
      </c>
      <c r="F263" s="194">
        <v>2</v>
      </c>
      <c r="G263" s="194"/>
      <c r="H263" s="194"/>
      <c r="I263" s="184">
        <f t="shared" si="4"/>
        <v>1</v>
      </c>
    </row>
    <row r="264" spans="1:9" x14ac:dyDescent="0.25">
      <c r="A264" s="204">
        <v>40478</v>
      </c>
      <c r="B264" s="110" t="s">
        <v>266</v>
      </c>
      <c r="C264" s="110" t="s">
        <v>162</v>
      </c>
      <c r="D264" s="194" t="s">
        <v>540</v>
      </c>
      <c r="E264" s="194">
        <v>1</v>
      </c>
      <c r="F264" s="194">
        <v>6</v>
      </c>
      <c r="G264" s="194"/>
      <c r="H264" s="194"/>
      <c r="I264" s="184">
        <f t="shared" si="4"/>
        <v>-5</v>
      </c>
    </row>
    <row r="265" spans="1:9" x14ac:dyDescent="0.25">
      <c r="A265" s="204">
        <v>40478</v>
      </c>
      <c r="B265" s="110" t="s">
        <v>38</v>
      </c>
      <c r="C265" s="110" t="s">
        <v>184</v>
      </c>
      <c r="D265" s="194" t="s">
        <v>540</v>
      </c>
      <c r="E265" s="194">
        <v>1</v>
      </c>
      <c r="F265" s="194">
        <v>2</v>
      </c>
      <c r="G265" s="194"/>
      <c r="H265" s="194"/>
      <c r="I265" s="184">
        <f t="shared" si="4"/>
        <v>-1</v>
      </c>
    </row>
    <row r="266" spans="1:9" x14ac:dyDescent="0.25">
      <c r="A266" s="204">
        <v>40482</v>
      </c>
      <c r="B266" s="110" t="s">
        <v>39</v>
      </c>
      <c r="C266" s="110" t="s">
        <v>38</v>
      </c>
      <c r="D266" s="194" t="s">
        <v>601</v>
      </c>
      <c r="E266" s="194">
        <v>0</v>
      </c>
      <c r="F266" s="194">
        <v>0</v>
      </c>
      <c r="G266" s="194" t="s">
        <v>601</v>
      </c>
      <c r="H266" s="194"/>
      <c r="I266" s="184">
        <f t="shared" si="4"/>
        <v>0</v>
      </c>
    </row>
    <row r="267" spans="1:9" x14ac:dyDescent="0.25">
      <c r="A267" s="204">
        <v>40482</v>
      </c>
      <c r="B267" s="110" t="s">
        <v>38</v>
      </c>
      <c r="C267" s="110" t="s">
        <v>39</v>
      </c>
      <c r="D267" s="194" t="s">
        <v>601</v>
      </c>
      <c r="E267" s="194">
        <v>0</v>
      </c>
      <c r="F267" s="194">
        <v>0</v>
      </c>
      <c r="G267" s="194" t="s">
        <v>602</v>
      </c>
      <c r="H267" s="194"/>
      <c r="I267" s="184">
        <f t="shared" si="4"/>
        <v>0</v>
      </c>
    </row>
    <row r="268" spans="1:9" x14ac:dyDescent="0.25">
      <c r="A268" s="204">
        <v>40485</v>
      </c>
      <c r="B268" s="110" t="s">
        <v>162</v>
      </c>
      <c r="C268" s="110" t="s">
        <v>38</v>
      </c>
      <c r="D268" s="194" t="s">
        <v>541</v>
      </c>
      <c r="E268" s="194">
        <v>6</v>
      </c>
      <c r="F268" s="194">
        <v>2</v>
      </c>
      <c r="G268" s="194"/>
      <c r="H268" s="194"/>
      <c r="I268" s="184">
        <f t="shared" si="4"/>
        <v>4</v>
      </c>
    </row>
    <row r="269" spans="1:9" x14ac:dyDescent="0.25">
      <c r="A269" s="204">
        <v>40485</v>
      </c>
      <c r="B269" s="110" t="s">
        <v>39</v>
      </c>
      <c r="C269" s="110" t="s">
        <v>266</v>
      </c>
      <c r="D269" s="194" t="s">
        <v>541</v>
      </c>
      <c r="E269" s="194">
        <v>9</v>
      </c>
      <c r="F269" s="194">
        <v>3</v>
      </c>
      <c r="G269" s="194"/>
      <c r="H269" s="194"/>
      <c r="I269" s="184">
        <f t="shared" si="4"/>
        <v>6</v>
      </c>
    </row>
    <row r="270" spans="1:9" x14ac:dyDescent="0.25">
      <c r="A270" s="204">
        <v>40485</v>
      </c>
      <c r="B270" s="110" t="s">
        <v>266</v>
      </c>
      <c r="C270" s="110" t="s">
        <v>39</v>
      </c>
      <c r="D270" s="194" t="s">
        <v>540</v>
      </c>
      <c r="E270" s="194">
        <v>3</v>
      </c>
      <c r="F270" s="194">
        <v>9</v>
      </c>
      <c r="G270" s="194"/>
      <c r="H270" s="194"/>
      <c r="I270" s="184">
        <f t="shared" si="4"/>
        <v>-6</v>
      </c>
    </row>
    <row r="271" spans="1:9" x14ac:dyDescent="0.25">
      <c r="A271" s="204">
        <v>40485</v>
      </c>
      <c r="B271" s="110" t="s">
        <v>184</v>
      </c>
      <c r="C271" s="110" t="s">
        <v>119</v>
      </c>
      <c r="D271" s="194" t="s">
        <v>599</v>
      </c>
      <c r="E271" s="194">
        <v>4</v>
      </c>
      <c r="F271" s="194">
        <v>4</v>
      </c>
      <c r="G271" s="194" t="s">
        <v>600</v>
      </c>
      <c r="H271" s="194"/>
      <c r="I271" s="184">
        <f t="shared" si="4"/>
        <v>0</v>
      </c>
    </row>
    <row r="272" spans="1:9" x14ac:dyDescent="0.25">
      <c r="A272" s="204">
        <v>40485</v>
      </c>
      <c r="B272" s="110" t="s">
        <v>38</v>
      </c>
      <c r="C272" s="110" t="s">
        <v>162</v>
      </c>
      <c r="D272" s="194" t="s">
        <v>540</v>
      </c>
      <c r="E272" s="194">
        <v>2</v>
      </c>
      <c r="F272" s="194">
        <v>6</v>
      </c>
      <c r="G272" s="194"/>
      <c r="H272" s="194"/>
      <c r="I272" s="184">
        <f t="shared" si="4"/>
        <v>-4</v>
      </c>
    </row>
    <row r="273" spans="1:9" x14ac:dyDescent="0.25">
      <c r="A273" s="204">
        <v>40485</v>
      </c>
      <c r="B273" s="110" t="s">
        <v>119</v>
      </c>
      <c r="C273" s="110" t="s">
        <v>184</v>
      </c>
      <c r="D273" s="194" t="s">
        <v>389</v>
      </c>
      <c r="E273" s="194">
        <v>4</v>
      </c>
      <c r="F273" s="194">
        <v>4</v>
      </c>
      <c r="G273" s="194" t="s">
        <v>600</v>
      </c>
      <c r="H273" s="194"/>
      <c r="I273" s="184">
        <f t="shared" si="4"/>
        <v>0</v>
      </c>
    </row>
    <row r="274" spans="1:9" x14ac:dyDescent="0.25">
      <c r="A274" s="204">
        <v>40489</v>
      </c>
      <c r="B274" s="110" t="s">
        <v>162</v>
      </c>
      <c r="C274" s="110" t="s">
        <v>266</v>
      </c>
      <c r="D274" s="194" t="s">
        <v>541</v>
      </c>
      <c r="E274" s="194">
        <v>6</v>
      </c>
      <c r="F274" s="194">
        <v>0</v>
      </c>
      <c r="G274" s="194"/>
      <c r="H274" s="194"/>
      <c r="I274" s="184">
        <f t="shared" si="4"/>
        <v>6</v>
      </c>
    </row>
    <row r="275" spans="1:9" x14ac:dyDescent="0.25">
      <c r="A275" s="204">
        <v>40489</v>
      </c>
      <c r="B275" s="110" t="s">
        <v>266</v>
      </c>
      <c r="C275" s="110" t="s">
        <v>162</v>
      </c>
      <c r="D275" s="194" t="s">
        <v>540</v>
      </c>
      <c r="E275" s="194">
        <v>0</v>
      </c>
      <c r="F275" s="194">
        <v>6</v>
      </c>
      <c r="G275" s="194"/>
      <c r="H275" s="194"/>
      <c r="I275" s="184">
        <f t="shared" si="4"/>
        <v>-6</v>
      </c>
    </row>
    <row r="276" spans="1:9" x14ac:dyDescent="0.25">
      <c r="A276" s="204">
        <v>40492</v>
      </c>
      <c r="B276" s="110" t="s">
        <v>266</v>
      </c>
      <c r="C276" s="110" t="s">
        <v>38</v>
      </c>
      <c r="D276" s="194" t="s">
        <v>540</v>
      </c>
      <c r="E276" s="194">
        <v>1</v>
      </c>
      <c r="F276" s="194">
        <v>8</v>
      </c>
      <c r="G276" s="194"/>
      <c r="H276" s="194"/>
      <c r="I276" s="184">
        <f t="shared" si="4"/>
        <v>-7</v>
      </c>
    </row>
    <row r="277" spans="1:9" x14ac:dyDescent="0.25">
      <c r="A277" s="204">
        <v>40492</v>
      </c>
      <c r="B277" s="110" t="s">
        <v>38</v>
      </c>
      <c r="C277" s="110" t="s">
        <v>266</v>
      </c>
      <c r="D277" s="194" t="s">
        <v>541</v>
      </c>
      <c r="E277" s="194">
        <v>8</v>
      </c>
      <c r="F277" s="194">
        <v>1</v>
      </c>
      <c r="G277" s="194"/>
      <c r="H277" s="194"/>
      <c r="I277" s="184">
        <f t="shared" si="4"/>
        <v>7</v>
      </c>
    </row>
    <row r="278" spans="1:9" x14ac:dyDescent="0.25">
      <c r="A278" s="204">
        <v>40492</v>
      </c>
      <c r="B278" s="110" t="s">
        <v>184</v>
      </c>
      <c r="C278" s="110" t="s">
        <v>39</v>
      </c>
      <c r="D278" s="194" t="s">
        <v>541</v>
      </c>
      <c r="E278" s="194">
        <v>6</v>
      </c>
      <c r="F278" s="194">
        <v>3</v>
      </c>
      <c r="G278" s="194"/>
      <c r="H278" s="194"/>
      <c r="I278" s="184">
        <f t="shared" si="4"/>
        <v>3</v>
      </c>
    </row>
    <row r="279" spans="1:9" x14ac:dyDescent="0.25">
      <c r="A279" s="204">
        <v>40492</v>
      </c>
      <c r="B279" s="110" t="s">
        <v>162</v>
      </c>
      <c r="C279" s="110" t="s">
        <v>119</v>
      </c>
      <c r="D279" s="194" t="s">
        <v>540</v>
      </c>
      <c r="E279" s="194">
        <v>5</v>
      </c>
      <c r="F279" s="194">
        <v>6</v>
      </c>
      <c r="G279" s="194"/>
      <c r="H279" s="194"/>
      <c r="I279" s="184">
        <f t="shared" si="4"/>
        <v>-1</v>
      </c>
    </row>
    <row r="280" spans="1:9" x14ac:dyDescent="0.25">
      <c r="A280" s="204">
        <v>40492</v>
      </c>
      <c r="B280" s="110" t="s">
        <v>119</v>
      </c>
      <c r="C280" s="110" t="s">
        <v>162</v>
      </c>
      <c r="D280" s="194" t="s">
        <v>541</v>
      </c>
      <c r="E280" s="194">
        <v>6</v>
      </c>
      <c r="F280" s="194">
        <v>5</v>
      </c>
      <c r="G280" s="194"/>
      <c r="H280" s="194"/>
      <c r="I280" s="184">
        <f t="shared" si="4"/>
        <v>1</v>
      </c>
    </row>
    <row r="281" spans="1:9" x14ac:dyDescent="0.25">
      <c r="A281" s="204">
        <v>40492</v>
      </c>
      <c r="B281" s="110" t="s">
        <v>39</v>
      </c>
      <c r="C281" s="110" t="s">
        <v>184</v>
      </c>
      <c r="D281" s="194" t="s">
        <v>540</v>
      </c>
      <c r="E281" s="194">
        <v>3</v>
      </c>
      <c r="F281" s="194">
        <v>6</v>
      </c>
      <c r="G281" s="194"/>
      <c r="H281" s="194"/>
      <c r="I281" s="184">
        <f t="shared" si="4"/>
        <v>-3</v>
      </c>
    </row>
    <row r="282" spans="1:9" x14ac:dyDescent="0.25">
      <c r="A282" s="204">
        <v>40499</v>
      </c>
      <c r="B282" s="110" t="s">
        <v>119</v>
      </c>
      <c r="C282" s="110" t="s">
        <v>38</v>
      </c>
      <c r="D282" s="194" t="s">
        <v>540</v>
      </c>
      <c r="E282" s="194">
        <v>2</v>
      </c>
      <c r="F282" s="194">
        <v>6</v>
      </c>
      <c r="G282" s="194"/>
      <c r="H282" s="194"/>
      <c r="I282" s="184">
        <f t="shared" si="4"/>
        <v>-4</v>
      </c>
    </row>
    <row r="283" spans="1:9" x14ac:dyDescent="0.25">
      <c r="A283" s="204">
        <v>40499</v>
      </c>
      <c r="B283" s="110" t="s">
        <v>184</v>
      </c>
      <c r="C283" s="110" t="s">
        <v>266</v>
      </c>
      <c r="D283" s="194" t="s">
        <v>541</v>
      </c>
      <c r="E283" s="194">
        <v>7</v>
      </c>
      <c r="F283" s="194">
        <v>4</v>
      </c>
      <c r="G283" s="194"/>
      <c r="H283" s="194"/>
      <c r="I283" s="184">
        <f t="shared" si="4"/>
        <v>3</v>
      </c>
    </row>
    <row r="284" spans="1:9" x14ac:dyDescent="0.25">
      <c r="A284" s="204">
        <v>40499</v>
      </c>
      <c r="B284" s="110" t="s">
        <v>162</v>
      </c>
      <c r="C284" s="110" t="s">
        <v>39</v>
      </c>
      <c r="D284" s="194" t="s">
        <v>540</v>
      </c>
      <c r="E284" s="194">
        <v>1</v>
      </c>
      <c r="F284" s="194">
        <v>3</v>
      </c>
      <c r="G284" s="194"/>
      <c r="H284" s="194"/>
      <c r="I284" s="184">
        <f t="shared" si="4"/>
        <v>-2</v>
      </c>
    </row>
    <row r="285" spans="1:9" x14ac:dyDescent="0.25">
      <c r="A285" s="204">
        <v>40499</v>
      </c>
      <c r="B285" s="110" t="s">
        <v>38</v>
      </c>
      <c r="C285" s="110" t="s">
        <v>119</v>
      </c>
      <c r="D285" s="194" t="s">
        <v>541</v>
      </c>
      <c r="E285" s="194">
        <v>6</v>
      </c>
      <c r="F285" s="194">
        <v>2</v>
      </c>
      <c r="G285" s="194"/>
      <c r="H285" s="194"/>
      <c r="I285" s="184">
        <f t="shared" si="4"/>
        <v>4</v>
      </c>
    </row>
    <row r="286" spans="1:9" x14ac:dyDescent="0.25">
      <c r="A286" s="204">
        <v>40499</v>
      </c>
      <c r="B286" s="110" t="s">
        <v>39</v>
      </c>
      <c r="C286" s="110" t="s">
        <v>162</v>
      </c>
      <c r="D286" s="194" t="s">
        <v>541</v>
      </c>
      <c r="E286" s="194">
        <v>3</v>
      </c>
      <c r="F286" s="194">
        <v>1</v>
      </c>
      <c r="G286" s="194"/>
      <c r="H286" s="194"/>
      <c r="I286" s="184">
        <f t="shared" si="4"/>
        <v>2</v>
      </c>
    </row>
    <row r="287" spans="1:9" x14ac:dyDescent="0.25">
      <c r="A287" s="204">
        <v>40499</v>
      </c>
      <c r="B287" s="110" t="s">
        <v>266</v>
      </c>
      <c r="C287" s="110" t="s">
        <v>184</v>
      </c>
      <c r="D287" s="194" t="s">
        <v>540</v>
      </c>
      <c r="E287" s="194">
        <v>4</v>
      </c>
      <c r="F287" s="194">
        <v>7</v>
      </c>
      <c r="G287" s="194"/>
      <c r="H287" s="194"/>
      <c r="I287" s="184">
        <f t="shared" si="4"/>
        <v>-3</v>
      </c>
    </row>
    <row r="288" spans="1:9" x14ac:dyDescent="0.25">
      <c r="A288" s="204">
        <v>40513</v>
      </c>
      <c r="B288" s="110" t="s">
        <v>39</v>
      </c>
      <c r="C288" s="110" t="s">
        <v>38</v>
      </c>
      <c r="D288" s="194" t="s">
        <v>541</v>
      </c>
      <c r="E288" s="194">
        <v>6</v>
      </c>
      <c r="F288" s="194">
        <v>1</v>
      </c>
      <c r="G288" s="194"/>
      <c r="H288" s="194"/>
      <c r="I288" s="184">
        <f t="shared" si="4"/>
        <v>5</v>
      </c>
    </row>
    <row r="289" spans="1:9" x14ac:dyDescent="0.25">
      <c r="A289" s="204">
        <v>40513</v>
      </c>
      <c r="B289" s="110" t="s">
        <v>119</v>
      </c>
      <c r="C289" s="110" t="s">
        <v>266</v>
      </c>
      <c r="D289" s="194" t="s">
        <v>541</v>
      </c>
      <c r="E289" s="194">
        <v>14</v>
      </c>
      <c r="F289" s="194">
        <v>1</v>
      </c>
      <c r="G289" s="194"/>
      <c r="H289" s="194"/>
      <c r="I289" s="184">
        <f t="shared" si="4"/>
        <v>13</v>
      </c>
    </row>
    <row r="290" spans="1:9" x14ac:dyDescent="0.25">
      <c r="A290" s="204">
        <v>40513</v>
      </c>
      <c r="B290" s="110" t="s">
        <v>38</v>
      </c>
      <c r="C290" s="110" t="s">
        <v>39</v>
      </c>
      <c r="D290" s="194" t="s">
        <v>540</v>
      </c>
      <c r="E290" s="194">
        <v>1</v>
      </c>
      <c r="F290" s="194">
        <v>6</v>
      </c>
      <c r="G290" s="194"/>
      <c r="H290" s="194"/>
      <c r="I290" s="184">
        <f t="shared" si="4"/>
        <v>-5</v>
      </c>
    </row>
    <row r="291" spans="1:9" x14ac:dyDescent="0.25">
      <c r="A291" s="204">
        <v>40513</v>
      </c>
      <c r="B291" s="110" t="s">
        <v>266</v>
      </c>
      <c r="C291" s="110" t="s">
        <v>119</v>
      </c>
      <c r="D291" s="194" t="s">
        <v>540</v>
      </c>
      <c r="E291" s="194">
        <v>1</v>
      </c>
      <c r="F291" s="194">
        <v>14</v>
      </c>
      <c r="G291" s="194"/>
      <c r="H291" s="194"/>
      <c r="I291" s="184">
        <f t="shared" si="4"/>
        <v>-13</v>
      </c>
    </row>
    <row r="292" spans="1:9" x14ac:dyDescent="0.25">
      <c r="A292" s="204">
        <v>40513</v>
      </c>
      <c r="B292" s="110" t="s">
        <v>184</v>
      </c>
      <c r="C292" s="110" t="s">
        <v>162</v>
      </c>
      <c r="D292" s="194" t="s">
        <v>540</v>
      </c>
      <c r="E292" s="194">
        <v>4</v>
      </c>
      <c r="F292" s="194">
        <v>5</v>
      </c>
      <c r="G292" s="194"/>
      <c r="H292" s="194"/>
      <c r="I292" s="184">
        <f t="shared" si="4"/>
        <v>-1</v>
      </c>
    </row>
    <row r="293" spans="1:9" x14ac:dyDescent="0.25">
      <c r="A293" s="204">
        <v>40513</v>
      </c>
      <c r="B293" s="110" t="s">
        <v>162</v>
      </c>
      <c r="C293" s="110" t="s">
        <v>184</v>
      </c>
      <c r="D293" s="194" t="s">
        <v>541</v>
      </c>
      <c r="E293" s="194">
        <v>5</v>
      </c>
      <c r="F293" s="194">
        <v>4</v>
      </c>
      <c r="G293" s="194"/>
      <c r="H293" s="194"/>
      <c r="I293" s="184">
        <f t="shared" si="4"/>
        <v>1</v>
      </c>
    </row>
    <row r="294" spans="1:9" x14ac:dyDescent="0.25">
      <c r="A294" s="204">
        <v>40520</v>
      </c>
      <c r="B294" s="110" t="s">
        <v>184</v>
      </c>
      <c r="C294" s="110" t="s">
        <v>38</v>
      </c>
      <c r="D294" s="194" t="s">
        <v>540</v>
      </c>
      <c r="E294" s="194">
        <v>2</v>
      </c>
      <c r="F294" s="194">
        <v>5</v>
      </c>
      <c r="G294" s="194"/>
      <c r="H294" s="194"/>
      <c r="I294" s="184">
        <f t="shared" si="4"/>
        <v>-3</v>
      </c>
    </row>
    <row r="295" spans="1:9" x14ac:dyDescent="0.25">
      <c r="A295" s="204">
        <v>40520</v>
      </c>
      <c r="B295" s="110" t="s">
        <v>162</v>
      </c>
      <c r="C295" s="110" t="s">
        <v>266</v>
      </c>
      <c r="D295" s="194" t="s">
        <v>541</v>
      </c>
      <c r="E295" s="194">
        <v>8</v>
      </c>
      <c r="F295" s="194">
        <v>1</v>
      </c>
      <c r="G295" s="194"/>
      <c r="H295" s="194"/>
      <c r="I295" s="184">
        <f t="shared" si="4"/>
        <v>7</v>
      </c>
    </row>
    <row r="296" spans="1:9" x14ac:dyDescent="0.25">
      <c r="A296" s="204">
        <v>40520</v>
      </c>
      <c r="B296" s="110" t="s">
        <v>119</v>
      </c>
      <c r="C296" s="110" t="s">
        <v>39</v>
      </c>
      <c r="D296" s="194" t="s">
        <v>540</v>
      </c>
      <c r="E296" s="194">
        <v>2</v>
      </c>
      <c r="F296" s="194">
        <v>6</v>
      </c>
      <c r="G296" s="194"/>
      <c r="H296" s="194"/>
      <c r="I296" s="184">
        <f t="shared" si="4"/>
        <v>-4</v>
      </c>
    </row>
    <row r="297" spans="1:9" x14ac:dyDescent="0.25">
      <c r="A297" s="204">
        <v>40520</v>
      </c>
      <c r="B297" s="110" t="s">
        <v>39</v>
      </c>
      <c r="C297" s="110" t="s">
        <v>119</v>
      </c>
      <c r="D297" s="194" t="s">
        <v>541</v>
      </c>
      <c r="E297" s="194">
        <v>6</v>
      </c>
      <c r="F297" s="194">
        <v>2</v>
      </c>
      <c r="G297" s="194"/>
      <c r="H297" s="194"/>
      <c r="I297" s="184">
        <f t="shared" si="4"/>
        <v>4</v>
      </c>
    </row>
    <row r="298" spans="1:9" x14ac:dyDescent="0.25">
      <c r="A298" s="204">
        <v>40520</v>
      </c>
      <c r="B298" s="110" t="s">
        <v>266</v>
      </c>
      <c r="C298" s="110" t="s">
        <v>162</v>
      </c>
      <c r="D298" s="194" t="s">
        <v>540</v>
      </c>
      <c r="E298" s="194">
        <v>1</v>
      </c>
      <c r="F298" s="194">
        <v>8</v>
      </c>
      <c r="G298" s="194"/>
      <c r="H298" s="194"/>
      <c r="I298" s="184">
        <f t="shared" si="4"/>
        <v>-7</v>
      </c>
    </row>
    <row r="299" spans="1:9" x14ac:dyDescent="0.25">
      <c r="A299" s="204">
        <v>40520</v>
      </c>
      <c r="B299" s="110" t="s">
        <v>38</v>
      </c>
      <c r="C299" s="110" t="s">
        <v>184</v>
      </c>
      <c r="D299" s="194" t="s">
        <v>541</v>
      </c>
      <c r="E299" s="194">
        <v>5</v>
      </c>
      <c r="F299" s="194">
        <v>2</v>
      </c>
      <c r="G299" s="194"/>
      <c r="H299" s="194"/>
      <c r="I299" s="184">
        <f t="shared" si="4"/>
        <v>3</v>
      </c>
    </row>
    <row r="300" spans="1:9" x14ac:dyDescent="0.25">
      <c r="A300" s="204">
        <v>40527</v>
      </c>
      <c r="B300" s="110" t="s">
        <v>162</v>
      </c>
      <c r="C300" s="110" t="s">
        <v>38</v>
      </c>
      <c r="D300" s="194" t="s">
        <v>541</v>
      </c>
      <c r="E300" s="194">
        <v>4</v>
      </c>
      <c r="F300" s="194">
        <v>1</v>
      </c>
      <c r="G300" s="194"/>
      <c r="H300" s="194"/>
      <c r="I300" s="184">
        <f t="shared" si="4"/>
        <v>3</v>
      </c>
    </row>
    <row r="301" spans="1:9" x14ac:dyDescent="0.25">
      <c r="A301" s="204">
        <v>40527</v>
      </c>
      <c r="B301" s="110" t="s">
        <v>39</v>
      </c>
      <c r="C301" s="110" t="s">
        <v>266</v>
      </c>
      <c r="D301" s="194" t="s">
        <v>541</v>
      </c>
      <c r="E301" s="194">
        <v>6</v>
      </c>
      <c r="F301" s="194">
        <v>2</v>
      </c>
      <c r="G301" s="194"/>
      <c r="H301" s="194"/>
      <c r="I301" s="184">
        <f t="shared" si="4"/>
        <v>4</v>
      </c>
    </row>
    <row r="302" spans="1:9" x14ac:dyDescent="0.25">
      <c r="A302" s="204">
        <v>40527</v>
      </c>
      <c r="B302" s="110" t="s">
        <v>266</v>
      </c>
      <c r="C302" s="110" t="s">
        <v>39</v>
      </c>
      <c r="D302" s="194" t="s">
        <v>540</v>
      </c>
      <c r="E302" s="194">
        <v>2</v>
      </c>
      <c r="F302" s="194">
        <v>6</v>
      </c>
      <c r="G302" s="194"/>
      <c r="H302" s="194"/>
      <c r="I302" s="184">
        <f t="shared" si="4"/>
        <v>-4</v>
      </c>
    </row>
    <row r="303" spans="1:9" x14ac:dyDescent="0.25">
      <c r="A303" s="204">
        <v>40527</v>
      </c>
      <c r="B303" s="110" t="s">
        <v>184</v>
      </c>
      <c r="C303" s="110" t="s">
        <v>119</v>
      </c>
      <c r="D303" s="194" t="s">
        <v>540</v>
      </c>
      <c r="E303" s="194">
        <v>5</v>
      </c>
      <c r="F303" s="194">
        <v>7</v>
      </c>
      <c r="G303" s="194"/>
      <c r="H303" s="194"/>
      <c r="I303" s="184">
        <f t="shared" si="4"/>
        <v>-2</v>
      </c>
    </row>
    <row r="304" spans="1:9" x14ac:dyDescent="0.25">
      <c r="A304" s="204">
        <v>40527</v>
      </c>
      <c r="B304" s="110" t="s">
        <v>38</v>
      </c>
      <c r="C304" s="110" t="s">
        <v>162</v>
      </c>
      <c r="D304" s="194" t="s">
        <v>540</v>
      </c>
      <c r="E304" s="194">
        <v>1</v>
      </c>
      <c r="F304" s="194">
        <v>4</v>
      </c>
      <c r="G304" s="194"/>
      <c r="H304" s="194"/>
      <c r="I304" s="184">
        <f t="shared" si="4"/>
        <v>-3</v>
      </c>
    </row>
    <row r="305" spans="1:9" x14ac:dyDescent="0.25">
      <c r="A305" s="204">
        <v>40527</v>
      </c>
      <c r="B305" s="110" t="s">
        <v>119</v>
      </c>
      <c r="C305" s="110" t="s">
        <v>184</v>
      </c>
      <c r="D305" s="194" t="s">
        <v>541</v>
      </c>
      <c r="E305" s="194">
        <v>7</v>
      </c>
      <c r="F305" s="194">
        <v>5</v>
      </c>
      <c r="G305" s="194"/>
      <c r="H305" s="194"/>
      <c r="I305" s="184">
        <f t="shared" si="4"/>
        <v>2</v>
      </c>
    </row>
    <row r="306" spans="1:9" x14ac:dyDescent="0.25">
      <c r="A306" s="204">
        <v>40534</v>
      </c>
      <c r="B306" s="110" t="s">
        <v>266</v>
      </c>
      <c r="C306" s="110" t="s">
        <v>38</v>
      </c>
      <c r="D306" s="194" t="s">
        <v>599</v>
      </c>
      <c r="E306" s="194">
        <v>7</v>
      </c>
      <c r="F306" s="194">
        <v>7</v>
      </c>
      <c r="G306" s="194" t="s">
        <v>600</v>
      </c>
      <c r="H306" s="194"/>
      <c r="I306" s="184">
        <f t="shared" si="4"/>
        <v>0</v>
      </c>
    </row>
    <row r="307" spans="1:9" x14ac:dyDescent="0.25">
      <c r="A307" s="204">
        <v>40534</v>
      </c>
      <c r="B307" s="110" t="s">
        <v>38</v>
      </c>
      <c r="C307" s="110" t="s">
        <v>266</v>
      </c>
      <c r="D307" s="194" t="s">
        <v>389</v>
      </c>
      <c r="E307" s="194">
        <v>7</v>
      </c>
      <c r="F307" s="194">
        <v>7</v>
      </c>
      <c r="G307" s="194" t="s">
        <v>600</v>
      </c>
      <c r="H307" s="194"/>
      <c r="I307" s="184">
        <f t="shared" si="4"/>
        <v>0</v>
      </c>
    </row>
    <row r="308" spans="1:9" x14ac:dyDescent="0.25">
      <c r="A308" s="204">
        <v>40534</v>
      </c>
      <c r="B308" s="110" t="s">
        <v>184</v>
      </c>
      <c r="C308" s="110" t="s">
        <v>39</v>
      </c>
      <c r="D308" s="194" t="s">
        <v>540</v>
      </c>
      <c r="E308" s="194">
        <v>2</v>
      </c>
      <c r="F308" s="194">
        <v>4</v>
      </c>
      <c r="G308" s="194"/>
      <c r="H308" s="194"/>
      <c r="I308" s="184">
        <f t="shared" si="4"/>
        <v>-2</v>
      </c>
    </row>
    <row r="309" spans="1:9" x14ac:dyDescent="0.25">
      <c r="A309" s="204">
        <v>40534</v>
      </c>
      <c r="B309" s="110" t="s">
        <v>162</v>
      </c>
      <c r="C309" s="110" t="s">
        <v>119</v>
      </c>
      <c r="D309" s="194" t="s">
        <v>541</v>
      </c>
      <c r="E309" s="194">
        <v>5</v>
      </c>
      <c r="F309" s="194">
        <v>4</v>
      </c>
      <c r="G309" s="194"/>
      <c r="H309" s="194"/>
      <c r="I309" s="184">
        <f t="shared" si="4"/>
        <v>1</v>
      </c>
    </row>
    <row r="310" spans="1:9" x14ac:dyDescent="0.25">
      <c r="A310" s="204">
        <v>40534</v>
      </c>
      <c r="B310" s="110" t="s">
        <v>119</v>
      </c>
      <c r="C310" s="110" t="s">
        <v>162</v>
      </c>
      <c r="D310" s="194" t="s">
        <v>540</v>
      </c>
      <c r="E310" s="194">
        <v>4</v>
      </c>
      <c r="F310" s="194">
        <v>5</v>
      </c>
      <c r="G310" s="194"/>
      <c r="H310" s="194"/>
      <c r="I310" s="184">
        <f t="shared" si="4"/>
        <v>-1</v>
      </c>
    </row>
    <row r="311" spans="1:9" x14ac:dyDescent="0.25">
      <c r="A311" s="204">
        <v>40534</v>
      </c>
      <c r="B311" s="110" t="s">
        <v>39</v>
      </c>
      <c r="C311" s="110" t="s">
        <v>184</v>
      </c>
      <c r="D311" s="194" t="s">
        <v>541</v>
      </c>
      <c r="E311" s="194">
        <v>4</v>
      </c>
      <c r="F311" s="194">
        <v>2</v>
      </c>
      <c r="G311" s="194"/>
      <c r="H311" s="194"/>
      <c r="I311" s="184">
        <f t="shared" si="4"/>
        <v>2</v>
      </c>
    </row>
    <row r="312" spans="1:9" x14ac:dyDescent="0.25">
      <c r="A312" s="204">
        <v>40541</v>
      </c>
      <c r="B312" s="110" t="s">
        <v>119</v>
      </c>
      <c r="C312" s="110" t="s">
        <v>38</v>
      </c>
      <c r="D312" s="194" t="s">
        <v>541</v>
      </c>
      <c r="E312" s="194">
        <v>5</v>
      </c>
      <c r="F312" s="194">
        <v>4</v>
      </c>
      <c r="G312" s="194"/>
      <c r="H312" s="194"/>
      <c r="I312" s="184">
        <f t="shared" si="4"/>
        <v>1</v>
      </c>
    </row>
    <row r="313" spans="1:9" x14ac:dyDescent="0.25">
      <c r="A313" s="204">
        <v>40541</v>
      </c>
      <c r="B313" s="110" t="s">
        <v>184</v>
      </c>
      <c r="C313" s="110" t="s">
        <v>266</v>
      </c>
      <c r="D313" s="194" t="s">
        <v>541</v>
      </c>
      <c r="E313" s="194">
        <v>9</v>
      </c>
      <c r="F313" s="194">
        <v>4</v>
      </c>
      <c r="G313" s="194"/>
      <c r="H313" s="194"/>
      <c r="I313" s="184">
        <f t="shared" si="4"/>
        <v>5</v>
      </c>
    </row>
    <row r="314" spans="1:9" x14ac:dyDescent="0.25">
      <c r="A314" s="204">
        <v>40541</v>
      </c>
      <c r="B314" s="110" t="s">
        <v>162</v>
      </c>
      <c r="C314" s="110" t="s">
        <v>39</v>
      </c>
      <c r="D314" s="194" t="s">
        <v>540</v>
      </c>
      <c r="E314" s="194">
        <v>1</v>
      </c>
      <c r="F314" s="194">
        <v>4</v>
      </c>
      <c r="G314" s="194"/>
      <c r="H314" s="194"/>
      <c r="I314" s="184">
        <f t="shared" si="4"/>
        <v>-3</v>
      </c>
    </row>
    <row r="315" spans="1:9" x14ac:dyDescent="0.25">
      <c r="A315" s="204">
        <v>40541</v>
      </c>
      <c r="B315" s="110" t="s">
        <v>38</v>
      </c>
      <c r="C315" s="110" t="s">
        <v>119</v>
      </c>
      <c r="D315" s="194" t="s">
        <v>540</v>
      </c>
      <c r="E315" s="194">
        <v>4</v>
      </c>
      <c r="F315" s="194">
        <v>5</v>
      </c>
      <c r="G315" s="194"/>
      <c r="H315" s="194"/>
      <c r="I315" s="184">
        <f t="shared" si="4"/>
        <v>-1</v>
      </c>
    </row>
    <row r="316" spans="1:9" x14ac:dyDescent="0.25">
      <c r="A316" s="204">
        <v>40541</v>
      </c>
      <c r="B316" s="110" t="s">
        <v>39</v>
      </c>
      <c r="C316" s="110" t="s">
        <v>162</v>
      </c>
      <c r="D316" s="194" t="s">
        <v>541</v>
      </c>
      <c r="E316" s="194">
        <v>4</v>
      </c>
      <c r="F316" s="194">
        <v>1</v>
      </c>
      <c r="G316" s="194"/>
      <c r="H316" s="194"/>
      <c r="I316" s="184">
        <f t="shared" si="4"/>
        <v>3</v>
      </c>
    </row>
    <row r="317" spans="1:9" x14ac:dyDescent="0.25">
      <c r="A317" s="204">
        <v>40541</v>
      </c>
      <c r="B317" s="110" t="s">
        <v>266</v>
      </c>
      <c r="C317" s="110" t="s">
        <v>184</v>
      </c>
      <c r="D317" s="194" t="s">
        <v>540</v>
      </c>
      <c r="E317" s="194">
        <v>4</v>
      </c>
      <c r="F317" s="194">
        <v>9</v>
      </c>
      <c r="G317" s="194"/>
      <c r="H317" s="194"/>
      <c r="I317" s="184">
        <f t="shared" si="4"/>
        <v>-5</v>
      </c>
    </row>
    <row r="318" spans="1:9" x14ac:dyDescent="0.25">
      <c r="A318" s="204">
        <v>40548</v>
      </c>
      <c r="B318" s="110" t="s">
        <v>39</v>
      </c>
      <c r="C318" s="110" t="s">
        <v>38</v>
      </c>
      <c r="D318" s="194" t="s">
        <v>541</v>
      </c>
      <c r="E318" s="194">
        <v>5</v>
      </c>
      <c r="F318" s="194">
        <v>4</v>
      </c>
      <c r="G318" s="194"/>
      <c r="H318" s="194"/>
      <c r="I318" s="184">
        <f t="shared" si="4"/>
        <v>1</v>
      </c>
    </row>
    <row r="319" spans="1:9" x14ac:dyDescent="0.25">
      <c r="A319" s="204">
        <v>40548</v>
      </c>
      <c r="B319" s="110" t="s">
        <v>119</v>
      </c>
      <c r="C319" s="110" t="s">
        <v>266</v>
      </c>
      <c r="D319" s="194" t="s">
        <v>540</v>
      </c>
      <c r="E319" s="194">
        <v>3</v>
      </c>
      <c r="F319" s="194">
        <v>8</v>
      </c>
      <c r="G319" s="194"/>
      <c r="H319" s="194"/>
      <c r="I319" s="184">
        <f t="shared" si="4"/>
        <v>-5</v>
      </c>
    </row>
    <row r="320" spans="1:9" x14ac:dyDescent="0.25">
      <c r="A320" s="204">
        <v>40548</v>
      </c>
      <c r="B320" s="110" t="s">
        <v>38</v>
      </c>
      <c r="C320" s="110" t="s">
        <v>39</v>
      </c>
      <c r="D320" s="194" t="s">
        <v>540</v>
      </c>
      <c r="E320" s="194">
        <v>4</v>
      </c>
      <c r="F320" s="194">
        <v>5</v>
      </c>
      <c r="G320" s="194"/>
      <c r="H320" s="194"/>
      <c r="I320" s="184">
        <f t="shared" si="4"/>
        <v>-1</v>
      </c>
    </row>
    <row r="321" spans="1:9" x14ac:dyDescent="0.25">
      <c r="A321" s="204">
        <v>40548</v>
      </c>
      <c r="B321" s="110" t="s">
        <v>266</v>
      </c>
      <c r="C321" s="110" t="s">
        <v>119</v>
      </c>
      <c r="D321" s="194" t="s">
        <v>541</v>
      </c>
      <c r="E321" s="194">
        <v>8</v>
      </c>
      <c r="F321" s="194">
        <v>3</v>
      </c>
      <c r="G321" s="194"/>
      <c r="H321" s="194"/>
      <c r="I321" s="184">
        <f t="shared" si="4"/>
        <v>5</v>
      </c>
    </row>
    <row r="322" spans="1:9" x14ac:dyDescent="0.25">
      <c r="A322" s="204">
        <v>40548</v>
      </c>
      <c r="B322" s="110" t="s">
        <v>184</v>
      </c>
      <c r="C322" s="110" t="s">
        <v>162</v>
      </c>
      <c r="D322" s="194" t="s">
        <v>540</v>
      </c>
      <c r="E322" s="194">
        <v>4</v>
      </c>
      <c r="F322" s="194">
        <v>7</v>
      </c>
      <c r="G322" s="194"/>
      <c r="H322" s="194"/>
      <c r="I322" s="184">
        <f t="shared" si="4"/>
        <v>-3</v>
      </c>
    </row>
    <row r="323" spans="1:9" x14ac:dyDescent="0.25">
      <c r="A323" s="204">
        <v>40548</v>
      </c>
      <c r="B323" s="110" t="s">
        <v>162</v>
      </c>
      <c r="C323" s="110" t="s">
        <v>184</v>
      </c>
      <c r="D323" s="194" t="s">
        <v>541</v>
      </c>
      <c r="E323" s="194">
        <v>7</v>
      </c>
      <c r="F323" s="194">
        <v>4</v>
      </c>
      <c r="G323" s="194"/>
      <c r="H323" s="194"/>
      <c r="I323" s="184">
        <f t="shared" ref="I323:I386" si="5">E323-F323</f>
        <v>3</v>
      </c>
    </row>
    <row r="324" spans="1:9" x14ac:dyDescent="0.25">
      <c r="A324" s="204">
        <v>40555</v>
      </c>
      <c r="B324" s="110" t="s">
        <v>184</v>
      </c>
      <c r="C324" s="110" t="s">
        <v>38</v>
      </c>
      <c r="D324" s="194" t="s">
        <v>541</v>
      </c>
      <c r="E324" s="194">
        <v>7</v>
      </c>
      <c r="F324" s="194">
        <v>5</v>
      </c>
      <c r="G324" s="194"/>
      <c r="H324" s="194"/>
      <c r="I324" s="184">
        <f t="shared" si="5"/>
        <v>2</v>
      </c>
    </row>
    <row r="325" spans="1:9" x14ac:dyDescent="0.25">
      <c r="A325" s="204">
        <v>40555</v>
      </c>
      <c r="B325" s="110" t="s">
        <v>162</v>
      </c>
      <c r="C325" s="110" t="s">
        <v>266</v>
      </c>
      <c r="D325" s="194" t="s">
        <v>541</v>
      </c>
      <c r="E325" s="194">
        <v>6</v>
      </c>
      <c r="F325" s="194">
        <v>2</v>
      </c>
      <c r="G325" s="194"/>
      <c r="H325" s="194"/>
      <c r="I325" s="184">
        <f t="shared" si="5"/>
        <v>4</v>
      </c>
    </row>
    <row r="326" spans="1:9" x14ac:dyDescent="0.25">
      <c r="A326" s="204">
        <v>40555</v>
      </c>
      <c r="B326" s="110" t="s">
        <v>119</v>
      </c>
      <c r="C326" s="110" t="s">
        <v>39</v>
      </c>
      <c r="D326" s="194" t="s">
        <v>540</v>
      </c>
      <c r="E326" s="194">
        <v>3</v>
      </c>
      <c r="F326" s="194">
        <v>7</v>
      </c>
      <c r="G326" s="194"/>
      <c r="H326" s="194"/>
      <c r="I326" s="184">
        <f t="shared" si="5"/>
        <v>-4</v>
      </c>
    </row>
    <row r="327" spans="1:9" x14ac:dyDescent="0.25">
      <c r="A327" s="204">
        <v>40555</v>
      </c>
      <c r="B327" s="110" t="s">
        <v>39</v>
      </c>
      <c r="C327" s="110" t="s">
        <v>119</v>
      </c>
      <c r="D327" s="194" t="s">
        <v>541</v>
      </c>
      <c r="E327" s="194">
        <v>7</v>
      </c>
      <c r="F327" s="194">
        <v>3</v>
      </c>
      <c r="G327" s="194"/>
      <c r="H327" s="194"/>
      <c r="I327" s="184">
        <f t="shared" si="5"/>
        <v>4</v>
      </c>
    </row>
    <row r="328" spans="1:9" x14ac:dyDescent="0.25">
      <c r="A328" s="204">
        <v>40555</v>
      </c>
      <c r="B328" s="110" t="s">
        <v>266</v>
      </c>
      <c r="C328" s="110" t="s">
        <v>162</v>
      </c>
      <c r="D328" s="194" t="s">
        <v>540</v>
      </c>
      <c r="E328" s="194">
        <v>2</v>
      </c>
      <c r="F328" s="194">
        <v>6</v>
      </c>
      <c r="G328" s="194"/>
      <c r="H328" s="194"/>
      <c r="I328" s="184">
        <f t="shared" si="5"/>
        <v>-4</v>
      </c>
    </row>
    <row r="329" spans="1:9" x14ac:dyDescent="0.25">
      <c r="A329" s="204">
        <v>40555</v>
      </c>
      <c r="B329" s="110" t="s">
        <v>38</v>
      </c>
      <c r="C329" s="110" t="s">
        <v>184</v>
      </c>
      <c r="D329" s="194" t="s">
        <v>540</v>
      </c>
      <c r="E329" s="194">
        <v>5</v>
      </c>
      <c r="F329" s="194">
        <v>7</v>
      </c>
      <c r="G329" s="194"/>
      <c r="H329" s="194"/>
      <c r="I329" s="184">
        <f t="shared" si="5"/>
        <v>-2</v>
      </c>
    </row>
    <row r="330" spans="1:9" x14ac:dyDescent="0.25">
      <c r="A330" s="204">
        <v>40562</v>
      </c>
      <c r="B330" s="110" t="s">
        <v>162</v>
      </c>
      <c r="C330" s="110" t="s">
        <v>38</v>
      </c>
      <c r="D330" s="194" t="s">
        <v>540</v>
      </c>
      <c r="E330" s="194">
        <v>1</v>
      </c>
      <c r="F330" s="194">
        <v>5</v>
      </c>
      <c r="G330" s="194"/>
      <c r="H330" s="194"/>
      <c r="I330" s="184">
        <f t="shared" si="5"/>
        <v>-4</v>
      </c>
    </row>
    <row r="331" spans="1:9" x14ac:dyDescent="0.25">
      <c r="A331" s="204">
        <v>40562</v>
      </c>
      <c r="B331" s="110" t="s">
        <v>39</v>
      </c>
      <c r="C331" s="110" t="s">
        <v>266</v>
      </c>
      <c r="D331" s="194" t="s">
        <v>541</v>
      </c>
      <c r="E331" s="194">
        <v>8</v>
      </c>
      <c r="F331" s="194">
        <v>3</v>
      </c>
      <c r="G331" s="194"/>
      <c r="H331" s="194"/>
      <c r="I331" s="184">
        <f t="shared" si="5"/>
        <v>5</v>
      </c>
    </row>
    <row r="332" spans="1:9" x14ac:dyDescent="0.25">
      <c r="A332" s="204">
        <v>40562</v>
      </c>
      <c r="B332" s="110" t="s">
        <v>266</v>
      </c>
      <c r="C332" s="110" t="s">
        <v>39</v>
      </c>
      <c r="D332" s="194" t="s">
        <v>540</v>
      </c>
      <c r="E332" s="194">
        <v>3</v>
      </c>
      <c r="F332" s="194">
        <v>8</v>
      </c>
      <c r="G332" s="194"/>
      <c r="H332" s="194"/>
      <c r="I332" s="184">
        <f t="shared" si="5"/>
        <v>-5</v>
      </c>
    </row>
    <row r="333" spans="1:9" x14ac:dyDescent="0.25">
      <c r="A333" s="204">
        <v>40562</v>
      </c>
      <c r="B333" s="110" t="s">
        <v>184</v>
      </c>
      <c r="C333" s="110" t="s">
        <v>119</v>
      </c>
      <c r="D333" s="194" t="s">
        <v>541</v>
      </c>
      <c r="E333" s="194">
        <v>4</v>
      </c>
      <c r="F333" s="194">
        <v>3</v>
      </c>
      <c r="G333" s="194"/>
      <c r="H333" s="194"/>
      <c r="I333" s="184">
        <f t="shared" si="5"/>
        <v>1</v>
      </c>
    </row>
    <row r="334" spans="1:9" x14ac:dyDescent="0.25">
      <c r="A334" s="204">
        <v>40562</v>
      </c>
      <c r="B334" s="110" t="s">
        <v>38</v>
      </c>
      <c r="C334" s="110" t="s">
        <v>162</v>
      </c>
      <c r="D334" s="194" t="s">
        <v>541</v>
      </c>
      <c r="E334" s="194">
        <v>5</v>
      </c>
      <c r="F334" s="194">
        <v>1</v>
      </c>
      <c r="G334" s="194"/>
      <c r="H334" s="194"/>
      <c r="I334" s="184">
        <f t="shared" si="5"/>
        <v>4</v>
      </c>
    </row>
    <row r="335" spans="1:9" x14ac:dyDescent="0.25">
      <c r="A335" s="204">
        <v>40562</v>
      </c>
      <c r="B335" s="110" t="s">
        <v>119</v>
      </c>
      <c r="C335" s="110" t="s">
        <v>184</v>
      </c>
      <c r="D335" s="194" t="s">
        <v>540</v>
      </c>
      <c r="E335" s="194">
        <v>3</v>
      </c>
      <c r="F335" s="194">
        <v>4</v>
      </c>
      <c r="G335" s="194"/>
      <c r="H335" s="194"/>
      <c r="I335" s="184">
        <f t="shared" si="5"/>
        <v>-1</v>
      </c>
    </row>
    <row r="336" spans="1:9" x14ac:dyDescent="0.25">
      <c r="A336" s="204">
        <v>40569</v>
      </c>
      <c r="B336" s="110" t="s">
        <v>266</v>
      </c>
      <c r="C336" s="110" t="s">
        <v>38</v>
      </c>
      <c r="D336" s="194" t="s">
        <v>540</v>
      </c>
      <c r="E336" s="194">
        <v>2</v>
      </c>
      <c r="F336" s="194">
        <v>10</v>
      </c>
      <c r="G336" s="194"/>
      <c r="H336" s="194"/>
      <c r="I336" s="184">
        <f t="shared" si="5"/>
        <v>-8</v>
      </c>
    </row>
    <row r="337" spans="1:9" x14ac:dyDescent="0.25">
      <c r="A337" s="204">
        <v>40569</v>
      </c>
      <c r="B337" s="110" t="s">
        <v>38</v>
      </c>
      <c r="C337" s="110" t="s">
        <v>266</v>
      </c>
      <c r="D337" s="194" t="s">
        <v>541</v>
      </c>
      <c r="E337" s="194">
        <v>10</v>
      </c>
      <c r="F337" s="194">
        <v>2</v>
      </c>
      <c r="G337" s="194"/>
      <c r="H337" s="194"/>
      <c r="I337" s="184">
        <f t="shared" si="5"/>
        <v>8</v>
      </c>
    </row>
    <row r="338" spans="1:9" x14ac:dyDescent="0.25">
      <c r="A338" s="204">
        <v>40569</v>
      </c>
      <c r="B338" s="110" t="s">
        <v>184</v>
      </c>
      <c r="C338" s="110" t="s">
        <v>39</v>
      </c>
      <c r="D338" s="194" t="s">
        <v>540</v>
      </c>
      <c r="E338" s="194">
        <v>1</v>
      </c>
      <c r="F338" s="194">
        <v>3</v>
      </c>
      <c r="G338" s="194"/>
      <c r="H338" s="194"/>
      <c r="I338" s="184">
        <f t="shared" si="5"/>
        <v>-2</v>
      </c>
    </row>
    <row r="339" spans="1:9" x14ac:dyDescent="0.25">
      <c r="A339" s="204">
        <v>40569</v>
      </c>
      <c r="B339" s="110" t="s">
        <v>162</v>
      </c>
      <c r="C339" s="110" t="s">
        <v>119</v>
      </c>
      <c r="D339" s="194" t="s">
        <v>541</v>
      </c>
      <c r="E339" s="194">
        <v>3</v>
      </c>
      <c r="F339" s="194">
        <v>0</v>
      </c>
      <c r="G339" s="194"/>
      <c r="H339" s="194"/>
      <c r="I339" s="184">
        <f t="shared" si="5"/>
        <v>3</v>
      </c>
    </row>
    <row r="340" spans="1:9" x14ac:dyDescent="0.25">
      <c r="A340" s="204">
        <v>40569</v>
      </c>
      <c r="B340" s="110" t="s">
        <v>119</v>
      </c>
      <c r="C340" s="110" t="s">
        <v>162</v>
      </c>
      <c r="D340" s="194" t="s">
        <v>540</v>
      </c>
      <c r="E340" s="194">
        <v>0</v>
      </c>
      <c r="F340" s="194">
        <v>3</v>
      </c>
      <c r="G340" s="194"/>
      <c r="H340" s="194"/>
      <c r="I340" s="184">
        <f t="shared" si="5"/>
        <v>-3</v>
      </c>
    </row>
    <row r="341" spans="1:9" x14ac:dyDescent="0.25">
      <c r="A341" s="204">
        <v>40569</v>
      </c>
      <c r="B341" s="110" t="s">
        <v>39</v>
      </c>
      <c r="C341" s="110" t="s">
        <v>184</v>
      </c>
      <c r="D341" s="194" t="s">
        <v>541</v>
      </c>
      <c r="E341" s="194">
        <v>3</v>
      </c>
      <c r="F341" s="194">
        <v>1</v>
      </c>
      <c r="G341" s="194"/>
      <c r="H341" s="194"/>
      <c r="I341" s="184">
        <f t="shared" si="5"/>
        <v>2</v>
      </c>
    </row>
    <row r="342" spans="1:9" x14ac:dyDescent="0.25">
      <c r="A342" s="204">
        <v>40583</v>
      </c>
      <c r="B342" s="110" t="s">
        <v>39</v>
      </c>
      <c r="C342" s="110" t="s">
        <v>38</v>
      </c>
      <c r="D342" s="194" t="s">
        <v>541</v>
      </c>
      <c r="E342" s="194">
        <v>10</v>
      </c>
      <c r="F342" s="194">
        <v>1</v>
      </c>
      <c r="G342" s="194"/>
      <c r="H342" s="194"/>
      <c r="I342" s="184">
        <f t="shared" si="5"/>
        <v>9</v>
      </c>
    </row>
    <row r="343" spans="1:9" x14ac:dyDescent="0.25">
      <c r="A343" s="204">
        <v>40583</v>
      </c>
      <c r="B343" s="110" t="s">
        <v>119</v>
      </c>
      <c r="C343" s="110" t="s">
        <v>266</v>
      </c>
      <c r="D343" s="194" t="s">
        <v>540</v>
      </c>
      <c r="E343" s="194">
        <v>1</v>
      </c>
      <c r="F343" s="194">
        <v>3</v>
      </c>
      <c r="G343" s="194"/>
      <c r="H343" s="194"/>
      <c r="I343" s="184">
        <f t="shared" si="5"/>
        <v>-2</v>
      </c>
    </row>
    <row r="344" spans="1:9" x14ac:dyDescent="0.25">
      <c r="A344" s="204">
        <v>40583</v>
      </c>
      <c r="B344" s="110" t="s">
        <v>38</v>
      </c>
      <c r="C344" s="110" t="s">
        <v>39</v>
      </c>
      <c r="D344" s="194" t="s">
        <v>540</v>
      </c>
      <c r="E344" s="194">
        <v>1</v>
      </c>
      <c r="F344" s="194">
        <v>10</v>
      </c>
      <c r="G344" s="194"/>
      <c r="H344" s="194"/>
      <c r="I344" s="184">
        <f t="shared" si="5"/>
        <v>-9</v>
      </c>
    </row>
    <row r="345" spans="1:9" x14ac:dyDescent="0.25">
      <c r="A345" s="204">
        <v>40583</v>
      </c>
      <c r="B345" s="110" t="s">
        <v>266</v>
      </c>
      <c r="C345" s="110" t="s">
        <v>119</v>
      </c>
      <c r="D345" s="194" t="s">
        <v>541</v>
      </c>
      <c r="E345" s="194">
        <v>3</v>
      </c>
      <c r="F345" s="194">
        <v>1</v>
      </c>
      <c r="G345" s="194"/>
      <c r="H345" s="194"/>
      <c r="I345" s="184">
        <f t="shared" si="5"/>
        <v>2</v>
      </c>
    </row>
    <row r="346" spans="1:9" x14ac:dyDescent="0.25">
      <c r="A346" s="204">
        <v>40583</v>
      </c>
      <c r="B346" s="110" t="s">
        <v>184</v>
      </c>
      <c r="C346" s="110" t="s">
        <v>162</v>
      </c>
      <c r="D346" s="194" t="s">
        <v>540</v>
      </c>
      <c r="E346" s="194">
        <v>3</v>
      </c>
      <c r="F346" s="194">
        <v>6</v>
      </c>
      <c r="G346" s="194"/>
      <c r="H346" s="194"/>
      <c r="I346" s="184">
        <f t="shared" si="5"/>
        <v>-3</v>
      </c>
    </row>
    <row r="347" spans="1:9" x14ac:dyDescent="0.25">
      <c r="A347" s="204">
        <v>40583</v>
      </c>
      <c r="B347" s="110" t="s">
        <v>162</v>
      </c>
      <c r="C347" s="110" t="s">
        <v>184</v>
      </c>
      <c r="D347" s="194" t="s">
        <v>541</v>
      </c>
      <c r="E347" s="194">
        <v>6</v>
      </c>
      <c r="F347" s="194">
        <v>3</v>
      </c>
      <c r="G347" s="194"/>
      <c r="H347" s="194"/>
      <c r="I347" s="184">
        <f t="shared" si="5"/>
        <v>3</v>
      </c>
    </row>
    <row r="348" spans="1:9" x14ac:dyDescent="0.25">
      <c r="A348" s="204">
        <v>40590</v>
      </c>
      <c r="B348" s="110" t="s">
        <v>184</v>
      </c>
      <c r="C348" s="110" t="s">
        <v>38</v>
      </c>
      <c r="D348" s="194" t="s">
        <v>541</v>
      </c>
      <c r="E348" s="194">
        <v>2</v>
      </c>
      <c r="F348" s="194">
        <v>1</v>
      </c>
      <c r="G348" s="194"/>
      <c r="H348" s="194"/>
      <c r="I348" s="184">
        <f t="shared" si="5"/>
        <v>1</v>
      </c>
    </row>
    <row r="349" spans="1:9" x14ac:dyDescent="0.25">
      <c r="A349" s="204">
        <v>40590</v>
      </c>
      <c r="B349" s="110" t="s">
        <v>162</v>
      </c>
      <c r="C349" s="110" t="s">
        <v>266</v>
      </c>
      <c r="D349" s="194" t="s">
        <v>541</v>
      </c>
      <c r="E349" s="194">
        <v>3</v>
      </c>
      <c r="F349" s="194">
        <v>2</v>
      </c>
      <c r="G349" s="194"/>
      <c r="H349" s="194"/>
      <c r="I349" s="184">
        <f t="shared" si="5"/>
        <v>1</v>
      </c>
    </row>
    <row r="350" spans="1:9" x14ac:dyDescent="0.25">
      <c r="A350" s="204">
        <v>40590</v>
      </c>
      <c r="B350" s="110" t="s">
        <v>119</v>
      </c>
      <c r="C350" s="110" t="s">
        <v>39</v>
      </c>
      <c r="D350" s="194" t="s">
        <v>540</v>
      </c>
      <c r="E350" s="194">
        <v>4</v>
      </c>
      <c r="F350" s="194">
        <v>9</v>
      </c>
      <c r="G350" s="194"/>
      <c r="H350" s="194"/>
      <c r="I350" s="184">
        <f t="shared" si="5"/>
        <v>-5</v>
      </c>
    </row>
    <row r="351" spans="1:9" x14ac:dyDescent="0.25">
      <c r="A351" s="204">
        <v>40590</v>
      </c>
      <c r="B351" s="110" t="s">
        <v>39</v>
      </c>
      <c r="C351" s="110" t="s">
        <v>119</v>
      </c>
      <c r="D351" s="194" t="s">
        <v>541</v>
      </c>
      <c r="E351" s="194">
        <v>9</v>
      </c>
      <c r="F351" s="194">
        <v>4</v>
      </c>
      <c r="G351" s="194"/>
      <c r="H351" s="194"/>
      <c r="I351" s="184">
        <f t="shared" si="5"/>
        <v>5</v>
      </c>
    </row>
    <row r="352" spans="1:9" x14ac:dyDescent="0.25">
      <c r="A352" s="204">
        <v>40590</v>
      </c>
      <c r="B352" s="110" t="s">
        <v>266</v>
      </c>
      <c r="C352" s="110" t="s">
        <v>162</v>
      </c>
      <c r="D352" s="194" t="s">
        <v>540</v>
      </c>
      <c r="E352" s="194">
        <v>2</v>
      </c>
      <c r="F352" s="194">
        <v>3</v>
      </c>
      <c r="G352" s="194"/>
      <c r="H352" s="194"/>
      <c r="I352" s="184">
        <f t="shared" si="5"/>
        <v>-1</v>
      </c>
    </row>
    <row r="353" spans="1:9" x14ac:dyDescent="0.25">
      <c r="A353" s="204">
        <v>40590</v>
      </c>
      <c r="B353" s="110" t="s">
        <v>38</v>
      </c>
      <c r="C353" s="110" t="s">
        <v>184</v>
      </c>
      <c r="D353" s="194" t="s">
        <v>540</v>
      </c>
      <c r="E353" s="194">
        <v>1</v>
      </c>
      <c r="F353" s="194">
        <v>2</v>
      </c>
      <c r="G353" s="194"/>
      <c r="H353" s="194"/>
      <c r="I353" s="184">
        <f t="shared" si="5"/>
        <v>-1</v>
      </c>
    </row>
    <row r="354" spans="1:9" x14ac:dyDescent="0.25">
      <c r="A354" s="204">
        <v>40597</v>
      </c>
      <c r="B354" s="110" t="s">
        <v>162</v>
      </c>
      <c r="C354" s="110" t="s">
        <v>38</v>
      </c>
      <c r="D354" s="194" t="s">
        <v>540</v>
      </c>
      <c r="E354" s="194">
        <v>4</v>
      </c>
      <c r="F354" s="194">
        <v>5</v>
      </c>
      <c r="G354" s="194"/>
      <c r="H354" s="194"/>
      <c r="I354" s="184">
        <f t="shared" si="5"/>
        <v>-1</v>
      </c>
    </row>
    <row r="355" spans="1:9" x14ac:dyDescent="0.25">
      <c r="A355" s="204">
        <v>40597</v>
      </c>
      <c r="B355" s="110" t="s">
        <v>39</v>
      </c>
      <c r="C355" s="110" t="s">
        <v>266</v>
      </c>
      <c r="D355" s="194" t="s">
        <v>541</v>
      </c>
      <c r="E355" s="194">
        <v>5</v>
      </c>
      <c r="F355" s="194">
        <v>3</v>
      </c>
      <c r="G355" s="194"/>
      <c r="H355" s="194"/>
      <c r="I355" s="184">
        <f t="shared" si="5"/>
        <v>2</v>
      </c>
    </row>
    <row r="356" spans="1:9" x14ac:dyDescent="0.25">
      <c r="A356" s="204">
        <v>40597</v>
      </c>
      <c r="B356" s="110" t="s">
        <v>266</v>
      </c>
      <c r="C356" s="110" t="s">
        <v>39</v>
      </c>
      <c r="D356" s="194" t="s">
        <v>540</v>
      </c>
      <c r="E356" s="194">
        <v>3</v>
      </c>
      <c r="F356" s="194">
        <v>5</v>
      </c>
      <c r="G356" s="194"/>
      <c r="H356" s="194"/>
      <c r="I356" s="184">
        <f t="shared" si="5"/>
        <v>-2</v>
      </c>
    </row>
    <row r="357" spans="1:9" x14ac:dyDescent="0.25">
      <c r="A357" s="204">
        <v>40597</v>
      </c>
      <c r="B357" s="110" t="s">
        <v>184</v>
      </c>
      <c r="C357" s="110" t="s">
        <v>119</v>
      </c>
      <c r="D357" s="194" t="s">
        <v>541</v>
      </c>
      <c r="E357" s="194">
        <v>6</v>
      </c>
      <c r="F357" s="194">
        <v>3</v>
      </c>
      <c r="G357" s="194"/>
      <c r="H357" s="194"/>
      <c r="I357" s="184">
        <f t="shared" si="5"/>
        <v>3</v>
      </c>
    </row>
    <row r="358" spans="1:9" x14ac:dyDescent="0.25">
      <c r="A358" s="204">
        <v>40597</v>
      </c>
      <c r="B358" s="110" t="s">
        <v>38</v>
      </c>
      <c r="C358" s="110" t="s">
        <v>162</v>
      </c>
      <c r="D358" s="194" t="s">
        <v>541</v>
      </c>
      <c r="E358" s="194">
        <v>5</v>
      </c>
      <c r="F358" s="194">
        <v>4</v>
      </c>
      <c r="G358" s="194"/>
      <c r="H358" s="194"/>
      <c r="I358" s="184">
        <f t="shared" si="5"/>
        <v>1</v>
      </c>
    </row>
    <row r="359" spans="1:9" x14ac:dyDescent="0.25">
      <c r="A359" s="204">
        <v>40597</v>
      </c>
      <c r="B359" s="110" t="s">
        <v>119</v>
      </c>
      <c r="C359" s="110" t="s">
        <v>184</v>
      </c>
      <c r="D359" s="194" t="s">
        <v>540</v>
      </c>
      <c r="E359" s="194">
        <v>3</v>
      </c>
      <c r="F359" s="194">
        <v>6</v>
      </c>
      <c r="G359" s="194"/>
      <c r="H359" s="194"/>
      <c r="I359" s="184">
        <f t="shared" si="5"/>
        <v>-3</v>
      </c>
    </row>
    <row r="360" spans="1:9" x14ac:dyDescent="0.25">
      <c r="A360" s="204">
        <v>40604</v>
      </c>
      <c r="B360" s="110" t="s">
        <v>266</v>
      </c>
      <c r="C360" s="110" t="s">
        <v>38</v>
      </c>
      <c r="D360" s="194" t="s">
        <v>540</v>
      </c>
      <c r="E360" s="194">
        <v>4</v>
      </c>
      <c r="F360" s="194">
        <v>12</v>
      </c>
      <c r="G360" s="194"/>
      <c r="H360" s="194"/>
      <c r="I360" s="184">
        <f t="shared" si="5"/>
        <v>-8</v>
      </c>
    </row>
    <row r="361" spans="1:9" x14ac:dyDescent="0.25">
      <c r="A361" s="204">
        <v>40604</v>
      </c>
      <c r="B361" s="110" t="s">
        <v>38</v>
      </c>
      <c r="C361" s="110" t="s">
        <v>266</v>
      </c>
      <c r="D361" s="194" t="s">
        <v>541</v>
      </c>
      <c r="E361" s="194">
        <v>12</v>
      </c>
      <c r="F361" s="194">
        <v>4</v>
      </c>
      <c r="G361" s="194"/>
      <c r="H361" s="194"/>
      <c r="I361" s="184">
        <f t="shared" si="5"/>
        <v>8</v>
      </c>
    </row>
    <row r="362" spans="1:9" x14ac:dyDescent="0.25">
      <c r="A362" s="204">
        <v>40604</v>
      </c>
      <c r="B362" s="110" t="s">
        <v>184</v>
      </c>
      <c r="C362" s="110" t="s">
        <v>39</v>
      </c>
      <c r="D362" s="194" t="s">
        <v>540</v>
      </c>
      <c r="E362" s="194">
        <v>4</v>
      </c>
      <c r="F362" s="194">
        <v>7</v>
      </c>
      <c r="G362" s="194"/>
      <c r="H362" s="194"/>
      <c r="I362" s="184">
        <f t="shared" si="5"/>
        <v>-3</v>
      </c>
    </row>
    <row r="363" spans="1:9" x14ac:dyDescent="0.25">
      <c r="A363" s="204">
        <v>40604</v>
      </c>
      <c r="B363" s="110" t="s">
        <v>162</v>
      </c>
      <c r="C363" s="110" t="s">
        <v>119</v>
      </c>
      <c r="D363" s="194" t="s">
        <v>541</v>
      </c>
      <c r="E363" s="194">
        <v>6</v>
      </c>
      <c r="F363" s="194">
        <v>3</v>
      </c>
      <c r="G363" s="194"/>
      <c r="H363" s="194"/>
      <c r="I363" s="184">
        <f t="shared" si="5"/>
        <v>3</v>
      </c>
    </row>
    <row r="364" spans="1:9" x14ac:dyDescent="0.25">
      <c r="A364" s="204">
        <v>40604</v>
      </c>
      <c r="B364" s="110" t="s">
        <v>119</v>
      </c>
      <c r="C364" s="110" t="s">
        <v>162</v>
      </c>
      <c r="D364" s="194" t="s">
        <v>540</v>
      </c>
      <c r="E364" s="194">
        <v>3</v>
      </c>
      <c r="F364" s="194">
        <v>6</v>
      </c>
      <c r="G364" s="194"/>
      <c r="H364" s="194"/>
      <c r="I364" s="184">
        <f t="shared" si="5"/>
        <v>-3</v>
      </c>
    </row>
    <row r="365" spans="1:9" x14ac:dyDescent="0.25">
      <c r="A365" s="204">
        <v>40604</v>
      </c>
      <c r="B365" s="110" t="s">
        <v>39</v>
      </c>
      <c r="C365" s="110" t="s">
        <v>184</v>
      </c>
      <c r="D365" s="194" t="s">
        <v>541</v>
      </c>
      <c r="E365" s="194">
        <v>7</v>
      </c>
      <c r="F365" s="194">
        <v>4</v>
      </c>
      <c r="G365" s="194"/>
      <c r="H365" s="194"/>
      <c r="I365" s="184">
        <f t="shared" si="5"/>
        <v>3</v>
      </c>
    </row>
    <row r="366" spans="1:9" x14ac:dyDescent="0.25">
      <c r="A366" s="204">
        <v>40611</v>
      </c>
      <c r="B366" s="110" t="s">
        <v>119</v>
      </c>
      <c r="C366" s="110" t="s">
        <v>38</v>
      </c>
      <c r="D366" s="194" t="s">
        <v>540</v>
      </c>
      <c r="E366" s="194">
        <v>2</v>
      </c>
      <c r="F366" s="194">
        <v>4</v>
      </c>
      <c r="G366" s="194"/>
      <c r="H366" s="194"/>
      <c r="I366" s="184">
        <f t="shared" si="5"/>
        <v>-2</v>
      </c>
    </row>
    <row r="367" spans="1:9" x14ac:dyDescent="0.25">
      <c r="A367" s="204">
        <v>40611</v>
      </c>
      <c r="B367" s="110" t="s">
        <v>184</v>
      </c>
      <c r="C367" s="110" t="s">
        <v>266</v>
      </c>
      <c r="D367" s="194" t="s">
        <v>541</v>
      </c>
      <c r="E367" s="194">
        <v>4</v>
      </c>
      <c r="F367" s="194">
        <v>2</v>
      </c>
      <c r="G367" s="194"/>
      <c r="H367" s="194"/>
      <c r="I367" s="184">
        <f t="shared" si="5"/>
        <v>2</v>
      </c>
    </row>
    <row r="368" spans="1:9" x14ac:dyDescent="0.25">
      <c r="A368" s="204">
        <v>40611</v>
      </c>
      <c r="B368" s="110" t="s">
        <v>162</v>
      </c>
      <c r="C368" s="110" t="s">
        <v>39</v>
      </c>
      <c r="D368" s="194" t="s">
        <v>540</v>
      </c>
      <c r="E368" s="194">
        <v>3</v>
      </c>
      <c r="F368" s="194">
        <v>6</v>
      </c>
      <c r="G368" s="194"/>
      <c r="H368" s="194"/>
      <c r="I368" s="184">
        <f t="shared" si="5"/>
        <v>-3</v>
      </c>
    </row>
    <row r="369" spans="1:9" x14ac:dyDescent="0.25">
      <c r="A369" s="204">
        <v>40611</v>
      </c>
      <c r="B369" s="110" t="s">
        <v>38</v>
      </c>
      <c r="C369" s="110" t="s">
        <v>119</v>
      </c>
      <c r="D369" s="194" t="s">
        <v>541</v>
      </c>
      <c r="E369" s="194">
        <v>4</v>
      </c>
      <c r="F369" s="194">
        <v>2</v>
      </c>
      <c r="G369" s="194"/>
      <c r="H369" s="194"/>
      <c r="I369" s="184">
        <f t="shared" si="5"/>
        <v>2</v>
      </c>
    </row>
    <row r="370" spans="1:9" x14ac:dyDescent="0.25">
      <c r="A370" s="204">
        <v>40611</v>
      </c>
      <c r="B370" s="110" t="s">
        <v>39</v>
      </c>
      <c r="C370" s="110" t="s">
        <v>162</v>
      </c>
      <c r="D370" s="194" t="s">
        <v>541</v>
      </c>
      <c r="E370" s="194">
        <v>6</v>
      </c>
      <c r="F370" s="194">
        <v>3</v>
      </c>
      <c r="G370" s="194"/>
      <c r="H370" s="194"/>
      <c r="I370" s="184">
        <f t="shared" si="5"/>
        <v>3</v>
      </c>
    </row>
    <row r="371" spans="1:9" x14ac:dyDescent="0.25">
      <c r="A371" s="204">
        <v>40611</v>
      </c>
      <c r="B371" s="110" t="s">
        <v>266</v>
      </c>
      <c r="C371" s="110" t="s">
        <v>184</v>
      </c>
      <c r="D371" s="194" t="s">
        <v>540</v>
      </c>
      <c r="E371" s="194">
        <v>2</v>
      </c>
      <c r="F371" s="194">
        <v>4</v>
      </c>
      <c r="G371" s="194"/>
      <c r="H371" s="194"/>
      <c r="I371" s="184">
        <f t="shared" si="5"/>
        <v>-2</v>
      </c>
    </row>
    <row r="372" spans="1:9" x14ac:dyDescent="0.25">
      <c r="A372" s="204">
        <v>40618</v>
      </c>
      <c r="B372" s="110" t="s">
        <v>39</v>
      </c>
      <c r="C372" s="110" t="s">
        <v>38</v>
      </c>
      <c r="D372" s="194" t="s">
        <v>541</v>
      </c>
      <c r="E372" s="194">
        <v>7</v>
      </c>
      <c r="F372" s="194">
        <v>2</v>
      </c>
      <c r="G372" s="194"/>
      <c r="H372" s="194"/>
      <c r="I372" s="184">
        <f t="shared" si="5"/>
        <v>5</v>
      </c>
    </row>
    <row r="373" spans="1:9" x14ac:dyDescent="0.25">
      <c r="A373" s="204">
        <v>40618</v>
      </c>
      <c r="B373" s="110" t="s">
        <v>119</v>
      </c>
      <c r="C373" s="110" t="s">
        <v>266</v>
      </c>
      <c r="D373" s="194" t="s">
        <v>541</v>
      </c>
      <c r="E373" s="194">
        <v>6</v>
      </c>
      <c r="F373" s="194">
        <v>4</v>
      </c>
      <c r="G373" s="194"/>
      <c r="H373" s="194"/>
      <c r="I373" s="184">
        <f t="shared" si="5"/>
        <v>2</v>
      </c>
    </row>
    <row r="374" spans="1:9" x14ac:dyDescent="0.25">
      <c r="A374" s="204">
        <v>40618</v>
      </c>
      <c r="B374" s="110" t="s">
        <v>38</v>
      </c>
      <c r="C374" s="110" t="s">
        <v>39</v>
      </c>
      <c r="D374" s="194" t="s">
        <v>540</v>
      </c>
      <c r="E374" s="194">
        <v>2</v>
      </c>
      <c r="F374" s="194">
        <v>7</v>
      </c>
      <c r="G374" s="194"/>
      <c r="H374" s="194"/>
      <c r="I374" s="184">
        <f t="shared" si="5"/>
        <v>-5</v>
      </c>
    </row>
    <row r="375" spans="1:9" x14ac:dyDescent="0.25">
      <c r="A375" s="204">
        <v>40618</v>
      </c>
      <c r="B375" s="110" t="s">
        <v>266</v>
      </c>
      <c r="C375" s="110" t="s">
        <v>119</v>
      </c>
      <c r="D375" s="194" t="s">
        <v>540</v>
      </c>
      <c r="E375" s="194">
        <v>4</v>
      </c>
      <c r="F375" s="194">
        <v>6</v>
      </c>
      <c r="G375" s="194"/>
      <c r="H375" s="194"/>
      <c r="I375" s="184">
        <f t="shared" si="5"/>
        <v>-2</v>
      </c>
    </row>
    <row r="376" spans="1:9" x14ac:dyDescent="0.25">
      <c r="A376" s="204">
        <v>40618</v>
      </c>
      <c r="B376" s="110" t="s">
        <v>184</v>
      </c>
      <c r="C376" s="110" t="s">
        <v>162</v>
      </c>
      <c r="D376" s="194" t="s">
        <v>540</v>
      </c>
      <c r="E376" s="194">
        <v>3</v>
      </c>
      <c r="F376" s="194">
        <v>7</v>
      </c>
      <c r="G376" s="194"/>
      <c r="H376" s="194"/>
      <c r="I376" s="184">
        <f t="shared" si="5"/>
        <v>-4</v>
      </c>
    </row>
    <row r="377" spans="1:9" x14ac:dyDescent="0.25">
      <c r="A377" s="204">
        <v>40618</v>
      </c>
      <c r="B377" s="110" t="s">
        <v>162</v>
      </c>
      <c r="C377" s="110" t="s">
        <v>184</v>
      </c>
      <c r="D377" s="194" t="s">
        <v>541</v>
      </c>
      <c r="E377" s="194">
        <v>7</v>
      </c>
      <c r="F377" s="194">
        <v>3</v>
      </c>
      <c r="G377" s="194"/>
      <c r="H377" s="194"/>
      <c r="I377" s="184">
        <f t="shared" si="5"/>
        <v>4</v>
      </c>
    </row>
    <row r="378" spans="1:9" x14ac:dyDescent="0.25">
      <c r="A378" s="204">
        <v>40625</v>
      </c>
      <c r="B378" s="110" t="s">
        <v>184</v>
      </c>
      <c r="C378" s="110" t="s">
        <v>38</v>
      </c>
      <c r="D378" s="194" t="s">
        <v>540</v>
      </c>
      <c r="E378" s="194">
        <v>2</v>
      </c>
      <c r="F378" s="194">
        <v>4</v>
      </c>
      <c r="G378" s="194"/>
      <c r="H378" s="194"/>
      <c r="I378" s="184">
        <f t="shared" si="5"/>
        <v>-2</v>
      </c>
    </row>
    <row r="379" spans="1:9" x14ac:dyDescent="0.25">
      <c r="A379" s="204">
        <v>40625</v>
      </c>
      <c r="B379" s="110" t="s">
        <v>162</v>
      </c>
      <c r="C379" s="110" t="s">
        <v>266</v>
      </c>
      <c r="D379" s="194" t="s">
        <v>541</v>
      </c>
      <c r="E379" s="194">
        <v>7</v>
      </c>
      <c r="F379" s="194">
        <v>3</v>
      </c>
      <c r="G379" s="194"/>
      <c r="H379" s="194"/>
      <c r="I379" s="184">
        <f t="shared" si="5"/>
        <v>4</v>
      </c>
    </row>
    <row r="380" spans="1:9" x14ac:dyDescent="0.25">
      <c r="A380" s="204">
        <v>40625</v>
      </c>
      <c r="B380" s="110" t="s">
        <v>119</v>
      </c>
      <c r="C380" s="110" t="s">
        <v>39</v>
      </c>
      <c r="D380" s="194" t="s">
        <v>540</v>
      </c>
      <c r="E380" s="194">
        <v>4</v>
      </c>
      <c r="F380" s="194">
        <v>8</v>
      </c>
      <c r="G380" s="194"/>
      <c r="H380" s="194"/>
      <c r="I380" s="184">
        <f t="shared" si="5"/>
        <v>-4</v>
      </c>
    </row>
    <row r="381" spans="1:9" x14ac:dyDescent="0.25">
      <c r="A381" s="204">
        <v>40625</v>
      </c>
      <c r="B381" s="110" t="s">
        <v>39</v>
      </c>
      <c r="C381" s="110" t="s">
        <v>119</v>
      </c>
      <c r="D381" s="194" t="s">
        <v>541</v>
      </c>
      <c r="E381" s="194">
        <v>8</v>
      </c>
      <c r="F381" s="194">
        <v>4</v>
      </c>
      <c r="G381" s="194"/>
      <c r="H381" s="194"/>
      <c r="I381" s="184">
        <f t="shared" si="5"/>
        <v>4</v>
      </c>
    </row>
    <row r="382" spans="1:9" x14ac:dyDescent="0.25">
      <c r="A382" s="204">
        <v>40625</v>
      </c>
      <c r="B382" s="110" t="s">
        <v>266</v>
      </c>
      <c r="C382" s="110" t="s">
        <v>162</v>
      </c>
      <c r="D382" s="194" t="s">
        <v>540</v>
      </c>
      <c r="E382" s="194">
        <v>3</v>
      </c>
      <c r="F382" s="194">
        <v>7</v>
      </c>
      <c r="G382" s="194"/>
      <c r="H382" s="194"/>
      <c r="I382" s="184">
        <f t="shared" si="5"/>
        <v>-4</v>
      </c>
    </row>
    <row r="383" spans="1:9" x14ac:dyDescent="0.25">
      <c r="A383" s="204">
        <v>40625</v>
      </c>
      <c r="B383" s="110" t="s">
        <v>38</v>
      </c>
      <c r="C383" s="110" t="s">
        <v>184</v>
      </c>
      <c r="D383" s="194" t="s">
        <v>541</v>
      </c>
      <c r="E383" s="194">
        <v>4</v>
      </c>
      <c r="F383" s="194">
        <v>2</v>
      </c>
      <c r="G383" s="194"/>
      <c r="H383" s="194"/>
      <c r="I383" s="184">
        <f t="shared" si="5"/>
        <v>2</v>
      </c>
    </row>
    <row r="384" spans="1:9" x14ac:dyDescent="0.25">
      <c r="A384" s="204">
        <v>40632</v>
      </c>
      <c r="B384" s="110" t="s">
        <v>162</v>
      </c>
      <c r="C384" s="110" t="s">
        <v>38</v>
      </c>
      <c r="D384" s="194" t="s">
        <v>541</v>
      </c>
      <c r="E384" s="194">
        <v>8</v>
      </c>
      <c r="F384" s="194">
        <v>3</v>
      </c>
      <c r="G384" s="194"/>
      <c r="H384" s="194"/>
      <c r="I384" s="184">
        <f t="shared" si="5"/>
        <v>5</v>
      </c>
    </row>
    <row r="385" spans="1:9" x14ac:dyDescent="0.25">
      <c r="A385" s="204">
        <v>40632</v>
      </c>
      <c r="B385" s="110" t="s">
        <v>39</v>
      </c>
      <c r="C385" s="110" t="s">
        <v>266</v>
      </c>
      <c r="D385" s="194" t="s">
        <v>540</v>
      </c>
      <c r="E385" s="194">
        <v>4</v>
      </c>
      <c r="F385" s="194">
        <v>5</v>
      </c>
      <c r="G385" s="194"/>
      <c r="H385" s="194"/>
      <c r="I385" s="184">
        <f t="shared" si="5"/>
        <v>-1</v>
      </c>
    </row>
    <row r="386" spans="1:9" x14ac:dyDescent="0.25">
      <c r="A386" s="204">
        <v>40632</v>
      </c>
      <c r="B386" s="110" t="s">
        <v>266</v>
      </c>
      <c r="C386" s="110" t="s">
        <v>39</v>
      </c>
      <c r="D386" s="194" t="s">
        <v>541</v>
      </c>
      <c r="E386" s="194">
        <v>5</v>
      </c>
      <c r="F386" s="194">
        <v>4</v>
      </c>
      <c r="G386" s="194"/>
      <c r="H386" s="194"/>
      <c r="I386" s="184">
        <f t="shared" si="5"/>
        <v>1</v>
      </c>
    </row>
    <row r="387" spans="1:9" x14ac:dyDescent="0.25">
      <c r="A387" s="204">
        <v>40632</v>
      </c>
      <c r="B387" s="110" t="s">
        <v>184</v>
      </c>
      <c r="C387" s="110" t="s">
        <v>119</v>
      </c>
      <c r="D387" s="194" t="s">
        <v>541</v>
      </c>
      <c r="E387" s="194">
        <v>6</v>
      </c>
      <c r="F387" s="194">
        <v>1</v>
      </c>
      <c r="G387" s="194"/>
      <c r="H387" s="194"/>
      <c r="I387" s="184">
        <f t="shared" ref="I387:I450" si="6">E387-F387</f>
        <v>5</v>
      </c>
    </row>
    <row r="388" spans="1:9" x14ac:dyDescent="0.25">
      <c r="A388" s="204">
        <v>40632</v>
      </c>
      <c r="B388" s="110" t="s">
        <v>38</v>
      </c>
      <c r="C388" s="110" t="s">
        <v>162</v>
      </c>
      <c r="D388" s="194" t="s">
        <v>540</v>
      </c>
      <c r="E388" s="194">
        <v>3</v>
      </c>
      <c r="F388" s="194">
        <v>8</v>
      </c>
      <c r="G388" s="194"/>
      <c r="H388" s="194"/>
      <c r="I388" s="184">
        <f t="shared" si="6"/>
        <v>-5</v>
      </c>
    </row>
    <row r="389" spans="1:9" x14ac:dyDescent="0.25">
      <c r="A389" s="204">
        <v>40632</v>
      </c>
      <c r="B389" s="110" t="s">
        <v>119</v>
      </c>
      <c r="C389" s="110" t="s">
        <v>184</v>
      </c>
      <c r="D389" s="194" t="s">
        <v>540</v>
      </c>
      <c r="E389" s="194">
        <v>1</v>
      </c>
      <c r="F389" s="194">
        <v>6</v>
      </c>
      <c r="G389" s="194"/>
      <c r="H389" s="194"/>
      <c r="I389" s="184">
        <f t="shared" si="6"/>
        <v>-5</v>
      </c>
    </row>
    <row r="390" spans="1:9" x14ac:dyDescent="0.25">
      <c r="A390" s="204">
        <v>40639</v>
      </c>
      <c r="B390" s="110" t="s">
        <v>119</v>
      </c>
      <c r="C390" s="110" t="s">
        <v>38</v>
      </c>
      <c r="D390" s="194" t="s">
        <v>540</v>
      </c>
      <c r="E390" s="194">
        <v>2</v>
      </c>
      <c r="F390" s="194">
        <v>6</v>
      </c>
      <c r="G390" s="194"/>
      <c r="H390" s="194"/>
      <c r="I390" s="184">
        <f t="shared" si="6"/>
        <v>-4</v>
      </c>
    </row>
    <row r="391" spans="1:9" x14ac:dyDescent="0.25">
      <c r="A391" s="204">
        <v>40639</v>
      </c>
      <c r="B391" s="110" t="s">
        <v>184</v>
      </c>
      <c r="C391" s="110" t="s">
        <v>266</v>
      </c>
      <c r="D391" s="194" t="s">
        <v>601</v>
      </c>
      <c r="E391" s="194">
        <v>0</v>
      </c>
      <c r="F391" s="194">
        <v>0</v>
      </c>
      <c r="G391" s="194" t="s">
        <v>602</v>
      </c>
      <c r="H391" s="194"/>
      <c r="I391" s="184">
        <f t="shared" si="6"/>
        <v>0</v>
      </c>
    </row>
    <row r="392" spans="1:9" x14ac:dyDescent="0.25">
      <c r="A392" s="204">
        <v>40639</v>
      </c>
      <c r="B392" s="110" t="s">
        <v>162</v>
      </c>
      <c r="C392" s="110" t="s">
        <v>39</v>
      </c>
      <c r="D392" s="194" t="s">
        <v>541</v>
      </c>
      <c r="E392" s="194">
        <v>5</v>
      </c>
      <c r="F392" s="194">
        <v>1</v>
      </c>
      <c r="G392" s="194"/>
      <c r="H392" s="194"/>
      <c r="I392" s="184">
        <f t="shared" si="6"/>
        <v>4</v>
      </c>
    </row>
    <row r="393" spans="1:9" x14ac:dyDescent="0.25">
      <c r="A393" s="204">
        <v>40639</v>
      </c>
      <c r="B393" s="110" t="s">
        <v>38</v>
      </c>
      <c r="C393" s="110" t="s">
        <v>119</v>
      </c>
      <c r="D393" s="194" t="s">
        <v>541</v>
      </c>
      <c r="E393" s="194">
        <v>6</v>
      </c>
      <c r="F393" s="194">
        <v>2</v>
      </c>
      <c r="G393" s="194"/>
      <c r="H393" s="194"/>
      <c r="I393" s="184">
        <f t="shared" si="6"/>
        <v>4</v>
      </c>
    </row>
    <row r="394" spans="1:9" x14ac:dyDescent="0.25">
      <c r="A394" s="204">
        <v>40639</v>
      </c>
      <c r="B394" s="110" t="s">
        <v>39</v>
      </c>
      <c r="C394" s="110" t="s">
        <v>162</v>
      </c>
      <c r="D394" s="194" t="s">
        <v>540</v>
      </c>
      <c r="E394" s="194">
        <v>1</v>
      </c>
      <c r="F394" s="194">
        <v>5</v>
      </c>
      <c r="G394" s="194"/>
      <c r="H394" s="194"/>
      <c r="I394" s="184">
        <f t="shared" si="6"/>
        <v>-4</v>
      </c>
    </row>
    <row r="395" spans="1:9" x14ac:dyDescent="0.25">
      <c r="A395" s="204">
        <v>40639</v>
      </c>
      <c r="B395" s="110" t="s">
        <v>266</v>
      </c>
      <c r="C395" s="110" t="s">
        <v>184</v>
      </c>
      <c r="D395" s="194" t="s">
        <v>603</v>
      </c>
      <c r="E395" s="194">
        <v>0</v>
      </c>
      <c r="F395" s="194">
        <v>0</v>
      </c>
      <c r="G395" s="194" t="s">
        <v>602</v>
      </c>
      <c r="H395" s="194"/>
      <c r="I395" s="184">
        <f t="shared" si="6"/>
        <v>0</v>
      </c>
    </row>
    <row r="396" spans="1:9" x14ac:dyDescent="0.25">
      <c r="A396" s="204">
        <v>40646</v>
      </c>
      <c r="B396" s="110" t="s">
        <v>119</v>
      </c>
      <c r="C396" s="110" t="s">
        <v>38</v>
      </c>
      <c r="D396" s="194" t="s">
        <v>540</v>
      </c>
      <c r="E396" s="194">
        <v>4</v>
      </c>
      <c r="F396" s="194">
        <v>5</v>
      </c>
      <c r="G396" s="194"/>
      <c r="H396" s="194" t="s">
        <v>604</v>
      </c>
      <c r="I396" s="184">
        <f t="shared" si="6"/>
        <v>-1</v>
      </c>
    </row>
    <row r="397" spans="1:9" x14ac:dyDescent="0.25">
      <c r="A397" s="204">
        <v>40646</v>
      </c>
      <c r="B397" s="110" t="s">
        <v>184</v>
      </c>
      <c r="C397" s="110" t="s">
        <v>266</v>
      </c>
      <c r="D397" s="194" t="s">
        <v>540</v>
      </c>
      <c r="E397" s="194">
        <v>5</v>
      </c>
      <c r="F397" s="194">
        <v>7</v>
      </c>
      <c r="G397" s="194"/>
      <c r="H397" s="194" t="s">
        <v>604</v>
      </c>
      <c r="I397" s="184">
        <f t="shared" si="6"/>
        <v>-2</v>
      </c>
    </row>
    <row r="398" spans="1:9" x14ac:dyDescent="0.25">
      <c r="A398" s="204">
        <v>40646</v>
      </c>
      <c r="B398" s="110" t="s">
        <v>162</v>
      </c>
      <c r="C398" s="110" t="s">
        <v>39</v>
      </c>
      <c r="D398" s="194" t="s">
        <v>245</v>
      </c>
      <c r="E398" s="194"/>
      <c r="F398" s="194"/>
      <c r="G398" s="194" t="s">
        <v>605</v>
      </c>
      <c r="H398" s="194" t="s">
        <v>604</v>
      </c>
      <c r="I398" s="184">
        <f t="shared" si="6"/>
        <v>0</v>
      </c>
    </row>
    <row r="399" spans="1:9" x14ac:dyDescent="0.25">
      <c r="A399" s="204">
        <v>40646</v>
      </c>
      <c r="B399" s="110" t="s">
        <v>38</v>
      </c>
      <c r="C399" s="110" t="s">
        <v>119</v>
      </c>
      <c r="D399" s="194" t="s">
        <v>541</v>
      </c>
      <c r="E399" s="194">
        <v>5</v>
      </c>
      <c r="F399" s="194">
        <v>4</v>
      </c>
      <c r="G399" s="194"/>
      <c r="H399" s="194" t="s">
        <v>604</v>
      </c>
      <c r="I399" s="184">
        <f t="shared" si="6"/>
        <v>1</v>
      </c>
    </row>
    <row r="400" spans="1:9" x14ac:dyDescent="0.25">
      <c r="A400" s="204">
        <v>40646</v>
      </c>
      <c r="B400" s="110" t="s">
        <v>39</v>
      </c>
      <c r="C400" s="110" t="s">
        <v>162</v>
      </c>
      <c r="D400" s="194" t="s">
        <v>245</v>
      </c>
      <c r="E400" s="194"/>
      <c r="F400" s="194"/>
      <c r="G400" s="194" t="s">
        <v>605</v>
      </c>
      <c r="H400" s="194" t="s">
        <v>604</v>
      </c>
      <c r="I400" s="184">
        <f t="shared" si="6"/>
        <v>0</v>
      </c>
    </row>
    <row r="401" spans="1:9" x14ac:dyDescent="0.25">
      <c r="A401" s="204">
        <v>40646</v>
      </c>
      <c r="B401" s="110" t="s">
        <v>266</v>
      </c>
      <c r="C401" s="110" t="s">
        <v>184</v>
      </c>
      <c r="D401" s="194" t="s">
        <v>541</v>
      </c>
      <c r="E401" s="194">
        <v>7</v>
      </c>
      <c r="F401" s="194">
        <v>5</v>
      </c>
      <c r="G401" s="194"/>
      <c r="H401" s="194" t="s">
        <v>604</v>
      </c>
      <c r="I401" s="184">
        <f t="shared" si="6"/>
        <v>2</v>
      </c>
    </row>
    <row r="402" spans="1:9" x14ac:dyDescent="0.25">
      <c r="A402" s="204">
        <v>40653</v>
      </c>
      <c r="B402" s="110" t="s">
        <v>162</v>
      </c>
      <c r="C402" s="110" t="s">
        <v>38</v>
      </c>
      <c r="D402" s="194" t="s">
        <v>541</v>
      </c>
      <c r="E402" s="194">
        <v>4</v>
      </c>
      <c r="F402" s="194">
        <v>2</v>
      </c>
      <c r="G402" s="194"/>
      <c r="H402" s="194" t="s">
        <v>604</v>
      </c>
      <c r="I402" s="184">
        <f t="shared" si="6"/>
        <v>2</v>
      </c>
    </row>
    <row r="403" spans="1:9" x14ac:dyDescent="0.25">
      <c r="A403" s="204">
        <v>40653</v>
      </c>
      <c r="B403" s="110" t="s">
        <v>39</v>
      </c>
      <c r="C403" s="110" t="s">
        <v>266</v>
      </c>
      <c r="D403" s="194" t="s">
        <v>541</v>
      </c>
      <c r="E403" s="194">
        <v>10</v>
      </c>
      <c r="F403" s="194">
        <v>1</v>
      </c>
      <c r="G403" s="194"/>
      <c r="H403" s="194" t="s">
        <v>604</v>
      </c>
      <c r="I403" s="184">
        <f t="shared" si="6"/>
        <v>9</v>
      </c>
    </row>
    <row r="404" spans="1:9" x14ac:dyDescent="0.25">
      <c r="A404" s="204">
        <v>40653</v>
      </c>
      <c r="B404" s="110" t="s">
        <v>266</v>
      </c>
      <c r="C404" s="110" t="s">
        <v>39</v>
      </c>
      <c r="D404" s="194" t="s">
        <v>540</v>
      </c>
      <c r="E404" s="194">
        <v>1</v>
      </c>
      <c r="F404" s="194">
        <v>10</v>
      </c>
      <c r="G404" s="194"/>
      <c r="H404" s="194" t="s">
        <v>604</v>
      </c>
      <c r="I404" s="184">
        <f t="shared" si="6"/>
        <v>-9</v>
      </c>
    </row>
    <row r="405" spans="1:9" x14ac:dyDescent="0.25">
      <c r="A405" s="204">
        <v>40653</v>
      </c>
      <c r="B405" s="110" t="s">
        <v>184</v>
      </c>
      <c r="C405" s="110" t="s">
        <v>119</v>
      </c>
      <c r="D405" s="194" t="s">
        <v>245</v>
      </c>
      <c r="E405" s="194"/>
      <c r="F405" s="194"/>
      <c r="G405" s="194" t="s">
        <v>605</v>
      </c>
      <c r="H405" s="194" t="s">
        <v>604</v>
      </c>
      <c r="I405" s="184">
        <f t="shared" si="6"/>
        <v>0</v>
      </c>
    </row>
    <row r="406" spans="1:9" x14ac:dyDescent="0.25">
      <c r="A406" s="204">
        <v>40653</v>
      </c>
      <c r="B406" s="110" t="s">
        <v>38</v>
      </c>
      <c r="C406" s="110" t="s">
        <v>162</v>
      </c>
      <c r="D406" s="194" t="s">
        <v>540</v>
      </c>
      <c r="E406" s="194">
        <v>2</v>
      </c>
      <c r="F406" s="194">
        <v>4</v>
      </c>
      <c r="G406" s="194"/>
      <c r="H406" s="194" t="s">
        <v>604</v>
      </c>
      <c r="I406" s="184">
        <f t="shared" si="6"/>
        <v>-2</v>
      </c>
    </row>
    <row r="407" spans="1:9" x14ac:dyDescent="0.25">
      <c r="A407" s="204">
        <v>40653</v>
      </c>
      <c r="B407" s="110" t="s">
        <v>119</v>
      </c>
      <c r="C407" s="110" t="s">
        <v>184</v>
      </c>
      <c r="D407" s="194" t="s">
        <v>245</v>
      </c>
      <c r="E407" s="194"/>
      <c r="F407" s="194"/>
      <c r="G407" s="194" t="s">
        <v>605</v>
      </c>
      <c r="H407" s="194" t="s">
        <v>604</v>
      </c>
      <c r="I407" s="184">
        <f t="shared" si="6"/>
        <v>0</v>
      </c>
    </row>
    <row r="408" spans="1:9" x14ac:dyDescent="0.25">
      <c r="A408" s="204">
        <v>40660</v>
      </c>
      <c r="B408" s="110" t="s">
        <v>162</v>
      </c>
      <c r="C408" s="110" t="s">
        <v>38</v>
      </c>
      <c r="D408" s="194" t="s">
        <v>245</v>
      </c>
      <c r="E408" s="194"/>
      <c r="F408" s="194"/>
      <c r="G408" s="194"/>
      <c r="H408" s="194" t="s">
        <v>604</v>
      </c>
      <c r="I408" s="184">
        <f t="shared" si="6"/>
        <v>0</v>
      </c>
    </row>
    <row r="409" spans="1:9" x14ac:dyDescent="0.25">
      <c r="A409" s="204">
        <v>40660</v>
      </c>
      <c r="B409" s="110" t="s">
        <v>39</v>
      </c>
      <c r="C409" s="110" t="s">
        <v>266</v>
      </c>
      <c r="D409" s="194" t="s">
        <v>245</v>
      </c>
      <c r="E409" s="194"/>
      <c r="F409" s="194"/>
      <c r="G409" s="194"/>
      <c r="H409" s="194" t="s">
        <v>604</v>
      </c>
      <c r="I409" s="184">
        <f t="shared" si="6"/>
        <v>0</v>
      </c>
    </row>
    <row r="410" spans="1:9" x14ac:dyDescent="0.25">
      <c r="A410" s="204">
        <v>40660</v>
      </c>
      <c r="B410" s="110" t="s">
        <v>266</v>
      </c>
      <c r="C410" s="110" t="s">
        <v>39</v>
      </c>
      <c r="D410" s="194" t="s">
        <v>245</v>
      </c>
      <c r="E410" s="194"/>
      <c r="F410" s="194"/>
      <c r="G410" s="194"/>
      <c r="H410" s="194" t="s">
        <v>604</v>
      </c>
      <c r="I410" s="184">
        <f t="shared" si="6"/>
        <v>0</v>
      </c>
    </row>
    <row r="411" spans="1:9" x14ac:dyDescent="0.25">
      <c r="A411" s="204">
        <v>40660</v>
      </c>
      <c r="B411" s="110" t="s">
        <v>184</v>
      </c>
      <c r="C411" s="110" t="s">
        <v>119</v>
      </c>
      <c r="D411" s="194" t="s">
        <v>245</v>
      </c>
      <c r="E411" s="194"/>
      <c r="F411" s="194"/>
      <c r="G411" s="194"/>
      <c r="H411" s="194" t="s">
        <v>604</v>
      </c>
      <c r="I411" s="184">
        <f t="shared" si="6"/>
        <v>0</v>
      </c>
    </row>
    <row r="412" spans="1:9" x14ac:dyDescent="0.25">
      <c r="A412" s="204">
        <v>40660</v>
      </c>
      <c r="B412" s="110" t="s">
        <v>38</v>
      </c>
      <c r="C412" s="110" t="s">
        <v>162</v>
      </c>
      <c r="D412" s="194" t="s">
        <v>245</v>
      </c>
      <c r="E412" s="194"/>
      <c r="F412" s="194"/>
      <c r="G412" s="194"/>
      <c r="H412" s="194" t="s">
        <v>604</v>
      </c>
      <c r="I412" s="184">
        <f t="shared" si="6"/>
        <v>0</v>
      </c>
    </row>
    <row r="413" spans="1:9" x14ac:dyDescent="0.25">
      <c r="A413" s="204">
        <v>40660</v>
      </c>
      <c r="B413" s="110" t="s">
        <v>119</v>
      </c>
      <c r="C413" s="110" t="s">
        <v>184</v>
      </c>
      <c r="D413" s="194" t="s">
        <v>245</v>
      </c>
      <c r="E413" s="194"/>
      <c r="F413" s="194"/>
      <c r="G413" s="194"/>
      <c r="H413" s="194" t="s">
        <v>604</v>
      </c>
      <c r="I413" s="184">
        <f t="shared" si="6"/>
        <v>0</v>
      </c>
    </row>
    <row r="414" spans="1:9" x14ac:dyDescent="0.25">
      <c r="A414" s="205">
        <v>40800</v>
      </c>
      <c r="B414" s="110" t="s">
        <v>184</v>
      </c>
      <c r="C414" s="110" t="s">
        <v>38</v>
      </c>
      <c r="D414" s="194" t="s">
        <v>541</v>
      </c>
      <c r="E414" s="194">
        <v>5</v>
      </c>
      <c r="F414" s="194">
        <v>2</v>
      </c>
      <c r="G414" s="194"/>
      <c r="H414" s="194"/>
      <c r="I414" s="184">
        <f t="shared" si="6"/>
        <v>3</v>
      </c>
    </row>
    <row r="415" spans="1:9" x14ac:dyDescent="0.25">
      <c r="A415" s="205">
        <v>40800</v>
      </c>
      <c r="B415" s="110" t="s">
        <v>39</v>
      </c>
      <c r="C415" s="110" t="s">
        <v>266</v>
      </c>
      <c r="D415" s="194" t="s">
        <v>541</v>
      </c>
      <c r="E415" s="194">
        <v>7</v>
      </c>
      <c r="F415" s="194">
        <v>5</v>
      </c>
      <c r="G415" s="194"/>
      <c r="H415" s="194"/>
      <c r="I415" s="184">
        <f t="shared" si="6"/>
        <v>2</v>
      </c>
    </row>
    <row r="416" spans="1:9" x14ac:dyDescent="0.25">
      <c r="A416" s="205">
        <v>40800</v>
      </c>
      <c r="B416" s="110" t="s">
        <v>266</v>
      </c>
      <c r="C416" s="110" t="s">
        <v>39</v>
      </c>
      <c r="D416" s="194" t="s">
        <v>540</v>
      </c>
      <c r="E416" s="194">
        <v>5</v>
      </c>
      <c r="F416" s="194">
        <v>7</v>
      </c>
      <c r="G416" s="194"/>
      <c r="H416" s="194"/>
      <c r="I416" s="184">
        <f t="shared" si="6"/>
        <v>-2</v>
      </c>
    </row>
    <row r="417" spans="1:9" x14ac:dyDescent="0.25">
      <c r="A417" s="205">
        <v>40800</v>
      </c>
      <c r="B417" s="110" t="s">
        <v>162</v>
      </c>
      <c r="C417" s="110" t="s">
        <v>119</v>
      </c>
      <c r="D417" s="194" t="s">
        <v>541</v>
      </c>
      <c r="E417" s="194">
        <v>6</v>
      </c>
      <c r="F417" s="194">
        <v>0</v>
      </c>
      <c r="G417" s="194"/>
      <c r="H417" s="194"/>
      <c r="I417" s="184">
        <f t="shared" si="6"/>
        <v>6</v>
      </c>
    </row>
    <row r="418" spans="1:9" x14ac:dyDescent="0.25">
      <c r="A418" s="205">
        <v>40800</v>
      </c>
      <c r="B418" s="110" t="s">
        <v>119</v>
      </c>
      <c r="C418" s="110" t="s">
        <v>162</v>
      </c>
      <c r="D418" s="194" t="s">
        <v>540</v>
      </c>
      <c r="E418" s="194">
        <v>0</v>
      </c>
      <c r="F418" s="194">
        <v>6</v>
      </c>
      <c r="G418" s="194"/>
      <c r="H418" s="194"/>
      <c r="I418" s="184">
        <f t="shared" si="6"/>
        <v>-6</v>
      </c>
    </row>
    <row r="419" spans="1:9" x14ac:dyDescent="0.25">
      <c r="A419" s="205">
        <v>40800</v>
      </c>
      <c r="B419" s="110" t="s">
        <v>38</v>
      </c>
      <c r="C419" s="110" t="s">
        <v>184</v>
      </c>
      <c r="D419" s="194" t="s">
        <v>540</v>
      </c>
      <c r="E419" s="194">
        <v>2</v>
      </c>
      <c r="F419" s="194">
        <v>5</v>
      </c>
      <c r="G419" s="194"/>
      <c r="H419" s="194"/>
      <c r="I419" s="184">
        <f t="shared" si="6"/>
        <v>-3</v>
      </c>
    </row>
    <row r="420" spans="1:9" x14ac:dyDescent="0.25">
      <c r="A420" s="205">
        <v>40807</v>
      </c>
      <c r="B420" s="110" t="s">
        <v>119</v>
      </c>
      <c r="C420" s="110" t="s">
        <v>38</v>
      </c>
      <c r="D420" s="194" t="s">
        <v>540</v>
      </c>
      <c r="E420" s="194">
        <v>2</v>
      </c>
      <c r="F420" s="194">
        <v>5</v>
      </c>
      <c r="G420" s="194"/>
      <c r="H420" s="194"/>
      <c r="I420" s="184">
        <f t="shared" si="6"/>
        <v>-3</v>
      </c>
    </row>
    <row r="421" spans="1:9" x14ac:dyDescent="0.25">
      <c r="A421" s="205">
        <v>40807</v>
      </c>
      <c r="B421" s="110" t="s">
        <v>184</v>
      </c>
      <c r="C421" s="110" t="s">
        <v>266</v>
      </c>
      <c r="D421" s="194" t="s">
        <v>541</v>
      </c>
      <c r="E421" s="194">
        <v>1</v>
      </c>
      <c r="F421" s="194">
        <v>0</v>
      </c>
      <c r="G421" s="194" t="s">
        <v>602</v>
      </c>
      <c r="H421" s="194"/>
      <c r="I421" s="184">
        <f t="shared" si="6"/>
        <v>1</v>
      </c>
    </row>
    <row r="422" spans="1:9" x14ac:dyDescent="0.25">
      <c r="A422" s="205">
        <v>40807</v>
      </c>
      <c r="B422" s="110" t="s">
        <v>162</v>
      </c>
      <c r="C422" s="110" t="s">
        <v>39</v>
      </c>
      <c r="D422" s="194" t="s">
        <v>541</v>
      </c>
      <c r="E422" s="194">
        <v>6</v>
      </c>
      <c r="F422" s="194">
        <v>5</v>
      </c>
      <c r="G422" s="194"/>
      <c r="H422" s="194"/>
      <c r="I422" s="184">
        <f t="shared" si="6"/>
        <v>1</v>
      </c>
    </row>
    <row r="423" spans="1:9" x14ac:dyDescent="0.25">
      <c r="A423" s="205">
        <v>40807</v>
      </c>
      <c r="B423" s="110" t="s">
        <v>38</v>
      </c>
      <c r="C423" s="110" t="s">
        <v>119</v>
      </c>
      <c r="D423" s="194" t="s">
        <v>541</v>
      </c>
      <c r="E423" s="194">
        <v>5</v>
      </c>
      <c r="F423" s="194">
        <v>2</v>
      </c>
      <c r="G423" s="194"/>
      <c r="H423" s="194"/>
      <c r="I423" s="184">
        <f t="shared" si="6"/>
        <v>3</v>
      </c>
    </row>
    <row r="424" spans="1:9" x14ac:dyDescent="0.25">
      <c r="A424" s="205">
        <v>40807</v>
      </c>
      <c r="B424" s="110" t="s">
        <v>39</v>
      </c>
      <c r="C424" s="110" t="s">
        <v>162</v>
      </c>
      <c r="D424" s="194" t="s">
        <v>540</v>
      </c>
      <c r="E424" s="194">
        <v>5</v>
      </c>
      <c r="F424" s="194">
        <v>6</v>
      </c>
      <c r="G424" s="194"/>
      <c r="H424" s="194"/>
      <c r="I424" s="184">
        <f t="shared" si="6"/>
        <v>-1</v>
      </c>
    </row>
    <row r="425" spans="1:9" x14ac:dyDescent="0.25">
      <c r="A425" s="205">
        <v>40807</v>
      </c>
      <c r="B425" s="110" t="s">
        <v>266</v>
      </c>
      <c r="C425" s="110" t="s">
        <v>184</v>
      </c>
      <c r="D425" s="194" t="s">
        <v>601</v>
      </c>
      <c r="E425" s="194">
        <v>0</v>
      </c>
      <c r="F425" s="194">
        <v>1</v>
      </c>
      <c r="G425" s="194" t="s">
        <v>602</v>
      </c>
      <c r="H425" s="194"/>
      <c r="I425" s="184">
        <f t="shared" si="6"/>
        <v>-1</v>
      </c>
    </row>
    <row r="426" spans="1:9" x14ac:dyDescent="0.25">
      <c r="A426" s="205">
        <v>40814</v>
      </c>
      <c r="B426" s="110" t="s">
        <v>39</v>
      </c>
      <c r="C426" s="110" t="s">
        <v>38</v>
      </c>
      <c r="D426" s="194" t="s">
        <v>540</v>
      </c>
      <c r="E426" s="194">
        <v>0</v>
      </c>
      <c r="F426" s="194">
        <v>7</v>
      </c>
      <c r="G426" s="194"/>
      <c r="H426" s="194"/>
      <c r="I426" s="184">
        <f t="shared" si="6"/>
        <v>-7</v>
      </c>
    </row>
    <row r="427" spans="1:9" x14ac:dyDescent="0.25">
      <c r="A427" s="205">
        <v>40814</v>
      </c>
      <c r="B427" s="110" t="s">
        <v>162</v>
      </c>
      <c r="C427" s="110" t="s">
        <v>266</v>
      </c>
      <c r="D427" s="194" t="s">
        <v>541</v>
      </c>
      <c r="E427" s="194">
        <v>6</v>
      </c>
      <c r="F427" s="194">
        <v>5</v>
      </c>
      <c r="G427" s="194"/>
      <c r="H427" s="194"/>
      <c r="I427" s="184">
        <f t="shared" si="6"/>
        <v>1</v>
      </c>
    </row>
    <row r="428" spans="1:9" x14ac:dyDescent="0.25">
      <c r="A428" s="205">
        <v>40814</v>
      </c>
      <c r="B428" s="110" t="s">
        <v>38</v>
      </c>
      <c r="C428" s="110" t="s">
        <v>39</v>
      </c>
      <c r="D428" s="194" t="s">
        <v>541</v>
      </c>
      <c r="E428" s="194">
        <v>7</v>
      </c>
      <c r="F428" s="194">
        <v>0</v>
      </c>
      <c r="G428" s="194"/>
      <c r="H428" s="194"/>
      <c r="I428" s="184">
        <f t="shared" si="6"/>
        <v>7</v>
      </c>
    </row>
    <row r="429" spans="1:9" x14ac:dyDescent="0.25">
      <c r="A429" s="205">
        <v>40814</v>
      </c>
      <c r="B429" s="110" t="s">
        <v>184</v>
      </c>
      <c r="C429" s="110" t="s">
        <v>119</v>
      </c>
      <c r="D429" s="194" t="s">
        <v>541</v>
      </c>
      <c r="E429" s="194">
        <v>5</v>
      </c>
      <c r="F429" s="194">
        <v>2</v>
      </c>
      <c r="G429" s="194"/>
      <c r="H429" s="194"/>
      <c r="I429" s="184">
        <f t="shared" si="6"/>
        <v>3</v>
      </c>
    </row>
    <row r="430" spans="1:9" x14ac:dyDescent="0.25">
      <c r="A430" s="205">
        <v>40814</v>
      </c>
      <c r="B430" s="110" t="s">
        <v>266</v>
      </c>
      <c r="C430" s="110" t="s">
        <v>162</v>
      </c>
      <c r="D430" s="194" t="s">
        <v>540</v>
      </c>
      <c r="E430" s="194">
        <v>5</v>
      </c>
      <c r="F430" s="194">
        <v>6</v>
      </c>
      <c r="G430" s="194"/>
      <c r="H430" s="194"/>
      <c r="I430" s="184">
        <f t="shared" si="6"/>
        <v>-1</v>
      </c>
    </row>
    <row r="431" spans="1:9" x14ac:dyDescent="0.25">
      <c r="A431" s="205">
        <v>40814</v>
      </c>
      <c r="B431" s="110" t="s">
        <v>119</v>
      </c>
      <c r="C431" s="110" t="s">
        <v>184</v>
      </c>
      <c r="D431" s="194" t="s">
        <v>540</v>
      </c>
      <c r="E431" s="194">
        <v>2</v>
      </c>
      <c r="F431" s="194">
        <v>5</v>
      </c>
      <c r="G431" s="194"/>
      <c r="H431" s="194"/>
      <c r="I431" s="184">
        <f t="shared" si="6"/>
        <v>-3</v>
      </c>
    </row>
    <row r="432" spans="1:9" x14ac:dyDescent="0.25">
      <c r="A432" s="205">
        <v>40821</v>
      </c>
      <c r="B432" s="110" t="s">
        <v>162</v>
      </c>
      <c r="C432" s="110" t="s">
        <v>38</v>
      </c>
      <c r="D432" s="194" t="s">
        <v>540</v>
      </c>
      <c r="E432" s="194">
        <v>2</v>
      </c>
      <c r="F432" s="194">
        <v>5</v>
      </c>
      <c r="G432" s="194"/>
      <c r="H432" s="194"/>
      <c r="I432" s="184">
        <f t="shared" si="6"/>
        <v>-3</v>
      </c>
    </row>
    <row r="433" spans="1:9" x14ac:dyDescent="0.25">
      <c r="A433" s="205">
        <v>40821</v>
      </c>
      <c r="B433" s="110" t="s">
        <v>119</v>
      </c>
      <c r="C433" s="110" t="s">
        <v>266</v>
      </c>
      <c r="D433" s="194" t="s">
        <v>540</v>
      </c>
      <c r="E433" s="194">
        <v>0</v>
      </c>
      <c r="F433" s="194">
        <v>3</v>
      </c>
      <c r="G433" s="194"/>
      <c r="H433" s="194"/>
      <c r="I433" s="184">
        <f t="shared" si="6"/>
        <v>-3</v>
      </c>
    </row>
    <row r="434" spans="1:9" x14ac:dyDescent="0.25">
      <c r="A434" s="205">
        <v>40821</v>
      </c>
      <c r="B434" s="110" t="s">
        <v>184</v>
      </c>
      <c r="C434" s="110" t="s">
        <v>39</v>
      </c>
      <c r="D434" s="194" t="s">
        <v>540</v>
      </c>
      <c r="E434" s="194">
        <v>4</v>
      </c>
      <c r="F434" s="194">
        <v>5</v>
      </c>
      <c r="G434" s="194"/>
      <c r="H434" s="194"/>
      <c r="I434" s="184">
        <f t="shared" si="6"/>
        <v>-1</v>
      </c>
    </row>
    <row r="435" spans="1:9" x14ac:dyDescent="0.25">
      <c r="A435" s="205">
        <v>40821</v>
      </c>
      <c r="B435" s="110" t="s">
        <v>266</v>
      </c>
      <c r="C435" s="110" t="s">
        <v>119</v>
      </c>
      <c r="D435" s="194" t="s">
        <v>541</v>
      </c>
      <c r="E435" s="194">
        <v>3</v>
      </c>
      <c r="F435" s="194">
        <v>0</v>
      </c>
      <c r="G435" s="194"/>
      <c r="H435" s="194"/>
      <c r="I435" s="184">
        <f t="shared" si="6"/>
        <v>3</v>
      </c>
    </row>
    <row r="436" spans="1:9" x14ac:dyDescent="0.25">
      <c r="A436" s="205">
        <v>40821</v>
      </c>
      <c r="B436" s="110" t="s">
        <v>38</v>
      </c>
      <c r="C436" s="110" t="s">
        <v>162</v>
      </c>
      <c r="D436" s="194" t="s">
        <v>541</v>
      </c>
      <c r="E436" s="194">
        <v>5</v>
      </c>
      <c r="F436" s="194">
        <v>2</v>
      </c>
      <c r="G436" s="194"/>
      <c r="H436" s="194"/>
      <c r="I436" s="184">
        <f t="shared" si="6"/>
        <v>3</v>
      </c>
    </row>
    <row r="437" spans="1:9" x14ac:dyDescent="0.25">
      <c r="A437" s="205">
        <v>40821</v>
      </c>
      <c r="B437" s="110" t="s">
        <v>39</v>
      </c>
      <c r="C437" s="110" t="s">
        <v>184</v>
      </c>
      <c r="D437" s="194" t="s">
        <v>541</v>
      </c>
      <c r="E437" s="194">
        <v>5</v>
      </c>
      <c r="F437" s="194">
        <v>4</v>
      </c>
      <c r="G437" s="194"/>
      <c r="H437" s="194"/>
      <c r="I437" s="184">
        <f t="shared" si="6"/>
        <v>1</v>
      </c>
    </row>
    <row r="438" spans="1:9" x14ac:dyDescent="0.25">
      <c r="A438" s="205">
        <v>40828</v>
      </c>
      <c r="B438" s="110" t="s">
        <v>266</v>
      </c>
      <c r="C438" s="110" t="s">
        <v>38</v>
      </c>
      <c r="D438" s="194" t="s">
        <v>540</v>
      </c>
      <c r="E438" s="194">
        <v>0</v>
      </c>
      <c r="F438" s="194">
        <v>8</v>
      </c>
      <c r="G438" s="194"/>
      <c r="H438" s="194"/>
      <c r="I438" s="184">
        <f t="shared" si="6"/>
        <v>-8</v>
      </c>
    </row>
    <row r="439" spans="1:9" x14ac:dyDescent="0.25">
      <c r="A439" s="205">
        <v>40828</v>
      </c>
      <c r="B439" s="110" t="s">
        <v>38</v>
      </c>
      <c r="C439" s="110" t="s">
        <v>266</v>
      </c>
      <c r="D439" s="194" t="s">
        <v>541</v>
      </c>
      <c r="E439" s="194">
        <v>8</v>
      </c>
      <c r="F439" s="194">
        <v>0</v>
      </c>
      <c r="G439" s="194"/>
      <c r="H439" s="194"/>
      <c r="I439" s="184">
        <f t="shared" si="6"/>
        <v>8</v>
      </c>
    </row>
    <row r="440" spans="1:9" x14ac:dyDescent="0.25">
      <c r="A440" s="205">
        <v>40828</v>
      </c>
      <c r="B440" s="110" t="s">
        <v>119</v>
      </c>
      <c r="C440" s="110" t="s">
        <v>39</v>
      </c>
      <c r="D440" s="194" t="s">
        <v>540</v>
      </c>
      <c r="E440" s="194">
        <v>2</v>
      </c>
      <c r="F440" s="194">
        <v>6</v>
      </c>
      <c r="G440" s="194"/>
      <c r="H440" s="194"/>
      <c r="I440" s="184">
        <f t="shared" si="6"/>
        <v>-4</v>
      </c>
    </row>
    <row r="441" spans="1:9" x14ac:dyDescent="0.25">
      <c r="A441" s="205">
        <v>40828</v>
      </c>
      <c r="B441" s="110" t="s">
        <v>39</v>
      </c>
      <c r="C441" s="110" t="s">
        <v>119</v>
      </c>
      <c r="D441" s="194" t="s">
        <v>541</v>
      </c>
      <c r="E441" s="194">
        <v>6</v>
      </c>
      <c r="F441" s="194">
        <v>2</v>
      </c>
      <c r="G441" s="194"/>
      <c r="H441" s="194"/>
      <c r="I441" s="184">
        <f t="shared" si="6"/>
        <v>4</v>
      </c>
    </row>
    <row r="442" spans="1:9" x14ac:dyDescent="0.25">
      <c r="A442" s="205">
        <v>40828</v>
      </c>
      <c r="B442" s="110" t="s">
        <v>184</v>
      </c>
      <c r="C442" s="110" t="s">
        <v>162</v>
      </c>
      <c r="D442" s="194" t="s">
        <v>540</v>
      </c>
      <c r="E442" s="194">
        <v>2</v>
      </c>
      <c r="F442" s="194">
        <v>4</v>
      </c>
      <c r="G442" s="194"/>
      <c r="H442" s="194"/>
      <c r="I442" s="184">
        <f t="shared" si="6"/>
        <v>-2</v>
      </c>
    </row>
    <row r="443" spans="1:9" x14ac:dyDescent="0.25">
      <c r="A443" s="205">
        <v>40828</v>
      </c>
      <c r="B443" s="110" t="s">
        <v>162</v>
      </c>
      <c r="C443" s="110" t="s">
        <v>184</v>
      </c>
      <c r="D443" s="194" t="s">
        <v>541</v>
      </c>
      <c r="E443" s="194">
        <v>4</v>
      </c>
      <c r="F443" s="194">
        <v>2</v>
      </c>
      <c r="G443" s="194"/>
      <c r="H443" s="194"/>
      <c r="I443" s="184">
        <f t="shared" si="6"/>
        <v>2</v>
      </c>
    </row>
    <row r="444" spans="1:9" x14ac:dyDescent="0.25">
      <c r="A444" s="205">
        <v>40835</v>
      </c>
      <c r="B444" s="110" t="s">
        <v>184</v>
      </c>
      <c r="C444" s="110" t="s">
        <v>38</v>
      </c>
      <c r="D444" s="194" t="s">
        <v>540</v>
      </c>
      <c r="E444" s="194">
        <v>4</v>
      </c>
      <c r="F444" s="194">
        <v>10</v>
      </c>
      <c r="G444" s="194"/>
      <c r="H444" s="194"/>
      <c r="I444" s="184">
        <f t="shared" si="6"/>
        <v>-6</v>
      </c>
    </row>
    <row r="445" spans="1:9" x14ac:dyDescent="0.25">
      <c r="A445" s="205">
        <v>40835</v>
      </c>
      <c r="B445" s="110" t="s">
        <v>39</v>
      </c>
      <c r="C445" s="110" t="s">
        <v>266</v>
      </c>
      <c r="D445" s="194" t="s">
        <v>541</v>
      </c>
      <c r="E445" s="194">
        <v>7</v>
      </c>
      <c r="F445" s="194">
        <v>0</v>
      </c>
      <c r="G445" s="194"/>
      <c r="H445" s="194"/>
      <c r="I445" s="184">
        <f t="shared" si="6"/>
        <v>7</v>
      </c>
    </row>
    <row r="446" spans="1:9" x14ac:dyDescent="0.25">
      <c r="A446" s="205">
        <v>40835</v>
      </c>
      <c r="B446" s="110" t="s">
        <v>266</v>
      </c>
      <c r="C446" s="110" t="s">
        <v>39</v>
      </c>
      <c r="D446" s="194" t="s">
        <v>540</v>
      </c>
      <c r="E446" s="194">
        <v>0</v>
      </c>
      <c r="F446" s="194">
        <v>7</v>
      </c>
      <c r="G446" s="194"/>
      <c r="H446" s="194"/>
      <c r="I446" s="184">
        <f t="shared" si="6"/>
        <v>-7</v>
      </c>
    </row>
    <row r="447" spans="1:9" x14ac:dyDescent="0.25">
      <c r="A447" s="205">
        <v>40835</v>
      </c>
      <c r="B447" s="110" t="s">
        <v>162</v>
      </c>
      <c r="C447" s="110" t="s">
        <v>119</v>
      </c>
      <c r="D447" s="194" t="s">
        <v>541</v>
      </c>
      <c r="E447" s="194">
        <v>5</v>
      </c>
      <c r="F447" s="194">
        <v>0</v>
      </c>
      <c r="G447" s="194"/>
      <c r="H447" s="194"/>
      <c r="I447" s="184">
        <f t="shared" si="6"/>
        <v>5</v>
      </c>
    </row>
    <row r="448" spans="1:9" x14ac:dyDescent="0.25">
      <c r="A448" s="205">
        <v>40835</v>
      </c>
      <c r="B448" s="110" t="s">
        <v>119</v>
      </c>
      <c r="C448" s="110" t="s">
        <v>162</v>
      </c>
      <c r="D448" s="194" t="s">
        <v>540</v>
      </c>
      <c r="E448" s="194">
        <v>0</v>
      </c>
      <c r="F448" s="194">
        <v>5</v>
      </c>
      <c r="G448" s="194"/>
      <c r="H448" s="194"/>
      <c r="I448" s="184">
        <f t="shared" si="6"/>
        <v>-5</v>
      </c>
    </row>
    <row r="449" spans="1:9" x14ac:dyDescent="0.25">
      <c r="A449" s="205">
        <v>40835</v>
      </c>
      <c r="B449" s="110" t="s">
        <v>38</v>
      </c>
      <c r="C449" s="110" t="s">
        <v>184</v>
      </c>
      <c r="D449" s="194" t="s">
        <v>541</v>
      </c>
      <c r="E449" s="194">
        <v>10</v>
      </c>
      <c r="F449" s="194">
        <v>4</v>
      </c>
      <c r="G449" s="194"/>
      <c r="H449" s="194"/>
      <c r="I449" s="184">
        <f t="shared" si="6"/>
        <v>6</v>
      </c>
    </row>
    <row r="450" spans="1:9" x14ac:dyDescent="0.25">
      <c r="A450" s="205">
        <v>40842</v>
      </c>
      <c r="B450" s="110" t="s">
        <v>119</v>
      </c>
      <c r="C450" s="110" t="s">
        <v>38</v>
      </c>
      <c r="D450" s="194" t="s">
        <v>540</v>
      </c>
      <c r="E450" s="194">
        <v>2</v>
      </c>
      <c r="F450" s="194">
        <v>4</v>
      </c>
      <c r="G450" s="194"/>
      <c r="H450" s="194"/>
      <c r="I450" s="184">
        <f t="shared" si="6"/>
        <v>-2</v>
      </c>
    </row>
    <row r="451" spans="1:9" x14ac:dyDescent="0.25">
      <c r="A451" s="205">
        <v>40842</v>
      </c>
      <c r="B451" s="110" t="s">
        <v>184</v>
      </c>
      <c r="C451" s="110" t="s">
        <v>266</v>
      </c>
      <c r="D451" s="194" t="s">
        <v>540</v>
      </c>
      <c r="E451" s="194">
        <v>4</v>
      </c>
      <c r="F451" s="194">
        <v>6</v>
      </c>
      <c r="G451" s="194"/>
      <c r="H451" s="194"/>
      <c r="I451" s="184">
        <f t="shared" ref="I451:I514" si="7">E451-F451</f>
        <v>-2</v>
      </c>
    </row>
    <row r="452" spans="1:9" x14ac:dyDescent="0.25">
      <c r="A452" s="205">
        <v>40842</v>
      </c>
      <c r="B452" s="110" t="s">
        <v>162</v>
      </c>
      <c r="C452" s="110" t="s">
        <v>39</v>
      </c>
      <c r="D452" s="194" t="s">
        <v>541</v>
      </c>
      <c r="E452" s="194">
        <v>6</v>
      </c>
      <c r="F452" s="194">
        <v>3</v>
      </c>
      <c r="G452" s="194"/>
      <c r="H452" s="194"/>
      <c r="I452" s="184">
        <f t="shared" si="7"/>
        <v>3</v>
      </c>
    </row>
    <row r="453" spans="1:9" x14ac:dyDescent="0.25">
      <c r="A453" s="205">
        <v>40842</v>
      </c>
      <c r="B453" s="110" t="s">
        <v>38</v>
      </c>
      <c r="C453" s="110" t="s">
        <v>119</v>
      </c>
      <c r="D453" s="194" t="s">
        <v>541</v>
      </c>
      <c r="E453" s="194">
        <v>4</v>
      </c>
      <c r="F453" s="194">
        <v>2</v>
      </c>
      <c r="G453" s="194"/>
      <c r="H453" s="194"/>
      <c r="I453" s="184">
        <f t="shared" si="7"/>
        <v>2</v>
      </c>
    </row>
    <row r="454" spans="1:9" x14ac:dyDescent="0.25">
      <c r="A454" s="205">
        <v>40842</v>
      </c>
      <c r="B454" s="110" t="s">
        <v>39</v>
      </c>
      <c r="C454" s="110" t="s">
        <v>162</v>
      </c>
      <c r="D454" s="194" t="s">
        <v>540</v>
      </c>
      <c r="E454" s="194">
        <v>3</v>
      </c>
      <c r="F454" s="194">
        <v>6</v>
      </c>
      <c r="G454" s="194"/>
      <c r="H454" s="194"/>
      <c r="I454" s="184">
        <f t="shared" si="7"/>
        <v>-3</v>
      </c>
    </row>
    <row r="455" spans="1:9" x14ac:dyDescent="0.25">
      <c r="A455" s="205">
        <v>40842</v>
      </c>
      <c r="B455" s="110" t="s">
        <v>266</v>
      </c>
      <c r="C455" s="110" t="s">
        <v>184</v>
      </c>
      <c r="D455" s="194" t="s">
        <v>541</v>
      </c>
      <c r="E455" s="194">
        <v>6</v>
      </c>
      <c r="F455" s="194">
        <v>4</v>
      </c>
      <c r="G455" s="194"/>
      <c r="H455" s="194"/>
      <c r="I455" s="184">
        <f t="shared" si="7"/>
        <v>2</v>
      </c>
    </row>
    <row r="456" spans="1:9" x14ac:dyDescent="0.25">
      <c r="A456" s="205">
        <v>40849</v>
      </c>
      <c r="B456" s="110" t="s">
        <v>39</v>
      </c>
      <c r="C456" s="110" t="s">
        <v>38</v>
      </c>
      <c r="D456" s="194" t="s">
        <v>541</v>
      </c>
      <c r="E456" s="194">
        <v>7</v>
      </c>
      <c r="F456" s="194">
        <v>1</v>
      </c>
      <c r="G456" s="194"/>
      <c r="H456" s="194"/>
      <c r="I456" s="184">
        <f t="shared" si="7"/>
        <v>6</v>
      </c>
    </row>
    <row r="457" spans="1:9" x14ac:dyDescent="0.25">
      <c r="A457" s="205">
        <v>40849</v>
      </c>
      <c r="B457" s="110" t="s">
        <v>162</v>
      </c>
      <c r="C457" s="110" t="s">
        <v>266</v>
      </c>
      <c r="D457" s="194" t="s">
        <v>541</v>
      </c>
      <c r="E457" s="194">
        <v>7</v>
      </c>
      <c r="F457" s="194">
        <v>4</v>
      </c>
      <c r="G457" s="194"/>
      <c r="H457" s="194"/>
      <c r="I457" s="184">
        <f t="shared" si="7"/>
        <v>3</v>
      </c>
    </row>
    <row r="458" spans="1:9" x14ac:dyDescent="0.25">
      <c r="A458" s="205">
        <v>40849</v>
      </c>
      <c r="B458" s="110" t="s">
        <v>38</v>
      </c>
      <c r="C458" s="110" t="s">
        <v>39</v>
      </c>
      <c r="D458" s="194" t="s">
        <v>540</v>
      </c>
      <c r="E458" s="194">
        <v>1</v>
      </c>
      <c r="F458" s="194">
        <v>7</v>
      </c>
      <c r="G458" s="194"/>
      <c r="H458" s="194"/>
      <c r="I458" s="184">
        <f t="shared" si="7"/>
        <v>-6</v>
      </c>
    </row>
    <row r="459" spans="1:9" x14ac:dyDescent="0.25">
      <c r="A459" s="205">
        <v>40849</v>
      </c>
      <c r="B459" s="110" t="s">
        <v>184</v>
      </c>
      <c r="C459" s="110" t="s">
        <v>119</v>
      </c>
      <c r="D459" s="194" t="s">
        <v>540</v>
      </c>
      <c r="E459" s="194">
        <v>4</v>
      </c>
      <c r="F459" s="194">
        <v>5</v>
      </c>
      <c r="G459" s="194"/>
      <c r="H459" s="194"/>
      <c r="I459" s="184">
        <f t="shared" si="7"/>
        <v>-1</v>
      </c>
    </row>
    <row r="460" spans="1:9" x14ac:dyDescent="0.25">
      <c r="A460" s="205">
        <v>40849</v>
      </c>
      <c r="B460" s="110" t="s">
        <v>266</v>
      </c>
      <c r="C460" s="110" t="s">
        <v>162</v>
      </c>
      <c r="D460" s="194" t="s">
        <v>540</v>
      </c>
      <c r="E460" s="194">
        <v>4</v>
      </c>
      <c r="F460" s="194">
        <v>7</v>
      </c>
      <c r="G460" s="194"/>
      <c r="H460" s="194"/>
      <c r="I460" s="184">
        <f t="shared" si="7"/>
        <v>-3</v>
      </c>
    </row>
    <row r="461" spans="1:9" x14ac:dyDescent="0.25">
      <c r="A461" s="205">
        <v>40849</v>
      </c>
      <c r="B461" s="110" t="s">
        <v>119</v>
      </c>
      <c r="C461" s="110" t="s">
        <v>184</v>
      </c>
      <c r="D461" s="194" t="s">
        <v>541</v>
      </c>
      <c r="E461" s="194">
        <v>5</v>
      </c>
      <c r="F461" s="194">
        <v>4</v>
      </c>
      <c r="G461" s="194"/>
      <c r="H461" s="194"/>
      <c r="I461" s="184">
        <f t="shared" si="7"/>
        <v>1</v>
      </c>
    </row>
    <row r="462" spans="1:9" x14ac:dyDescent="0.25">
      <c r="A462" s="205">
        <v>40863</v>
      </c>
      <c r="B462" s="110" t="s">
        <v>162</v>
      </c>
      <c r="C462" s="110" t="s">
        <v>38</v>
      </c>
      <c r="D462" s="194" t="s">
        <v>540</v>
      </c>
      <c r="E462" s="194">
        <v>3</v>
      </c>
      <c r="F462" s="194">
        <v>5</v>
      </c>
      <c r="G462" s="194"/>
      <c r="H462" s="194"/>
      <c r="I462" s="184">
        <f t="shared" si="7"/>
        <v>-2</v>
      </c>
    </row>
    <row r="463" spans="1:9" x14ac:dyDescent="0.25">
      <c r="A463" s="205">
        <v>40863</v>
      </c>
      <c r="B463" s="110" t="s">
        <v>119</v>
      </c>
      <c r="C463" s="110" t="s">
        <v>266</v>
      </c>
      <c r="D463" s="194" t="s">
        <v>540</v>
      </c>
      <c r="E463" s="194">
        <v>2</v>
      </c>
      <c r="F463" s="194">
        <v>4</v>
      </c>
      <c r="G463" s="194"/>
      <c r="H463" s="194"/>
      <c r="I463" s="184">
        <f t="shared" si="7"/>
        <v>-2</v>
      </c>
    </row>
    <row r="464" spans="1:9" x14ac:dyDescent="0.25">
      <c r="A464" s="205">
        <v>40863</v>
      </c>
      <c r="B464" s="110" t="s">
        <v>184</v>
      </c>
      <c r="C464" s="110" t="s">
        <v>39</v>
      </c>
      <c r="D464" s="194" t="s">
        <v>540</v>
      </c>
      <c r="E464" s="194">
        <v>3</v>
      </c>
      <c r="F464" s="194">
        <v>4</v>
      </c>
      <c r="G464" s="194"/>
      <c r="H464" s="194"/>
      <c r="I464" s="184">
        <f t="shared" si="7"/>
        <v>-1</v>
      </c>
    </row>
    <row r="465" spans="1:9" x14ac:dyDescent="0.25">
      <c r="A465" s="205">
        <v>40863</v>
      </c>
      <c r="B465" s="110" t="s">
        <v>266</v>
      </c>
      <c r="C465" s="110" t="s">
        <v>119</v>
      </c>
      <c r="D465" s="194" t="s">
        <v>541</v>
      </c>
      <c r="E465" s="194">
        <v>4</v>
      </c>
      <c r="F465" s="194">
        <v>2</v>
      </c>
      <c r="G465" s="194"/>
      <c r="H465" s="194"/>
      <c r="I465" s="184">
        <f t="shared" si="7"/>
        <v>2</v>
      </c>
    </row>
    <row r="466" spans="1:9" x14ac:dyDescent="0.25">
      <c r="A466" s="205">
        <v>40863</v>
      </c>
      <c r="B466" s="110" t="s">
        <v>38</v>
      </c>
      <c r="C466" s="110" t="s">
        <v>162</v>
      </c>
      <c r="D466" s="194" t="s">
        <v>541</v>
      </c>
      <c r="E466" s="194">
        <v>5</v>
      </c>
      <c r="F466" s="194">
        <v>3</v>
      </c>
      <c r="G466" s="194"/>
      <c r="H466" s="194"/>
      <c r="I466" s="184">
        <f t="shared" si="7"/>
        <v>2</v>
      </c>
    </row>
    <row r="467" spans="1:9" x14ac:dyDescent="0.25">
      <c r="A467" s="205">
        <v>40863</v>
      </c>
      <c r="B467" s="110" t="s">
        <v>39</v>
      </c>
      <c r="C467" s="110" t="s">
        <v>184</v>
      </c>
      <c r="D467" s="194" t="s">
        <v>541</v>
      </c>
      <c r="E467" s="194">
        <v>4</v>
      </c>
      <c r="F467" s="194">
        <v>3</v>
      </c>
      <c r="G467" s="194"/>
      <c r="H467" s="194"/>
      <c r="I467" s="184">
        <f t="shared" si="7"/>
        <v>1</v>
      </c>
    </row>
    <row r="468" spans="1:9" x14ac:dyDescent="0.25">
      <c r="A468" s="205">
        <v>40877</v>
      </c>
      <c r="B468" s="110" t="s">
        <v>266</v>
      </c>
      <c r="C468" s="110" t="s">
        <v>38</v>
      </c>
      <c r="D468" s="194" t="s">
        <v>540</v>
      </c>
      <c r="E468" s="194">
        <v>0</v>
      </c>
      <c r="F468" s="194">
        <v>8</v>
      </c>
      <c r="G468" s="194"/>
      <c r="H468" s="194"/>
      <c r="I468" s="184">
        <f t="shared" si="7"/>
        <v>-8</v>
      </c>
    </row>
    <row r="469" spans="1:9" x14ac:dyDescent="0.25">
      <c r="A469" s="205">
        <v>40877</v>
      </c>
      <c r="B469" s="110" t="s">
        <v>38</v>
      </c>
      <c r="C469" s="110" t="s">
        <v>266</v>
      </c>
      <c r="D469" s="194" t="s">
        <v>541</v>
      </c>
      <c r="E469" s="194">
        <v>8</v>
      </c>
      <c r="F469" s="194">
        <v>0</v>
      </c>
      <c r="G469" s="194"/>
      <c r="H469" s="194"/>
      <c r="I469" s="184">
        <f t="shared" si="7"/>
        <v>8</v>
      </c>
    </row>
    <row r="470" spans="1:9" x14ac:dyDescent="0.25">
      <c r="A470" s="205">
        <v>40877</v>
      </c>
      <c r="B470" s="110" t="s">
        <v>119</v>
      </c>
      <c r="C470" s="110" t="s">
        <v>39</v>
      </c>
      <c r="D470" s="194" t="s">
        <v>540</v>
      </c>
      <c r="E470" s="194">
        <v>3</v>
      </c>
      <c r="F470" s="194">
        <v>5</v>
      </c>
      <c r="G470" s="194"/>
      <c r="H470" s="194"/>
      <c r="I470" s="184">
        <f t="shared" si="7"/>
        <v>-2</v>
      </c>
    </row>
    <row r="471" spans="1:9" x14ac:dyDescent="0.25">
      <c r="A471" s="205">
        <v>40877</v>
      </c>
      <c r="B471" s="110" t="s">
        <v>39</v>
      </c>
      <c r="C471" s="110" t="s">
        <v>119</v>
      </c>
      <c r="D471" s="194" t="s">
        <v>541</v>
      </c>
      <c r="E471" s="194">
        <v>5</v>
      </c>
      <c r="F471" s="194">
        <v>3</v>
      </c>
      <c r="G471" s="194"/>
      <c r="H471" s="194"/>
      <c r="I471" s="184">
        <f t="shared" si="7"/>
        <v>2</v>
      </c>
    </row>
    <row r="472" spans="1:9" x14ac:dyDescent="0.25">
      <c r="A472" s="205">
        <v>40877</v>
      </c>
      <c r="B472" s="110" t="s">
        <v>184</v>
      </c>
      <c r="C472" s="110" t="s">
        <v>162</v>
      </c>
      <c r="D472" s="194" t="s">
        <v>541</v>
      </c>
      <c r="E472" s="194">
        <v>3</v>
      </c>
      <c r="F472" s="194">
        <v>2</v>
      </c>
      <c r="G472" s="194"/>
      <c r="H472" s="194"/>
      <c r="I472" s="184">
        <f t="shared" si="7"/>
        <v>1</v>
      </c>
    </row>
    <row r="473" spans="1:9" x14ac:dyDescent="0.25">
      <c r="A473" s="205">
        <v>40877</v>
      </c>
      <c r="B473" s="110" t="s">
        <v>162</v>
      </c>
      <c r="C473" s="110" t="s">
        <v>184</v>
      </c>
      <c r="D473" s="194" t="s">
        <v>540</v>
      </c>
      <c r="E473" s="194">
        <v>2</v>
      </c>
      <c r="F473" s="194">
        <v>3</v>
      </c>
      <c r="G473" s="194"/>
      <c r="H473" s="194"/>
      <c r="I473" s="184">
        <f t="shared" si="7"/>
        <v>-1</v>
      </c>
    </row>
    <row r="474" spans="1:9" x14ac:dyDescent="0.25">
      <c r="A474" s="205">
        <v>40884</v>
      </c>
      <c r="B474" s="110" t="s">
        <v>184</v>
      </c>
      <c r="C474" s="110" t="s">
        <v>38</v>
      </c>
      <c r="D474" s="194" t="s">
        <v>540</v>
      </c>
      <c r="E474" s="194">
        <v>3</v>
      </c>
      <c r="F474" s="194">
        <v>11</v>
      </c>
      <c r="G474" s="194"/>
      <c r="H474" s="194"/>
      <c r="I474" s="184">
        <f t="shared" si="7"/>
        <v>-8</v>
      </c>
    </row>
    <row r="475" spans="1:9" x14ac:dyDescent="0.25">
      <c r="A475" s="205">
        <v>40884</v>
      </c>
      <c r="B475" s="110" t="s">
        <v>39</v>
      </c>
      <c r="C475" s="110" t="s">
        <v>266</v>
      </c>
      <c r="D475" s="194" t="s">
        <v>541</v>
      </c>
      <c r="E475" s="194">
        <v>9</v>
      </c>
      <c r="F475" s="194">
        <v>5</v>
      </c>
      <c r="G475" s="194"/>
      <c r="H475" s="194"/>
      <c r="I475" s="184">
        <f t="shared" si="7"/>
        <v>4</v>
      </c>
    </row>
    <row r="476" spans="1:9" x14ac:dyDescent="0.25">
      <c r="A476" s="205">
        <v>40884</v>
      </c>
      <c r="B476" s="110" t="s">
        <v>266</v>
      </c>
      <c r="C476" s="110" t="s">
        <v>39</v>
      </c>
      <c r="D476" s="194" t="s">
        <v>540</v>
      </c>
      <c r="E476" s="194">
        <v>5</v>
      </c>
      <c r="F476" s="194">
        <v>9</v>
      </c>
      <c r="G476" s="194"/>
      <c r="H476" s="194"/>
      <c r="I476" s="184">
        <f t="shared" si="7"/>
        <v>-4</v>
      </c>
    </row>
    <row r="477" spans="1:9" x14ac:dyDescent="0.25">
      <c r="A477" s="205">
        <v>40884</v>
      </c>
      <c r="B477" s="110" t="s">
        <v>162</v>
      </c>
      <c r="C477" s="110" t="s">
        <v>119</v>
      </c>
      <c r="D477" s="194" t="s">
        <v>541</v>
      </c>
      <c r="E477" s="194">
        <v>2</v>
      </c>
      <c r="F477" s="194">
        <v>1</v>
      </c>
      <c r="G477" s="194"/>
      <c r="H477" s="194"/>
      <c r="I477" s="184">
        <f t="shared" si="7"/>
        <v>1</v>
      </c>
    </row>
    <row r="478" spans="1:9" x14ac:dyDescent="0.25">
      <c r="A478" s="205">
        <v>40884</v>
      </c>
      <c r="B478" s="110" t="s">
        <v>119</v>
      </c>
      <c r="C478" s="110" t="s">
        <v>162</v>
      </c>
      <c r="D478" s="194" t="s">
        <v>540</v>
      </c>
      <c r="E478" s="194">
        <v>1</v>
      </c>
      <c r="F478" s="194">
        <v>2</v>
      </c>
      <c r="G478" s="194"/>
      <c r="H478" s="194"/>
      <c r="I478" s="184">
        <f t="shared" si="7"/>
        <v>-1</v>
      </c>
    </row>
    <row r="479" spans="1:9" x14ac:dyDescent="0.25">
      <c r="A479" s="205">
        <v>40884</v>
      </c>
      <c r="B479" s="110" t="s">
        <v>38</v>
      </c>
      <c r="C479" s="110" t="s">
        <v>184</v>
      </c>
      <c r="D479" s="194" t="s">
        <v>541</v>
      </c>
      <c r="E479" s="194">
        <v>11</v>
      </c>
      <c r="F479" s="194">
        <v>3</v>
      </c>
      <c r="G479" s="194"/>
      <c r="H479" s="194"/>
      <c r="I479" s="184">
        <f t="shared" si="7"/>
        <v>8</v>
      </c>
    </row>
    <row r="480" spans="1:9" x14ac:dyDescent="0.25">
      <c r="A480" s="205">
        <v>40891</v>
      </c>
      <c r="B480" s="110" t="s">
        <v>119</v>
      </c>
      <c r="C480" s="110" t="s">
        <v>38</v>
      </c>
      <c r="D480" s="194" t="s">
        <v>540</v>
      </c>
      <c r="E480" s="194">
        <v>2</v>
      </c>
      <c r="F480" s="194">
        <v>8</v>
      </c>
      <c r="G480" s="194"/>
      <c r="H480" s="194"/>
      <c r="I480" s="184">
        <f t="shared" si="7"/>
        <v>-6</v>
      </c>
    </row>
    <row r="481" spans="1:9" x14ac:dyDescent="0.25">
      <c r="A481" s="205">
        <v>40891</v>
      </c>
      <c r="B481" s="110" t="s">
        <v>184</v>
      </c>
      <c r="C481" s="110" t="s">
        <v>266</v>
      </c>
      <c r="D481" s="194" t="s">
        <v>541</v>
      </c>
      <c r="E481" s="194">
        <v>6</v>
      </c>
      <c r="F481" s="194">
        <v>5</v>
      </c>
      <c r="G481" s="194"/>
      <c r="H481" s="194"/>
      <c r="I481" s="184">
        <f t="shared" si="7"/>
        <v>1</v>
      </c>
    </row>
    <row r="482" spans="1:9" x14ac:dyDescent="0.25">
      <c r="A482" s="205">
        <v>40891</v>
      </c>
      <c r="B482" s="110" t="s">
        <v>162</v>
      </c>
      <c r="C482" s="110" t="s">
        <v>39</v>
      </c>
      <c r="D482" s="194" t="s">
        <v>541</v>
      </c>
      <c r="E482" s="194">
        <v>3</v>
      </c>
      <c r="F482" s="194">
        <v>0</v>
      </c>
      <c r="G482" s="194"/>
      <c r="H482" s="194"/>
      <c r="I482" s="184">
        <f t="shared" si="7"/>
        <v>3</v>
      </c>
    </row>
    <row r="483" spans="1:9" x14ac:dyDescent="0.25">
      <c r="A483" s="205">
        <v>40891</v>
      </c>
      <c r="B483" s="110" t="s">
        <v>38</v>
      </c>
      <c r="C483" s="110" t="s">
        <v>119</v>
      </c>
      <c r="D483" s="194" t="s">
        <v>541</v>
      </c>
      <c r="E483" s="194">
        <v>8</v>
      </c>
      <c r="F483" s="194">
        <v>2</v>
      </c>
      <c r="G483" s="194"/>
      <c r="H483" s="194"/>
      <c r="I483" s="184">
        <f t="shared" si="7"/>
        <v>6</v>
      </c>
    </row>
    <row r="484" spans="1:9" x14ac:dyDescent="0.25">
      <c r="A484" s="205">
        <v>40891</v>
      </c>
      <c r="B484" s="110" t="s">
        <v>39</v>
      </c>
      <c r="C484" s="110" t="s">
        <v>162</v>
      </c>
      <c r="D484" s="194" t="s">
        <v>540</v>
      </c>
      <c r="E484" s="194">
        <v>0</v>
      </c>
      <c r="F484" s="194">
        <v>3</v>
      </c>
      <c r="G484" s="194"/>
      <c r="H484" s="194"/>
      <c r="I484" s="184">
        <f t="shared" si="7"/>
        <v>-3</v>
      </c>
    </row>
    <row r="485" spans="1:9" x14ac:dyDescent="0.25">
      <c r="A485" s="205">
        <v>40891</v>
      </c>
      <c r="B485" s="110" t="s">
        <v>266</v>
      </c>
      <c r="C485" s="110" t="s">
        <v>184</v>
      </c>
      <c r="D485" s="194" t="s">
        <v>540</v>
      </c>
      <c r="E485" s="194">
        <v>5</v>
      </c>
      <c r="F485" s="194">
        <v>6</v>
      </c>
      <c r="G485" s="194"/>
      <c r="H485" s="194"/>
      <c r="I485" s="184">
        <f t="shared" si="7"/>
        <v>-1</v>
      </c>
    </row>
    <row r="486" spans="1:9" x14ac:dyDescent="0.25">
      <c r="A486" s="205">
        <v>40898</v>
      </c>
      <c r="B486" s="110" t="s">
        <v>39</v>
      </c>
      <c r="C486" s="110" t="s">
        <v>38</v>
      </c>
      <c r="D486" s="194" t="s">
        <v>540</v>
      </c>
      <c r="E486" s="194">
        <v>4</v>
      </c>
      <c r="F486" s="194">
        <v>8</v>
      </c>
      <c r="G486" s="194"/>
      <c r="H486" s="194"/>
      <c r="I486" s="184">
        <f t="shared" si="7"/>
        <v>-4</v>
      </c>
    </row>
    <row r="487" spans="1:9" x14ac:dyDescent="0.25">
      <c r="A487" s="205">
        <v>40898</v>
      </c>
      <c r="B487" s="110" t="s">
        <v>162</v>
      </c>
      <c r="C487" s="110" t="s">
        <v>266</v>
      </c>
      <c r="D487" s="194" t="s">
        <v>541</v>
      </c>
      <c r="E487" s="194">
        <v>9</v>
      </c>
      <c r="F487" s="194">
        <v>4</v>
      </c>
      <c r="G487" s="194"/>
      <c r="H487" s="194"/>
      <c r="I487" s="184">
        <f t="shared" si="7"/>
        <v>5</v>
      </c>
    </row>
    <row r="488" spans="1:9" x14ac:dyDescent="0.25">
      <c r="A488" s="205">
        <v>40898</v>
      </c>
      <c r="B488" s="110" t="s">
        <v>38</v>
      </c>
      <c r="C488" s="110" t="s">
        <v>39</v>
      </c>
      <c r="D488" s="194" t="s">
        <v>541</v>
      </c>
      <c r="E488" s="194">
        <v>8</v>
      </c>
      <c r="F488" s="194">
        <v>4</v>
      </c>
      <c r="G488" s="194"/>
      <c r="H488" s="194"/>
      <c r="I488" s="184">
        <f t="shared" si="7"/>
        <v>4</v>
      </c>
    </row>
    <row r="489" spans="1:9" x14ac:dyDescent="0.25">
      <c r="A489" s="205">
        <v>40898</v>
      </c>
      <c r="B489" s="110" t="s">
        <v>184</v>
      </c>
      <c r="C489" s="110" t="s">
        <v>119</v>
      </c>
      <c r="D489" s="194" t="s">
        <v>541</v>
      </c>
      <c r="E489" s="194">
        <v>7</v>
      </c>
      <c r="F489" s="194">
        <v>4</v>
      </c>
      <c r="G489" s="194"/>
      <c r="H489" s="194"/>
      <c r="I489" s="184">
        <f t="shared" si="7"/>
        <v>3</v>
      </c>
    </row>
    <row r="490" spans="1:9" x14ac:dyDescent="0.25">
      <c r="A490" s="205">
        <v>40898</v>
      </c>
      <c r="B490" s="110" t="s">
        <v>266</v>
      </c>
      <c r="C490" s="110" t="s">
        <v>162</v>
      </c>
      <c r="D490" s="194" t="s">
        <v>540</v>
      </c>
      <c r="E490" s="194">
        <v>4</v>
      </c>
      <c r="F490" s="194">
        <v>9</v>
      </c>
      <c r="G490" s="194"/>
      <c r="H490" s="194"/>
      <c r="I490" s="184">
        <f t="shared" si="7"/>
        <v>-5</v>
      </c>
    </row>
    <row r="491" spans="1:9" x14ac:dyDescent="0.25">
      <c r="A491" s="205">
        <v>40898</v>
      </c>
      <c r="B491" s="110" t="s">
        <v>119</v>
      </c>
      <c r="C491" s="110" t="s">
        <v>184</v>
      </c>
      <c r="D491" s="194" t="s">
        <v>540</v>
      </c>
      <c r="E491" s="194">
        <v>4</v>
      </c>
      <c r="F491" s="194">
        <v>7</v>
      </c>
      <c r="G491" s="194"/>
      <c r="H491" s="194"/>
      <c r="I491" s="184">
        <f t="shared" si="7"/>
        <v>-3</v>
      </c>
    </row>
    <row r="492" spans="1:9" x14ac:dyDescent="0.25">
      <c r="A492" s="205">
        <v>40905</v>
      </c>
      <c r="B492" s="110" t="s">
        <v>162</v>
      </c>
      <c r="C492" s="110" t="s">
        <v>38</v>
      </c>
      <c r="D492" s="194" t="s">
        <v>541</v>
      </c>
      <c r="E492" s="194">
        <v>6</v>
      </c>
      <c r="F492" s="194">
        <v>2</v>
      </c>
      <c r="G492" s="194"/>
      <c r="H492" s="194"/>
      <c r="I492" s="184">
        <f t="shared" si="7"/>
        <v>4</v>
      </c>
    </row>
    <row r="493" spans="1:9" x14ac:dyDescent="0.25">
      <c r="A493" s="205">
        <v>40905</v>
      </c>
      <c r="B493" s="110" t="s">
        <v>119</v>
      </c>
      <c r="C493" s="110" t="s">
        <v>266</v>
      </c>
      <c r="D493" s="194" t="s">
        <v>540</v>
      </c>
      <c r="E493" s="194">
        <v>3</v>
      </c>
      <c r="F493" s="194">
        <v>6</v>
      </c>
      <c r="G493" s="194"/>
      <c r="H493" s="194"/>
      <c r="I493" s="184">
        <f t="shared" si="7"/>
        <v>-3</v>
      </c>
    </row>
    <row r="494" spans="1:9" x14ac:dyDescent="0.25">
      <c r="A494" s="205">
        <v>40905</v>
      </c>
      <c r="B494" s="110" t="s">
        <v>184</v>
      </c>
      <c r="C494" s="110" t="s">
        <v>39</v>
      </c>
      <c r="D494" s="194" t="s">
        <v>540</v>
      </c>
      <c r="E494" s="194">
        <v>4</v>
      </c>
      <c r="F494" s="194">
        <v>5</v>
      </c>
      <c r="G494" s="194"/>
      <c r="H494" s="194"/>
      <c r="I494" s="184">
        <f t="shared" si="7"/>
        <v>-1</v>
      </c>
    </row>
    <row r="495" spans="1:9" x14ac:dyDescent="0.25">
      <c r="A495" s="205">
        <v>40905</v>
      </c>
      <c r="B495" s="110" t="s">
        <v>266</v>
      </c>
      <c r="C495" s="110" t="s">
        <v>119</v>
      </c>
      <c r="D495" s="194" t="s">
        <v>541</v>
      </c>
      <c r="E495" s="194">
        <v>6</v>
      </c>
      <c r="F495" s="194">
        <v>3</v>
      </c>
      <c r="G495" s="194"/>
      <c r="H495" s="194"/>
      <c r="I495" s="184">
        <f t="shared" si="7"/>
        <v>3</v>
      </c>
    </row>
    <row r="496" spans="1:9" x14ac:dyDescent="0.25">
      <c r="A496" s="205">
        <v>40905</v>
      </c>
      <c r="B496" s="110" t="s">
        <v>38</v>
      </c>
      <c r="C496" s="110" t="s">
        <v>162</v>
      </c>
      <c r="D496" s="194" t="s">
        <v>540</v>
      </c>
      <c r="E496" s="194">
        <v>2</v>
      </c>
      <c r="F496" s="194">
        <v>6</v>
      </c>
      <c r="G496" s="194"/>
      <c r="H496" s="194"/>
      <c r="I496" s="184">
        <f t="shared" si="7"/>
        <v>-4</v>
      </c>
    </row>
    <row r="497" spans="1:9" x14ac:dyDescent="0.25">
      <c r="A497" s="205">
        <v>40905</v>
      </c>
      <c r="B497" s="110" t="s">
        <v>39</v>
      </c>
      <c r="C497" s="110" t="s">
        <v>184</v>
      </c>
      <c r="D497" s="194" t="s">
        <v>541</v>
      </c>
      <c r="E497" s="194">
        <v>5</v>
      </c>
      <c r="F497" s="194">
        <v>4</v>
      </c>
      <c r="G497" s="194"/>
      <c r="H497" s="194"/>
      <c r="I497" s="184">
        <f t="shared" si="7"/>
        <v>1</v>
      </c>
    </row>
    <row r="498" spans="1:9" x14ac:dyDescent="0.25">
      <c r="A498" s="205">
        <v>40912</v>
      </c>
      <c r="B498" s="110" t="s">
        <v>266</v>
      </c>
      <c r="C498" s="110" t="s">
        <v>38</v>
      </c>
      <c r="D498" s="194" t="s">
        <v>540</v>
      </c>
      <c r="E498" s="194">
        <v>2</v>
      </c>
      <c r="F498" s="194">
        <v>7</v>
      </c>
      <c r="G498" s="194"/>
      <c r="H498" s="194"/>
      <c r="I498" s="184">
        <f t="shared" si="7"/>
        <v>-5</v>
      </c>
    </row>
    <row r="499" spans="1:9" x14ac:dyDescent="0.25">
      <c r="A499" s="205">
        <v>40912</v>
      </c>
      <c r="B499" s="110" t="s">
        <v>38</v>
      </c>
      <c r="C499" s="110" t="s">
        <v>266</v>
      </c>
      <c r="D499" s="194" t="s">
        <v>541</v>
      </c>
      <c r="E499" s="194">
        <v>7</v>
      </c>
      <c r="F499" s="194">
        <v>2</v>
      </c>
      <c r="G499" s="194"/>
      <c r="H499" s="194"/>
      <c r="I499" s="184">
        <f t="shared" si="7"/>
        <v>5</v>
      </c>
    </row>
    <row r="500" spans="1:9" x14ac:dyDescent="0.25">
      <c r="A500" s="205">
        <v>40912</v>
      </c>
      <c r="B500" s="110" t="s">
        <v>119</v>
      </c>
      <c r="C500" s="110" t="s">
        <v>39</v>
      </c>
      <c r="D500" s="194" t="s">
        <v>541</v>
      </c>
      <c r="E500" s="194">
        <v>5</v>
      </c>
      <c r="F500" s="194">
        <v>4</v>
      </c>
      <c r="G500" s="194"/>
      <c r="H500" s="194"/>
      <c r="I500" s="184">
        <f t="shared" si="7"/>
        <v>1</v>
      </c>
    </row>
    <row r="501" spans="1:9" x14ac:dyDescent="0.25">
      <c r="A501" s="205">
        <v>40912</v>
      </c>
      <c r="B501" s="110" t="s">
        <v>39</v>
      </c>
      <c r="C501" s="110" t="s">
        <v>119</v>
      </c>
      <c r="D501" s="194" t="s">
        <v>540</v>
      </c>
      <c r="E501" s="194">
        <v>4</v>
      </c>
      <c r="F501" s="194">
        <v>5</v>
      </c>
      <c r="G501" s="194"/>
      <c r="H501" s="194"/>
      <c r="I501" s="184">
        <f t="shared" si="7"/>
        <v>-1</v>
      </c>
    </row>
    <row r="502" spans="1:9" x14ac:dyDescent="0.25">
      <c r="A502" s="205">
        <v>40912</v>
      </c>
      <c r="B502" s="110" t="s">
        <v>184</v>
      </c>
      <c r="C502" s="110" t="s">
        <v>162</v>
      </c>
      <c r="D502" s="194" t="s">
        <v>541</v>
      </c>
      <c r="E502" s="194">
        <v>4</v>
      </c>
      <c r="F502" s="194">
        <v>2</v>
      </c>
      <c r="G502" s="194"/>
      <c r="H502" s="194"/>
      <c r="I502" s="184">
        <f t="shared" si="7"/>
        <v>2</v>
      </c>
    </row>
    <row r="503" spans="1:9" x14ac:dyDescent="0.25">
      <c r="A503" s="205">
        <v>40912</v>
      </c>
      <c r="B503" s="110" t="s">
        <v>162</v>
      </c>
      <c r="C503" s="110" t="s">
        <v>184</v>
      </c>
      <c r="D503" s="194" t="s">
        <v>540</v>
      </c>
      <c r="E503" s="194">
        <v>2</v>
      </c>
      <c r="F503" s="194">
        <v>4</v>
      </c>
      <c r="G503" s="194"/>
      <c r="H503" s="194"/>
      <c r="I503" s="184">
        <f t="shared" si="7"/>
        <v>-2</v>
      </c>
    </row>
    <row r="504" spans="1:9" x14ac:dyDescent="0.25">
      <c r="A504" s="205">
        <v>40919</v>
      </c>
      <c r="B504" s="110" t="s">
        <v>184</v>
      </c>
      <c r="C504" s="110" t="s">
        <v>38</v>
      </c>
      <c r="D504" s="194" t="s">
        <v>540</v>
      </c>
      <c r="E504" s="194">
        <v>0</v>
      </c>
      <c r="F504" s="194">
        <v>0</v>
      </c>
      <c r="G504" s="194" t="s">
        <v>602</v>
      </c>
      <c r="H504" s="194"/>
      <c r="I504" s="184">
        <f t="shared" si="7"/>
        <v>0</v>
      </c>
    </row>
    <row r="505" spans="1:9" x14ac:dyDescent="0.25">
      <c r="A505" s="205">
        <v>40919</v>
      </c>
      <c r="B505" s="110" t="s">
        <v>39</v>
      </c>
      <c r="C505" s="110" t="s">
        <v>266</v>
      </c>
      <c r="D505" s="194" t="s">
        <v>541</v>
      </c>
      <c r="E505" s="194">
        <v>6</v>
      </c>
      <c r="F505" s="194">
        <v>4</v>
      </c>
      <c r="G505" s="194"/>
      <c r="H505" s="194"/>
      <c r="I505" s="184">
        <f t="shared" si="7"/>
        <v>2</v>
      </c>
    </row>
    <row r="506" spans="1:9" x14ac:dyDescent="0.25">
      <c r="A506" s="205">
        <v>40919</v>
      </c>
      <c r="B506" s="110" t="s">
        <v>266</v>
      </c>
      <c r="C506" s="110" t="s">
        <v>39</v>
      </c>
      <c r="D506" s="194" t="s">
        <v>540</v>
      </c>
      <c r="E506" s="194">
        <v>4</v>
      </c>
      <c r="F506" s="194">
        <v>6</v>
      </c>
      <c r="G506" s="194"/>
      <c r="H506" s="194"/>
      <c r="I506" s="184">
        <f t="shared" si="7"/>
        <v>-2</v>
      </c>
    </row>
    <row r="507" spans="1:9" x14ac:dyDescent="0.25">
      <c r="A507" s="205">
        <v>40919</v>
      </c>
      <c r="B507" s="110" t="s">
        <v>162</v>
      </c>
      <c r="C507" s="110" t="s">
        <v>119</v>
      </c>
      <c r="D507" s="194" t="s">
        <v>541</v>
      </c>
      <c r="E507" s="194">
        <v>7</v>
      </c>
      <c r="F507" s="194">
        <v>5</v>
      </c>
      <c r="G507" s="194"/>
      <c r="H507" s="194"/>
      <c r="I507" s="184">
        <f t="shared" si="7"/>
        <v>2</v>
      </c>
    </row>
    <row r="508" spans="1:9" x14ac:dyDescent="0.25">
      <c r="A508" s="205">
        <v>40919</v>
      </c>
      <c r="B508" s="110" t="s">
        <v>119</v>
      </c>
      <c r="C508" s="110" t="s">
        <v>162</v>
      </c>
      <c r="D508" s="194" t="s">
        <v>540</v>
      </c>
      <c r="E508" s="194">
        <v>5</v>
      </c>
      <c r="F508" s="194">
        <v>7</v>
      </c>
      <c r="G508" s="194"/>
      <c r="H508" s="194"/>
      <c r="I508" s="184">
        <f t="shared" si="7"/>
        <v>-2</v>
      </c>
    </row>
    <row r="509" spans="1:9" x14ac:dyDescent="0.25">
      <c r="A509" s="205">
        <v>40919</v>
      </c>
      <c r="B509" s="110" t="s">
        <v>38</v>
      </c>
      <c r="C509" s="110" t="s">
        <v>184</v>
      </c>
      <c r="D509" s="194" t="s">
        <v>601</v>
      </c>
      <c r="E509" s="194">
        <v>0</v>
      </c>
      <c r="F509" s="194">
        <v>0</v>
      </c>
      <c r="G509" s="194" t="s">
        <v>602</v>
      </c>
      <c r="H509" s="194"/>
      <c r="I509" s="184">
        <f t="shared" si="7"/>
        <v>0</v>
      </c>
    </row>
    <row r="510" spans="1:9" x14ac:dyDescent="0.25">
      <c r="A510" s="205">
        <v>40933</v>
      </c>
      <c r="B510" s="110" t="s">
        <v>119</v>
      </c>
      <c r="C510" s="110" t="s">
        <v>38</v>
      </c>
      <c r="D510" s="194" t="s">
        <v>540</v>
      </c>
      <c r="E510" s="194">
        <v>3</v>
      </c>
      <c r="F510" s="194">
        <v>5</v>
      </c>
      <c r="G510" s="194"/>
      <c r="H510" s="194"/>
      <c r="I510" s="184">
        <f t="shared" si="7"/>
        <v>-2</v>
      </c>
    </row>
    <row r="511" spans="1:9" x14ac:dyDescent="0.25">
      <c r="A511" s="205">
        <v>40933</v>
      </c>
      <c r="B511" s="110" t="s">
        <v>184</v>
      </c>
      <c r="C511" s="110" t="s">
        <v>266</v>
      </c>
      <c r="D511" s="194" t="s">
        <v>541</v>
      </c>
      <c r="E511" s="194">
        <v>10</v>
      </c>
      <c r="F511" s="194">
        <v>5</v>
      </c>
      <c r="G511" s="194"/>
      <c r="H511" s="194"/>
      <c r="I511" s="184">
        <f t="shared" si="7"/>
        <v>5</v>
      </c>
    </row>
    <row r="512" spans="1:9" x14ac:dyDescent="0.25">
      <c r="A512" s="205">
        <v>40933</v>
      </c>
      <c r="B512" s="110" t="s">
        <v>162</v>
      </c>
      <c r="C512" s="110" t="s">
        <v>39</v>
      </c>
      <c r="D512" s="194" t="s">
        <v>540</v>
      </c>
      <c r="E512" s="194">
        <v>5</v>
      </c>
      <c r="F512" s="194">
        <v>7</v>
      </c>
      <c r="G512" s="194"/>
      <c r="H512" s="194"/>
      <c r="I512" s="184">
        <f t="shared" si="7"/>
        <v>-2</v>
      </c>
    </row>
    <row r="513" spans="1:9" x14ac:dyDescent="0.25">
      <c r="A513" s="205">
        <v>40933</v>
      </c>
      <c r="B513" s="110" t="s">
        <v>38</v>
      </c>
      <c r="C513" s="110" t="s">
        <v>119</v>
      </c>
      <c r="D513" s="194" t="s">
        <v>541</v>
      </c>
      <c r="E513" s="194">
        <v>5</v>
      </c>
      <c r="F513" s="194">
        <v>3</v>
      </c>
      <c r="G513" s="194"/>
      <c r="H513" s="194"/>
      <c r="I513" s="184">
        <f t="shared" si="7"/>
        <v>2</v>
      </c>
    </row>
    <row r="514" spans="1:9" x14ac:dyDescent="0.25">
      <c r="A514" s="205">
        <v>40933</v>
      </c>
      <c r="B514" s="110" t="s">
        <v>39</v>
      </c>
      <c r="C514" s="110" t="s">
        <v>162</v>
      </c>
      <c r="D514" s="194" t="s">
        <v>541</v>
      </c>
      <c r="E514" s="194">
        <v>7</v>
      </c>
      <c r="F514" s="194">
        <v>5</v>
      </c>
      <c r="G514" s="194"/>
      <c r="H514" s="194"/>
      <c r="I514" s="184">
        <f t="shared" si="7"/>
        <v>2</v>
      </c>
    </row>
    <row r="515" spans="1:9" x14ac:dyDescent="0.25">
      <c r="A515" s="205">
        <v>40933</v>
      </c>
      <c r="B515" s="110" t="s">
        <v>266</v>
      </c>
      <c r="C515" s="110" t="s">
        <v>184</v>
      </c>
      <c r="D515" s="194" t="s">
        <v>540</v>
      </c>
      <c r="E515" s="194">
        <v>5</v>
      </c>
      <c r="F515" s="194">
        <v>10</v>
      </c>
      <c r="G515" s="194"/>
      <c r="H515" s="194"/>
      <c r="I515" s="184">
        <f t="shared" ref="I515:I578" si="8">E515-F515</f>
        <v>-5</v>
      </c>
    </row>
    <row r="516" spans="1:9" x14ac:dyDescent="0.25">
      <c r="A516" s="205">
        <v>40940</v>
      </c>
      <c r="B516" s="110" t="s">
        <v>39</v>
      </c>
      <c r="C516" s="110" t="s">
        <v>38</v>
      </c>
      <c r="D516" s="194" t="s">
        <v>540</v>
      </c>
      <c r="E516" s="194">
        <v>3</v>
      </c>
      <c r="F516" s="194">
        <v>8</v>
      </c>
      <c r="G516" s="194"/>
      <c r="H516" s="194"/>
      <c r="I516" s="184">
        <f t="shared" si="8"/>
        <v>-5</v>
      </c>
    </row>
    <row r="517" spans="1:9" x14ac:dyDescent="0.25">
      <c r="A517" s="205">
        <v>40940</v>
      </c>
      <c r="B517" s="110" t="s">
        <v>162</v>
      </c>
      <c r="C517" s="110" t="s">
        <v>266</v>
      </c>
      <c r="D517" s="194" t="s">
        <v>541</v>
      </c>
      <c r="E517" s="194">
        <v>5</v>
      </c>
      <c r="F517" s="194">
        <v>2</v>
      </c>
      <c r="G517" s="194"/>
      <c r="H517" s="194"/>
      <c r="I517" s="184">
        <f t="shared" si="8"/>
        <v>3</v>
      </c>
    </row>
    <row r="518" spans="1:9" x14ac:dyDescent="0.25">
      <c r="A518" s="205">
        <v>40940</v>
      </c>
      <c r="B518" s="110" t="s">
        <v>38</v>
      </c>
      <c r="C518" s="110" t="s">
        <v>39</v>
      </c>
      <c r="D518" s="194" t="s">
        <v>541</v>
      </c>
      <c r="E518" s="194">
        <v>8</v>
      </c>
      <c r="F518" s="194">
        <v>3</v>
      </c>
      <c r="G518" s="194"/>
      <c r="H518" s="194"/>
      <c r="I518" s="184">
        <f t="shared" si="8"/>
        <v>5</v>
      </c>
    </row>
    <row r="519" spans="1:9" x14ac:dyDescent="0.25">
      <c r="A519" s="205">
        <v>40940</v>
      </c>
      <c r="B519" s="110" t="s">
        <v>184</v>
      </c>
      <c r="C519" s="110" t="s">
        <v>119</v>
      </c>
      <c r="D519" s="194" t="s">
        <v>541</v>
      </c>
      <c r="E519" s="194">
        <v>4</v>
      </c>
      <c r="F519" s="194">
        <v>3</v>
      </c>
      <c r="G519" s="194"/>
      <c r="H519" s="194"/>
      <c r="I519" s="184">
        <f t="shared" si="8"/>
        <v>1</v>
      </c>
    </row>
    <row r="520" spans="1:9" x14ac:dyDescent="0.25">
      <c r="A520" s="205">
        <v>40940</v>
      </c>
      <c r="B520" s="110" t="s">
        <v>266</v>
      </c>
      <c r="C520" s="110" t="s">
        <v>162</v>
      </c>
      <c r="D520" s="194" t="s">
        <v>540</v>
      </c>
      <c r="E520" s="194">
        <v>2</v>
      </c>
      <c r="F520" s="194">
        <v>5</v>
      </c>
      <c r="G520" s="194"/>
      <c r="H520" s="194"/>
      <c r="I520" s="184">
        <f t="shared" si="8"/>
        <v>-3</v>
      </c>
    </row>
    <row r="521" spans="1:9" x14ac:dyDescent="0.25">
      <c r="A521" s="205">
        <v>40940</v>
      </c>
      <c r="B521" s="110" t="s">
        <v>119</v>
      </c>
      <c r="C521" s="110" t="s">
        <v>184</v>
      </c>
      <c r="D521" s="194" t="s">
        <v>540</v>
      </c>
      <c r="E521" s="194">
        <v>3</v>
      </c>
      <c r="F521" s="194">
        <v>4</v>
      </c>
      <c r="G521" s="194"/>
      <c r="H521" s="194"/>
      <c r="I521" s="184">
        <f t="shared" si="8"/>
        <v>-1</v>
      </c>
    </row>
    <row r="522" spans="1:9" x14ac:dyDescent="0.25">
      <c r="A522" s="205">
        <v>40947</v>
      </c>
      <c r="B522" s="110" t="s">
        <v>162</v>
      </c>
      <c r="C522" s="110" t="s">
        <v>38</v>
      </c>
      <c r="D522" s="194" t="s">
        <v>540</v>
      </c>
      <c r="E522" s="194">
        <v>3</v>
      </c>
      <c r="F522" s="194">
        <v>6</v>
      </c>
      <c r="G522" s="194"/>
      <c r="H522" s="194"/>
      <c r="I522" s="184">
        <f t="shared" si="8"/>
        <v>-3</v>
      </c>
    </row>
    <row r="523" spans="1:9" x14ac:dyDescent="0.25">
      <c r="A523" s="205">
        <v>40947</v>
      </c>
      <c r="B523" s="110" t="s">
        <v>119</v>
      </c>
      <c r="C523" s="110" t="s">
        <v>266</v>
      </c>
      <c r="D523" s="194" t="s">
        <v>541</v>
      </c>
      <c r="E523" s="194">
        <v>5</v>
      </c>
      <c r="F523" s="194">
        <v>4</v>
      </c>
      <c r="G523" s="194"/>
      <c r="H523" s="194"/>
      <c r="I523" s="184">
        <f t="shared" si="8"/>
        <v>1</v>
      </c>
    </row>
    <row r="524" spans="1:9" x14ac:dyDescent="0.25">
      <c r="A524" s="205">
        <v>40947</v>
      </c>
      <c r="B524" s="110" t="s">
        <v>184</v>
      </c>
      <c r="C524" s="110" t="s">
        <v>39</v>
      </c>
      <c r="D524" s="194" t="s">
        <v>541</v>
      </c>
      <c r="E524" s="194">
        <v>6</v>
      </c>
      <c r="F524" s="194">
        <v>3</v>
      </c>
      <c r="G524" s="194"/>
      <c r="H524" s="194"/>
      <c r="I524" s="184">
        <f t="shared" si="8"/>
        <v>3</v>
      </c>
    </row>
    <row r="525" spans="1:9" x14ac:dyDescent="0.25">
      <c r="A525" s="205">
        <v>40947</v>
      </c>
      <c r="B525" s="110" t="s">
        <v>266</v>
      </c>
      <c r="C525" s="110" t="s">
        <v>119</v>
      </c>
      <c r="D525" s="194" t="s">
        <v>540</v>
      </c>
      <c r="E525" s="194">
        <v>4</v>
      </c>
      <c r="F525" s="194">
        <v>5</v>
      </c>
      <c r="G525" s="194"/>
      <c r="H525" s="194"/>
      <c r="I525" s="184">
        <f t="shared" si="8"/>
        <v>-1</v>
      </c>
    </row>
    <row r="526" spans="1:9" x14ac:dyDescent="0.25">
      <c r="A526" s="205">
        <v>40947</v>
      </c>
      <c r="B526" s="110" t="s">
        <v>38</v>
      </c>
      <c r="C526" s="110" t="s">
        <v>162</v>
      </c>
      <c r="D526" s="194" t="s">
        <v>541</v>
      </c>
      <c r="E526" s="194">
        <v>6</v>
      </c>
      <c r="F526" s="194">
        <v>3</v>
      </c>
      <c r="G526" s="194"/>
      <c r="H526" s="194"/>
      <c r="I526" s="184">
        <f t="shared" si="8"/>
        <v>3</v>
      </c>
    </row>
    <row r="527" spans="1:9" x14ac:dyDescent="0.25">
      <c r="A527" s="205">
        <v>40947</v>
      </c>
      <c r="B527" s="110" t="s">
        <v>39</v>
      </c>
      <c r="C527" s="110" t="s">
        <v>184</v>
      </c>
      <c r="D527" s="194" t="s">
        <v>540</v>
      </c>
      <c r="E527" s="194">
        <v>3</v>
      </c>
      <c r="F527" s="194">
        <v>6</v>
      </c>
      <c r="G527" s="194"/>
      <c r="H527" s="194"/>
      <c r="I527" s="184">
        <f t="shared" si="8"/>
        <v>-3</v>
      </c>
    </row>
    <row r="528" spans="1:9" x14ac:dyDescent="0.25">
      <c r="A528" s="205">
        <v>40954</v>
      </c>
      <c r="B528" s="110" t="s">
        <v>266</v>
      </c>
      <c r="C528" s="110" t="s">
        <v>38</v>
      </c>
      <c r="D528" s="194" t="s">
        <v>540</v>
      </c>
      <c r="E528" s="194">
        <v>3</v>
      </c>
      <c r="F528" s="194">
        <v>7</v>
      </c>
      <c r="G528" s="194"/>
      <c r="H528" s="194"/>
      <c r="I528" s="184">
        <f t="shared" si="8"/>
        <v>-4</v>
      </c>
    </row>
    <row r="529" spans="1:9" x14ac:dyDescent="0.25">
      <c r="A529" s="205">
        <v>40954</v>
      </c>
      <c r="B529" s="110" t="s">
        <v>38</v>
      </c>
      <c r="C529" s="110" t="s">
        <v>266</v>
      </c>
      <c r="D529" s="194" t="s">
        <v>541</v>
      </c>
      <c r="E529" s="194">
        <v>7</v>
      </c>
      <c r="F529" s="194">
        <v>3</v>
      </c>
      <c r="G529" s="194"/>
      <c r="H529" s="194"/>
      <c r="I529" s="184">
        <f t="shared" si="8"/>
        <v>4</v>
      </c>
    </row>
    <row r="530" spans="1:9" x14ac:dyDescent="0.25">
      <c r="A530" s="205">
        <v>40954</v>
      </c>
      <c r="B530" s="110" t="s">
        <v>119</v>
      </c>
      <c r="C530" s="110" t="s">
        <v>39</v>
      </c>
      <c r="D530" s="194" t="s">
        <v>540</v>
      </c>
      <c r="E530" s="194">
        <v>4</v>
      </c>
      <c r="F530" s="194">
        <v>5</v>
      </c>
      <c r="G530" s="194"/>
      <c r="H530" s="194"/>
      <c r="I530" s="184">
        <f t="shared" si="8"/>
        <v>-1</v>
      </c>
    </row>
    <row r="531" spans="1:9" x14ac:dyDescent="0.25">
      <c r="A531" s="205">
        <v>40954</v>
      </c>
      <c r="B531" s="110" t="s">
        <v>39</v>
      </c>
      <c r="C531" s="110" t="s">
        <v>119</v>
      </c>
      <c r="D531" s="194" t="s">
        <v>541</v>
      </c>
      <c r="E531" s="194">
        <v>5</v>
      </c>
      <c r="F531" s="194">
        <v>4</v>
      </c>
      <c r="G531" s="194"/>
      <c r="H531" s="194"/>
      <c r="I531" s="184">
        <f t="shared" si="8"/>
        <v>1</v>
      </c>
    </row>
    <row r="532" spans="1:9" x14ac:dyDescent="0.25">
      <c r="A532" s="205">
        <v>40954</v>
      </c>
      <c r="B532" s="110" t="s">
        <v>184</v>
      </c>
      <c r="C532" s="110" t="s">
        <v>162</v>
      </c>
      <c r="D532" s="194" t="s">
        <v>540</v>
      </c>
      <c r="E532" s="194">
        <v>3</v>
      </c>
      <c r="F532" s="194">
        <v>6</v>
      </c>
      <c r="G532" s="194"/>
      <c r="H532" s="194"/>
      <c r="I532" s="184">
        <f t="shared" si="8"/>
        <v>-3</v>
      </c>
    </row>
    <row r="533" spans="1:9" x14ac:dyDescent="0.25">
      <c r="A533" s="205">
        <v>40954</v>
      </c>
      <c r="B533" s="110" t="s">
        <v>162</v>
      </c>
      <c r="C533" s="110" t="s">
        <v>184</v>
      </c>
      <c r="D533" s="194" t="s">
        <v>541</v>
      </c>
      <c r="E533" s="194">
        <v>6</v>
      </c>
      <c r="F533" s="194">
        <v>3</v>
      </c>
      <c r="G533" s="194"/>
      <c r="H533" s="194"/>
      <c r="I533" s="184">
        <f t="shared" si="8"/>
        <v>3</v>
      </c>
    </row>
    <row r="534" spans="1:9" x14ac:dyDescent="0.25">
      <c r="A534" s="205">
        <v>40961</v>
      </c>
      <c r="B534" s="110" t="s">
        <v>184</v>
      </c>
      <c r="C534" s="110" t="s">
        <v>38</v>
      </c>
      <c r="D534" s="194" t="s">
        <v>540</v>
      </c>
      <c r="E534" s="194">
        <v>2</v>
      </c>
      <c r="F534" s="194">
        <v>4</v>
      </c>
      <c r="G534" s="194"/>
      <c r="H534" s="194"/>
      <c r="I534" s="184">
        <f t="shared" si="8"/>
        <v>-2</v>
      </c>
    </row>
    <row r="535" spans="1:9" x14ac:dyDescent="0.25">
      <c r="A535" s="205">
        <v>40961</v>
      </c>
      <c r="B535" s="110" t="s">
        <v>39</v>
      </c>
      <c r="C535" s="110" t="s">
        <v>266</v>
      </c>
      <c r="D535" s="194" t="s">
        <v>541</v>
      </c>
      <c r="E535" s="194">
        <v>10</v>
      </c>
      <c r="F535" s="194">
        <v>1</v>
      </c>
      <c r="G535" s="194"/>
      <c r="H535" s="194"/>
      <c r="I535" s="184">
        <f t="shared" si="8"/>
        <v>9</v>
      </c>
    </row>
    <row r="536" spans="1:9" x14ac:dyDescent="0.25">
      <c r="A536" s="205">
        <v>40961</v>
      </c>
      <c r="B536" s="110" t="s">
        <v>266</v>
      </c>
      <c r="C536" s="110" t="s">
        <v>39</v>
      </c>
      <c r="D536" s="194" t="s">
        <v>540</v>
      </c>
      <c r="E536" s="194">
        <v>1</v>
      </c>
      <c r="F536" s="194">
        <v>10</v>
      </c>
      <c r="G536" s="194"/>
      <c r="H536" s="194"/>
      <c r="I536" s="184">
        <f t="shared" si="8"/>
        <v>-9</v>
      </c>
    </row>
    <row r="537" spans="1:9" x14ac:dyDescent="0.25">
      <c r="A537" s="205">
        <v>40961</v>
      </c>
      <c r="B537" s="110" t="s">
        <v>162</v>
      </c>
      <c r="C537" s="110" t="s">
        <v>119</v>
      </c>
      <c r="D537" s="194" t="s">
        <v>540</v>
      </c>
      <c r="E537" s="194">
        <v>4</v>
      </c>
      <c r="F537" s="194">
        <v>5</v>
      </c>
      <c r="G537" s="194"/>
      <c r="H537" s="194"/>
      <c r="I537" s="184">
        <f t="shared" si="8"/>
        <v>-1</v>
      </c>
    </row>
    <row r="538" spans="1:9" x14ac:dyDescent="0.25">
      <c r="A538" s="205">
        <v>40961</v>
      </c>
      <c r="B538" s="110" t="s">
        <v>119</v>
      </c>
      <c r="C538" s="110" t="s">
        <v>162</v>
      </c>
      <c r="D538" s="194" t="s">
        <v>541</v>
      </c>
      <c r="E538" s="194">
        <v>5</v>
      </c>
      <c r="F538" s="194">
        <v>4</v>
      </c>
      <c r="G538" s="194"/>
      <c r="H538" s="194"/>
      <c r="I538" s="184">
        <f t="shared" si="8"/>
        <v>1</v>
      </c>
    </row>
    <row r="539" spans="1:9" x14ac:dyDescent="0.25">
      <c r="A539" s="205">
        <v>40961</v>
      </c>
      <c r="B539" s="110" t="s">
        <v>38</v>
      </c>
      <c r="C539" s="110" t="s">
        <v>184</v>
      </c>
      <c r="D539" s="194" t="s">
        <v>541</v>
      </c>
      <c r="E539" s="194">
        <v>4</v>
      </c>
      <c r="F539" s="194">
        <v>2</v>
      </c>
      <c r="G539" s="194"/>
      <c r="H539" s="194"/>
      <c r="I539" s="184">
        <f t="shared" si="8"/>
        <v>2</v>
      </c>
    </row>
    <row r="540" spans="1:9" x14ac:dyDescent="0.25">
      <c r="A540" s="205">
        <v>40968</v>
      </c>
      <c r="B540" s="110" t="s">
        <v>119</v>
      </c>
      <c r="C540" s="110" t="s">
        <v>38</v>
      </c>
      <c r="D540" s="194" t="s">
        <v>540</v>
      </c>
      <c r="E540" s="194">
        <v>3</v>
      </c>
      <c r="F540" s="194">
        <v>5</v>
      </c>
      <c r="G540" s="194"/>
      <c r="H540" s="194"/>
      <c r="I540" s="184">
        <f t="shared" si="8"/>
        <v>-2</v>
      </c>
    </row>
    <row r="541" spans="1:9" x14ac:dyDescent="0.25">
      <c r="A541" s="205">
        <v>40968</v>
      </c>
      <c r="B541" s="110" t="s">
        <v>184</v>
      </c>
      <c r="C541" s="110" t="s">
        <v>266</v>
      </c>
      <c r="D541" s="194" t="s">
        <v>599</v>
      </c>
      <c r="E541" s="194">
        <v>4</v>
      </c>
      <c r="F541" s="194">
        <v>4</v>
      </c>
      <c r="G541" s="194" t="s">
        <v>600</v>
      </c>
      <c r="H541" s="194"/>
      <c r="I541" s="184">
        <f t="shared" si="8"/>
        <v>0</v>
      </c>
    </row>
    <row r="542" spans="1:9" x14ac:dyDescent="0.25">
      <c r="A542" s="205">
        <v>40968</v>
      </c>
      <c r="B542" s="110" t="s">
        <v>162</v>
      </c>
      <c r="C542" s="110" t="s">
        <v>39</v>
      </c>
      <c r="D542" s="194" t="s">
        <v>541</v>
      </c>
      <c r="E542" s="194">
        <v>5</v>
      </c>
      <c r="F542" s="194">
        <v>4</v>
      </c>
      <c r="G542" s="194"/>
      <c r="H542" s="194"/>
      <c r="I542" s="184">
        <f t="shared" si="8"/>
        <v>1</v>
      </c>
    </row>
    <row r="543" spans="1:9" x14ac:dyDescent="0.25">
      <c r="A543" s="205">
        <v>40968</v>
      </c>
      <c r="B543" s="110" t="s">
        <v>38</v>
      </c>
      <c r="C543" s="110" t="s">
        <v>119</v>
      </c>
      <c r="D543" s="194" t="s">
        <v>541</v>
      </c>
      <c r="E543" s="194">
        <v>5</v>
      </c>
      <c r="F543" s="194">
        <v>3</v>
      </c>
      <c r="G543" s="194"/>
      <c r="H543" s="194"/>
      <c r="I543" s="184">
        <f t="shared" si="8"/>
        <v>2</v>
      </c>
    </row>
    <row r="544" spans="1:9" x14ac:dyDescent="0.25">
      <c r="A544" s="205">
        <v>40968</v>
      </c>
      <c r="B544" s="110" t="s">
        <v>39</v>
      </c>
      <c r="C544" s="110" t="s">
        <v>162</v>
      </c>
      <c r="D544" s="194" t="s">
        <v>540</v>
      </c>
      <c r="E544" s="194">
        <v>4</v>
      </c>
      <c r="F544" s="194">
        <v>5</v>
      </c>
      <c r="G544" s="194"/>
      <c r="H544" s="194"/>
      <c r="I544" s="184">
        <f t="shared" si="8"/>
        <v>-1</v>
      </c>
    </row>
    <row r="545" spans="1:9" x14ac:dyDescent="0.25">
      <c r="A545" s="205">
        <v>40968</v>
      </c>
      <c r="B545" s="110" t="s">
        <v>266</v>
      </c>
      <c r="C545" s="110" t="s">
        <v>184</v>
      </c>
      <c r="D545" s="194" t="s">
        <v>389</v>
      </c>
      <c r="E545" s="194">
        <v>4</v>
      </c>
      <c r="F545" s="194">
        <v>4</v>
      </c>
      <c r="G545" s="194" t="s">
        <v>600</v>
      </c>
      <c r="H545" s="194"/>
      <c r="I545" s="184">
        <f t="shared" si="8"/>
        <v>0</v>
      </c>
    </row>
    <row r="546" spans="1:9" x14ac:dyDescent="0.25">
      <c r="A546" s="205">
        <v>40975</v>
      </c>
      <c r="B546" s="110" t="s">
        <v>39</v>
      </c>
      <c r="C546" s="110" t="s">
        <v>38</v>
      </c>
      <c r="D546" s="194" t="s">
        <v>541</v>
      </c>
      <c r="E546" s="194">
        <v>6</v>
      </c>
      <c r="F546" s="194">
        <v>4</v>
      </c>
      <c r="G546" s="194"/>
      <c r="H546" s="194"/>
      <c r="I546" s="184">
        <f t="shared" si="8"/>
        <v>2</v>
      </c>
    </row>
    <row r="547" spans="1:9" x14ac:dyDescent="0.25">
      <c r="A547" s="205">
        <v>40975</v>
      </c>
      <c r="B547" s="110" t="s">
        <v>162</v>
      </c>
      <c r="C547" s="110" t="s">
        <v>266</v>
      </c>
      <c r="D547" s="194" t="s">
        <v>541</v>
      </c>
      <c r="E547" s="194">
        <v>10</v>
      </c>
      <c r="F547" s="194">
        <v>1</v>
      </c>
      <c r="G547" s="194"/>
      <c r="H547" s="194"/>
      <c r="I547" s="184">
        <f t="shared" si="8"/>
        <v>9</v>
      </c>
    </row>
    <row r="548" spans="1:9" x14ac:dyDescent="0.25">
      <c r="A548" s="205">
        <v>40975</v>
      </c>
      <c r="B548" s="110" t="s">
        <v>38</v>
      </c>
      <c r="C548" s="110" t="s">
        <v>39</v>
      </c>
      <c r="D548" s="194" t="s">
        <v>540</v>
      </c>
      <c r="E548" s="194">
        <v>4</v>
      </c>
      <c r="F548" s="194">
        <v>6</v>
      </c>
      <c r="G548" s="194"/>
      <c r="H548" s="194"/>
      <c r="I548" s="184">
        <f t="shared" si="8"/>
        <v>-2</v>
      </c>
    </row>
    <row r="549" spans="1:9" x14ac:dyDescent="0.25">
      <c r="A549" s="205">
        <v>40975</v>
      </c>
      <c r="B549" s="110" t="s">
        <v>184</v>
      </c>
      <c r="C549" s="110" t="s">
        <v>119</v>
      </c>
      <c r="D549" s="194" t="s">
        <v>541</v>
      </c>
      <c r="E549" s="194">
        <v>9</v>
      </c>
      <c r="F549" s="194">
        <v>2</v>
      </c>
      <c r="G549" s="194"/>
      <c r="H549" s="194"/>
      <c r="I549" s="184">
        <f t="shared" si="8"/>
        <v>7</v>
      </c>
    </row>
    <row r="550" spans="1:9" x14ac:dyDescent="0.25">
      <c r="A550" s="205">
        <v>40975</v>
      </c>
      <c r="B550" s="110" t="s">
        <v>266</v>
      </c>
      <c r="C550" s="110" t="s">
        <v>162</v>
      </c>
      <c r="D550" s="194" t="s">
        <v>540</v>
      </c>
      <c r="E550" s="194">
        <v>1</v>
      </c>
      <c r="F550" s="194">
        <v>10</v>
      </c>
      <c r="G550" s="194"/>
      <c r="H550" s="194"/>
      <c r="I550" s="184">
        <f t="shared" si="8"/>
        <v>-9</v>
      </c>
    </row>
    <row r="551" spans="1:9" x14ac:dyDescent="0.25">
      <c r="A551" s="205">
        <v>40975</v>
      </c>
      <c r="B551" s="110" t="s">
        <v>119</v>
      </c>
      <c r="C551" s="110" t="s">
        <v>184</v>
      </c>
      <c r="D551" s="194" t="s">
        <v>540</v>
      </c>
      <c r="E551" s="194">
        <v>2</v>
      </c>
      <c r="F551" s="194">
        <v>9</v>
      </c>
      <c r="G551" s="194"/>
      <c r="H551" s="194"/>
      <c r="I551" s="184">
        <f t="shared" si="8"/>
        <v>-7</v>
      </c>
    </row>
    <row r="552" spans="1:9" x14ac:dyDescent="0.25">
      <c r="A552" s="205">
        <v>40982</v>
      </c>
      <c r="B552" s="110" t="s">
        <v>162</v>
      </c>
      <c r="C552" s="110" t="s">
        <v>38</v>
      </c>
      <c r="D552" s="194" t="s">
        <v>540</v>
      </c>
      <c r="E552" s="194">
        <v>3</v>
      </c>
      <c r="F552" s="194">
        <v>6</v>
      </c>
      <c r="G552" s="194"/>
      <c r="H552" s="194"/>
      <c r="I552" s="184">
        <f t="shared" si="8"/>
        <v>-3</v>
      </c>
    </row>
    <row r="553" spans="1:9" x14ac:dyDescent="0.25">
      <c r="A553" s="205">
        <v>40982</v>
      </c>
      <c r="B553" s="110" t="s">
        <v>119</v>
      </c>
      <c r="C553" s="110" t="s">
        <v>266</v>
      </c>
      <c r="D553" s="194" t="s">
        <v>540</v>
      </c>
      <c r="E553" s="194">
        <v>4</v>
      </c>
      <c r="F553" s="194">
        <v>5</v>
      </c>
      <c r="G553" s="194"/>
      <c r="H553" s="194"/>
      <c r="I553" s="184">
        <f t="shared" si="8"/>
        <v>-1</v>
      </c>
    </row>
    <row r="554" spans="1:9" x14ac:dyDescent="0.25">
      <c r="A554" s="205">
        <v>40982</v>
      </c>
      <c r="B554" s="110" t="s">
        <v>184</v>
      </c>
      <c r="C554" s="110" t="s">
        <v>39</v>
      </c>
      <c r="D554" s="194" t="s">
        <v>540</v>
      </c>
      <c r="E554" s="194">
        <v>3</v>
      </c>
      <c r="F554" s="194">
        <v>4</v>
      </c>
      <c r="G554" s="194"/>
      <c r="H554" s="194"/>
      <c r="I554" s="184">
        <f t="shared" si="8"/>
        <v>-1</v>
      </c>
    </row>
    <row r="555" spans="1:9" x14ac:dyDescent="0.25">
      <c r="A555" s="205">
        <v>40982</v>
      </c>
      <c r="B555" s="110" t="s">
        <v>266</v>
      </c>
      <c r="C555" s="110" t="s">
        <v>119</v>
      </c>
      <c r="D555" s="194" t="s">
        <v>541</v>
      </c>
      <c r="E555" s="194">
        <v>5</v>
      </c>
      <c r="F555" s="194">
        <v>4</v>
      </c>
      <c r="G555" s="194"/>
      <c r="H555" s="194"/>
      <c r="I555" s="184">
        <f t="shared" si="8"/>
        <v>1</v>
      </c>
    </row>
    <row r="556" spans="1:9" x14ac:dyDescent="0.25">
      <c r="A556" s="205">
        <v>40982</v>
      </c>
      <c r="B556" s="110" t="s">
        <v>38</v>
      </c>
      <c r="C556" s="110" t="s">
        <v>162</v>
      </c>
      <c r="D556" s="194" t="s">
        <v>541</v>
      </c>
      <c r="E556" s="194">
        <v>6</v>
      </c>
      <c r="F556" s="194">
        <v>3</v>
      </c>
      <c r="G556" s="194"/>
      <c r="H556" s="194"/>
      <c r="I556" s="184">
        <f t="shared" si="8"/>
        <v>3</v>
      </c>
    </row>
    <row r="557" spans="1:9" x14ac:dyDescent="0.25">
      <c r="A557" s="205">
        <v>40982</v>
      </c>
      <c r="B557" s="110" t="s">
        <v>39</v>
      </c>
      <c r="C557" s="110" t="s">
        <v>184</v>
      </c>
      <c r="D557" s="194" t="s">
        <v>541</v>
      </c>
      <c r="E557" s="194">
        <v>4</v>
      </c>
      <c r="F557" s="194">
        <v>3</v>
      </c>
      <c r="G557" s="194"/>
      <c r="H557" s="194"/>
      <c r="I557" s="184">
        <f t="shared" si="8"/>
        <v>1</v>
      </c>
    </row>
    <row r="558" spans="1:9" x14ac:dyDescent="0.25">
      <c r="A558" s="205">
        <v>40996</v>
      </c>
      <c r="B558" s="110" t="s">
        <v>266</v>
      </c>
      <c r="C558" s="110" t="s">
        <v>38</v>
      </c>
      <c r="D558" s="194" t="s">
        <v>599</v>
      </c>
      <c r="E558" s="194">
        <v>5</v>
      </c>
      <c r="F558" s="194">
        <v>5</v>
      </c>
      <c r="G558" s="194" t="s">
        <v>600</v>
      </c>
      <c r="H558" s="194"/>
      <c r="I558" s="184">
        <f t="shared" si="8"/>
        <v>0</v>
      </c>
    </row>
    <row r="559" spans="1:9" x14ac:dyDescent="0.25">
      <c r="A559" s="205">
        <v>40996</v>
      </c>
      <c r="B559" s="110" t="s">
        <v>38</v>
      </c>
      <c r="C559" s="110" t="s">
        <v>266</v>
      </c>
      <c r="D559" s="194" t="s">
        <v>389</v>
      </c>
      <c r="E559" s="194">
        <v>5</v>
      </c>
      <c r="F559" s="194">
        <v>5</v>
      </c>
      <c r="G559" s="194" t="s">
        <v>600</v>
      </c>
      <c r="H559" s="194"/>
      <c r="I559" s="184">
        <f t="shared" si="8"/>
        <v>0</v>
      </c>
    </row>
    <row r="560" spans="1:9" x14ac:dyDescent="0.25">
      <c r="A560" s="205">
        <v>40996</v>
      </c>
      <c r="B560" s="110" t="s">
        <v>119</v>
      </c>
      <c r="C560" s="110" t="s">
        <v>39</v>
      </c>
      <c r="D560" s="194" t="s">
        <v>540</v>
      </c>
      <c r="E560" s="194">
        <v>3</v>
      </c>
      <c r="F560" s="194">
        <v>5</v>
      </c>
      <c r="G560" s="194"/>
      <c r="H560" s="194"/>
      <c r="I560" s="184">
        <f t="shared" si="8"/>
        <v>-2</v>
      </c>
    </row>
    <row r="561" spans="1:9" x14ac:dyDescent="0.25">
      <c r="A561" s="205">
        <v>40996</v>
      </c>
      <c r="B561" s="110" t="s">
        <v>39</v>
      </c>
      <c r="C561" s="110" t="s">
        <v>119</v>
      </c>
      <c r="D561" s="194" t="s">
        <v>541</v>
      </c>
      <c r="E561" s="194">
        <v>5</v>
      </c>
      <c r="F561" s="194">
        <v>3</v>
      </c>
      <c r="G561" s="194"/>
      <c r="H561" s="194"/>
      <c r="I561" s="184">
        <f t="shared" si="8"/>
        <v>2</v>
      </c>
    </row>
    <row r="562" spans="1:9" x14ac:dyDescent="0.25">
      <c r="A562" s="205">
        <v>40996</v>
      </c>
      <c r="B562" s="110" t="s">
        <v>184</v>
      </c>
      <c r="C562" s="110" t="s">
        <v>162</v>
      </c>
      <c r="D562" s="194" t="s">
        <v>540</v>
      </c>
      <c r="E562" s="194">
        <v>6</v>
      </c>
      <c r="F562" s="194">
        <v>7</v>
      </c>
      <c r="G562" s="194"/>
      <c r="H562" s="194"/>
      <c r="I562" s="184">
        <f t="shared" si="8"/>
        <v>-1</v>
      </c>
    </row>
    <row r="563" spans="1:9" x14ac:dyDescent="0.25">
      <c r="A563" s="205">
        <v>40996</v>
      </c>
      <c r="B563" s="110" t="s">
        <v>162</v>
      </c>
      <c r="C563" s="110" t="s">
        <v>184</v>
      </c>
      <c r="D563" s="194" t="s">
        <v>541</v>
      </c>
      <c r="E563" s="194">
        <v>7</v>
      </c>
      <c r="F563" s="194">
        <v>6</v>
      </c>
      <c r="G563" s="194"/>
      <c r="H563" s="194"/>
      <c r="I563" s="184">
        <f t="shared" si="8"/>
        <v>1</v>
      </c>
    </row>
    <row r="564" spans="1:9" x14ac:dyDescent="0.25">
      <c r="A564" s="205">
        <v>41003</v>
      </c>
      <c r="B564" s="110" t="s">
        <v>184</v>
      </c>
      <c r="C564" s="110" t="s">
        <v>38</v>
      </c>
      <c r="D564" s="194" t="s">
        <v>540</v>
      </c>
      <c r="E564" s="194">
        <v>1</v>
      </c>
      <c r="F564" s="194">
        <v>5</v>
      </c>
      <c r="G564" s="194"/>
      <c r="H564" s="194"/>
      <c r="I564" s="184">
        <f t="shared" si="8"/>
        <v>-4</v>
      </c>
    </row>
    <row r="565" spans="1:9" x14ac:dyDescent="0.25">
      <c r="A565" s="205">
        <v>41003</v>
      </c>
      <c r="B565" s="110" t="s">
        <v>39</v>
      </c>
      <c r="C565" s="110" t="s">
        <v>266</v>
      </c>
      <c r="D565" s="194" t="s">
        <v>540</v>
      </c>
      <c r="E565" s="194">
        <v>5</v>
      </c>
      <c r="F565" s="194">
        <v>6</v>
      </c>
      <c r="G565" s="194"/>
      <c r="H565" s="194"/>
      <c r="I565" s="184">
        <f t="shared" si="8"/>
        <v>-1</v>
      </c>
    </row>
    <row r="566" spans="1:9" x14ac:dyDescent="0.25">
      <c r="A566" s="205">
        <v>41003</v>
      </c>
      <c r="B566" s="110" t="s">
        <v>266</v>
      </c>
      <c r="C566" s="110" t="s">
        <v>39</v>
      </c>
      <c r="D566" s="194" t="s">
        <v>541</v>
      </c>
      <c r="E566" s="194">
        <v>6</v>
      </c>
      <c r="F566" s="194">
        <v>5</v>
      </c>
      <c r="G566" s="194"/>
      <c r="H566" s="194"/>
      <c r="I566" s="184">
        <f t="shared" si="8"/>
        <v>1</v>
      </c>
    </row>
    <row r="567" spans="1:9" x14ac:dyDescent="0.25">
      <c r="A567" s="205">
        <v>41003</v>
      </c>
      <c r="B567" s="110" t="s">
        <v>162</v>
      </c>
      <c r="C567" s="110" t="s">
        <v>119</v>
      </c>
      <c r="D567" s="194" t="s">
        <v>540</v>
      </c>
      <c r="E567" s="194">
        <v>3</v>
      </c>
      <c r="F567" s="194">
        <v>6</v>
      </c>
      <c r="G567" s="194"/>
      <c r="H567" s="194"/>
      <c r="I567" s="184">
        <f t="shared" si="8"/>
        <v>-3</v>
      </c>
    </row>
    <row r="568" spans="1:9" x14ac:dyDescent="0.25">
      <c r="A568" s="205">
        <v>41003</v>
      </c>
      <c r="B568" s="110" t="s">
        <v>119</v>
      </c>
      <c r="C568" s="110" t="s">
        <v>162</v>
      </c>
      <c r="D568" s="194" t="s">
        <v>541</v>
      </c>
      <c r="E568" s="194">
        <v>6</v>
      </c>
      <c r="F568" s="194">
        <v>3</v>
      </c>
      <c r="G568" s="194"/>
      <c r="H568" s="194"/>
      <c r="I568" s="184">
        <f t="shared" si="8"/>
        <v>3</v>
      </c>
    </row>
    <row r="569" spans="1:9" x14ac:dyDescent="0.25">
      <c r="A569" s="205">
        <v>41003</v>
      </c>
      <c r="B569" s="110" t="s">
        <v>38</v>
      </c>
      <c r="C569" s="110" t="s">
        <v>184</v>
      </c>
      <c r="D569" s="194" t="s">
        <v>541</v>
      </c>
      <c r="E569" s="194">
        <v>5</v>
      </c>
      <c r="F569" s="194">
        <v>1</v>
      </c>
      <c r="G569" s="194"/>
      <c r="H569" s="194"/>
      <c r="I569" s="184">
        <f t="shared" si="8"/>
        <v>4</v>
      </c>
    </row>
    <row r="570" spans="1:9" x14ac:dyDescent="0.25">
      <c r="A570" s="205">
        <v>41010</v>
      </c>
      <c r="B570" s="110" t="s">
        <v>119</v>
      </c>
      <c r="C570" s="110" t="s">
        <v>38</v>
      </c>
      <c r="D570" s="194" t="s">
        <v>540</v>
      </c>
      <c r="E570" s="194">
        <v>3</v>
      </c>
      <c r="F570" s="194">
        <v>9</v>
      </c>
      <c r="G570" s="194"/>
      <c r="H570" s="194"/>
      <c r="I570" s="184">
        <f t="shared" si="8"/>
        <v>-6</v>
      </c>
    </row>
    <row r="571" spans="1:9" x14ac:dyDescent="0.25">
      <c r="A571" s="205">
        <v>41010</v>
      </c>
      <c r="B571" s="110" t="s">
        <v>184</v>
      </c>
      <c r="C571" s="110" t="s">
        <v>266</v>
      </c>
      <c r="D571" s="194" t="s">
        <v>245</v>
      </c>
      <c r="E571" s="194"/>
      <c r="F571" s="194"/>
      <c r="G571" s="194"/>
      <c r="H571" s="194"/>
      <c r="I571" s="184">
        <f t="shared" si="8"/>
        <v>0</v>
      </c>
    </row>
    <row r="572" spans="1:9" x14ac:dyDescent="0.25">
      <c r="A572" s="205">
        <v>41010</v>
      </c>
      <c r="B572" s="110" t="s">
        <v>162</v>
      </c>
      <c r="C572" s="110" t="s">
        <v>39</v>
      </c>
      <c r="D572" s="194" t="s">
        <v>541</v>
      </c>
      <c r="E572" s="194">
        <v>6</v>
      </c>
      <c r="F572" s="194">
        <v>3</v>
      </c>
      <c r="G572" s="194"/>
      <c r="H572" s="194"/>
      <c r="I572" s="184">
        <f t="shared" si="8"/>
        <v>3</v>
      </c>
    </row>
    <row r="573" spans="1:9" x14ac:dyDescent="0.25">
      <c r="A573" s="205">
        <v>41010</v>
      </c>
      <c r="B573" s="110" t="s">
        <v>38</v>
      </c>
      <c r="C573" s="110" t="s">
        <v>119</v>
      </c>
      <c r="D573" s="194" t="s">
        <v>541</v>
      </c>
      <c r="E573" s="194">
        <v>9</v>
      </c>
      <c r="F573" s="194">
        <v>3</v>
      </c>
      <c r="G573" s="194"/>
      <c r="H573" s="194"/>
      <c r="I573" s="184">
        <f t="shared" si="8"/>
        <v>6</v>
      </c>
    </row>
    <row r="574" spans="1:9" x14ac:dyDescent="0.25">
      <c r="A574" s="205">
        <v>41010</v>
      </c>
      <c r="B574" s="110" t="s">
        <v>39</v>
      </c>
      <c r="C574" s="110" t="s">
        <v>162</v>
      </c>
      <c r="D574" s="194" t="s">
        <v>540</v>
      </c>
      <c r="E574" s="194">
        <v>3</v>
      </c>
      <c r="F574" s="194">
        <v>6</v>
      </c>
      <c r="G574" s="194"/>
      <c r="H574" s="194"/>
      <c r="I574" s="184">
        <f t="shared" si="8"/>
        <v>-3</v>
      </c>
    </row>
    <row r="575" spans="1:9" x14ac:dyDescent="0.25">
      <c r="A575" s="205">
        <v>41010</v>
      </c>
      <c r="B575" s="110" t="s">
        <v>266</v>
      </c>
      <c r="C575" s="110" t="s">
        <v>184</v>
      </c>
      <c r="D575" s="194" t="s">
        <v>245</v>
      </c>
      <c r="E575" s="194"/>
      <c r="F575" s="194"/>
      <c r="G575" s="194"/>
      <c r="H575" s="194"/>
      <c r="I575" s="184">
        <f t="shared" si="8"/>
        <v>0</v>
      </c>
    </row>
    <row r="576" spans="1:9" x14ac:dyDescent="0.25">
      <c r="A576" s="205">
        <v>41017</v>
      </c>
      <c r="B576" s="110" t="s">
        <v>162</v>
      </c>
      <c r="C576" s="110" t="s">
        <v>38</v>
      </c>
      <c r="D576" s="194" t="s">
        <v>245</v>
      </c>
      <c r="E576" s="194"/>
      <c r="F576" s="194"/>
      <c r="G576" s="194"/>
      <c r="H576" s="194"/>
      <c r="I576" s="184">
        <f t="shared" si="8"/>
        <v>0</v>
      </c>
    </row>
    <row r="577" spans="1:9" x14ac:dyDescent="0.25">
      <c r="A577" s="205">
        <v>41017</v>
      </c>
      <c r="B577" s="110" t="s">
        <v>184</v>
      </c>
      <c r="C577" s="110" t="s">
        <v>266</v>
      </c>
      <c r="D577" s="194" t="s">
        <v>540</v>
      </c>
      <c r="E577" s="194">
        <v>4</v>
      </c>
      <c r="F577" s="194">
        <v>5</v>
      </c>
      <c r="G577" s="194"/>
      <c r="H577" s="194"/>
      <c r="I577" s="184">
        <f t="shared" si="8"/>
        <v>-1</v>
      </c>
    </row>
    <row r="578" spans="1:9" x14ac:dyDescent="0.25">
      <c r="A578" s="205">
        <v>41017</v>
      </c>
      <c r="B578" s="110" t="s">
        <v>119</v>
      </c>
      <c r="C578" s="110" t="s">
        <v>39</v>
      </c>
      <c r="D578" s="194" t="s">
        <v>540</v>
      </c>
      <c r="E578" s="194">
        <v>6</v>
      </c>
      <c r="F578" s="194">
        <v>7</v>
      </c>
      <c r="G578" s="194"/>
      <c r="H578" s="194"/>
      <c r="I578" s="184">
        <f t="shared" si="8"/>
        <v>-1</v>
      </c>
    </row>
    <row r="579" spans="1:9" x14ac:dyDescent="0.25">
      <c r="A579" s="205">
        <v>41017</v>
      </c>
      <c r="B579" s="110" t="s">
        <v>39</v>
      </c>
      <c r="C579" s="110" t="s">
        <v>119</v>
      </c>
      <c r="D579" s="194" t="s">
        <v>541</v>
      </c>
      <c r="E579" s="194">
        <v>7</v>
      </c>
      <c r="F579" s="194">
        <v>6</v>
      </c>
      <c r="G579" s="194"/>
      <c r="H579" s="194" t="s">
        <v>604</v>
      </c>
      <c r="I579" s="184">
        <f t="shared" ref="I579:I642" si="9">E579-F579</f>
        <v>1</v>
      </c>
    </row>
    <row r="580" spans="1:9" x14ac:dyDescent="0.25">
      <c r="A580" s="205">
        <v>41017</v>
      </c>
      <c r="B580" s="110" t="s">
        <v>38</v>
      </c>
      <c r="C580" s="110" t="s">
        <v>162</v>
      </c>
      <c r="D580" s="194" t="s">
        <v>245</v>
      </c>
      <c r="E580" s="194"/>
      <c r="F580" s="194"/>
      <c r="G580" s="194"/>
      <c r="H580" s="194" t="s">
        <v>604</v>
      </c>
      <c r="I580" s="184">
        <f t="shared" si="9"/>
        <v>0</v>
      </c>
    </row>
    <row r="581" spans="1:9" x14ac:dyDescent="0.25">
      <c r="A581" s="205">
        <v>41017</v>
      </c>
      <c r="B581" s="110" t="s">
        <v>266</v>
      </c>
      <c r="C581" s="110" t="s">
        <v>184</v>
      </c>
      <c r="D581" s="194" t="s">
        <v>541</v>
      </c>
      <c r="E581" s="194">
        <v>5</v>
      </c>
      <c r="F581" s="194">
        <v>4</v>
      </c>
      <c r="G581" s="194"/>
      <c r="H581" s="194" t="s">
        <v>604</v>
      </c>
      <c r="I581" s="184">
        <f t="shared" si="9"/>
        <v>1</v>
      </c>
    </row>
    <row r="582" spans="1:9" x14ac:dyDescent="0.25">
      <c r="A582" s="205">
        <v>41024</v>
      </c>
      <c r="B582" s="110" t="s">
        <v>266</v>
      </c>
      <c r="C582" s="110" t="s">
        <v>38</v>
      </c>
      <c r="D582" s="194" t="s">
        <v>540</v>
      </c>
      <c r="E582" s="194">
        <v>0</v>
      </c>
      <c r="F582" s="194">
        <v>4</v>
      </c>
      <c r="G582" s="194"/>
      <c r="H582" s="194" t="s">
        <v>604</v>
      </c>
      <c r="I582" s="184">
        <f t="shared" si="9"/>
        <v>-4</v>
      </c>
    </row>
    <row r="583" spans="1:9" x14ac:dyDescent="0.25">
      <c r="A583" s="205">
        <v>41024</v>
      </c>
      <c r="B583" s="110" t="s">
        <v>38</v>
      </c>
      <c r="C583" s="110" t="s">
        <v>266</v>
      </c>
      <c r="D583" s="194" t="s">
        <v>541</v>
      </c>
      <c r="E583" s="194">
        <v>4</v>
      </c>
      <c r="F583" s="194">
        <v>0</v>
      </c>
      <c r="G583" s="194"/>
      <c r="H583" s="194" t="s">
        <v>604</v>
      </c>
      <c r="I583" s="184">
        <f t="shared" si="9"/>
        <v>4</v>
      </c>
    </row>
    <row r="584" spans="1:9" x14ac:dyDescent="0.25">
      <c r="A584" s="205">
        <v>41024</v>
      </c>
      <c r="B584" s="110" t="s">
        <v>162</v>
      </c>
      <c r="C584" s="110" t="s">
        <v>39</v>
      </c>
      <c r="D584" s="194" t="s">
        <v>540</v>
      </c>
      <c r="E584" s="194">
        <v>3</v>
      </c>
      <c r="F584" s="194">
        <v>4</v>
      </c>
      <c r="G584" s="194"/>
      <c r="H584" s="194"/>
      <c r="I584" s="184">
        <f t="shared" si="9"/>
        <v>-1</v>
      </c>
    </row>
    <row r="585" spans="1:9" x14ac:dyDescent="0.25">
      <c r="A585" s="205">
        <v>41024</v>
      </c>
      <c r="B585" s="110" t="s">
        <v>184</v>
      </c>
      <c r="C585" s="110" t="s">
        <v>119</v>
      </c>
      <c r="D585" s="194" t="s">
        <v>540</v>
      </c>
      <c r="E585" s="194">
        <v>6</v>
      </c>
      <c r="F585" s="194">
        <v>7</v>
      </c>
      <c r="G585" s="194"/>
      <c r="H585" s="194"/>
      <c r="I585" s="184">
        <f t="shared" si="9"/>
        <v>-1</v>
      </c>
    </row>
    <row r="586" spans="1:9" x14ac:dyDescent="0.25">
      <c r="A586" s="205">
        <v>41024</v>
      </c>
      <c r="B586" s="110" t="s">
        <v>39</v>
      </c>
      <c r="C586" s="110" t="s">
        <v>162</v>
      </c>
      <c r="D586" s="194" t="s">
        <v>541</v>
      </c>
      <c r="E586" s="194">
        <v>4</v>
      </c>
      <c r="F586" s="194">
        <v>3</v>
      </c>
      <c r="G586" s="194"/>
      <c r="H586" s="194" t="s">
        <v>604</v>
      </c>
      <c r="I586" s="184">
        <f t="shared" si="9"/>
        <v>1</v>
      </c>
    </row>
    <row r="587" spans="1:9" x14ac:dyDescent="0.25">
      <c r="A587" s="205">
        <v>41024</v>
      </c>
      <c r="B587" s="110" t="s">
        <v>119</v>
      </c>
      <c r="C587" s="110" t="s">
        <v>184</v>
      </c>
      <c r="D587" s="194" t="s">
        <v>541</v>
      </c>
      <c r="E587" s="194">
        <v>7</v>
      </c>
      <c r="F587" s="194">
        <v>6</v>
      </c>
      <c r="G587" s="194"/>
      <c r="H587" s="194"/>
      <c r="I587" s="184">
        <f t="shared" si="9"/>
        <v>1</v>
      </c>
    </row>
    <row r="588" spans="1:9" x14ac:dyDescent="0.25">
      <c r="A588" s="205">
        <v>41031</v>
      </c>
      <c r="B588" s="110" t="s">
        <v>39</v>
      </c>
      <c r="C588" s="110" t="s">
        <v>38</v>
      </c>
      <c r="D588" s="194" t="s">
        <v>245</v>
      </c>
      <c r="E588" s="194"/>
      <c r="F588" s="194"/>
      <c r="G588" s="194"/>
      <c r="H588" s="194" t="s">
        <v>604</v>
      </c>
      <c r="I588" s="184">
        <f t="shared" si="9"/>
        <v>0</v>
      </c>
    </row>
    <row r="589" spans="1:9" x14ac:dyDescent="0.25">
      <c r="A589" s="205">
        <v>41031</v>
      </c>
      <c r="B589" s="110" t="s">
        <v>162</v>
      </c>
      <c r="C589" s="110" t="s">
        <v>266</v>
      </c>
      <c r="D589" s="194" t="s">
        <v>245</v>
      </c>
      <c r="E589" s="194"/>
      <c r="F589" s="194"/>
      <c r="G589" s="194"/>
      <c r="H589" s="194" t="s">
        <v>604</v>
      </c>
      <c r="I589" s="184">
        <f t="shared" si="9"/>
        <v>0</v>
      </c>
    </row>
    <row r="590" spans="1:9" x14ac:dyDescent="0.25">
      <c r="A590" s="205">
        <v>41031</v>
      </c>
      <c r="B590" s="110" t="s">
        <v>38</v>
      </c>
      <c r="C590" s="110" t="s">
        <v>39</v>
      </c>
      <c r="D590" s="194" t="s">
        <v>245</v>
      </c>
      <c r="E590" s="194"/>
      <c r="F590" s="194"/>
      <c r="G590" s="194"/>
      <c r="H590" s="194" t="s">
        <v>604</v>
      </c>
      <c r="I590" s="184">
        <f t="shared" si="9"/>
        <v>0</v>
      </c>
    </row>
    <row r="591" spans="1:9" x14ac:dyDescent="0.25">
      <c r="A591" s="205">
        <v>41031</v>
      </c>
      <c r="B591" s="110" t="s">
        <v>184</v>
      </c>
      <c r="C591" s="110" t="s">
        <v>119</v>
      </c>
      <c r="D591" s="194" t="s">
        <v>245</v>
      </c>
      <c r="E591" s="194"/>
      <c r="F591" s="194"/>
      <c r="G591" s="194"/>
      <c r="H591" s="194" t="s">
        <v>604</v>
      </c>
      <c r="I591" s="184">
        <f t="shared" si="9"/>
        <v>0</v>
      </c>
    </row>
    <row r="592" spans="1:9" x14ac:dyDescent="0.25">
      <c r="A592" s="205">
        <v>41031</v>
      </c>
      <c r="B592" s="110" t="s">
        <v>266</v>
      </c>
      <c r="C592" s="110" t="s">
        <v>162</v>
      </c>
      <c r="D592" s="194" t="s">
        <v>245</v>
      </c>
      <c r="E592" s="194"/>
      <c r="F592" s="194"/>
      <c r="G592" s="194"/>
      <c r="H592" s="194" t="s">
        <v>604</v>
      </c>
      <c r="I592" s="184">
        <f t="shared" si="9"/>
        <v>0</v>
      </c>
    </row>
    <row r="593" spans="1:9" x14ac:dyDescent="0.25">
      <c r="A593" s="205">
        <v>41031</v>
      </c>
      <c r="B593" s="110" t="s">
        <v>119</v>
      </c>
      <c r="C593" s="110" t="s">
        <v>184</v>
      </c>
      <c r="D593" s="194" t="s">
        <v>245</v>
      </c>
      <c r="E593" s="194"/>
      <c r="F593" s="194"/>
      <c r="G593" s="194"/>
      <c r="H593" s="194" t="s">
        <v>604</v>
      </c>
      <c r="I593" s="184">
        <f t="shared" si="9"/>
        <v>0</v>
      </c>
    </row>
    <row r="594" spans="1:9" x14ac:dyDescent="0.25">
      <c r="A594" s="204">
        <v>41192</v>
      </c>
      <c r="B594" s="110" t="s">
        <v>266</v>
      </c>
      <c r="C594" s="110" t="s">
        <v>38</v>
      </c>
      <c r="D594" s="194" t="s">
        <v>540</v>
      </c>
      <c r="E594" s="194">
        <v>3</v>
      </c>
      <c r="F594" s="194">
        <v>5</v>
      </c>
      <c r="G594" s="194"/>
      <c r="H594" s="194"/>
      <c r="I594" s="184">
        <f t="shared" si="9"/>
        <v>-2</v>
      </c>
    </row>
    <row r="595" spans="1:9" x14ac:dyDescent="0.25">
      <c r="A595" s="204">
        <v>41192</v>
      </c>
      <c r="B595" s="110" t="s">
        <v>38</v>
      </c>
      <c r="C595" s="110" t="s">
        <v>266</v>
      </c>
      <c r="D595" s="194" t="s">
        <v>541</v>
      </c>
      <c r="E595" s="194">
        <v>5</v>
      </c>
      <c r="F595" s="194">
        <v>3</v>
      </c>
      <c r="G595" s="194"/>
      <c r="H595" s="194"/>
      <c r="I595" s="184">
        <f t="shared" si="9"/>
        <v>2</v>
      </c>
    </row>
    <row r="596" spans="1:9" x14ac:dyDescent="0.25">
      <c r="A596" s="204">
        <v>41192</v>
      </c>
      <c r="B596" s="110" t="s">
        <v>140</v>
      </c>
      <c r="C596" s="110" t="s">
        <v>39</v>
      </c>
      <c r="D596" s="194" t="s">
        <v>540</v>
      </c>
      <c r="E596" s="194">
        <v>3</v>
      </c>
      <c r="F596" s="194">
        <v>6</v>
      </c>
      <c r="G596" s="194"/>
      <c r="H596" s="194"/>
      <c r="I596" s="184">
        <f t="shared" si="9"/>
        <v>-3</v>
      </c>
    </row>
    <row r="597" spans="1:9" x14ac:dyDescent="0.25">
      <c r="A597" s="204">
        <v>41192</v>
      </c>
      <c r="B597" s="110" t="s">
        <v>162</v>
      </c>
      <c r="C597" s="110" t="s">
        <v>92</v>
      </c>
      <c r="D597" s="194" t="s">
        <v>541</v>
      </c>
      <c r="E597" s="194">
        <v>6</v>
      </c>
      <c r="F597" s="194">
        <v>1</v>
      </c>
      <c r="G597" s="194"/>
      <c r="H597" s="194"/>
      <c r="I597" s="184">
        <f t="shared" si="9"/>
        <v>5</v>
      </c>
    </row>
    <row r="598" spans="1:9" x14ac:dyDescent="0.25">
      <c r="A598" s="204">
        <v>41192</v>
      </c>
      <c r="B598" s="110" t="s">
        <v>184</v>
      </c>
      <c r="C598" s="110" t="s">
        <v>119</v>
      </c>
      <c r="D598" s="194" t="s">
        <v>541</v>
      </c>
      <c r="E598" s="194">
        <v>7</v>
      </c>
      <c r="F598" s="194">
        <v>5</v>
      </c>
      <c r="G598" s="194"/>
      <c r="H598" s="194"/>
      <c r="I598" s="184">
        <f t="shared" si="9"/>
        <v>2</v>
      </c>
    </row>
    <row r="599" spans="1:9" x14ac:dyDescent="0.25">
      <c r="A599" s="204">
        <v>41192</v>
      </c>
      <c r="B599" s="110" t="s">
        <v>39</v>
      </c>
      <c r="C599" s="110" t="s">
        <v>140</v>
      </c>
      <c r="D599" s="194" t="s">
        <v>541</v>
      </c>
      <c r="E599" s="194">
        <v>6</v>
      </c>
      <c r="F599" s="194">
        <v>3</v>
      </c>
      <c r="G599" s="194"/>
      <c r="H599" s="194"/>
      <c r="I599" s="184">
        <f t="shared" si="9"/>
        <v>3</v>
      </c>
    </row>
    <row r="600" spans="1:9" x14ac:dyDescent="0.25">
      <c r="A600" s="204">
        <v>41192</v>
      </c>
      <c r="B600" s="110" t="s">
        <v>92</v>
      </c>
      <c r="C600" s="110" t="s">
        <v>162</v>
      </c>
      <c r="D600" s="194" t="s">
        <v>540</v>
      </c>
      <c r="E600" s="194">
        <v>1</v>
      </c>
      <c r="F600" s="194">
        <v>6</v>
      </c>
      <c r="G600" s="194"/>
      <c r="H600" s="194"/>
      <c r="I600" s="184">
        <f t="shared" si="9"/>
        <v>-5</v>
      </c>
    </row>
    <row r="601" spans="1:9" x14ac:dyDescent="0.25">
      <c r="A601" s="204">
        <v>41192</v>
      </c>
      <c r="B601" s="110" t="s">
        <v>119</v>
      </c>
      <c r="C601" s="110" t="s">
        <v>184</v>
      </c>
      <c r="D601" s="194" t="s">
        <v>540</v>
      </c>
      <c r="E601" s="194">
        <v>5</v>
      </c>
      <c r="F601" s="194">
        <v>7</v>
      </c>
      <c r="G601" s="194"/>
      <c r="H601" s="194"/>
      <c r="I601" s="184">
        <f t="shared" si="9"/>
        <v>-2</v>
      </c>
    </row>
    <row r="602" spans="1:9" x14ac:dyDescent="0.25">
      <c r="A602" s="204">
        <v>41199</v>
      </c>
      <c r="B602" s="110" t="s">
        <v>119</v>
      </c>
      <c r="C602" s="110" t="s">
        <v>38</v>
      </c>
      <c r="D602" s="194" t="s">
        <v>541</v>
      </c>
      <c r="E602" s="194">
        <v>8</v>
      </c>
      <c r="F602" s="194">
        <v>4</v>
      </c>
      <c r="G602" s="194"/>
      <c r="H602" s="194"/>
      <c r="I602" s="184">
        <f t="shared" si="9"/>
        <v>4</v>
      </c>
    </row>
    <row r="603" spans="1:9" x14ac:dyDescent="0.25">
      <c r="A603" s="204">
        <v>41199</v>
      </c>
      <c r="B603" s="110" t="s">
        <v>140</v>
      </c>
      <c r="C603" s="110" t="s">
        <v>266</v>
      </c>
      <c r="D603" s="194" t="s">
        <v>540</v>
      </c>
      <c r="E603" s="194">
        <v>3</v>
      </c>
      <c r="F603" s="194">
        <v>4</v>
      </c>
      <c r="G603" s="194"/>
      <c r="H603" s="194"/>
      <c r="I603" s="184">
        <f t="shared" si="9"/>
        <v>-1</v>
      </c>
    </row>
    <row r="604" spans="1:9" x14ac:dyDescent="0.25">
      <c r="A604" s="204">
        <v>41199</v>
      </c>
      <c r="B604" s="110" t="s">
        <v>162</v>
      </c>
      <c r="C604" s="110" t="s">
        <v>39</v>
      </c>
      <c r="D604" s="194" t="s">
        <v>541</v>
      </c>
      <c r="E604" s="194">
        <v>3</v>
      </c>
      <c r="F604" s="194">
        <v>1</v>
      </c>
      <c r="G604" s="194"/>
      <c r="H604" s="194"/>
      <c r="I604" s="184">
        <f t="shared" si="9"/>
        <v>2</v>
      </c>
    </row>
    <row r="605" spans="1:9" x14ac:dyDescent="0.25">
      <c r="A605" s="204">
        <v>41199</v>
      </c>
      <c r="B605" s="110" t="s">
        <v>184</v>
      </c>
      <c r="C605" s="110" t="s">
        <v>92</v>
      </c>
      <c r="D605" s="194" t="s">
        <v>541</v>
      </c>
      <c r="E605" s="194">
        <v>9</v>
      </c>
      <c r="F605" s="194">
        <v>4</v>
      </c>
      <c r="G605" s="194"/>
      <c r="H605" s="194"/>
      <c r="I605" s="184">
        <f t="shared" si="9"/>
        <v>5</v>
      </c>
    </row>
    <row r="606" spans="1:9" x14ac:dyDescent="0.25">
      <c r="A606" s="204">
        <v>41199</v>
      </c>
      <c r="B606" s="110" t="s">
        <v>38</v>
      </c>
      <c r="C606" s="110" t="s">
        <v>119</v>
      </c>
      <c r="D606" s="194" t="s">
        <v>540</v>
      </c>
      <c r="E606" s="194">
        <v>4</v>
      </c>
      <c r="F606" s="194">
        <v>8</v>
      </c>
      <c r="G606" s="194"/>
      <c r="H606" s="194"/>
      <c r="I606" s="184">
        <f t="shared" si="9"/>
        <v>-4</v>
      </c>
    </row>
    <row r="607" spans="1:9" x14ac:dyDescent="0.25">
      <c r="A607" s="204">
        <v>41199</v>
      </c>
      <c r="B607" s="110" t="s">
        <v>266</v>
      </c>
      <c r="C607" s="110" t="s">
        <v>140</v>
      </c>
      <c r="D607" s="194" t="s">
        <v>541</v>
      </c>
      <c r="E607" s="194">
        <v>4</v>
      </c>
      <c r="F607" s="194">
        <v>3</v>
      </c>
      <c r="G607" s="194"/>
      <c r="H607" s="194"/>
      <c r="I607" s="184">
        <f t="shared" si="9"/>
        <v>1</v>
      </c>
    </row>
    <row r="608" spans="1:9" x14ac:dyDescent="0.25">
      <c r="A608" s="204">
        <v>41199</v>
      </c>
      <c r="B608" s="110" t="s">
        <v>39</v>
      </c>
      <c r="C608" s="110" t="s">
        <v>162</v>
      </c>
      <c r="D608" s="194" t="s">
        <v>540</v>
      </c>
      <c r="E608" s="194">
        <v>1</v>
      </c>
      <c r="F608" s="194">
        <v>3</v>
      </c>
      <c r="G608" s="194"/>
      <c r="H608" s="194"/>
      <c r="I608" s="184">
        <f t="shared" si="9"/>
        <v>-2</v>
      </c>
    </row>
    <row r="609" spans="1:9" x14ac:dyDescent="0.25">
      <c r="A609" s="204">
        <v>41199</v>
      </c>
      <c r="B609" s="110" t="s">
        <v>92</v>
      </c>
      <c r="C609" s="110" t="s">
        <v>184</v>
      </c>
      <c r="D609" s="194" t="s">
        <v>540</v>
      </c>
      <c r="E609" s="194">
        <v>4</v>
      </c>
      <c r="F609" s="194">
        <v>9</v>
      </c>
      <c r="G609" s="194"/>
      <c r="H609" s="194"/>
      <c r="I609" s="184">
        <f t="shared" si="9"/>
        <v>-5</v>
      </c>
    </row>
    <row r="610" spans="1:9" x14ac:dyDescent="0.25">
      <c r="A610" s="204">
        <v>41206</v>
      </c>
      <c r="B610" s="110" t="s">
        <v>92</v>
      </c>
      <c r="C610" s="110" t="s">
        <v>38</v>
      </c>
      <c r="D610" s="194" t="s">
        <v>540</v>
      </c>
      <c r="E610" s="194">
        <v>2</v>
      </c>
      <c r="F610" s="194">
        <v>3</v>
      </c>
      <c r="G610" s="194"/>
      <c r="H610" s="194"/>
      <c r="I610" s="184">
        <f t="shared" si="9"/>
        <v>-1</v>
      </c>
    </row>
    <row r="611" spans="1:9" x14ac:dyDescent="0.25">
      <c r="A611" s="204">
        <v>41206</v>
      </c>
      <c r="B611" s="110" t="s">
        <v>119</v>
      </c>
      <c r="C611" s="110" t="s">
        <v>266</v>
      </c>
      <c r="D611" s="194" t="s">
        <v>541</v>
      </c>
      <c r="E611" s="194">
        <v>4</v>
      </c>
      <c r="F611" s="194">
        <v>3</v>
      </c>
      <c r="G611" s="194"/>
      <c r="H611" s="194"/>
      <c r="I611" s="184">
        <f t="shared" si="9"/>
        <v>1</v>
      </c>
    </row>
    <row r="612" spans="1:9" x14ac:dyDescent="0.25">
      <c r="A612" s="204">
        <v>41206</v>
      </c>
      <c r="B612" s="110" t="s">
        <v>184</v>
      </c>
      <c r="C612" s="110" t="s">
        <v>39</v>
      </c>
      <c r="D612" s="194" t="s">
        <v>599</v>
      </c>
      <c r="E612" s="194">
        <v>3</v>
      </c>
      <c r="F612" s="194">
        <v>3</v>
      </c>
      <c r="G612" s="194" t="s">
        <v>600</v>
      </c>
      <c r="H612" s="194"/>
      <c r="I612" s="184">
        <f t="shared" si="9"/>
        <v>0</v>
      </c>
    </row>
    <row r="613" spans="1:9" x14ac:dyDescent="0.25">
      <c r="A613" s="204">
        <v>41206</v>
      </c>
      <c r="B613" s="110" t="s">
        <v>38</v>
      </c>
      <c r="C613" s="110" t="s">
        <v>92</v>
      </c>
      <c r="D613" s="194" t="s">
        <v>541</v>
      </c>
      <c r="E613" s="194">
        <v>3</v>
      </c>
      <c r="F613" s="194">
        <v>2</v>
      </c>
      <c r="G613" s="194"/>
      <c r="H613" s="194"/>
      <c r="I613" s="184">
        <f t="shared" si="9"/>
        <v>1</v>
      </c>
    </row>
    <row r="614" spans="1:9" x14ac:dyDescent="0.25">
      <c r="A614" s="204">
        <v>41206</v>
      </c>
      <c r="B614" s="110" t="s">
        <v>266</v>
      </c>
      <c r="C614" s="110" t="s">
        <v>119</v>
      </c>
      <c r="D614" s="194" t="s">
        <v>540</v>
      </c>
      <c r="E614" s="194">
        <v>3</v>
      </c>
      <c r="F614" s="194">
        <v>4</v>
      </c>
      <c r="G614" s="194"/>
      <c r="H614" s="194"/>
      <c r="I614" s="184">
        <f t="shared" si="9"/>
        <v>-1</v>
      </c>
    </row>
    <row r="615" spans="1:9" x14ac:dyDescent="0.25">
      <c r="A615" s="204">
        <v>41206</v>
      </c>
      <c r="B615" s="110" t="s">
        <v>162</v>
      </c>
      <c r="C615" s="110" t="s">
        <v>140</v>
      </c>
      <c r="D615" s="194" t="s">
        <v>541</v>
      </c>
      <c r="E615" s="194">
        <v>3</v>
      </c>
      <c r="F615" s="194">
        <v>2</v>
      </c>
      <c r="G615" s="194"/>
      <c r="H615" s="194"/>
      <c r="I615" s="184">
        <f t="shared" si="9"/>
        <v>1</v>
      </c>
    </row>
    <row r="616" spans="1:9" x14ac:dyDescent="0.25">
      <c r="A616" s="204">
        <v>41206</v>
      </c>
      <c r="B616" s="110" t="s">
        <v>140</v>
      </c>
      <c r="C616" s="110" t="s">
        <v>162</v>
      </c>
      <c r="D616" s="194" t="s">
        <v>540</v>
      </c>
      <c r="E616" s="194">
        <v>2</v>
      </c>
      <c r="F616" s="194">
        <v>3</v>
      </c>
      <c r="G616" s="194"/>
      <c r="H616" s="194"/>
      <c r="I616" s="184">
        <f t="shared" si="9"/>
        <v>-1</v>
      </c>
    </row>
    <row r="617" spans="1:9" x14ac:dyDescent="0.25">
      <c r="A617" s="204">
        <v>41206</v>
      </c>
      <c r="B617" s="110" t="s">
        <v>39</v>
      </c>
      <c r="C617" s="110" t="s">
        <v>184</v>
      </c>
      <c r="D617" s="194" t="s">
        <v>389</v>
      </c>
      <c r="E617" s="194">
        <v>3</v>
      </c>
      <c r="F617" s="194">
        <v>3</v>
      </c>
      <c r="G617" s="194" t="s">
        <v>600</v>
      </c>
      <c r="H617" s="194"/>
      <c r="I617" s="184">
        <f t="shared" si="9"/>
        <v>0</v>
      </c>
    </row>
    <row r="618" spans="1:9" x14ac:dyDescent="0.25">
      <c r="A618" s="204">
        <v>41213</v>
      </c>
      <c r="B618" s="110" t="s">
        <v>39</v>
      </c>
      <c r="C618" s="110" t="s">
        <v>38</v>
      </c>
      <c r="D618" s="194" t="s">
        <v>540</v>
      </c>
      <c r="E618" s="194">
        <v>3</v>
      </c>
      <c r="F618" s="194">
        <v>4</v>
      </c>
      <c r="G618" s="194"/>
      <c r="H618" s="194"/>
      <c r="I618" s="184">
        <f t="shared" si="9"/>
        <v>-1</v>
      </c>
    </row>
    <row r="619" spans="1:9" x14ac:dyDescent="0.25">
      <c r="A619" s="204">
        <v>41213</v>
      </c>
      <c r="B619" s="110" t="s">
        <v>162</v>
      </c>
      <c r="C619" s="110" t="s">
        <v>266</v>
      </c>
      <c r="D619" s="194" t="s">
        <v>541</v>
      </c>
      <c r="E619" s="194">
        <v>6</v>
      </c>
      <c r="F619" s="194">
        <v>1</v>
      </c>
      <c r="G619" s="194"/>
      <c r="H619" s="194"/>
      <c r="I619" s="184">
        <f t="shared" si="9"/>
        <v>5</v>
      </c>
    </row>
    <row r="620" spans="1:9" x14ac:dyDescent="0.25">
      <c r="A620" s="204">
        <v>41213</v>
      </c>
      <c r="B620" s="110" t="s">
        <v>38</v>
      </c>
      <c r="C620" s="110" t="s">
        <v>39</v>
      </c>
      <c r="D620" s="194" t="s">
        <v>541</v>
      </c>
      <c r="E620" s="194">
        <v>4</v>
      </c>
      <c r="F620" s="194">
        <v>3</v>
      </c>
      <c r="G620" s="194"/>
      <c r="H620" s="194"/>
      <c r="I620" s="184">
        <f t="shared" si="9"/>
        <v>1</v>
      </c>
    </row>
    <row r="621" spans="1:9" x14ac:dyDescent="0.25">
      <c r="A621" s="204">
        <v>41213</v>
      </c>
      <c r="B621" s="110" t="s">
        <v>119</v>
      </c>
      <c r="C621" s="110" t="s">
        <v>92</v>
      </c>
      <c r="D621" s="194" t="s">
        <v>540</v>
      </c>
      <c r="E621" s="194">
        <v>4</v>
      </c>
      <c r="F621" s="194">
        <v>5</v>
      </c>
      <c r="G621" s="194"/>
      <c r="H621" s="194"/>
      <c r="I621" s="184">
        <f t="shared" si="9"/>
        <v>-1</v>
      </c>
    </row>
    <row r="622" spans="1:9" x14ac:dyDescent="0.25">
      <c r="A622" s="204">
        <v>41213</v>
      </c>
      <c r="B622" s="110" t="s">
        <v>92</v>
      </c>
      <c r="C622" s="110" t="s">
        <v>119</v>
      </c>
      <c r="D622" s="194" t="s">
        <v>541</v>
      </c>
      <c r="E622" s="194">
        <v>5</v>
      </c>
      <c r="F622" s="194">
        <v>4</v>
      </c>
      <c r="G622" s="194"/>
      <c r="H622" s="194"/>
      <c r="I622" s="184">
        <f t="shared" si="9"/>
        <v>1</v>
      </c>
    </row>
    <row r="623" spans="1:9" x14ac:dyDescent="0.25">
      <c r="A623" s="204">
        <v>41213</v>
      </c>
      <c r="B623" s="110" t="s">
        <v>184</v>
      </c>
      <c r="C623" s="110" t="s">
        <v>140</v>
      </c>
      <c r="D623" s="194" t="s">
        <v>541</v>
      </c>
      <c r="E623" s="194">
        <v>8</v>
      </c>
      <c r="F623" s="194">
        <v>1</v>
      </c>
      <c r="G623" s="194"/>
      <c r="H623" s="194"/>
      <c r="I623" s="184">
        <f t="shared" si="9"/>
        <v>7</v>
      </c>
    </row>
    <row r="624" spans="1:9" x14ac:dyDescent="0.25">
      <c r="A624" s="204">
        <v>41213</v>
      </c>
      <c r="B624" s="110" t="s">
        <v>266</v>
      </c>
      <c r="C624" s="110" t="s">
        <v>162</v>
      </c>
      <c r="D624" s="194" t="s">
        <v>540</v>
      </c>
      <c r="E624" s="194">
        <v>1</v>
      </c>
      <c r="F624" s="194">
        <v>6</v>
      </c>
      <c r="G624" s="194"/>
      <c r="H624" s="194"/>
      <c r="I624" s="184">
        <f t="shared" si="9"/>
        <v>-5</v>
      </c>
    </row>
    <row r="625" spans="1:9" x14ac:dyDescent="0.25">
      <c r="A625" s="204">
        <v>41213</v>
      </c>
      <c r="B625" s="110" t="s">
        <v>140</v>
      </c>
      <c r="C625" s="110" t="s">
        <v>184</v>
      </c>
      <c r="D625" s="194" t="s">
        <v>540</v>
      </c>
      <c r="E625" s="194">
        <v>1</v>
      </c>
      <c r="F625" s="194">
        <v>8</v>
      </c>
      <c r="G625" s="194"/>
      <c r="H625" s="194"/>
      <c r="I625" s="184">
        <f t="shared" si="9"/>
        <v>-7</v>
      </c>
    </row>
    <row r="626" spans="1:9" x14ac:dyDescent="0.25">
      <c r="A626" s="204">
        <v>41220</v>
      </c>
      <c r="B626" s="110" t="s">
        <v>140</v>
      </c>
      <c r="C626" s="110" t="s">
        <v>38</v>
      </c>
      <c r="D626" s="194" t="s">
        <v>540</v>
      </c>
      <c r="E626" s="194">
        <v>1</v>
      </c>
      <c r="F626" s="194">
        <v>6</v>
      </c>
      <c r="G626" s="194"/>
      <c r="H626" s="194"/>
      <c r="I626" s="184">
        <f t="shared" si="9"/>
        <v>-5</v>
      </c>
    </row>
    <row r="627" spans="1:9" x14ac:dyDescent="0.25">
      <c r="A627" s="204">
        <v>41220</v>
      </c>
      <c r="B627" s="110" t="s">
        <v>92</v>
      </c>
      <c r="C627" s="110" t="s">
        <v>266</v>
      </c>
      <c r="D627" s="194" t="s">
        <v>541</v>
      </c>
      <c r="E627" s="194">
        <v>3</v>
      </c>
      <c r="F627" s="194">
        <v>2</v>
      </c>
      <c r="G627" s="194"/>
      <c r="H627" s="194"/>
      <c r="I627" s="184">
        <f t="shared" si="9"/>
        <v>1</v>
      </c>
    </row>
    <row r="628" spans="1:9" x14ac:dyDescent="0.25">
      <c r="A628" s="204">
        <v>41220</v>
      </c>
      <c r="B628" s="110" t="s">
        <v>119</v>
      </c>
      <c r="C628" s="110" t="s">
        <v>39</v>
      </c>
      <c r="D628" s="194" t="s">
        <v>389</v>
      </c>
      <c r="E628" s="194">
        <v>1</v>
      </c>
      <c r="F628" s="194">
        <v>1</v>
      </c>
      <c r="G628" s="194" t="s">
        <v>600</v>
      </c>
      <c r="H628" s="194"/>
      <c r="I628" s="184">
        <f t="shared" si="9"/>
        <v>0</v>
      </c>
    </row>
    <row r="629" spans="1:9" x14ac:dyDescent="0.25">
      <c r="A629" s="204">
        <v>41220</v>
      </c>
      <c r="B629" s="110" t="s">
        <v>266</v>
      </c>
      <c r="C629" s="110" t="s">
        <v>92</v>
      </c>
      <c r="D629" s="194" t="s">
        <v>540</v>
      </c>
      <c r="E629" s="194">
        <v>2</v>
      </c>
      <c r="F629" s="194">
        <v>3</v>
      </c>
      <c r="G629" s="194"/>
      <c r="H629" s="194"/>
      <c r="I629" s="184">
        <f t="shared" si="9"/>
        <v>-1</v>
      </c>
    </row>
    <row r="630" spans="1:9" x14ac:dyDescent="0.25">
      <c r="A630" s="204">
        <v>41220</v>
      </c>
      <c r="B630" s="110" t="s">
        <v>39</v>
      </c>
      <c r="C630" s="110" t="s">
        <v>119</v>
      </c>
      <c r="D630" s="194" t="s">
        <v>599</v>
      </c>
      <c r="E630" s="194">
        <v>1</v>
      </c>
      <c r="F630" s="194">
        <v>1</v>
      </c>
      <c r="G630" s="194" t="s">
        <v>600</v>
      </c>
      <c r="H630" s="194"/>
      <c r="I630" s="184">
        <f t="shared" si="9"/>
        <v>0</v>
      </c>
    </row>
    <row r="631" spans="1:9" x14ac:dyDescent="0.25">
      <c r="A631" s="204">
        <v>41220</v>
      </c>
      <c r="B631" s="110" t="s">
        <v>38</v>
      </c>
      <c r="C631" s="110" t="s">
        <v>140</v>
      </c>
      <c r="D631" s="194" t="s">
        <v>541</v>
      </c>
      <c r="E631" s="194">
        <v>6</v>
      </c>
      <c r="F631" s="194">
        <v>1</v>
      </c>
      <c r="G631" s="194"/>
      <c r="H631" s="194"/>
      <c r="I631" s="184">
        <f t="shared" si="9"/>
        <v>5</v>
      </c>
    </row>
    <row r="632" spans="1:9" x14ac:dyDescent="0.25">
      <c r="A632" s="204">
        <v>41220</v>
      </c>
      <c r="B632" s="110" t="s">
        <v>184</v>
      </c>
      <c r="C632" s="110" t="s">
        <v>162</v>
      </c>
      <c r="D632" s="194" t="s">
        <v>599</v>
      </c>
      <c r="E632" s="194">
        <v>2</v>
      </c>
      <c r="F632" s="194">
        <v>2</v>
      </c>
      <c r="G632" s="194" t="s">
        <v>600</v>
      </c>
      <c r="H632" s="194"/>
      <c r="I632" s="184">
        <f t="shared" si="9"/>
        <v>0</v>
      </c>
    </row>
    <row r="633" spans="1:9" x14ac:dyDescent="0.25">
      <c r="A633" s="204">
        <v>41220</v>
      </c>
      <c r="B633" s="110" t="s">
        <v>162</v>
      </c>
      <c r="C633" s="110" t="s">
        <v>184</v>
      </c>
      <c r="D633" s="194" t="s">
        <v>389</v>
      </c>
      <c r="E633" s="194">
        <v>2</v>
      </c>
      <c r="F633" s="194">
        <v>2</v>
      </c>
      <c r="G633" s="194" t="s">
        <v>600</v>
      </c>
      <c r="H633" s="194"/>
      <c r="I633" s="184">
        <f t="shared" si="9"/>
        <v>0</v>
      </c>
    </row>
    <row r="634" spans="1:9" x14ac:dyDescent="0.25">
      <c r="A634" s="204">
        <v>41227</v>
      </c>
      <c r="B634" s="110" t="s">
        <v>162</v>
      </c>
      <c r="C634" s="110" t="s">
        <v>38</v>
      </c>
      <c r="D634" s="194" t="s">
        <v>540</v>
      </c>
      <c r="E634" s="194">
        <v>3</v>
      </c>
      <c r="F634" s="194">
        <v>4</v>
      </c>
      <c r="G634" s="194"/>
      <c r="H634" s="194"/>
      <c r="I634" s="184">
        <f t="shared" si="9"/>
        <v>-1</v>
      </c>
    </row>
    <row r="635" spans="1:9" x14ac:dyDescent="0.25">
      <c r="A635" s="204">
        <v>41227</v>
      </c>
      <c r="B635" s="110" t="s">
        <v>184</v>
      </c>
      <c r="C635" s="110" t="s">
        <v>266</v>
      </c>
      <c r="D635" s="194" t="s">
        <v>541</v>
      </c>
      <c r="E635" s="194">
        <v>9</v>
      </c>
      <c r="F635" s="194">
        <v>3</v>
      </c>
      <c r="G635" s="194"/>
      <c r="H635" s="194"/>
      <c r="I635" s="184">
        <f t="shared" si="9"/>
        <v>6</v>
      </c>
    </row>
    <row r="636" spans="1:9" x14ac:dyDescent="0.25">
      <c r="A636" s="204">
        <v>41227</v>
      </c>
      <c r="B636" s="110" t="s">
        <v>92</v>
      </c>
      <c r="C636" s="110" t="s">
        <v>39</v>
      </c>
      <c r="D636" s="194" t="s">
        <v>540</v>
      </c>
      <c r="E636" s="194">
        <v>0</v>
      </c>
      <c r="F636" s="194">
        <v>5</v>
      </c>
      <c r="G636" s="194"/>
      <c r="H636" s="194"/>
      <c r="I636" s="184">
        <f t="shared" si="9"/>
        <v>-5</v>
      </c>
    </row>
    <row r="637" spans="1:9" x14ac:dyDescent="0.25">
      <c r="A637" s="204">
        <v>41227</v>
      </c>
      <c r="B637" s="110" t="s">
        <v>39</v>
      </c>
      <c r="C637" s="110" t="s">
        <v>92</v>
      </c>
      <c r="D637" s="194" t="s">
        <v>541</v>
      </c>
      <c r="E637" s="194">
        <v>5</v>
      </c>
      <c r="F637" s="194">
        <v>0</v>
      </c>
      <c r="G637" s="194"/>
      <c r="H637" s="194"/>
      <c r="I637" s="184">
        <f t="shared" si="9"/>
        <v>5</v>
      </c>
    </row>
    <row r="638" spans="1:9" x14ac:dyDescent="0.25">
      <c r="A638" s="204">
        <v>41227</v>
      </c>
      <c r="B638" s="110" t="s">
        <v>140</v>
      </c>
      <c r="C638" s="110" t="s">
        <v>119</v>
      </c>
      <c r="D638" s="194" t="s">
        <v>540</v>
      </c>
      <c r="E638" s="194">
        <v>0</v>
      </c>
      <c r="F638" s="194">
        <v>3</v>
      </c>
      <c r="G638" s="194"/>
      <c r="H638" s="194"/>
      <c r="I638" s="184">
        <f t="shared" si="9"/>
        <v>-3</v>
      </c>
    </row>
    <row r="639" spans="1:9" x14ac:dyDescent="0.25">
      <c r="A639" s="204">
        <v>41227</v>
      </c>
      <c r="B639" s="110" t="s">
        <v>119</v>
      </c>
      <c r="C639" s="110" t="s">
        <v>140</v>
      </c>
      <c r="D639" s="194" t="s">
        <v>541</v>
      </c>
      <c r="E639" s="194">
        <v>3</v>
      </c>
      <c r="F639" s="194">
        <v>0</v>
      </c>
      <c r="G639" s="194"/>
      <c r="H639" s="194"/>
      <c r="I639" s="184">
        <f t="shared" si="9"/>
        <v>3</v>
      </c>
    </row>
    <row r="640" spans="1:9" x14ac:dyDescent="0.25">
      <c r="A640" s="204">
        <v>41227</v>
      </c>
      <c r="B640" s="110" t="s">
        <v>38</v>
      </c>
      <c r="C640" s="110" t="s">
        <v>162</v>
      </c>
      <c r="D640" s="194" t="s">
        <v>541</v>
      </c>
      <c r="E640" s="194">
        <v>4</v>
      </c>
      <c r="F640" s="194">
        <v>3</v>
      </c>
      <c r="G640" s="194"/>
      <c r="H640" s="194"/>
      <c r="I640" s="184">
        <f t="shared" si="9"/>
        <v>1</v>
      </c>
    </row>
    <row r="641" spans="1:9" x14ac:dyDescent="0.25">
      <c r="A641" s="204">
        <v>41227</v>
      </c>
      <c r="B641" s="110" t="s">
        <v>266</v>
      </c>
      <c r="C641" s="110" t="s">
        <v>184</v>
      </c>
      <c r="D641" s="194" t="s">
        <v>540</v>
      </c>
      <c r="E641" s="194">
        <v>3</v>
      </c>
      <c r="F641" s="194">
        <v>9</v>
      </c>
      <c r="G641" s="194"/>
      <c r="H641" s="194"/>
      <c r="I641" s="184">
        <f t="shared" si="9"/>
        <v>-6</v>
      </c>
    </row>
    <row r="642" spans="1:9" x14ac:dyDescent="0.25">
      <c r="A642" s="204">
        <v>41241</v>
      </c>
      <c r="B642" s="110" t="s">
        <v>184</v>
      </c>
      <c r="C642" s="110" t="s">
        <v>38</v>
      </c>
      <c r="D642" s="194" t="s">
        <v>541</v>
      </c>
      <c r="E642" s="194">
        <v>8</v>
      </c>
      <c r="F642" s="194">
        <v>7</v>
      </c>
      <c r="G642" s="194"/>
      <c r="H642" s="194"/>
      <c r="I642" s="184">
        <f t="shared" si="9"/>
        <v>1</v>
      </c>
    </row>
    <row r="643" spans="1:9" x14ac:dyDescent="0.25">
      <c r="A643" s="204">
        <v>41241</v>
      </c>
      <c r="B643" s="110" t="s">
        <v>39</v>
      </c>
      <c r="C643" s="110" t="s">
        <v>266</v>
      </c>
      <c r="D643" s="194" t="s">
        <v>541</v>
      </c>
      <c r="E643" s="194">
        <v>7</v>
      </c>
      <c r="F643" s="194">
        <v>4</v>
      </c>
      <c r="G643" s="194"/>
      <c r="H643" s="194"/>
      <c r="I643" s="184">
        <f t="shared" ref="I643:I706" si="10">E643-F643</f>
        <v>3</v>
      </c>
    </row>
    <row r="644" spans="1:9" x14ac:dyDescent="0.25">
      <c r="A644" s="204">
        <v>41241</v>
      </c>
      <c r="B644" s="110" t="s">
        <v>266</v>
      </c>
      <c r="C644" s="110" t="s">
        <v>39</v>
      </c>
      <c r="D644" s="194" t="s">
        <v>540</v>
      </c>
      <c r="E644" s="194">
        <v>4</v>
      </c>
      <c r="F644" s="194">
        <v>7</v>
      </c>
      <c r="G644" s="194"/>
      <c r="H644" s="194"/>
      <c r="I644" s="184">
        <f t="shared" si="10"/>
        <v>-3</v>
      </c>
    </row>
    <row r="645" spans="1:9" x14ac:dyDescent="0.25">
      <c r="A645" s="204">
        <v>41241</v>
      </c>
      <c r="B645" s="110" t="s">
        <v>140</v>
      </c>
      <c r="C645" s="110" t="s">
        <v>92</v>
      </c>
      <c r="D645" s="194" t="s">
        <v>540</v>
      </c>
      <c r="E645" s="194">
        <v>3</v>
      </c>
      <c r="F645" s="194">
        <v>7</v>
      </c>
      <c r="G645" s="194"/>
      <c r="H645" s="194"/>
      <c r="I645" s="184">
        <f t="shared" si="10"/>
        <v>-4</v>
      </c>
    </row>
    <row r="646" spans="1:9" x14ac:dyDescent="0.25">
      <c r="A646" s="204">
        <v>41241</v>
      </c>
      <c r="B646" s="110" t="s">
        <v>162</v>
      </c>
      <c r="C646" s="110" t="s">
        <v>119</v>
      </c>
      <c r="D646" s="194" t="s">
        <v>541</v>
      </c>
      <c r="E646" s="194">
        <v>1</v>
      </c>
      <c r="F646" s="194">
        <v>0</v>
      </c>
      <c r="G646" s="194"/>
      <c r="H646" s="194"/>
      <c r="I646" s="184">
        <f t="shared" si="10"/>
        <v>1</v>
      </c>
    </row>
    <row r="647" spans="1:9" x14ac:dyDescent="0.25">
      <c r="A647" s="204">
        <v>41241</v>
      </c>
      <c r="B647" s="110" t="s">
        <v>92</v>
      </c>
      <c r="C647" s="110" t="s">
        <v>140</v>
      </c>
      <c r="D647" s="194" t="s">
        <v>541</v>
      </c>
      <c r="E647" s="194">
        <v>7</v>
      </c>
      <c r="F647" s="194">
        <v>3</v>
      </c>
      <c r="G647" s="194"/>
      <c r="H647" s="194"/>
      <c r="I647" s="184">
        <f t="shared" si="10"/>
        <v>4</v>
      </c>
    </row>
    <row r="648" spans="1:9" x14ac:dyDescent="0.25">
      <c r="A648" s="204">
        <v>41241</v>
      </c>
      <c r="B648" s="110" t="s">
        <v>119</v>
      </c>
      <c r="C648" s="110" t="s">
        <v>162</v>
      </c>
      <c r="D648" s="194" t="s">
        <v>540</v>
      </c>
      <c r="E648" s="194">
        <v>0</v>
      </c>
      <c r="F648" s="194">
        <v>1</v>
      </c>
      <c r="G648" s="194"/>
      <c r="H648" s="194"/>
      <c r="I648" s="184">
        <f t="shared" si="10"/>
        <v>-1</v>
      </c>
    </row>
    <row r="649" spans="1:9" x14ac:dyDescent="0.25">
      <c r="A649" s="204">
        <v>41241</v>
      </c>
      <c r="B649" s="110" t="s">
        <v>38</v>
      </c>
      <c r="C649" s="110" t="s">
        <v>184</v>
      </c>
      <c r="D649" s="194" t="s">
        <v>540</v>
      </c>
      <c r="E649" s="194">
        <v>7</v>
      </c>
      <c r="F649" s="194">
        <v>8</v>
      </c>
      <c r="G649" s="194"/>
      <c r="H649" s="194"/>
      <c r="I649" s="184">
        <f t="shared" si="10"/>
        <v>-1</v>
      </c>
    </row>
    <row r="650" spans="1:9" x14ac:dyDescent="0.25">
      <c r="A650" s="204">
        <v>41248</v>
      </c>
      <c r="B650" s="110" t="s">
        <v>266</v>
      </c>
      <c r="C650" s="110" t="s">
        <v>38</v>
      </c>
      <c r="D650" s="194" t="s">
        <v>601</v>
      </c>
      <c r="E650" s="194">
        <v>0</v>
      </c>
      <c r="F650" s="194">
        <v>0</v>
      </c>
      <c r="G650" s="194" t="s">
        <v>602</v>
      </c>
      <c r="H650" s="194"/>
      <c r="I650" s="184">
        <f t="shared" si="10"/>
        <v>0</v>
      </c>
    </row>
    <row r="651" spans="1:9" x14ac:dyDescent="0.25">
      <c r="A651" s="204">
        <v>41248</v>
      </c>
      <c r="B651" s="110" t="s">
        <v>38</v>
      </c>
      <c r="C651" s="110" t="s">
        <v>266</v>
      </c>
      <c r="D651" s="194" t="s">
        <v>603</v>
      </c>
      <c r="E651" s="194">
        <v>0</v>
      </c>
      <c r="F651" s="194">
        <v>0</v>
      </c>
      <c r="G651" s="194" t="s">
        <v>602</v>
      </c>
      <c r="H651" s="194"/>
      <c r="I651" s="184">
        <f t="shared" si="10"/>
        <v>0</v>
      </c>
    </row>
    <row r="652" spans="1:9" x14ac:dyDescent="0.25">
      <c r="A652" s="204">
        <v>41248</v>
      </c>
      <c r="B652" s="110" t="s">
        <v>140</v>
      </c>
      <c r="C652" s="110" t="s">
        <v>39</v>
      </c>
      <c r="D652" s="194" t="s">
        <v>540</v>
      </c>
      <c r="E652" s="194">
        <v>3</v>
      </c>
      <c r="F652" s="194">
        <v>6</v>
      </c>
      <c r="G652" s="194"/>
      <c r="H652" s="194"/>
      <c r="I652" s="184">
        <f t="shared" si="10"/>
        <v>-3</v>
      </c>
    </row>
    <row r="653" spans="1:9" x14ac:dyDescent="0.25">
      <c r="A653" s="204">
        <v>41248</v>
      </c>
      <c r="B653" s="110" t="s">
        <v>162</v>
      </c>
      <c r="C653" s="110" t="s">
        <v>92</v>
      </c>
      <c r="D653" s="194" t="s">
        <v>541</v>
      </c>
      <c r="E653" s="194">
        <v>3</v>
      </c>
      <c r="F653" s="194">
        <v>1</v>
      </c>
      <c r="G653" s="194"/>
      <c r="H653" s="194"/>
      <c r="I653" s="184">
        <f t="shared" si="10"/>
        <v>2</v>
      </c>
    </row>
    <row r="654" spans="1:9" x14ac:dyDescent="0.25">
      <c r="A654" s="204">
        <v>41248</v>
      </c>
      <c r="B654" s="110" t="s">
        <v>184</v>
      </c>
      <c r="C654" s="110" t="s">
        <v>119</v>
      </c>
      <c r="D654" s="194" t="s">
        <v>541</v>
      </c>
      <c r="E654" s="194">
        <v>4</v>
      </c>
      <c r="F654" s="194">
        <v>3</v>
      </c>
      <c r="G654" s="194"/>
      <c r="H654" s="194"/>
      <c r="I654" s="184">
        <f t="shared" si="10"/>
        <v>1</v>
      </c>
    </row>
    <row r="655" spans="1:9" x14ac:dyDescent="0.25">
      <c r="A655" s="204">
        <v>41248</v>
      </c>
      <c r="B655" s="110" t="s">
        <v>39</v>
      </c>
      <c r="C655" s="110" t="s">
        <v>140</v>
      </c>
      <c r="D655" s="194" t="s">
        <v>541</v>
      </c>
      <c r="E655" s="194">
        <v>6</v>
      </c>
      <c r="F655" s="194">
        <v>3</v>
      </c>
      <c r="G655" s="194"/>
      <c r="H655" s="194"/>
      <c r="I655" s="184">
        <f t="shared" si="10"/>
        <v>3</v>
      </c>
    </row>
    <row r="656" spans="1:9" x14ac:dyDescent="0.25">
      <c r="A656" s="204">
        <v>41248</v>
      </c>
      <c r="B656" s="110" t="s">
        <v>92</v>
      </c>
      <c r="C656" s="110" t="s">
        <v>162</v>
      </c>
      <c r="D656" s="194" t="s">
        <v>540</v>
      </c>
      <c r="E656" s="194">
        <v>1</v>
      </c>
      <c r="F656" s="194">
        <v>3</v>
      </c>
      <c r="G656" s="194"/>
      <c r="H656" s="194"/>
      <c r="I656" s="184">
        <f t="shared" si="10"/>
        <v>-2</v>
      </c>
    </row>
    <row r="657" spans="1:9" x14ac:dyDescent="0.25">
      <c r="A657" s="204">
        <v>41248</v>
      </c>
      <c r="B657" s="110" t="s">
        <v>119</v>
      </c>
      <c r="C657" s="110" t="s">
        <v>184</v>
      </c>
      <c r="D657" s="194" t="s">
        <v>540</v>
      </c>
      <c r="E657" s="194">
        <v>3</v>
      </c>
      <c r="F657" s="194">
        <v>4</v>
      </c>
      <c r="G657" s="194"/>
      <c r="H657" s="194"/>
      <c r="I657" s="184">
        <f t="shared" si="10"/>
        <v>-1</v>
      </c>
    </row>
    <row r="658" spans="1:9" x14ac:dyDescent="0.25">
      <c r="A658" s="204">
        <v>41255</v>
      </c>
      <c r="B658" s="110" t="s">
        <v>119</v>
      </c>
      <c r="C658" s="110" t="s">
        <v>38</v>
      </c>
      <c r="D658" s="194" t="s">
        <v>541</v>
      </c>
      <c r="E658" s="194">
        <v>6</v>
      </c>
      <c r="F658" s="194">
        <v>4</v>
      </c>
      <c r="G658" s="194"/>
      <c r="H658" s="194"/>
      <c r="I658" s="184">
        <f t="shared" si="10"/>
        <v>2</v>
      </c>
    </row>
    <row r="659" spans="1:9" x14ac:dyDescent="0.25">
      <c r="A659" s="204">
        <v>41255</v>
      </c>
      <c r="B659" s="110" t="s">
        <v>140</v>
      </c>
      <c r="C659" s="110" t="s">
        <v>266</v>
      </c>
      <c r="D659" s="194" t="s">
        <v>540</v>
      </c>
      <c r="E659" s="194">
        <v>2</v>
      </c>
      <c r="F659" s="194">
        <v>3</v>
      </c>
      <c r="G659" s="194"/>
      <c r="H659" s="194"/>
      <c r="I659" s="184">
        <f t="shared" si="10"/>
        <v>-1</v>
      </c>
    </row>
    <row r="660" spans="1:9" x14ac:dyDescent="0.25">
      <c r="A660" s="204">
        <v>41255</v>
      </c>
      <c r="B660" s="110" t="s">
        <v>162</v>
      </c>
      <c r="C660" s="110" t="s">
        <v>39</v>
      </c>
      <c r="D660" s="194" t="s">
        <v>541</v>
      </c>
      <c r="E660" s="194">
        <v>2</v>
      </c>
      <c r="F660" s="194">
        <v>1</v>
      </c>
      <c r="G660" s="194"/>
      <c r="H660" s="194"/>
      <c r="I660" s="184">
        <f t="shared" si="10"/>
        <v>1</v>
      </c>
    </row>
    <row r="661" spans="1:9" x14ac:dyDescent="0.25">
      <c r="A661" s="204">
        <v>41255</v>
      </c>
      <c r="B661" s="110" t="s">
        <v>184</v>
      </c>
      <c r="C661" s="110" t="s">
        <v>92</v>
      </c>
      <c r="D661" s="194" t="s">
        <v>541</v>
      </c>
      <c r="E661" s="194">
        <v>7</v>
      </c>
      <c r="F661" s="194">
        <v>3</v>
      </c>
      <c r="G661" s="194"/>
      <c r="H661" s="194"/>
      <c r="I661" s="184">
        <f t="shared" si="10"/>
        <v>4</v>
      </c>
    </row>
    <row r="662" spans="1:9" x14ac:dyDescent="0.25">
      <c r="A662" s="204">
        <v>41255</v>
      </c>
      <c r="B662" s="110" t="s">
        <v>38</v>
      </c>
      <c r="C662" s="110" t="s">
        <v>119</v>
      </c>
      <c r="D662" s="194" t="s">
        <v>540</v>
      </c>
      <c r="E662" s="194">
        <v>4</v>
      </c>
      <c r="F662" s="194">
        <v>6</v>
      </c>
      <c r="G662" s="194"/>
      <c r="H662" s="194"/>
      <c r="I662" s="184">
        <f t="shared" si="10"/>
        <v>-2</v>
      </c>
    </row>
    <row r="663" spans="1:9" x14ac:dyDescent="0.25">
      <c r="A663" s="204">
        <v>41255</v>
      </c>
      <c r="B663" s="110" t="s">
        <v>266</v>
      </c>
      <c r="C663" s="110" t="s">
        <v>140</v>
      </c>
      <c r="D663" s="194" t="s">
        <v>541</v>
      </c>
      <c r="E663" s="194">
        <v>3</v>
      </c>
      <c r="F663" s="194">
        <v>2</v>
      </c>
      <c r="G663" s="194"/>
      <c r="H663" s="194"/>
      <c r="I663" s="184">
        <f t="shared" si="10"/>
        <v>1</v>
      </c>
    </row>
    <row r="664" spans="1:9" x14ac:dyDescent="0.25">
      <c r="A664" s="204">
        <v>41255</v>
      </c>
      <c r="B664" s="110" t="s">
        <v>39</v>
      </c>
      <c r="C664" s="110" t="s">
        <v>162</v>
      </c>
      <c r="D664" s="194" t="s">
        <v>540</v>
      </c>
      <c r="E664" s="194">
        <v>1</v>
      </c>
      <c r="F664" s="194">
        <v>2</v>
      </c>
      <c r="G664" s="194"/>
      <c r="H664" s="194"/>
      <c r="I664" s="184">
        <f t="shared" si="10"/>
        <v>-1</v>
      </c>
    </row>
    <row r="665" spans="1:9" x14ac:dyDescent="0.25">
      <c r="A665" s="204">
        <v>41255</v>
      </c>
      <c r="B665" s="110" t="s">
        <v>92</v>
      </c>
      <c r="C665" s="110" t="s">
        <v>184</v>
      </c>
      <c r="D665" s="194" t="s">
        <v>540</v>
      </c>
      <c r="E665" s="194">
        <v>3</v>
      </c>
      <c r="F665" s="194">
        <v>7</v>
      </c>
      <c r="G665" s="194"/>
      <c r="H665" s="194"/>
      <c r="I665" s="184">
        <f t="shared" si="10"/>
        <v>-4</v>
      </c>
    </row>
    <row r="666" spans="1:9" x14ac:dyDescent="0.25">
      <c r="A666" s="204">
        <v>41276</v>
      </c>
      <c r="B666" s="110" t="s">
        <v>39</v>
      </c>
      <c r="C666" s="110" t="s">
        <v>38</v>
      </c>
      <c r="D666" s="194" t="s">
        <v>540</v>
      </c>
      <c r="E666" s="194">
        <v>5</v>
      </c>
      <c r="F666" s="194">
        <v>6</v>
      </c>
      <c r="G666" s="194"/>
      <c r="H666" s="194"/>
      <c r="I666" s="184">
        <f t="shared" si="10"/>
        <v>-1</v>
      </c>
    </row>
    <row r="667" spans="1:9" x14ac:dyDescent="0.25">
      <c r="A667" s="204">
        <v>41276</v>
      </c>
      <c r="B667" s="110" t="s">
        <v>162</v>
      </c>
      <c r="C667" s="110" t="s">
        <v>266</v>
      </c>
      <c r="D667" s="194" t="s">
        <v>541</v>
      </c>
      <c r="E667" s="194">
        <v>4</v>
      </c>
      <c r="F667" s="194">
        <v>1</v>
      </c>
      <c r="G667" s="194"/>
      <c r="H667" s="194"/>
      <c r="I667" s="184">
        <f t="shared" si="10"/>
        <v>3</v>
      </c>
    </row>
    <row r="668" spans="1:9" x14ac:dyDescent="0.25">
      <c r="A668" s="204">
        <v>41276</v>
      </c>
      <c r="B668" s="110" t="s">
        <v>38</v>
      </c>
      <c r="C668" s="110" t="s">
        <v>39</v>
      </c>
      <c r="D668" s="194" t="s">
        <v>541</v>
      </c>
      <c r="E668" s="194">
        <v>6</v>
      </c>
      <c r="F668" s="194">
        <v>5</v>
      </c>
      <c r="G668" s="194"/>
      <c r="H668" s="194"/>
      <c r="I668" s="184">
        <f t="shared" si="10"/>
        <v>1</v>
      </c>
    </row>
    <row r="669" spans="1:9" x14ac:dyDescent="0.25">
      <c r="A669" s="204">
        <v>41276</v>
      </c>
      <c r="B669" s="110" t="s">
        <v>119</v>
      </c>
      <c r="C669" s="110" t="s">
        <v>92</v>
      </c>
      <c r="D669" s="194" t="s">
        <v>541</v>
      </c>
      <c r="E669" s="194">
        <v>7</v>
      </c>
      <c r="F669" s="194">
        <v>0</v>
      </c>
      <c r="G669" s="194"/>
      <c r="H669" s="194"/>
      <c r="I669" s="184">
        <f t="shared" si="10"/>
        <v>7</v>
      </c>
    </row>
    <row r="670" spans="1:9" x14ac:dyDescent="0.25">
      <c r="A670" s="204">
        <v>41276</v>
      </c>
      <c r="B670" s="110" t="s">
        <v>92</v>
      </c>
      <c r="C670" s="110" t="s">
        <v>119</v>
      </c>
      <c r="D670" s="194" t="s">
        <v>540</v>
      </c>
      <c r="E670" s="194">
        <v>0</v>
      </c>
      <c r="F670" s="194">
        <v>7</v>
      </c>
      <c r="G670" s="194"/>
      <c r="H670" s="194"/>
      <c r="I670" s="184">
        <f t="shared" si="10"/>
        <v>-7</v>
      </c>
    </row>
    <row r="671" spans="1:9" x14ac:dyDescent="0.25">
      <c r="A671" s="204">
        <v>41276</v>
      </c>
      <c r="B671" s="110" t="s">
        <v>184</v>
      </c>
      <c r="C671" s="110" t="s">
        <v>140</v>
      </c>
      <c r="D671" s="194" t="s">
        <v>541</v>
      </c>
      <c r="E671" s="194">
        <v>8</v>
      </c>
      <c r="F671" s="194">
        <v>2</v>
      </c>
      <c r="G671" s="194"/>
      <c r="H671" s="194"/>
      <c r="I671" s="184">
        <f t="shared" si="10"/>
        <v>6</v>
      </c>
    </row>
    <row r="672" spans="1:9" x14ac:dyDescent="0.25">
      <c r="A672" s="204">
        <v>41276</v>
      </c>
      <c r="B672" s="110" t="s">
        <v>266</v>
      </c>
      <c r="C672" s="110" t="s">
        <v>162</v>
      </c>
      <c r="D672" s="194" t="s">
        <v>540</v>
      </c>
      <c r="E672" s="194">
        <v>1</v>
      </c>
      <c r="F672" s="194">
        <v>4</v>
      </c>
      <c r="G672" s="194"/>
      <c r="H672" s="194"/>
      <c r="I672" s="184">
        <f t="shared" si="10"/>
        <v>-3</v>
      </c>
    </row>
    <row r="673" spans="1:9" x14ac:dyDescent="0.25">
      <c r="A673" s="204">
        <v>41276</v>
      </c>
      <c r="B673" s="110" t="s">
        <v>140</v>
      </c>
      <c r="C673" s="110" t="s">
        <v>184</v>
      </c>
      <c r="D673" s="194" t="s">
        <v>540</v>
      </c>
      <c r="E673" s="194">
        <v>2</v>
      </c>
      <c r="F673" s="194">
        <v>8</v>
      </c>
      <c r="G673" s="194"/>
      <c r="H673" s="194"/>
      <c r="I673" s="184">
        <f t="shared" si="10"/>
        <v>-6</v>
      </c>
    </row>
    <row r="674" spans="1:9" x14ac:dyDescent="0.25">
      <c r="A674" s="204">
        <v>41283</v>
      </c>
      <c r="B674" s="110" t="s">
        <v>140</v>
      </c>
      <c r="C674" s="110" t="s">
        <v>38</v>
      </c>
      <c r="D674" s="194" t="s">
        <v>541</v>
      </c>
      <c r="E674" s="194">
        <v>4</v>
      </c>
      <c r="F674" s="194">
        <v>3</v>
      </c>
      <c r="G674" s="194"/>
      <c r="H674" s="194"/>
      <c r="I674" s="184">
        <f t="shared" si="10"/>
        <v>1</v>
      </c>
    </row>
    <row r="675" spans="1:9" x14ac:dyDescent="0.25">
      <c r="A675" s="204">
        <v>41283</v>
      </c>
      <c r="B675" s="110" t="s">
        <v>92</v>
      </c>
      <c r="C675" s="110" t="s">
        <v>266</v>
      </c>
      <c r="D675" s="194" t="s">
        <v>540</v>
      </c>
      <c r="E675" s="194">
        <v>3</v>
      </c>
      <c r="F675" s="194">
        <v>4</v>
      </c>
      <c r="G675" s="194"/>
      <c r="H675" s="194"/>
      <c r="I675" s="184">
        <f t="shared" si="10"/>
        <v>-1</v>
      </c>
    </row>
    <row r="676" spans="1:9" x14ac:dyDescent="0.25">
      <c r="A676" s="204">
        <v>41283</v>
      </c>
      <c r="B676" s="110" t="s">
        <v>119</v>
      </c>
      <c r="C676" s="110" t="s">
        <v>39</v>
      </c>
      <c r="D676" s="194" t="s">
        <v>541</v>
      </c>
      <c r="E676" s="194">
        <v>5</v>
      </c>
      <c r="F676" s="194">
        <v>4</v>
      </c>
      <c r="G676" s="194"/>
      <c r="H676" s="194"/>
      <c r="I676" s="184">
        <f t="shared" si="10"/>
        <v>1</v>
      </c>
    </row>
    <row r="677" spans="1:9" x14ac:dyDescent="0.25">
      <c r="A677" s="204">
        <v>41283</v>
      </c>
      <c r="B677" s="110" t="s">
        <v>266</v>
      </c>
      <c r="C677" s="110" t="s">
        <v>92</v>
      </c>
      <c r="D677" s="194" t="s">
        <v>541</v>
      </c>
      <c r="E677" s="194">
        <v>4</v>
      </c>
      <c r="F677" s="194">
        <v>3</v>
      </c>
      <c r="G677" s="194"/>
      <c r="H677" s="194"/>
      <c r="I677" s="184">
        <f t="shared" si="10"/>
        <v>1</v>
      </c>
    </row>
    <row r="678" spans="1:9" x14ac:dyDescent="0.25">
      <c r="A678" s="204">
        <v>41283</v>
      </c>
      <c r="B678" s="110" t="s">
        <v>39</v>
      </c>
      <c r="C678" s="110" t="s">
        <v>119</v>
      </c>
      <c r="D678" s="194" t="s">
        <v>540</v>
      </c>
      <c r="E678" s="194">
        <v>4</v>
      </c>
      <c r="F678" s="194">
        <v>5</v>
      </c>
      <c r="G678" s="194"/>
      <c r="H678" s="194"/>
      <c r="I678" s="184">
        <f t="shared" si="10"/>
        <v>-1</v>
      </c>
    </row>
    <row r="679" spans="1:9" x14ac:dyDescent="0.25">
      <c r="A679" s="204">
        <v>41283</v>
      </c>
      <c r="B679" s="110" t="s">
        <v>38</v>
      </c>
      <c r="C679" s="110" t="s">
        <v>140</v>
      </c>
      <c r="D679" s="194" t="s">
        <v>540</v>
      </c>
      <c r="E679" s="194">
        <v>3</v>
      </c>
      <c r="F679" s="194">
        <v>4</v>
      </c>
      <c r="G679" s="194"/>
      <c r="H679" s="194"/>
      <c r="I679" s="184">
        <f t="shared" si="10"/>
        <v>-1</v>
      </c>
    </row>
    <row r="680" spans="1:9" x14ac:dyDescent="0.25">
      <c r="A680" s="204">
        <v>41283</v>
      </c>
      <c r="B680" s="110" t="s">
        <v>184</v>
      </c>
      <c r="C680" s="110" t="s">
        <v>162</v>
      </c>
      <c r="D680" s="194" t="s">
        <v>541</v>
      </c>
      <c r="E680" s="194">
        <v>6</v>
      </c>
      <c r="F680" s="194">
        <v>4</v>
      </c>
      <c r="G680" s="194"/>
      <c r="H680" s="194"/>
      <c r="I680" s="184">
        <f t="shared" si="10"/>
        <v>2</v>
      </c>
    </row>
    <row r="681" spans="1:9" x14ac:dyDescent="0.25">
      <c r="A681" s="204">
        <v>41283</v>
      </c>
      <c r="B681" s="110" t="s">
        <v>162</v>
      </c>
      <c r="C681" s="110" t="s">
        <v>184</v>
      </c>
      <c r="D681" s="194" t="s">
        <v>540</v>
      </c>
      <c r="E681" s="194">
        <v>4</v>
      </c>
      <c r="F681" s="194">
        <v>6</v>
      </c>
      <c r="G681" s="194"/>
      <c r="H681" s="194"/>
      <c r="I681" s="184">
        <f t="shared" si="10"/>
        <v>-2</v>
      </c>
    </row>
    <row r="682" spans="1:9" x14ac:dyDescent="0.25">
      <c r="A682" s="204">
        <v>41290</v>
      </c>
      <c r="B682" s="110" t="s">
        <v>162</v>
      </c>
      <c r="C682" s="110" t="s">
        <v>38</v>
      </c>
      <c r="D682" s="194" t="s">
        <v>540</v>
      </c>
      <c r="E682" s="194">
        <v>4</v>
      </c>
      <c r="F682" s="194">
        <v>5</v>
      </c>
      <c r="G682" s="194"/>
      <c r="H682" s="194"/>
      <c r="I682" s="184">
        <f t="shared" si="10"/>
        <v>-1</v>
      </c>
    </row>
    <row r="683" spans="1:9" x14ac:dyDescent="0.25">
      <c r="A683" s="204">
        <v>41290</v>
      </c>
      <c r="B683" s="110" t="s">
        <v>184</v>
      </c>
      <c r="C683" s="110" t="s">
        <v>266</v>
      </c>
      <c r="D683" s="194" t="s">
        <v>541</v>
      </c>
      <c r="E683" s="194">
        <v>7</v>
      </c>
      <c r="F683" s="194">
        <v>1</v>
      </c>
      <c r="G683" s="194"/>
      <c r="H683" s="194"/>
      <c r="I683" s="184">
        <f t="shared" si="10"/>
        <v>6</v>
      </c>
    </row>
    <row r="684" spans="1:9" x14ac:dyDescent="0.25">
      <c r="A684" s="204">
        <v>41290</v>
      </c>
      <c r="B684" s="110" t="s">
        <v>92</v>
      </c>
      <c r="C684" s="110" t="s">
        <v>39</v>
      </c>
      <c r="D684" s="194" t="s">
        <v>389</v>
      </c>
      <c r="E684" s="194">
        <v>5</v>
      </c>
      <c r="F684" s="194">
        <v>5</v>
      </c>
      <c r="G684" s="194" t="s">
        <v>600</v>
      </c>
      <c r="H684" s="194"/>
      <c r="I684" s="184">
        <f t="shared" si="10"/>
        <v>0</v>
      </c>
    </row>
    <row r="685" spans="1:9" x14ac:dyDescent="0.25">
      <c r="A685" s="204">
        <v>41290</v>
      </c>
      <c r="B685" s="110" t="s">
        <v>39</v>
      </c>
      <c r="C685" s="110" t="s">
        <v>92</v>
      </c>
      <c r="D685" s="194" t="s">
        <v>599</v>
      </c>
      <c r="E685" s="194">
        <v>5</v>
      </c>
      <c r="F685" s="194">
        <v>5</v>
      </c>
      <c r="G685" s="194" t="s">
        <v>600</v>
      </c>
      <c r="H685" s="194"/>
      <c r="I685" s="184">
        <f t="shared" si="10"/>
        <v>0</v>
      </c>
    </row>
    <row r="686" spans="1:9" x14ac:dyDescent="0.25">
      <c r="A686" s="204">
        <v>41290</v>
      </c>
      <c r="B686" s="110" t="s">
        <v>140</v>
      </c>
      <c r="C686" s="110" t="s">
        <v>119</v>
      </c>
      <c r="D686" s="194" t="s">
        <v>540</v>
      </c>
      <c r="E686" s="194">
        <v>4</v>
      </c>
      <c r="F686" s="194">
        <v>6</v>
      </c>
      <c r="G686" s="194"/>
      <c r="H686" s="194"/>
      <c r="I686" s="184">
        <f t="shared" si="10"/>
        <v>-2</v>
      </c>
    </row>
    <row r="687" spans="1:9" x14ac:dyDescent="0.25">
      <c r="A687" s="204">
        <v>41290</v>
      </c>
      <c r="B687" s="110" t="s">
        <v>119</v>
      </c>
      <c r="C687" s="110" t="s">
        <v>140</v>
      </c>
      <c r="D687" s="194" t="s">
        <v>541</v>
      </c>
      <c r="E687" s="194">
        <v>6</v>
      </c>
      <c r="F687" s="194">
        <v>4</v>
      </c>
      <c r="G687" s="194"/>
      <c r="H687" s="194"/>
      <c r="I687" s="184">
        <f t="shared" si="10"/>
        <v>2</v>
      </c>
    </row>
    <row r="688" spans="1:9" x14ac:dyDescent="0.25">
      <c r="A688" s="204">
        <v>41290</v>
      </c>
      <c r="B688" s="110" t="s">
        <v>38</v>
      </c>
      <c r="C688" s="110" t="s">
        <v>162</v>
      </c>
      <c r="D688" s="194" t="s">
        <v>541</v>
      </c>
      <c r="E688" s="194">
        <v>5</v>
      </c>
      <c r="F688" s="194">
        <v>4</v>
      </c>
      <c r="G688" s="194"/>
      <c r="H688" s="194"/>
      <c r="I688" s="184">
        <f t="shared" si="10"/>
        <v>1</v>
      </c>
    </row>
    <row r="689" spans="1:9" x14ac:dyDescent="0.25">
      <c r="A689" s="204">
        <v>41290</v>
      </c>
      <c r="B689" s="110" t="s">
        <v>266</v>
      </c>
      <c r="C689" s="110" t="s">
        <v>184</v>
      </c>
      <c r="D689" s="194" t="s">
        <v>540</v>
      </c>
      <c r="E689" s="194">
        <v>1</v>
      </c>
      <c r="F689" s="194">
        <v>7</v>
      </c>
      <c r="G689" s="194"/>
      <c r="H689" s="194"/>
      <c r="I689" s="184">
        <f t="shared" si="10"/>
        <v>-6</v>
      </c>
    </row>
    <row r="690" spans="1:9" x14ac:dyDescent="0.25">
      <c r="A690" s="204">
        <v>41297</v>
      </c>
      <c r="B690" s="110" t="s">
        <v>184</v>
      </c>
      <c r="C690" s="110" t="s">
        <v>38</v>
      </c>
      <c r="D690" s="194" t="s">
        <v>540</v>
      </c>
      <c r="E690" s="194">
        <v>4</v>
      </c>
      <c r="F690" s="194">
        <v>5</v>
      </c>
      <c r="G690" s="194"/>
      <c r="H690" s="194"/>
      <c r="I690" s="184">
        <f t="shared" si="10"/>
        <v>-1</v>
      </c>
    </row>
    <row r="691" spans="1:9" x14ac:dyDescent="0.25">
      <c r="A691" s="204">
        <v>41297</v>
      </c>
      <c r="B691" s="110" t="s">
        <v>39</v>
      </c>
      <c r="C691" s="110" t="s">
        <v>266</v>
      </c>
      <c r="D691" s="194" t="s">
        <v>540</v>
      </c>
      <c r="E691" s="194">
        <v>2</v>
      </c>
      <c r="F691" s="194">
        <v>3</v>
      </c>
      <c r="G691" s="194"/>
      <c r="H691" s="194"/>
      <c r="I691" s="184">
        <f t="shared" si="10"/>
        <v>-1</v>
      </c>
    </row>
    <row r="692" spans="1:9" x14ac:dyDescent="0.25">
      <c r="A692" s="204">
        <v>41297</v>
      </c>
      <c r="B692" s="110" t="s">
        <v>266</v>
      </c>
      <c r="C692" s="110" t="s">
        <v>39</v>
      </c>
      <c r="D692" s="194" t="s">
        <v>541</v>
      </c>
      <c r="E692" s="194">
        <v>3</v>
      </c>
      <c r="F692" s="194">
        <v>2</v>
      </c>
      <c r="G692" s="194"/>
      <c r="H692" s="194"/>
      <c r="I692" s="184">
        <f t="shared" si="10"/>
        <v>1</v>
      </c>
    </row>
    <row r="693" spans="1:9" x14ac:dyDescent="0.25">
      <c r="A693" s="204">
        <v>41297</v>
      </c>
      <c r="B693" s="110" t="s">
        <v>140</v>
      </c>
      <c r="C693" s="110" t="s">
        <v>92</v>
      </c>
      <c r="D693" s="194" t="s">
        <v>541</v>
      </c>
      <c r="E693" s="194">
        <v>5</v>
      </c>
      <c r="F693" s="194">
        <v>4</v>
      </c>
      <c r="G693" s="194"/>
      <c r="H693" s="194"/>
      <c r="I693" s="184">
        <f t="shared" si="10"/>
        <v>1</v>
      </c>
    </row>
    <row r="694" spans="1:9" x14ac:dyDescent="0.25">
      <c r="A694" s="204">
        <v>41297</v>
      </c>
      <c r="B694" s="110" t="s">
        <v>162</v>
      </c>
      <c r="C694" s="110" t="s">
        <v>119</v>
      </c>
      <c r="D694" s="194" t="s">
        <v>599</v>
      </c>
      <c r="E694" s="194">
        <v>3</v>
      </c>
      <c r="F694" s="194">
        <v>3</v>
      </c>
      <c r="G694" s="194" t="s">
        <v>600</v>
      </c>
      <c r="H694" s="194"/>
      <c r="I694" s="184">
        <f t="shared" si="10"/>
        <v>0</v>
      </c>
    </row>
    <row r="695" spans="1:9" x14ac:dyDescent="0.25">
      <c r="A695" s="204">
        <v>41297</v>
      </c>
      <c r="B695" s="110" t="s">
        <v>92</v>
      </c>
      <c r="C695" s="110" t="s">
        <v>140</v>
      </c>
      <c r="D695" s="194" t="s">
        <v>540</v>
      </c>
      <c r="E695" s="194">
        <v>4</v>
      </c>
      <c r="F695" s="194">
        <v>5</v>
      </c>
      <c r="G695" s="194"/>
      <c r="H695" s="194"/>
      <c r="I695" s="184">
        <f t="shared" si="10"/>
        <v>-1</v>
      </c>
    </row>
    <row r="696" spans="1:9" x14ac:dyDescent="0.25">
      <c r="A696" s="204">
        <v>41297</v>
      </c>
      <c r="B696" s="110" t="s">
        <v>119</v>
      </c>
      <c r="C696" s="110" t="s">
        <v>162</v>
      </c>
      <c r="D696" s="194" t="s">
        <v>389</v>
      </c>
      <c r="E696" s="194">
        <v>3</v>
      </c>
      <c r="F696" s="194">
        <v>3</v>
      </c>
      <c r="G696" s="194" t="s">
        <v>600</v>
      </c>
      <c r="H696" s="194"/>
      <c r="I696" s="184">
        <f t="shared" si="10"/>
        <v>0</v>
      </c>
    </row>
    <row r="697" spans="1:9" x14ac:dyDescent="0.25">
      <c r="A697" s="204">
        <v>41297</v>
      </c>
      <c r="B697" s="110" t="s">
        <v>38</v>
      </c>
      <c r="C697" s="110" t="s">
        <v>184</v>
      </c>
      <c r="D697" s="194" t="s">
        <v>541</v>
      </c>
      <c r="E697" s="194">
        <v>5</v>
      </c>
      <c r="F697" s="194">
        <v>4</v>
      </c>
      <c r="G697" s="194"/>
      <c r="H697" s="194"/>
      <c r="I697" s="184">
        <f t="shared" si="10"/>
        <v>1</v>
      </c>
    </row>
    <row r="698" spans="1:9" x14ac:dyDescent="0.25">
      <c r="A698" s="204">
        <v>41304</v>
      </c>
      <c r="B698" s="110" t="s">
        <v>266</v>
      </c>
      <c r="C698" s="110" t="s">
        <v>38</v>
      </c>
      <c r="D698" s="194" t="s">
        <v>540</v>
      </c>
      <c r="E698" s="194">
        <v>4</v>
      </c>
      <c r="F698" s="194">
        <v>7</v>
      </c>
      <c r="G698" s="194"/>
      <c r="H698" s="194"/>
      <c r="I698" s="184">
        <f t="shared" si="10"/>
        <v>-3</v>
      </c>
    </row>
    <row r="699" spans="1:9" x14ac:dyDescent="0.25">
      <c r="A699" s="204">
        <v>41304</v>
      </c>
      <c r="B699" s="110" t="s">
        <v>38</v>
      </c>
      <c r="C699" s="110" t="s">
        <v>266</v>
      </c>
      <c r="D699" s="194" t="s">
        <v>541</v>
      </c>
      <c r="E699" s="194">
        <v>7</v>
      </c>
      <c r="F699" s="194">
        <v>4</v>
      </c>
      <c r="G699" s="194"/>
      <c r="H699" s="194"/>
      <c r="I699" s="184">
        <f t="shared" si="10"/>
        <v>3</v>
      </c>
    </row>
    <row r="700" spans="1:9" x14ac:dyDescent="0.25">
      <c r="A700" s="204">
        <v>41304</v>
      </c>
      <c r="B700" s="110" t="s">
        <v>140</v>
      </c>
      <c r="C700" s="110" t="s">
        <v>39</v>
      </c>
      <c r="D700" s="194" t="s">
        <v>540</v>
      </c>
      <c r="E700" s="194">
        <v>5</v>
      </c>
      <c r="F700" s="194">
        <v>8</v>
      </c>
      <c r="G700" s="194"/>
      <c r="H700" s="194"/>
      <c r="I700" s="184">
        <f t="shared" si="10"/>
        <v>-3</v>
      </c>
    </row>
    <row r="701" spans="1:9" x14ac:dyDescent="0.25">
      <c r="A701" s="204">
        <v>41304</v>
      </c>
      <c r="B701" s="110" t="s">
        <v>162</v>
      </c>
      <c r="C701" s="110" t="s">
        <v>92</v>
      </c>
      <c r="D701" s="194" t="s">
        <v>541</v>
      </c>
      <c r="E701" s="194">
        <v>6</v>
      </c>
      <c r="F701" s="194">
        <v>2</v>
      </c>
      <c r="G701" s="194"/>
      <c r="H701" s="194"/>
      <c r="I701" s="184">
        <f t="shared" si="10"/>
        <v>4</v>
      </c>
    </row>
    <row r="702" spans="1:9" x14ac:dyDescent="0.25">
      <c r="A702" s="204">
        <v>41304</v>
      </c>
      <c r="B702" s="110" t="s">
        <v>184</v>
      </c>
      <c r="C702" s="110" t="s">
        <v>119</v>
      </c>
      <c r="D702" s="194" t="s">
        <v>540</v>
      </c>
      <c r="E702" s="194">
        <v>6</v>
      </c>
      <c r="F702" s="194">
        <v>8</v>
      </c>
      <c r="G702" s="194"/>
      <c r="H702" s="194"/>
      <c r="I702" s="184">
        <f t="shared" si="10"/>
        <v>-2</v>
      </c>
    </row>
    <row r="703" spans="1:9" x14ac:dyDescent="0.25">
      <c r="A703" s="204">
        <v>41304</v>
      </c>
      <c r="B703" s="110" t="s">
        <v>39</v>
      </c>
      <c r="C703" s="110" t="s">
        <v>140</v>
      </c>
      <c r="D703" s="194" t="s">
        <v>541</v>
      </c>
      <c r="E703" s="194">
        <v>8</v>
      </c>
      <c r="F703" s="194">
        <v>5</v>
      </c>
      <c r="G703" s="194"/>
      <c r="H703" s="194"/>
      <c r="I703" s="184">
        <f t="shared" si="10"/>
        <v>3</v>
      </c>
    </row>
    <row r="704" spans="1:9" x14ac:dyDescent="0.25">
      <c r="A704" s="204">
        <v>41304</v>
      </c>
      <c r="B704" s="110" t="s">
        <v>92</v>
      </c>
      <c r="C704" s="110" t="s">
        <v>162</v>
      </c>
      <c r="D704" s="194" t="s">
        <v>540</v>
      </c>
      <c r="E704" s="194">
        <v>2</v>
      </c>
      <c r="F704" s="194">
        <v>6</v>
      </c>
      <c r="G704" s="194"/>
      <c r="H704" s="194"/>
      <c r="I704" s="184">
        <f t="shared" si="10"/>
        <v>-4</v>
      </c>
    </row>
    <row r="705" spans="1:9" x14ac:dyDescent="0.25">
      <c r="A705" s="204">
        <v>41304</v>
      </c>
      <c r="B705" s="110" t="s">
        <v>119</v>
      </c>
      <c r="C705" s="110" t="s">
        <v>184</v>
      </c>
      <c r="D705" s="194" t="s">
        <v>541</v>
      </c>
      <c r="E705" s="194">
        <v>8</v>
      </c>
      <c r="F705" s="194">
        <v>6</v>
      </c>
      <c r="G705" s="194"/>
      <c r="H705" s="194"/>
      <c r="I705" s="184">
        <f t="shared" si="10"/>
        <v>2</v>
      </c>
    </row>
    <row r="706" spans="1:9" x14ac:dyDescent="0.25">
      <c r="A706" s="204">
        <v>41311</v>
      </c>
      <c r="B706" s="110" t="s">
        <v>119</v>
      </c>
      <c r="C706" s="110" t="s">
        <v>38</v>
      </c>
      <c r="D706" s="194" t="s">
        <v>599</v>
      </c>
      <c r="E706" s="194">
        <v>3</v>
      </c>
      <c r="F706" s="194">
        <v>3</v>
      </c>
      <c r="G706" s="194" t="s">
        <v>600</v>
      </c>
      <c r="H706" s="194"/>
      <c r="I706" s="184">
        <f t="shared" si="10"/>
        <v>0</v>
      </c>
    </row>
    <row r="707" spans="1:9" x14ac:dyDescent="0.25">
      <c r="A707" s="204">
        <v>41311</v>
      </c>
      <c r="B707" s="110" t="s">
        <v>140</v>
      </c>
      <c r="C707" s="110" t="s">
        <v>266</v>
      </c>
      <c r="D707" s="194" t="s">
        <v>599</v>
      </c>
      <c r="E707" s="194">
        <v>4</v>
      </c>
      <c r="F707" s="194">
        <v>4</v>
      </c>
      <c r="G707" s="194" t="s">
        <v>600</v>
      </c>
      <c r="H707" s="194"/>
      <c r="I707" s="184">
        <f t="shared" ref="I707:I770" si="11">E707-F707</f>
        <v>0</v>
      </c>
    </row>
    <row r="708" spans="1:9" x14ac:dyDescent="0.25">
      <c r="A708" s="204">
        <v>41311</v>
      </c>
      <c r="B708" s="110" t="s">
        <v>162</v>
      </c>
      <c r="C708" s="110" t="s">
        <v>39</v>
      </c>
      <c r="D708" s="194" t="s">
        <v>541</v>
      </c>
      <c r="E708" s="194">
        <v>5</v>
      </c>
      <c r="F708" s="194">
        <v>2</v>
      </c>
      <c r="G708" s="194"/>
      <c r="H708" s="194"/>
      <c r="I708" s="184">
        <f t="shared" si="11"/>
        <v>3</v>
      </c>
    </row>
    <row r="709" spans="1:9" x14ac:dyDescent="0.25">
      <c r="A709" s="204">
        <v>41311</v>
      </c>
      <c r="B709" s="110" t="s">
        <v>184</v>
      </c>
      <c r="C709" s="110" t="s">
        <v>92</v>
      </c>
      <c r="D709" s="194" t="s">
        <v>541</v>
      </c>
      <c r="E709" s="194">
        <v>4</v>
      </c>
      <c r="F709" s="194">
        <v>3</v>
      </c>
      <c r="G709" s="194"/>
      <c r="H709" s="194"/>
      <c r="I709" s="184">
        <f t="shared" si="11"/>
        <v>1</v>
      </c>
    </row>
    <row r="710" spans="1:9" x14ac:dyDescent="0.25">
      <c r="A710" s="204">
        <v>41311</v>
      </c>
      <c r="B710" s="110" t="s">
        <v>38</v>
      </c>
      <c r="C710" s="110" t="s">
        <v>119</v>
      </c>
      <c r="D710" s="194" t="s">
        <v>389</v>
      </c>
      <c r="E710" s="194">
        <v>3</v>
      </c>
      <c r="F710" s="194">
        <v>3</v>
      </c>
      <c r="G710" s="194" t="s">
        <v>600</v>
      </c>
      <c r="H710" s="194"/>
      <c r="I710" s="184">
        <f t="shared" si="11"/>
        <v>0</v>
      </c>
    </row>
    <row r="711" spans="1:9" x14ac:dyDescent="0.25">
      <c r="A711" s="204">
        <v>41311</v>
      </c>
      <c r="B711" s="110" t="s">
        <v>266</v>
      </c>
      <c r="C711" s="110" t="s">
        <v>140</v>
      </c>
      <c r="D711" s="194" t="s">
        <v>389</v>
      </c>
      <c r="E711" s="194">
        <v>4</v>
      </c>
      <c r="F711" s="194">
        <v>4</v>
      </c>
      <c r="G711" s="194" t="s">
        <v>600</v>
      </c>
      <c r="H711" s="194"/>
      <c r="I711" s="184">
        <f t="shared" si="11"/>
        <v>0</v>
      </c>
    </row>
    <row r="712" spans="1:9" x14ac:dyDescent="0.25">
      <c r="A712" s="204">
        <v>41311</v>
      </c>
      <c r="B712" s="110" t="s">
        <v>39</v>
      </c>
      <c r="C712" s="110" t="s">
        <v>162</v>
      </c>
      <c r="D712" s="194" t="s">
        <v>540</v>
      </c>
      <c r="E712" s="194">
        <v>2</v>
      </c>
      <c r="F712" s="194">
        <v>5</v>
      </c>
      <c r="G712" s="194"/>
      <c r="H712" s="194"/>
      <c r="I712" s="184">
        <f t="shared" si="11"/>
        <v>-3</v>
      </c>
    </row>
    <row r="713" spans="1:9" x14ac:dyDescent="0.25">
      <c r="A713" s="204">
        <v>41311</v>
      </c>
      <c r="B713" s="110" t="s">
        <v>92</v>
      </c>
      <c r="C713" s="110" t="s">
        <v>184</v>
      </c>
      <c r="D713" s="194" t="s">
        <v>540</v>
      </c>
      <c r="E713" s="194">
        <v>3</v>
      </c>
      <c r="F713" s="194">
        <v>4</v>
      </c>
      <c r="G713" s="194"/>
      <c r="H713" s="194"/>
      <c r="I713" s="184">
        <f t="shared" si="11"/>
        <v>-1</v>
      </c>
    </row>
    <row r="714" spans="1:9" x14ac:dyDescent="0.25">
      <c r="A714" s="204">
        <v>41318</v>
      </c>
      <c r="B714" s="110" t="s">
        <v>92</v>
      </c>
      <c r="C714" s="110" t="s">
        <v>38</v>
      </c>
      <c r="D714" s="194" t="s">
        <v>540</v>
      </c>
      <c r="E714" s="194">
        <v>3</v>
      </c>
      <c r="F714" s="194">
        <v>6</v>
      </c>
      <c r="G714" s="194"/>
      <c r="H714" s="194"/>
      <c r="I714" s="184">
        <f t="shared" si="11"/>
        <v>-3</v>
      </c>
    </row>
    <row r="715" spans="1:9" x14ac:dyDescent="0.25">
      <c r="A715" s="204">
        <v>41318</v>
      </c>
      <c r="B715" s="110" t="s">
        <v>119</v>
      </c>
      <c r="C715" s="110" t="s">
        <v>266</v>
      </c>
      <c r="D715" s="194" t="s">
        <v>541</v>
      </c>
      <c r="E715" s="194">
        <v>1</v>
      </c>
      <c r="F715" s="194">
        <v>0</v>
      </c>
      <c r="G715" s="194"/>
      <c r="H715" s="194"/>
      <c r="I715" s="184">
        <f t="shared" si="11"/>
        <v>1</v>
      </c>
    </row>
    <row r="716" spans="1:9" x14ac:dyDescent="0.25">
      <c r="A716" s="204">
        <v>41318</v>
      </c>
      <c r="B716" s="110" t="s">
        <v>184</v>
      </c>
      <c r="C716" s="110" t="s">
        <v>39</v>
      </c>
      <c r="D716" s="194" t="s">
        <v>540</v>
      </c>
      <c r="E716" s="194">
        <v>5</v>
      </c>
      <c r="F716" s="194">
        <v>9</v>
      </c>
      <c r="G716" s="194"/>
      <c r="H716" s="194"/>
      <c r="I716" s="184">
        <f t="shared" si="11"/>
        <v>-4</v>
      </c>
    </row>
    <row r="717" spans="1:9" x14ac:dyDescent="0.25">
      <c r="A717" s="204">
        <v>41318</v>
      </c>
      <c r="B717" s="110" t="s">
        <v>38</v>
      </c>
      <c r="C717" s="110" t="s">
        <v>92</v>
      </c>
      <c r="D717" s="194" t="s">
        <v>541</v>
      </c>
      <c r="E717" s="194">
        <v>6</v>
      </c>
      <c r="F717" s="194">
        <v>3</v>
      </c>
      <c r="G717" s="194"/>
      <c r="H717" s="194"/>
      <c r="I717" s="184">
        <f t="shared" si="11"/>
        <v>3</v>
      </c>
    </row>
    <row r="718" spans="1:9" x14ac:dyDescent="0.25">
      <c r="A718" s="204">
        <v>41318</v>
      </c>
      <c r="B718" s="110" t="s">
        <v>266</v>
      </c>
      <c r="C718" s="110" t="s">
        <v>119</v>
      </c>
      <c r="D718" s="194" t="s">
        <v>540</v>
      </c>
      <c r="E718" s="194">
        <v>0</v>
      </c>
      <c r="F718" s="194">
        <v>1</v>
      </c>
      <c r="G718" s="194"/>
      <c r="H718" s="194"/>
      <c r="I718" s="184">
        <f t="shared" si="11"/>
        <v>-1</v>
      </c>
    </row>
    <row r="719" spans="1:9" x14ac:dyDescent="0.25">
      <c r="A719" s="204">
        <v>41318</v>
      </c>
      <c r="B719" s="110" t="s">
        <v>162</v>
      </c>
      <c r="C719" s="110" t="s">
        <v>140</v>
      </c>
      <c r="D719" s="194" t="s">
        <v>541</v>
      </c>
      <c r="E719" s="194">
        <v>6</v>
      </c>
      <c r="F719" s="194">
        <v>1</v>
      </c>
      <c r="G719" s="194"/>
      <c r="H719" s="194"/>
      <c r="I719" s="184">
        <f t="shared" si="11"/>
        <v>5</v>
      </c>
    </row>
    <row r="720" spans="1:9" x14ac:dyDescent="0.25">
      <c r="A720" s="204">
        <v>41318</v>
      </c>
      <c r="B720" s="110" t="s">
        <v>140</v>
      </c>
      <c r="C720" s="110" t="s">
        <v>162</v>
      </c>
      <c r="D720" s="194" t="s">
        <v>540</v>
      </c>
      <c r="E720" s="194">
        <v>1</v>
      </c>
      <c r="F720" s="194">
        <v>6</v>
      </c>
      <c r="G720" s="194"/>
      <c r="H720" s="194"/>
      <c r="I720" s="184">
        <f t="shared" si="11"/>
        <v>-5</v>
      </c>
    </row>
    <row r="721" spans="1:9" x14ac:dyDescent="0.25">
      <c r="A721" s="204">
        <v>41318</v>
      </c>
      <c r="B721" s="110" t="s">
        <v>39</v>
      </c>
      <c r="C721" s="110" t="s">
        <v>184</v>
      </c>
      <c r="D721" s="194" t="s">
        <v>541</v>
      </c>
      <c r="E721" s="194">
        <v>9</v>
      </c>
      <c r="F721" s="194">
        <v>5</v>
      </c>
      <c r="G721" s="194"/>
      <c r="H721" s="194"/>
      <c r="I721" s="184">
        <f t="shared" si="11"/>
        <v>4</v>
      </c>
    </row>
    <row r="722" spans="1:9" x14ac:dyDescent="0.25">
      <c r="A722" s="204">
        <v>41325</v>
      </c>
      <c r="B722" s="110" t="s">
        <v>39</v>
      </c>
      <c r="C722" s="110" t="s">
        <v>38</v>
      </c>
      <c r="D722" s="194" t="s">
        <v>541</v>
      </c>
      <c r="E722" s="194">
        <v>7</v>
      </c>
      <c r="F722" s="194">
        <v>5</v>
      </c>
      <c r="G722" s="194"/>
      <c r="H722" s="194"/>
      <c r="I722" s="184">
        <f t="shared" si="11"/>
        <v>2</v>
      </c>
    </row>
    <row r="723" spans="1:9" x14ac:dyDescent="0.25">
      <c r="A723" s="204">
        <v>41325</v>
      </c>
      <c r="B723" s="110" t="s">
        <v>162</v>
      </c>
      <c r="C723" s="110" t="s">
        <v>266</v>
      </c>
      <c r="D723" s="194" t="s">
        <v>541</v>
      </c>
      <c r="E723" s="194">
        <v>8</v>
      </c>
      <c r="F723" s="194">
        <v>2</v>
      </c>
      <c r="G723" s="194"/>
      <c r="H723" s="194"/>
      <c r="I723" s="184">
        <f t="shared" si="11"/>
        <v>6</v>
      </c>
    </row>
    <row r="724" spans="1:9" x14ac:dyDescent="0.25">
      <c r="A724" s="204">
        <v>41325</v>
      </c>
      <c r="B724" s="110" t="s">
        <v>38</v>
      </c>
      <c r="C724" s="110" t="s">
        <v>39</v>
      </c>
      <c r="D724" s="194" t="s">
        <v>540</v>
      </c>
      <c r="E724" s="194">
        <v>5</v>
      </c>
      <c r="F724" s="194">
        <v>7</v>
      </c>
      <c r="G724" s="194"/>
      <c r="H724" s="194"/>
      <c r="I724" s="184">
        <f t="shared" si="11"/>
        <v>-2</v>
      </c>
    </row>
    <row r="725" spans="1:9" x14ac:dyDescent="0.25">
      <c r="A725" s="204">
        <v>41325</v>
      </c>
      <c r="B725" s="110" t="s">
        <v>119</v>
      </c>
      <c r="C725" s="110" t="s">
        <v>92</v>
      </c>
      <c r="D725" s="194" t="s">
        <v>540</v>
      </c>
      <c r="E725" s="194">
        <v>2</v>
      </c>
      <c r="F725" s="194">
        <v>6</v>
      </c>
      <c r="G725" s="194"/>
      <c r="H725" s="194"/>
      <c r="I725" s="184">
        <f t="shared" si="11"/>
        <v>-4</v>
      </c>
    </row>
    <row r="726" spans="1:9" x14ac:dyDescent="0.25">
      <c r="A726" s="204">
        <v>41325</v>
      </c>
      <c r="B726" s="110" t="s">
        <v>92</v>
      </c>
      <c r="C726" s="110" t="s">
        <v>119</v>
      </c>
      <c r="D726" s="194" t="s">
        <v>541</v>
      </c>
      <c r="E726" s="194">
        <v>6</v>
      </c>
      <c r="F726" s="194">
        <v>2</v>
      </c>
      <c r="G726" s="194"/>
      <c r="H726" s="194"/>
      <c r="I726" s="184">
        <f t="shared" si="11"/>
        <v>4</v>
      </c>
    </row>
    <row r="727" spans="1:9" x14ac:dyDescent="0.25">
      <c r="A727" s="204">
        <v>41325</v>
      </c>
      <c r="B727" s="110" t="s">
        <v>184</v>
      </c>
      <c r="C727" s="110" t="s">
        <v>140</v>
      </c>
      <c r="D727" s="194" t="s">
        <v>541</v>
      </c>
      <c r="E727" s="194">
        <v>7</v>
      </c>
      <c r="F727" s="194">
        <v>3</v>
      </c>
      <c r="G727" s="194"/>
      <c r="H727" s="194"/>
      <c r="I727" s="184">
        <f t="shared" si="11"/>
        <v>4</v>
      </c>
    </row>
    <row r="728" spans="1:9" x14ac:dyDescent="0.25">
      <c r="A728" s="204">
        <v>41325</v>
      </c>
      <c r="B728" s="110" t="s">
        <v>266</v>
      </c>
      <c r="C728" s="110" t="s">
        <v>162</v>
      </c>
      <c r="D728" s="194" t="s">
        <v>540</v>
      </c>
      <c r="E728" s="194">
        <v>2</v>
      </c>
      <c r="F728" s="194">
        <v>8</v>
      </c>
      <c r="G728" s="194"/>
      <c r="H728" s="194"/>
      <c r="I728" s="184">
        <f t="shared" si="11"/>
        <v>-6</v>
      </c>
    </row>
    <row r="729" spans="1:9" x14ac:dyDescent="0.25">
      <c r="A729" s="204">
        <v>41325</v>
      </c>
      <c r="B729" s="110" t="s">
        <v>140</v>
      </c>
      <c r="C729" s="110" t="s">
        <v>184</v>
      </c>
      <c r="D729" s="194" t="s">
        <v>540</v>
      </c>
      <c r="E729" s="194">
        <v>3</v>
      </c>
      <c r="F729" s="194">
        <v>7</v>
      </c>
      <c r="G729" s="194"/>
      <c r="H729" s="194"/>
      <c r="I729" s="184">
        <f t="shared" si="11"/>
        <v>-4</v>
      </c>
    </row>
    <row r="730" spans="1:9" x14ac:dyDescent="0.25">
      <c r="A730" s="204">
        <v>41332</v>
      </c>
      <c r="B730" s="110" t="s">
        <v>140</v>
      </c>
      <c r="C730" s="110" t="s">
        <v>38</v>
      </c>
      <c r="D730" s="194" t="s">
        <v>540</v>
      </c>
      <c r="E730" s="194">
        <v>1</v>
      </c>
      <c r="F730" s="194">
        <v>6</v>
      </c>
      <c r="G730" s="194"/>
      <c r="H730" s="194"/>
      <c r="I730" s="184">
        <f t="shared" si="11"/>
        <v>-5</v>
      </c>
    </row>
    <row r="731" spans="1:9" x14ac:dyDescent="0.25">
      <c r="A731" s="204">
        <v>41332</v>
      </c>
      <c r="B731" s="110" t="s">
        <v>92</v>
      </c>
      <c r="C731" s="110" t="s">
        <v>266</v>
      </c>
      <c r="D731" s="194" t="s">
        <v>540</v>
      </c>
      <c r="E731" s="194">
        <v>4</v>
      </c>
      <c r="F731" s="194">
        <v>9</v>
      </c>
      <c r="G731" s="194"/>
      <c r="H731" s="194"/>
      <c r="I731" s="184">
        <f t="shared" si="11"/>
        <v>-5</v>
      </c>
    </row>
    <row r="732" spans="1:9" x14ac:dyDescent="0.25">
      <c r="A732" s="204">
        <v>41332</v>
      </c>
      <c r="B732" s="110" t="s">
        <v>119</v>
      </c>
      <c r="C732" s="110" t="s">
        <v>39</v>
      </c>
      <c r="D732" s="194" t="s">
        <v>541</v>
      </c>
      <c r="E732" s="194">
        <v>4</v>
      </c>
      <c r="F732" s="194">
        <v>3</v>
      </c>
      <c r="G732" s="194"/>
      <c r="H732" s="194"/>
      <c r="I732" s="184">
        <f t="shared" si="11"/>
        <v>1</v>
      </c>
    </row>
    <row r="733" spans="1:9" x14ac:dyDescent="0.25">
      <c r="A733" s="204">
        <v>41332</v>
      </c>
      <c r="B733" s="110" t="s">
        <v>266</v>
      </c>
      <c r="C733" s="110" t="s">
        <v>92</v>
      </c>
      <c r="D733" s="194" t="s">
        <v>541</v>
      </c>
      <c r="E733" s="194">
        <v>9</v>
      </c>
      <c r="F733" s="194">
        <v>4</v>
      </c>
      <c r="G733" s="194"/>
      <c r="H733" s="194"/>
      <c r="I733" s="184">
        <f t="shared" si="11"/>
        <v>5</v>
      </c>
    </row>
    <row r="734" spans="1:9" x14ac:dyDescent="0.25">
      <c r="A734" s="204">
        <v>41332</v>
      </c>
      <c r="B734" s="110" t="s">
        <v>39</v>
      </c>
      <c r="C734" s="110" t="s">
        <v>119</v>
      </c>
      <c r="D734" s="194" t="s">
        <v>540</v>
      </c>
      <c r="E734" s="194">
        <v>3</v>
      </c>
      <c r="F734" s="194">
        <v>4</v>
      </c>
      <c r="G734" s="194"/>
      <c r="H734" s="194"/>
      <c r="I734" s="184">
        <f t="shared" si="11"/>
        <v>-1</v>
      </c>
    </row>
    <row r="735" spans="1:9" x14ac:dyDescent="0.25">
      <c r="A735" s="204">
        <v>41332</v>
      </c>
      <c r="B735" s="110" t="s">
        <v>38</v>
      </c>
      <c r="C735" s="110" t="s">
        <v>140</v>
      </c>
      <c r="D735" s="194" t="s">
        <v>541</v>
      </c>
      <c r="E735" s="194">
        <v>6</v>
      </c>
      <c r="F735" s="194">
        <v>1</v>
      </c>
      <c r="G735" s="194"/>
      <c r="H735" s="194"/>
      <c r="I735" s="184">
        <f t="shared" si="11"/>
        <v>5</v>
      </c>
    </row>
    <row r="736" spans="1:9" x14ac:dyDescent="0.25">
      <c r="A736" s="204">
        <v>41332</v>
      </c>
      <c r="B736" s="110" t="s">
        <v>184</v>
      </c>
      <c r="C736" s="110" t="s">
        <v>162</v>
      </c>
      <c r="D736" s="194" t="s">
        <v>540</v>
      </c>
      <c r="E736" s="194">
        <v>2</v>
      </c>
      <c r="F736" s="194">
        <v>8</v>
      </c>
      <c r="G736" s="194"/>
      <c r="H736" s="194"/>
      <c r="I736" s="184">
        <f t="shared" si="11"/>
        <v>-6</v>
      </c>
    </row>
    <row r="737" spans="1:9" x14ac:dyDescent="0.25">
      <c r="A737" s="204">
        <v>41332</v>
      </c>
      <c r="B737" s="110" t="s">
        <v>162</v>
      </c>
      <c r="C737" s="110" t="s">
        <v>184</v>
      </c>
      <c r="D737" s="194" t="s">
        <v>541</v>
      </c>
      <c r="E737" s="194">
        <v>8</v>
      </c>
      <c r="F737" s="194">
        <v>2</v>
      </c>
      <c r="G737" s="194"/>
      <c r="H737" s="194"/>
      <c r="I737" s="184">
        <f t="shared" si="11"/>
        <v>6</v>
      </c>
    </row>
    <row r="738" spans="1:9" x14ac:dyDescent="0.25">
      <c r="A738" s="204">
        <v>41339</v>
      </c>
      <c r="B738" s="110" t="s">
        <v>162</v>
      </c>
      <c r="C738" s="110" t="s">
        <v>38</v>
      </c>
      <c r="D738" s="194" t="s">
        <v>541</v>
      </c>
      <c r="E738" s="194">
        <v>3</v>
      </c>
      <c r="F738" s="194">
        <v>2</v>
      </c>
      <c r="G738" s="194"/>
      <c r="H738" s="194"/>
      <c r="I738" s="184">
        <f t="shared" si="11"/>
        <v>1</v>
      </c>
    </row>
    <row r="739" spans="1:9" x14ac:dyDescent="0.25">
      <c r="A739" s="204">
        <v>41339</v>
      </c>
      <c r="B739" s="110" t="s">
        <v>184</v>
      </c>
      <c r="C739" s="110" t="s">
        <v>266</v>
      </c>
      <c r="D739" s="194" t="s">
        <v>541</v>
      </c>
      <c r="E739" s="194">
        <v>8</v>
      </c>
      <c r="F739" s="194">
        <v>2</v>
      </c>
      <c r="G739" s="194"/>
      <c r="H739" s="194"/>
      <c r="I739" s="184">
        <f t="shared" si="11"/>
        <v>6</v>
      </c>
    </row>
    <row r="740" spans="1:9" x14ac:dyDescent="0.25">
      <c r="A740" s="204">
        <v>41339</v>
      </c>
      <c r="B740" s="110" t="s">
        <v>92</v>
      </c>
      <c r="C740" s="110" t="s">
        <v>39</v>
      </c>
      <c r="D740" s="194" t="s">
        <v>540</v>
      </c>
      <c r="E740" s="194">
        <v>1</v>
      </c>
      <c r="F740" s="194">
        <v>3</v>
      </c>
      <c r="G740" s="194"/>
      <c r="H740" s="194"/>
      <c r="I740" s="184">
        <f t="shared" si="11"/>
        <v>-2</v>
      </c>
    </row>
    <row r="741" spans="1:9" x14ac:dyDescent="0.25">
      <c r="A741" s="204">
        <v>41339</v>
      </c>
      <c r="B741" s="110" t="s">
        <v>39</v>
      </c>
      <c r="C741" s="110" t="s">
        <v>92</v>
      </c>
      <c r="D741" s="194" t="s">
        <v>541</v>
      </c>
      <c r="E741" s="194">
        <v>3</v>
      </c>
      <c r="F741" s="194">
        <v>1</v>
      </c>
      <c r="G741" s="194"/>
      <c r="H741" s="194"/>
      <c r="I741" s="184">
        <f t="shared" si="11"/>
        <v>2</v>
      </c>
    </row>
    <row r="742" spans="1:9" x14ac:dyDescent="0.25">
      <c r="A742" s="204">
        <v>41339</v>
      </c>
      <c r="B742" s="110" t="s">
        <v>140</v>
      </c>
      <c r="C742" s="110" t="s">
        <v>119</v>
      </c>
      <c r="D742" s="194" t="s">
        <v>603</v>
      </c>
      <c r="E742" s="194">
        <v>0</v>
      </c>
      <c r="F742" s="194">
        <v>0</v>
      </c>
      <c r="G742" s="194" t="s">
        <v>602</v>
      </c>
      <c r="H742" s="194"/>
      <c r="I742" s="184">
        <f t="shared" si="11"/>
        <v>0</v>
      </c>
    </row>
    <row r="743" spans="1:9" x14ac:dyDescent="0.25">
      <c r="A743" s="204">
        <v>41339</v>
      </c>
      <c r="B743" s="110" t="s">
        <v>119</v>
      </c>
      <c r="C743" s="110" t="s">
        <v>140</v>
      </c>
      <c r="D743" s="194" t="s">
        <v>601</v>
      </c>
      <c r="E743" s="194">
        <v>0</v>
      </c>
      <c r="F743" s="194">
        <v>0</v>
      </c>
      <c r="G743" s="194" t="s">
        <v>602</v>
      </c>
      <c r="H743" s="194"/>
      <c r="I743" s="184">
        <f t="shared" si="11"/>
        <v>0</v>
      </c>
    </row>
    <row r="744" spans="1:9" x14ac:dyDescent="0.25">
      <c r="A744" s="204">
        <v>41339</v>
      </c>
      <c r="B744" s="110" t="s">
        <v>38</v>
      </c>
      <c r="C744" s="110" t="s">
        <v>162</v>
      </c>
      <c r="D744" s="194" t="s">
        <v>540</v>
      </c>
      <c r="E744" s="194">
        <v>2</v>
      </c>
      <c r="F744" s="194">
        <v>3</v>
      </c>
      <c r="G744" s="194"/>
      <c r="H744" s="194"/>
      <c r="I744" s="184">
        <f t="shared" si="11"/>
        <v>-1</v>
      </c>
    </row>
    <row r="745" spans="1:9" x14ac:dyDescent="0.25">
      <c r="A745" s="204">
        <v>41339</v>
      </c>
      <c r="B745" s="110" t="s">
        <v>266</v>
      </c>
      <c r="C745" s="110" t="s">
        <v>184</v>
      </c>
      <c r="D745" s="194" t="s">
        <v>540</v>
      </c>
      <c r="E745" s="194">
        <v>2</v>
      </c>
      <c r="F745" s="194">
        <v>8</v>
      </c>
      <c r="G745" s="194"/>
      <c r="H745" s="194"/>
      <c r="I745" s="184">
        <f t="shared" si="11"/>
        <v>-6</v>
      </c>
    </row>
    <row r="746" spans="1:9" x14ac:dyDescent="0.25">
      <c r="A746" s="204">
        <v>41346</v>
      </c>
      <c r="B746" s="110" t="s">
        <v>184</v>
      </c>
      <c r="C746" s="110" t="s">
        <v>38</v>
      </c>
      <c r="D746" s="194" t="s">
        <v>540</v>
      </c>
      <c r="E746" s="194">
        <v>3</v>
      </c>
      <c r="F746" s="194">
        <v>4</v>
      </c>
      <c r="G746" s="194"/>
      <c r="H746" s="194"/>
      <c r="I746" s="184">
        <f t="shared" si="11"/>
        <v>-1</v>
      </c>
    </row>
    <row r="747" spans="1:9" x14ac:dyDescent="0.25">
      <c r="A747" s="204">
        <v>41346</v>
      </c>
      <c r="B747" s="110" t="s">
        <v>39</v>
      </c>
      <c r="C747" s="110" t="s">
        <v>266</v>
      </c>
      <c r="D747" s="194" t="s">
        <v>540</v>
      </c>
      <c r="E747" s="194">
        <v>1</v>
      </c>
      <c r="F747" s="194">
        <v>2</v>
      </c>
      <c r="G747" s="194"/>
      <c r="H747" s="194"/>
      <c r="I747" s="184">
        <f t="shared" si="11"/>
        <v>-1</v>
      </c>
    </row>
    <row r="748" spans="1:9" x14ac:dyDescent="0.25">
      <c r="A748" s="204">
        <v>41346</v>
      </c>
      <c r="B748" s="110" t="s">
        <v>266</v>
      </c>
      <c r="C748" s="110" t="s">
        <v>39</v>
      </c>
      <c r="D748" s="194" t="s">
        <v>541</v>
      </c>
      <c r="E748" s="194">
        <v>2</v>
      </c>
      <c r="F748" s="194">
        <v>1</v>
      </c>
      <c r="G748" s="194"/>
      <c r="H748" s="194"/>
      <c r="I748" s="184">
        <f t="shared" si="11"/>
        <v>1</v>
      </c>
    </row>
    <row r="749" spans="1:9" x14ac:dyDescent="0.25">
      <c r="A749" s="204">
        <v>41346</v>
      </c>
      <c r="B749" s="110" t="s">
        <v>140</v>
      </c>
      <c r="C749" s="110" t="s">
        <v>92</v>
      </c>
      <c r="D749" s="194" t="s">
        <v>540</v>
      </c>
      <c r="E749" s="194">
        <v>1</v>
      </c>
      <c r="F749" s="194">
        <v>3</v>
      </c>
      <c r="G749" s="194"/>
      <c r="H749" s="194"/>
      <c r="I749" s="184">
        <f t="shared" si="11"/>
        <v>-2</v>
      </c>
    </row>
    <row r="750" spans="1:9" x14ac:dyDescent="0.25">
      <c r="A750" s="204">
        <v>41346</v>
      </c>
      <c r="B750" s="110" t="s">
        <v>162</v>
      </c>
      <c r="C750" s="110" t="s">
        <v>119</v>
      </c>
      <c r="D750" s="194" t="s">
        <v>541</v>
      </c>
      <c r="E750" s="194">
        <v>8</v>
      </c>
      <c r="F750" s="194">
        <v>0</v>
      </c>
      <c r="G750" s="194"/>
      <c r="H750" s="194"/>
      <c r="I750" s="184">
        <f t="shared" si="11"/>
        <v>8</v>
      </c>
    </row>
    <row r="751" spans="1:9" x14ac:dyDescent="0.25">
      <c r="A751" s="204">
        <v>41346</v>
      </c>
      <c r="B751" s="110" t="s">
        <v>92</v>
      </c>
      <c r="C751" s="110" t="s">
        <v>140</v>
      </c>
      <c r="D751" s="194" t="s">
        <v>541</v>
      </c>
      <c r="E751" s="194">
        <v>3</v>
      </c>
      <c r="F751" s="194">
        <v>1</v>
      </c>
      <c r="G751" s="194"/>
      <c r="H751" s="194"/>
      <c r="I751" s="184">
        <f t="shared" si="11"/>
        <v>2</v>
      </c>
    </row>
    <row r="752" spans="1:9" x14ac:dyDescent="0.25">
      <c r="A752" s="204">
        <v>41346</v>
      </c>
      <c r="B752" s="110" t="s">
        <v>119</v>
      </c>
      <c r="C752" s="110" t="s">
        <v>162</v>
      </c>
      <c r="D752" s="194" t="s">
        <v>540</v>
      </c>
      <c r="E752" s="194">
        <v>0</v>
      </c>
      <c r="F752" s="194">
        <v>8</v>
      </c>
      <c r="G752" s="194"/>
      <c r="H752" s="194"/>
      <c r="I752" s="184">
        <f t="shared" si="11"/>
        <v>-8</v>
      </c>
    </row>
    <row r="753" spans="1:9" x14ac:dyDescent="0.25">
      <c r="A753" s="204">
        <v>41346</v>
      </c>
      <c r="B753" s="110" t="s">
        <v>38</v>
      </c>
      <c r="C753" s="110" t="s">
        <v>184</v>
      </c>
      <c r="D753" s="194" t="s">
        <v>541</v>
      </c>
      <c r="E753" s="194">
        <v>4</v>
      </c>
      <c r="F753" s="194">
        <v>3</v>
      </c>
      <c r="G753" s="194"/>
      <c r="H753" s="194"/>
      <c r="I753" s="184">
        <f t="shared" si="11"/>
        <v>1</v>
      </c>
    </row>
    <row r="754" spans="1:9" x14ac:dyDescent="0.25">
      <c r="A754" s="204">
        <v>41353</v>
      </c>
      <c r="B754" s="110" t="s">
        <v>266</v>
      </c>
      <c r="C754" s="110" t="s">
        <v>38</v>
      </c>
      <c r="D754" s="194" t="s">
        <v>540</v>
      </c>
      <c r="E754" s="194">
        <v>4</v>
      </c>
      <c r="F754" s="194">
        <v>6</v>
      </c>
      <c r="G754" s="194"/>
      <c r="H754" s="194"/>
      <c r="I754" s="184">
        <f t="shared" si="11"/>
        <v>-2</v>
      </c>
    </row>
    <row r="755" spans="1:9" x14ac:dyDescent="0.25">
      <c r="A755" s="204">
        <v>41353</v>
      </c>
      <c r="B755" s="110" t="s">
        <v>38</v>
      </c>
      <c r="C755" s="110" t="s">
        <v>266</v>
      </c>
      <c r="D755" s="194" t="s">
        <v>541</v>
      </c>
      <c r="E755" s="194">
        <v>6</v>
      </c>
      <c r="F755" s="194">
        <v>4</v>
      </c>
      <c r="G755" s="194"/>
      <c r="H755" s="194"/>
      <c r="I755" s="184">
        <f t="shared" si="11"/>
        <v>2</v>
      </c>
    </row>
    <row r="756" spans="1:9" x14ac:dyDescent="0.25">
      <c r="A756" s="204">
        <v>41353</v>
      </c>
      <c r="B756" s="110" t="s">
        <v>140</v>
      </c>
      <c r="C756" s="110" t="s">
        <v>39</v>
      </c>
      <c r="D756" s="194" t="s">
        <v>540</v>
      </c>
      <c r="E756" s="194">
        <v>2</v>
      </c>
      <c r="F756" s="194">
        <v>4</v>
      </c>
      <c r="G756" s="194"/>
      <c r="H756" s="194"/>
      <c r="I756" s="184">
        <f t="shared" si="11"/>
        <v>-2</v>
      </c>
    </row>
    <row r="757" spans="1:9" x14ac:dyDescent="0.25">
      <c r="A757" s="204">
        <v>41353</v>
      </c>
      <c r="B757" s="110" t="s">
        <v>162</v>
      </c>
      <c r="C757" s="110" t="s">
        <v>92</v>
      </c>
      <c r="D757" s="194" t="s">
        <v>541</v>
      </c>
      <c r="E757" s="194">
        <v>4</v>
      </c>
      <c r="F757" s="194">
        <v>0</v>
      </c>
      <c r="G757" s="194"/>
      <c r="H757" s="194"/>
      <c r="I757" s="184">
        <f t="shared" si="11"/>
        <v>4</v>
      </c>
    </row>
    <row r="758" spans="1:9" x14ac:dyDescent="0.25">
      <c r="A758" s="204">
        <v>41353</v>
      </c>
      <c r="B758" s="110" t="s">
        <v>184</v>
      </c>
      <c r="C758" s="110" t="s">
        <v>119</v>
      </c>
      <c r="D758" s="194" t="s">
        <v>541</v>
      </c>
      <c r="E758" s="194">
        <v>8</v>
      </c>
      <c r="F758" s="194">
        <v>5</v>
      </c>
      <c r="G758" s="194"/>
      <c r="H758" s="194"/>
      <c r="I758" s="184">
        <f t="shared" si="11"/>
        <v>3</v>
      </c>
    </row>
    <row r="759" spans="1:9" x14ac:dyDescent="0.25">
      <c r="A759" s="204">
        <v>41353</v>
      </c>
      <c r="B759" s="110" t="s">
        <v>39</v>
      </c>
      <c r="C759" s="110" t="s">
        <v>140</v>
      </c>
      <c r="D759" s="194" t="s">
        <v>541</v>
      </c>
      <c r="E759" s="194">
        <v>4</v>
      </c>
      <c r="F759" s="194">
        <v>2</v>
      </c>
      <c r="G759" s="194"/>
      <c r="H759" s="194"/>
      <c r="I759" s="184">
        <f t="shared" si="11"/>
        <v>2</v>
      </c>
    </row>
    <row r="760" spans="1:9" x14ac:dyDescent="0.25">
      <c r="A760" s="204">
        <v>41353</v>
      </c>
      <c r="B760" s="110" t="s">
        <v>92</v>
      </c>
      <c r="C760" s="110" t="s">
        <v>162</v>
      </c>
      <c r="D760" s="194" t="s">
        <v>540</v>
      </c>
      <c r="E760" s="194">
        <v>0</v>
      </c>
      <c r="F760" s="194">
        <v>4</v>
      </c>
      <c r="G760" s="194"/>
      <c r="H760" s="194"/>
      <c r="I760" s="184">
        <f t="shared" si="11"/>
        <v>-4</v>
      </c>
    </row>
    <row r="761" spans="1:9" x14ac:dyDescent="0.25">
      <c r="A761" s="204">
        <v>41353</v>
      </c>
      <c r="B761" s="110" t="s">
        <v>119</v>
      </c>
      <c r="C761" s="110" t="s">
        <v>184</v>
      </c>
      <c r="D761" s="194" t="s">
        <v>540</v>
      </c>
      <c r="E761" s="194">
        <v>5</v>
      </c>
      <c r="F761" s="194">
        <v>8</v>
      </c>
      <c r="G761" s="194"/>
      <c r="H761" s="194"/>
      <c r="I761" s="184">
        <f t="shared" si="11"/>
        <v>-3</v>
      </c>
    </row>
    <row r="762" spans="1:9" x14ac:dyDescent="0.25">
      <c r="A762" s="204">
        <v>41360</v>
      </c>
      <c r="B762" s="110" t="s">
        <v>119</v>
      </c>
      <c r="C762" s="110" t="s">
        <v>38</v>
      </c>
      <c r="D762" s="194" t="s">
        <v>540</v>
      </c>
      <c r="E762" s="194">
        <v>1</v>
      </c>
      <c r="F762" s="194">
        <v>8</v>
      </c>
      <c r="G762" s="194"/>
      <c r="H762" s="194"/>
      <c r="I762" s="184">
        <f t="shared" si="11"/>
        <v>-7</v>
      </c>
    </row>
    <row r="763" spans="1:9" x14ac:dyDescent="0.25">
      <c r="A763" s="204">
        <v>41360</v>
      </c>
      <c r="B763" s="110" t="s">
        <v>140</v>
      </c>
      <c r="C763" s="110" t="s">
        <v>266</v>
      </c>
      <c r="D763" s="194" t="s">
        <v>540</v>
      </c>
      <c r="E763" s="194">
        <v>5</v>
      </c>
      <c r="F763" s="194">
        <v>9</v>
      </c>
      <c r="G763" s="194"/>
      <c r="H763" s="194"/>
      <c r="I763" s="184">
        <f t="shared" si="11"/>
        <v>-4</v>
      </c>
    </row>
    <row r="764" spans="1:9" x14ac:dyDescent="0.25">
      <c r="A764" s="204">
        <v>41360</v>
      </c>
      <c r="B764" s="110" t="s">
        <v>162</v>
      </c>
      <c r="C764" s="110" t="s">
        <v>39</v>
      </c>
      <c r="D764" s="194" t="s">
        <v>541</v>
      </c>
      <c r="E764" s="194">
        <v>3</v>
      </c>
      <c r="F764" s="194">
        <v>2</v>
      </c>
      <c r="G764" s="194"/>
      <c r="H764" s="194"/>
      <c r="I764" s="184">
        <f t="shared" si="11"/>
        <v>1</v>
      </c>
    </row>
    <row r="765" spans="1:9" x14ac:dyDescent="0.25">
      <c r="A765" s="204">
        <v>41360</v>
      </c>
      <c r="B765" s="110" t="s">
        <v>184</v>
      </c>
      <c r="C765" s="110" t="s">
        <v>92</v>
      </c>
      <c r="D765" s="194" t="s">
        <v>541</v>
      </c>
      <c r="E765" s="194">
        <v>6</v>
      </c>
      <c r="F765" s="194">
        <v>4</v>
      </c>
      <c r="G765" s="194"/>
      <c r="H765" s="194"/>
      <c r="I765" s="184">
        <f t="shared" si="11"/>
        <v>2</v>
      </c>
    </row>
    <row r="766" spans="1:9" x14ac:dyDescent="0.25">
      <c r="A766" s="204">
        <v>41360</v>
      </c>
      <c r="B766" s="110" t="s">
        <v>38</v>
      </c>
      <c r="C766" s="110" t="s">
        <v>119</v>
      </c>
      <c r="D766" s="194" t="s">
        <v>541</v>
      </c>
      <c r="E766" s="194">
        <v>8</v>
      </c>
      <c r="F766" s="194">
        <v>1</v>
      </c>
      <c r="G766" s="194"/>
      <c r="H766" s="194"/>
      <c r="I766" s="184">
        <f t="shared" si="11"/>
        <v>7</v>
      </c>
    </row>
    <row r="767" spans="1:9" x14ac:dyDescent="0.25">
      <c r="A767" s="204">
        <v>41360</v>
      </c>
      <c r="B767" s="110" t="s">
        <v>266</v>
      </c>
      <c r="C767" s="110" t="s">
        <v>140</v>
      </c>
      <c r="D767" s="194" t="s">
        <v>541</v>
      </c>
      <c r="E767" s="194">
        <v>9</v>
      </c>
      <c r="F767" s="194">
        <v>5</v>
      </c>
      <c r="G767" s="194"/>
      <c r="H767" s="194"/>
      <c r="I767" s="184">
        <f t="shared" si="11"/>
        <v>4</v>
      </c>
    </row>
    <row r="768" spans="1:9" x14ac:dyDescent="0.25">
      <c r="A768" s="204">
        <v>41360</v>
      </c>
      <c r="B768" s="110" t="s">
        <v>39</v>
      </c>
      <c r="C768" s="110" t="s">
        <v>162</v>
      </c>
      <c r="D768" s="194" t="s">
        <v>540</v>
      </c>
      <c r="E768" s="194">
        <v>2</v>
      </c>
      <c r="F768" s="194">
        <v>3</v>
      </c>
      <c r="G768" s="194"/>
      <c r="H768" s="194"/>
      <c r="I768" s="184">
        <f t="shared" si="11"/>
        <v>-1</v>
      </c>
    </row>
    <row r="769" spans="1:9" x14ac:dyDescent="0.25">
      <c r="A769" s="204">
        <v>41360</v>
      </c>
      <c r="B769" s="110" t="s">
        <v>92</v>
      </c>
      <c r="C769" s="110" t="s">
        <v>184</v>
      </c>
      <c r="D769" s="194" t="s">
        <v>540</v>
      </c>
      <c r="E769" s="194">
        <v>4</v>
      </c>
      <c r="F769" s="194">
        <v>6</v>
      </c>
      <c r="G769" s="194"/>
      <c r="H769" s="194"/>
      <c r="I769" s="184">
        <f t="shared" si="11"/>
        <v>-2</v>
      </c>
    </row>
    <row r="770" spans="1:9" x14ac:dyDescent="0.25">
      <c r="A770" s="204">
        <v>41365</v>
      </c>
      <c r="B770" s="110" t="s">
        <v>92</v>
      </c>
      <c r="C770" s="110" t="s">
        <v>38</v>
      </c>
      <c r="D770" s="194" t="s">
        <v>599</v>
      </c>
      <c r="E770" s="194">
        <v>5</v>
      </c>
      <c r="F770" s="194">
        <v>5</v>
      </c>
      <c r="G770" s="194" t="s">
        <v>600</v>
      </c>
      <c r="H770" s="194"/>
      <c r="I770" s="184">
        <f t="shared" si="11"/>
        <v>0</v>
      </c>
    </row>
    <row r="771" spans="1:9" x14ac:dyDescent="0.25">
      <c r="A771" s="204">
        <v>41365</v>
      </c>
      <c r="B771" s="110" t="s">
        <v>119</v>
      </c>
      <c r="C771" s="110" t="s">
        <v>266</v>
      </c>
      <c r="D771" s="194" t="s">
        <v>540</v>
      </c>
      <c r="E771" s="194">
        <v>3</v>
      </c>
      <c r="F771" s="194">
        <v>6</v>
      </c>
      <c r="G771" s="194"/>
      <c r="H771" s="194"/>
      <c r="I771" s="184">
        <f t="shared" ref="I771:I834" si="12">E771-F771</f>
        <v>-3</v>
      </c>
    </row>
    <row r="772" spans="1:9" x14ac:dyDescent="0.25">
      <c r="A772" s="204">
        <v>41365</v>
      </c>
      <c r="B772" s="110" t="s">
        <v>184</v>
      </c>
      <c r="C772" s="110" t="s">
        <v>39</v>
      </c>
      <c r="D772" s="194" t="s">
        <v>541</v>
      </c>
      <c r="E772" s="194">
        <v>5</v>
      </c>
      <c r="F772" s="194">
        <v>3</v>
      </c>
      <c r="G772" s="194"/>
      <c r="H772" s="194"/>
      <c r="I772" s="184">
        <f t="shared" si="12"/>
        <v>2</v>
      </c>
    </row>
    <row r="773" spans="1:9" x14ac:dyDescent="0.25">
      <c r="A773" s="204">
        <v>41365</v>
      </c>
      <c r="B773" s="110" t="s">
        <v>38</v>
      </c>
      <c r="C773" s="110" t="s">
        <v>92</v>
      </c>
      <c r="D773" s="194" t="s">
        <v>389</v>
      </c>
      <c r="E773" s="194">
        <v>5</v>
      </c>
      <c r="F773" s="194">
        <v>5</v>
      </c>
      <c r="G773" s="194" t="s">
        <v>600</v>
      </c>
      <c r="H773" s="194"/>
      <c r="I773" s="184">
        <f t="shared" si="12"/>
        <v>0</v>
      </c>
    </row>
    <row r="774" spans="1:9" x14ac:dyDescent="0.25">
      <c r="A774" s="204">
        <v>41365</v>
      </c>
      <c r="B774" s="110" t="s">
        <v>266</v>
      </c>
      <c r="C774" s="110" t="s">
        <v>119</v>
      </c>
      <c r="D774" s="194" t="s">
        <v>541</v>
      </c>
      <c r="E774" s="194">
        <v>6</v>
      </c>
      <c r="F774" s="194">
        <v>3</v>
      </c>
      <c r="G774" s="194"/>
      <c r="H774" s="194"/>
      <c r="I774" s="184">
        <f t="shared" si="12"/>
        <v>3</v>
      </c>
    </row>
    <row r="775" spans="1:9" x14ac:dyDescent="0.25">
      <c r="A775" s="204">
        <v>41365</v>
      </c>
      <c r="B775" s="110" t="s">
        <v>162</v>
      </c>
      <c r="C775" s="110" t="s">
        <v>140</v>
      </c>
      <c r="D775" s="194" t="s">
        <v>541</v>
      </c>
      <c r="E775" s="194">
        <v>5</v>
      </c>
      <c r="F775" s="194">
        <v>3</v>
      </c>
      <c r="G775" s="194"/>
      <c r="H775" s="194"/>
      <c r="I775" s="184">
        <f t="shared" si="12"/>
        <v>2</v>
      </c>
    </row>
    <row r="776" spans="1:9" x14ac:dyDescent="0.25">
      <c r="A776" s="204">
        <v>41365</v>
      </c>
      <c r="B776" s="110" t="s">
        <v>140</v>
      </c>
      <c r="C776" s="110" t="s">
        <v>162</v>
      </c>
      <c r="D776" s="194" t="s">
        <v>540</v>
      </c>
      <c r="E776" s="194">
        <v>3</v>
      </c>
      <c r="F776" s="194">
        <v>5</v>
      </c>
      <c r="G776" s="194"/>
      <c r="H776" s="194"/>
      <c r="I776" s="184">
        <f t="shared" si="12"/>
        <v>-2</v>
      </c>
    </row>
    <row r="777" spans="1:9" x14ac:dyDescent="0.25">
      <c r="A777" s="204">
        <v>41365</v>
      </c>
      <c r="B777" s="110" t="s">
        <v>39</v>
      </c>
      <c r="C777" s="110" t="s">
        <v>184</v>
      </c>
      <c r="D777" s="194" t="s">
        <v>540</v>
      </c>
      <c r="E777" s="194">
        <v>3</v>
      </c>
      <c r="F777" s="194">
        <v>5</v>
      </c>
      <c r="G777" s="194"/>
      <c r="H777" s="194"/>
      <c r="I777" s="184">
        <f t="shared" si="12"/>
        <v>-2</v>
      </c>
    </row>
    <row r="778" spans="1:9" x14ac:dyDescent="0.25">
      <c r="A778" s="204">
        <v>41367</v>
      </c>
      <c r="B778" s="110" t="s">
        <v>92</v>
      </c>
      <c r="C778" s="110" t="s">
        <v>38</v>
      </c>
      <c r="D778" s="194" t="s">
        <v>540</v>
      </c>
      <c r="E778" s="194">
        <v>1</v>
      </c>
      <c r="F778" s="194">
        <v>8</v>
      </c>
      <c r="G778" s="194"/>
      <c r="H778" s="194"/>
      <c r="I778" s="184">
        <f t="shared" si="12"/>
        <v>-7</v>
      </c>
    </row>
    <row r="779" spans="1:9" x14ac:dyDescent="0.25">
      <c r="A779" s="204">
        <v>41367</v>
      </c>
      <c r="B779" s="110" t="s">
        <v>119</v>
      </c>
      <c r="C779" s="110" t="s">
        <v>266</v>
      </c>
      <c r="D779" s="194" t="s">
        <v>541</v>
      </c>
      <c r="E779" s="194">
        <v>2</v>
      </c>
      <c r="F779" s="194">
        <v>0</v>
      </c>
      <c r="G779" s="194"/>
      <c r="H779" s="194"/>
      <c r="I779" s="184">
        <f t="shared" si="12"/>
        <v>2</v>
      </c>
    </row>
    <row r="780" spans="1:9" x14ac:dyDescent="0.25">
      <c r="A780" s="204">
        <v>41367</v>
      </c>
      <c r="B780" s="110" t="s">
        <v>184</v>
      </c>
      <c r="C780" s="110" t="s">
        <v>39</v>
      </c>
      <c r="D780" s="194" t="s">
        <v>541</v>
      </c>
      <c r="E780" s="194">
        <v>9</v>
      </c>
      <c r="F780" s="194">
        <v>3</v>
      </c>
      <c r="G780" s="194"/>
      <c r="H780" s="194"/>
      <c r="I780" s="184">
        <f t="shared" si="12"/>
        <v>6</v>
      </c>
    </row>
    <row r="781" spans="1:9" x14ac:dyDescent="0.25">
      <c r="A781" s="204">
        <v>41367</v>
      </c>
      <c r="B781" s="110" t="s">
        <v>38</v>
      </c>
      <c r="C781" s="110" t="s">
        <v>92</v>
      </c>
      <c r="D781" s="194" t="s">
        <v>541</v>
      </c>
      <c r="E781" s="194">
        <v>8</v>
      </c>
      <c r="F781" s="194">
        <v>1</v>
      </c>
      <c r="G781" s="194"/>
      <c r="H781" s="194"/>
      <c r="I781" s="184">
        <f t="shared" si="12"/>
        <v>7</v>
      </c>
    </row>
    <row r="782" spans="1:9" x14ac:dyDescent="0.25">
      <c r="A782" s="204">
        <v>41367</v>
      </c>
      <c r="B782" s="110" t="s">
        <v>266</v>
      </c>
      <c r="C782" s="110" t="s">
        <v>119</v>
      </c>
      <c r="D782" s="194" t="s">
        <v>540</v>
      </c>
      <c r="E782" s="194">
        <v>0</v>
      </c>
      <c r="F782" s="194">
        <v>2</v>
      </c>
      <c r="G782" s="194"/>
      <c r="H782" s="194"/>
      <c r="I782" s="184">
        <f t="shared" si="12"/>
        <v>-2</v>
      </c>
    </row>
    <row r="783" spans="1:9" x14ac:dyDescent="0.25">
      <c r="A783" s="204">
        <v>41367</v>
      </c>
      <c r="B783" s="110" t="s">
        <v>162</v>
      </c>
      <c r="C783" s="110" t="s">
        <v>140</v>
      </c>
      <c r="D783" s="194" t="s">
        <v>541</v>
      </c>
      <c r="E783" s="194">
        <v>7</v>
      </c>
      <c r="F783" s="194">
        <v>2</v>
      </c>
      <c r="G783" s="194"/>
      <c r="H783" s="194"/>
      <c r="I783" s="184">
        <f t="shared" si="12"/>
        <v>5</v>
      </c>
    </row>
    <row r="784" spans="1:9" x14ac:dyDescent="0.25">
      <c r="A784" s="204">
        <v>41367</v>
      </c>
      <c r="B784" s="110" t="s">
        <v>140</v>
      </c>
      <c r="C784" s="110" t="s">
        <v>162</v>
      </c>
      <c r="D784" s="194" t="s">
        <v>540</v>
      </c>
      <c r="E784" s="194">
        <v>2</v>
      </c>
      <c r="F784" s="194">
        <v>7</v>
      </c>
      <c r="G784" s="194"/>
      <c r="H784" s="194"/>
      <c r="I784" s="184">
        <f t="shared" si="12"/>
        <v>-5</v>
      </c>
    </row>
    <row r="785" spans="1:9" x14ac:dyDescent="0.25">
      <c r="A785" s="204">
        <v>41367</v>
      </c>
      <c r="B785" s="110" t="s">
        <v>39</v>
      </c>
      <c r="C785" s="110" t="s">
        <v>184</v>
      </c>
      <c r="D785" s="194" t="s">
        <v>540</v>
      </c>
      <c r="E785" s="194">
        <v>3</v>
      </c>
      <c r="F785" s="194">
        <v>9</v>
      </c>
      <c r="G785" s="194"/>
      <c r="H785" s="194"/>
      <c r="I785" s="184">
        <f t="shared" si="12"/>
        <v>-6</v>
      </c>
    </row>
    <row r="786" spans="1:9" x14ac:dyDescent="0.25">
      <c r="A786" s="204">
        <v>41374</v>
      </c>
      <c r="B786" s="110" t="s">
        <v>39</v>
      </c>
      <c r="C786" s="110" t="s">
        <v>38</v>
      </c>
      <c r="D786" s="194" t="s">
        <v>599</v>
      </c>
      <c r="E786" s="194">
        <v>4</v>
      </c>
      <c r="F786" s="194">
        <v>4</v>
      </c>
      <c r="G786" s="194" t="s">
        <v>600</v>
      </c>
      <c r="H786" s="194"/>
      <c r="I786" s="184">
        <f t="shared" si="12"/>
        <v>0</v>
      </c>
    </row>
    <row r="787" spans="1:9" x14ac:dyDescent="0.25">
      <c r="A787" s="204">
        <v>41374</v>
      </c>
      <c r="B787" s="110" t="s">
        <v>162</v>
      </c>
      <c r="C787" s="110" t="s">
        <v>266</v>
      </c>
      <c r="D787" s="194" t="s">
        <v>540</v>
      </c>
      <c r="E787" s="194">
        <v>3</v>
      </c>
      <c r="F787" s="194">
        <v>4</v>
      </c>
      <c r="G787" s="194"/>
      <c r="H787" s="194"/>
      <c r="I787" s="184">
        <f t="shared" si="12"/>
        <v>-1</v>
      </c>
    </row>
    <row r="788" spans="1:9" x14ac:dyDescent="0.25">
      <c r="A788" s="204">
        <v>41374</v>
      </c>
      <c r="B788" s="110" t="s">
        <v>38</v>
      </c>
      <c r="C788" s="110" t="s">
        <v>39</v>
      </c>
      <c r="D788" s="194" t="s">
        <v>389</v>
      </c>
      <c r="E788" s="194">
        <v>4</v>
      </c>
      <c r="F788" s="194">
        <v>4</v>
      </c>
      <c r="G788" s="194" t="s">
        <v>600</v>
      </c>
      <c r="H788" s="194"/>
      <c r="I788" s="184">
        <f t="shared" si="12"/>
        <v>0</v>
      </c>
    </row>
    <row r="789" spans="1:9" x14ac:dyDescent="0.25">
      <c r="A789" s="204">
        <v>41374</v>
      </c>
      <c r="B789" s="110" t="s">
        <v>119</v>
      </c>
      <c r="C789" s="110" t="s">
        <v>92</v>
      </c>
      <c r="D789" s="194" t="s">
        <v>541</v>
      </c>
      <c r="E789" s="194">
        <v>4</v>
      </c>
      <c r="F789" s="194">
        <v>1</v>
      </c>
      <c r="G789" s="194"/>
      <c r="H789" s="194"/>
      <c r="I789" s="184">
        <f t="shared" si="12"/>
        <v>3</v>
      </c>
    </row>
    <row r="790" spans="1:9" x14ac:dyDescent="0.25">
      <c r="A790" s="204">
        <v>41374</v>
      </c>
      <c r="B790" s="110" t="s">
        <v>92</v>
      </c>
      <c r="C790" s="110" t="s">
        <v>119</v>
      </c>
      <c r="D790" s="194" t="s">
        <v>540</v>
      </c>
      <c r="E790" s="194">
        <v>1</v>
      </c>
      <c r="F790" s="194">
        <v>4</v>
      </c>
      <c r="G790" s="194"/>
      <c r="H790" s="194"/>
      <c r="I790" s="184">
        <f t="shared" si="12"/>
        <v>-3</v>
      </c>
    </row>
    <row r="791" spans="1:9" x14ac:dyDescent="0.25">
      <c r="A791" s="204">
        <v>41374</v>
      </c>
      <c r="B791" s="110" t="s">
        <v>184</v>
      </c>
      <c r="C791" s="110" t="s">
        <v>140</v>
      </c>
      <c r="D791" s="194" t="s">
        <v>541</v>
      </c>
      <c r="E791" s="194">
        <v>6</v>
      </c>
      <c r="F791" s="194">
        <v>1</v>
      </c>
      <c r="G791" s="194"/>
      <c r="H791" s="194"/>
      <c r="I791" s="184">
        <f t="shared" si="12"/>
        <v>5</v>
      </c>
    </row>
    <row r="792" spans="1:9" x14ac:dyDescent="0.25">
      <c r="A792" s="204">
        <v>41374</v>
      </c>
      <c r="B792" s="110" t="s">
        <v>266</v>
      </c>
      <c r="C792" s="110" t="s">
        <v>162</v>
      </c>
      <c r="D792" s="194" t="s">
        <v>541</v>
      </c>
      <c r="E792" s="194">
        <v>4</v>
      </c>
      <c r="F792" s="194">
        <v>3</v>
      </c>
      <c r="G792" s="194"/>
      <c r="H792" s="194"/>
      <c r="I792" s="184">
        <f t="shared" si="12"/>
        <v>1</v>
      </c>
    </row>
    <row r="793" spans="1:9" x14ac:dyDescent="0.25">
      <c r="A793" s="204">
        <v>41374</v>
      </c>
      <c r="B793" s="110" t="s">
        <v>140</v>
      </c>
      <c r="C793" s="110" t="s">
        <v>184</v>
      </c>
      <c r="D793" s="194" t="s">
        <v>540</v>
      </c>
      <c r="E793" s="194">
        <v>1</v>
      </c>
      <c r="F793" s="194">
        <v>6</v>
      </c>
      <c r="G793" s="194"/>
      <c r="H793" s="194"/>
      <c r="I793" s="184">
        <f t="shared" si="12"/>
        <v>-5</v>
      </c>
    </row>
    <row r="794" spans="1:9" x14ac:dyDescent="0.25">
      <c r="A794" s="204">
        <v>41381</v>
      </c>
      <c r="B794" s="110" t="s">
        <v>140</v>
      </c>
      <c r="C794" s="110" t="s">
        <v>38</v>
      </c>
      <c r="D794" s="194" t="s">
        <v>540</v>
      </c>
      <c r="E794" s="194">
        <v>1</v>
      </c>
      <c r="F794" s="194">
        <v>10</v>
      </c>
      <c r="G794" s="194"/>
      <c r="H794" s="194"/>
      <c r="I794" s="184">
        <f t="shared" si="12"/>
        <v>-9</v>
      </c>
    </row>
    <row r="795" spans="1:9" x14ac:dyDescent="0.25">
      <c r="A795" s="204">
        <v>41381</v>
      </c>
      <c r="B795" s="110" t="s">
        <v>92</v>
      </c>
      <c r="C795" s="110" t="s">
        <v>266</v>
      </c>
      <c r="D795" s="194" t="s">
        <v>540</v>
      </c>
      <c r="E795" s="194">
        <v>5</v>
      </c>
      <c r="F795" s="194">
        <v>8</v>
      </c>
      <c r="G795" s="194"/>
      <c r="H795" s="194"/>
      <c r="I795" s="184">
        <f t="shared" si="12"/>
        <v>-3</v>
      </c>
    </row>
    <row r="796" spans="1:9" x14ac:dyDescent="0.25">
      <c r="A796" s="204">
        <v>41381</v>
      </c>
      <c r="B796" s="110" t="s">
        <v>119</v>
      </c>
      <c r="C796" s="110" t="s">
        <v>39</v>
      </c>
      <c r="D796" s="194" t="s">
        <v>541</v>
      </c>
      <c r="E796" s="194">
        <v>5</v>
      </c>
      <c r="F796" s="194">
        <v>4</v>
      </c>
      <c r="G796" s="194"/>
      <c r="H796" s="194"/>
      <c r="I796" s="184">
        <f t="shared" si="12"/>
        <v>1</v>
      </c>
    </row>
    <row r="797" spans="1:9" x14ac:dyDescent="0.25">
      <c r="A797" s="204">
        <v>41381</v>
      </c>
      <c r="B797" s="110" t="s">
        <v>266</v>
      </c>
      <c r="C797" s="110" t="s">
        <v>92</v>
      </c>
      <c r="D797" s="194" t="s">
        <v>541</v>
      </c>
      <c r="E797" s="194">
        <v>8</v>
      </c>
      <c r="F797" s="194">
        <v>5</v>
      </c>
      <c r="G797" s="194"/>
      <c r="H797" s="194"/>
      <c r="I797" s="184">
        <f t="shared" si="12"/>
        <v>3</v>
      </c>
    </row>
    <row r="798" spans="1:9" x14ac:dyDescent="0.25">
      <c r="A798" s="204">
        <v>41381</v>
      </c>
      <c r="B798" s="110" t="s">
        <v>39</v>
      </c>
      <c r="C798" s="110" t="s">
        <v>119</v>
      </c>
      <c r="D798" s="194" t="s">
        <v>540</v>
      </c>
      <c r="E798" s="194">
        <v>4</v>
      </c>
      <c r="F798" s="194">
        <v>5</v>
      </c>
      <c r="G798" s="194"/>
      <c r="H798" s="194"/>
      <c r="I798" s="184">
        <f t="shared" si="12"/>
        <v>-1</v>
      </c>
    </row>
    <row r="799" spans="1:9" x14ac:dyDescent="0.25">
      <c r="A799" s="204">
        <v>41381</v>
      </c>
      <c r="B799" s="110" t="s">
        <v>38</v>
      </c>
      <c r="C799" s="110" t="s">
        <v>140</v>
      </c>
      <c r="D799" s="194" t="s">
        <v>541</v>
      </c>
      <c r="E799" s="194">
        <v>10</v>
      </c>
      <c r="F799" s="194">
        <v>1</v>
      </c>
      <c r="G799" s="194"/>
      <c r="H799" s="194"/>
      <c r="I799" s="184">
        <f t="shared" si="12"/>
        <v>9</v>
      </c>
    </row>
    <row r="800" spans="1:9" x14ac:dyDescent="0.25">
      <c r="A800" s="204">
        <v>41381</v>
      </c>
      <c r="B800" s="110" t="s">
        <v>184</v>
      </c>
      <c r="C800" s="110" t="s">
        <v>162</v>
      </c>
      <c r="D800" s="194" t="s">
        <v>540</v>
      </c>
      <c r="E800" s="194">
        <v>3</v>
      </c>
      <c r="F800" s="194">
        <v>5</v>
      </c>
      <c r="G800" s="194"/>
      <c r="H800" s="194"/>
      <c r="I800" s="184">
        <f t="shared" si="12"/>
        <v>-2</v>
      </c>
    </row>
    <row r="801" spans="1:9" x14ac:dyDescent="0.25">
      <c r="A801" s="204">
        <v>41381</v>
      </c>
      <c r="B801" s="110" t="s">
        <v>162</v>
      </c>
      <c r="C801" s="110" t="s">
        <v>184</v>
      </c>
      <c r="D801" s="194" t="s">
        <v>541</v>
      </c>
      <c r="E801" s="194">
        <v>5</v>
      </c>
      <c r="F801" s="194">
        <v>3</v>
      </c>
      <c r="G801" s="194"/>
      <c r="H801" s="194"/>
      <c r="I801" s="184">
        <f t="shared" si="12"/>
        <v>2</v>
      </c>
    </row>
    <row r="802" spans="1:9" x14ac:dyDescent="0.25">
      <c r="A802" s="204">
        <v>41388</v>
      </c>
      <c r="B802" s="110" t="s">
        <v>119</v>
      </c>
      <c r="C802" s="110" t="s">
        <v>38</v>
      </c>
      <c r="D802" s="194" t="s">
        <v>540</v>
      </c>
      <c r="E802" s="194">
        <v>0</v>
      </c>
      <c r="F802" s="194">
        <v>2</v>
      </c>
      <c r="G802" s="194"/>
      <c r="H802" s="194" t="s">
        <v>604</v>
      </c>
      <c r="I802" s="184">
        <f t="shared" si="12"/>
        <v>-2</v>
      </c>
    </row>
    <row r="803" spans="1:9" x14ac:dyDescent="0.25">
      <c r="A803" s="204">
        <v>41388</v>
      </c>
      <c r="B803" s="110" t="s">
        <v>39</v>
      </c>
      <c r="C803" s="110" t="s">
        <v>266</v>
      </c>
      <c r="D803" s="194" t="s">
        <v>541</v>
      </c>
      <c r="E803" s="194">
        <v>4</v>
      </c>
      <c r="F803" s="194">
        <v>2</v>
      </c>
      <c r="G803" s="194"/>
      <c r="H803" s="194" t="s">
        <v>604</v>
      </c>
      <c r="I803" s="184">
        <f t="shared" si="12"/>
        <v>2</v>
      </c>
    </row>
    <row r="804" spans="1:9" x14ac:dyDescent="0.25">
      <c r="A804" s="204">
        <v>41388</v>
      </c>
      <c r="B804" s="110" t="s">
        <v>266</v>
      </c>
      <c r="C804" s="110" t="s">
        <v>39</v>
      </c>
      <c r="D804" s="194" t="s">
        <v>540</v>
      </c>
      <c r="E804" s="194">
        <v>2</v>
      </c>
      <c r="F804" s="194">
        <v>4</v>
      </c>
      <c r="G804" s="194"/>
      <c r="H804" s="194" t="s">
        <v>604</v>
      </c>
      <c r="I804" s="184">
        <f t="shared" si="12"/>
        <v>-2</v>
      </c>
    </row>
    <row r="805" spans="1:9" x14ac:dyDescent="0.25">
      <c r="A805" s="204">
        <v>41388</v>
      </c>
      <c r="B805" s="110" t="s">
        <v>184</v>
      </c>
      <c r="C805" s="110" t="s">
        <v>92</v>
      </c>
      <c r="D805" s="194" t="s">
        <v>541</v>
      </c>
      <c r="E805" s="194">
        <v>5</v>
      </c>
      <c r="F805" s="194">
        <v>4</v>
      </c>
      <c r="G805" s="194"/>
      <c r="H805" s="194" t="s">
        <v>604</v>
      </c>
      <c r="I805" s="184">
        <f t="shared" si="12"/>
        <v>1</v>
      </c>
    </row>
    <row r="806" spans="1:9" x14ac:dyDescent="0.25">
      <c r="A806" s="204">
        <v>41388</v>
      </c>
      <c r="B806" s="110" t="s">
        <v>38</v>
      </c>
      <c r="C806" s="110" t="s">
        <v>119</v>
      </c>
      <c r="D806" s="194" t="s">
        <v>541</v>
      </c>
      <c r="E806" s="194">
        <v>2</v>
      </c>
      <c r="F806" s="194">
        <v>0</v>
      </c>
      <c r="G806" s="194"/>
      <c r="H806" s="194" t="s">
        <v>604</v>
      </c>
      <c r="I806" s="184">
        <f t="shared" si="12"/>
        <v>2</v>
      </c>
    </row>
    <row r="807" spans="1:9" x14ac:dyDescent="0.25">
      <c r="A807" s="204">
        <v>41388</v>
      </c>
      <c r="B807" s="110" t="s">
        <v>162</v>
      </c>
      <c r="C807" s="110" t="s">
        <v>140</v>
      </c>
      <c r="D807" s="194" t="s">
        <v>541</v>
      </c>
      <c r="E807" s="194">
        <v>6</v>
      </c>
      <c r="F807" s="194">
        <v>1</v>
      </c>
      <c r="G807" s="194"/>
      <c r="H807" s="194" t="s">
        <v>604</v>
      </c>
      <c r="I807" s="184">
        <f t="shared" si="12"/>
        <v>5</v>
      </c>
    </row>
    <row r="808" spans="1:9" x14ac:dyDescent="0.25">
      <c r="A808" s="204">
        <v>41388</v>
      </c>
      <c r="B808" s="110" t="s">
        <v>140</v>
      </c>
      <c r="C808" s="110" t="s">
        <v>162</v>
      </c>
      <c r="D808" s="194" t="s">
        <v>540</v>
      </c>
      <c r="E808" s="194">
        <v>1</v>
      </c>
      <c r="F808" s="194">
        <v>6</v>
      </c>
      <c r="G808" s="194"/>
      <c r="H808" s="194" t="s">
        <v>604</v>
      </c>
      <c r="I808" s="184">
        <f t="shared" si="12"/>
        <v>-5</v>
      </c>
    </row>
    <row r="809" spans="1:9" x14ac:dyDescent="0.25">
      <c r="A809" s="204">
        <v>41388</v>
      </c>
      <c r="B809" s="110" t="s">
        <v>92</v>
      </c>
      <c r="C809" s="110" t="s">
        <v>184</v>
      </c>
      <c r="D809" s="194" t="s">
        <v>540</v>
      </c>
      <c r="E809" s="194">
        <v>4</v>
      </c>
      <c r="F809" s="194">
        <v>5</v>
      </c>
      <c r="G809" s="194"/>
      <c r="H809" s="194" t="s">
        <v>604</v>
      </c>
      <c r="I809" s="184">
        <f t="shared" si="12"/>
        <v>-1</v>
      </c>
    </row>
    <row r="810" spans="1:9" x14ac:dyDescent="0.25">
      <c r="A810" s="204">
        <v>41395</v>
      </c>
      <c r="B810" s="110" t="s">
        <v>184</v>
      </c>
      <c r="C810" s="110" t="s">
        <v>38</v>
      </c>
      <c r="D810" s="194" t="s">
        <v>541</v>
      </c>
      <c r="E810" s="194">
        <v>7</v>
      </c>
      <c r="F810" s="194">
        <v>2</v>
      </c>
      <c r="G810" s="194"/>
      <c r="H810" s="194" t="s">
        <v>604</v>
      </c>
      <c r="I810" s="184">
        <f t="shared" si="12"/>
        <v>5</v>
      </c>
    </row>
    <row r="811" spans="1:9" x14ac:dyDescent="0.25">
      <c r="A811" s="204">
        <v>41395</v>
      </c>
      <c r="B811" s="110" t="s">
        <v>140</v>
      </c>
      <c r="C811" s="110" t="s">
        <v>266</v>
      </c>
      <c r="D811" s="194" t="s">
        <v>540</v>
      </c>
      <c r="E811" s="194">
        <v>7</v>
      </c>
      <c r="F811" s="194">
        <v>8</v>
      </c>
      <c r="G811" s="194"/>
      <c r="H811" s="194" t="s">
        <v>604</v>
      </c>
      <c r="I811" s="184">
        <f t="shared" si="12"/>
        <v>-1</v>
      </c>
    </row>
    <row r="812" spans="1:9" x14ac:dyDescent="0.25">
      <c r="A812" s="204">
        <v>41395</v>
      </c>
      <c r="B812" s="110" t="s">
        <v>162</v>
      </c>
      <c r="C812" s="110" t="s">
        <v>39</v>
      </c>
      <c r="D812" s="194" t="s">
        <v>389</v>
      </c>
      <c r="E812" s="194">
        <v>2</v>
      </c>
      <c r="F812" s="194">
        <v>2</v>
      </c>
      <c r="G812" s="194" t="s">
        <v>600</v>
      </c>
      <c r="H812" s="194" t="s">
        <v>604</v>
      </c>
      <c r="I812" s="184">
        <f t="shared" si="12"/>
        <v>0</v>
      </c>
    </row>
    <row r="813" spans="1:9" x14ac:dyDescent="0.25">
      <c r="A813" s="204">
        <v>41395</v>
      </c>
      <c r="B813" s="110" t="s">
        <v>119</v>
      </c>
      <c r="C813" s="110" t="s">
        <v>92</v>
      </c>
      <c r="D813" s="194" t="s">
        <v>540</v>
      </c>
      <c r="E813" s="194">
        <v>3</v>
      </c>
      <c r="F813" s="194">
        <v>8</v>
      </c>
      <c r="G813" s="194"/>
      <c r="H813" s="194" t="s">
        <v>604</v>
      </c>
      <c r="I813" s="184">
        <f t="shared" si="12"/>
        <v>-5</v>
      </c>
    </row>
    <row r="814" spans="1:9" x14ac:dyDescent="0.25">
      <c r="A814" s="204">
        <v>41395</v>
      </c>
      <c r="B814" s="110" t="s">
        <v>92</v>
      </c>
      <c r="C814" s="110" t="s">
        <v>119</v>
      </c>
      <c r="D814" s="194" t="s">
        <v>541</v>
      </c>
      <c r="E814" s="194">
        <v>8</v>
      </c>
      <c r="F814" s="194">
        <v>3</v>
      </c>
      <c r="G814" s="194"/>
      <c r="H814" s="194" t="s">
        <v>604</v>
      </c>
      <c r="I814" s="184">
        <f t="shared" si="12"/>
        <v>5</v>
      </c>
    </row>
    <row r="815" spans="1:9" x14ac:dyDescent="0.25">
      <c r="A815" s="204">
        <v>41395</v>
      </c>
      <c r="B815" s="110" t="s">
        <v>266</v>
      </c>
      <c r="C815" s="110" t="s">
        <v>140</v>
      </c>
      <c r="D815" s="194" t="s">
        <v>541</v>
      </c>
      <c r="E815" s="194">
        <v>8</v>
      </c>
      <c r="F815" s="194">
        <v>7</v>
      </c>
      <c r="G815" s="194"/>
      <c r="H815" s="194" t="s">
        <v>604</v>
      </c>
      <c r="I815" s="184">
        <f t="shared" si="12"/>
        <v>1</v>
      </c>
    </row>
    <row r="816" spans="1:9" x14ac:dyDescent="0.25">
      <c r="A816" s="204">
        <v>41395</v>
      </c>
      <c r="B816" s="110" t="s">
        <v>39</v>
      </c>
      <c r="C816" s="110" t="s">
        <v>162</v>
      </c>
      <c r="D816" s="194" t="s">
        <v>599</v>
      </c>
      <c r="E816" s="194">
        <v>2</v>
      </c>
      <c r="F816" s="194">
        <v>2</v>
      </c>
      <c r="G816" s="194" t="s">
        <v>600</v>
      </c>
      <c r="H816" s="194" t="s">
        <v>604</v>
      </c>
      <c r="I816" s="184">
        <f t="shared" si="12"/>
        <v>0</v>
      </c>
    </row>
    <row r="817" spans="1:9" x14ac:dyDescent="0.25">
      <c r="A817" s="204">
        <v>41395</v>
      </c>
      <c r="B817" s="110" t="s">
        <v>38</v>
      </c>
      <c r="C817" s="110" t="s">
        <v>184</v>
      </c>
      <c r="D817" s="194" t="s">
        <v>540</v>
      </c>
      <c r="E817" s="194">
        <v>2</v>
      </c>
      <c r="F817" s="194">
        <v>7</v>
      </c>
      <c r="G817" s="194"/>
      <c r="H817" s="194" t="s">
        <v>604</v>
      </c>
      <c r="I817" s="184">
        <f t="shared" si="12"/>
        <v>-5</v>
      </c>
    </row>
    <row r="818" spans="1:9" x14ac:dyDescent="0.25">
      <c r="A818" s="204">
        <v>41402</v>
      </c>
      <c r="B818" s="110" t="s">
        <v>162</v>
      </c>
      <c r="C818" s="110" t="s">
        <v>38</v>
      </c>
      <c r="D818" s="194" t="s">
        <v>541</v>
      </c>
      <c r="E818" s="194">
        <v>3</v>
      </c>
      <c r="F818" s="194">
        <v>1</v>
      </c>
      <c r="G818" s="194"/>
      <c r="H818" s="194" t="s">
        <v>604</v>
      </c>
      <c r="I818" s="184">
        <f t="shared" si="12"/>
        <v>2</v>
      </c>
    </row>
    <row r="819" spans="1:9" x14ac:dyDescent="0.25">
      <c r="A819" s="204">
        <v>41402</v>
      </c>
      <c r="B819" s="110" t="s">
        <v>119</v>
      </c>
      <c r="C819" s="110" t="s">
        <v>266</v>
      </c>
      <c r="D819" s="194" t="s">
        <v>541</v>
      </c>
      <c r="E819" s="194">
        <v>4</v>
      </c>
      <c r="F819" s="194">
        <v>2</v>
      </c>
      <c r="G819" s="194"/>
      <c r="H819" s="194" t="s">
        <v>604</v>
      </c>
      <c r="I819" s="184">
        <f t="shared" si="12"/>
        <v>2</v>
      </c>
    </row>
    <row r="820" spans="1:9" x14ac:dyDescent="0.25">
      <c r="A820" s="204">
        <v>41402</v>
      </c>
      <c r="B820" s="110" t="s">
        <v>184</v>
      </c>
      <c r="C820" s="110" t="s">
        <v>39</v>
      </c>
      <c r="D820" s="194" t="s">
        <v>540</v>
      </c>
      <c r="E820" s="194">
        <v>4</v>
      </c>
      <c r="F820" s="194">
        <v>5</v>
      </c>
      <c r="G820" s="194"/>
      <c r="H820" s="194" t="s">
        <v>604</v>
      </c>
      <c r="I820" s="184">
        <f t="shared" si="12"/>
        <v>-1</v>
      </c>
    </row>
    <row r="821" spans="1:9" x14ac:dyDescent="0.25">
      <c r="A821" s="204">
        <v>41402</v>
      </c>
      <c r="B821" s="110" t="s">
        <v>140</v>
      </c>
      <c r="C821" s="110" t="s">
        <v>92</v>
      </c>
      <c r="D821" s="194" t="s">
        <v>245</v>
      </c>
      <c r="E821" s="194"/>
      <c r="F821" s="194"/>
      <c r="G821" s="194"/>
      <c r="H821" s="194" t="s">
        <v>604</v>
      </c>
      <c r="I821" s="184">
        <f t="shared" si="12"/>
        <v>0</v>
      </c>
    </row>
    <row r="822" spans="1:9" x14ac:dyDescent="0.25">
      <c r="A822" s="204">
        <v>41402</v>
      </c>
      <c r="B822" s="110" t="s">
        <v>266</v>
      </c>
      <c r="C822" s="110" t="s">
        <v>119</v>
      </c>
      <c r="D822" s="194" t="s">
        <v>540</v>
      </c>
      <c r="E822" s="194">
        <v>2</v>
      </c>
      <c r="F822" s="194">
        <v>4</v>
      </c>
      <c r="G822" s="194"/>
      <c r="H822" s="194" t="s">
        <v>604</v>
      </c>
      <c r="I822" s="184">
        <f t="shared" si="12"/>
        <v>-2</v>
      </c>
    </row>
    <row r="823" spans="1:9" x14ac:dyDescent="0.25">
      <c r="A823" s="204">
        <v>41402</v>
      </c>
      <c r="B823" s="110" t="s">
        <v>92</v>
      </c>
      <c r="C823" s="110" t="s">
        <v>140</v>
      </c>
      <c r="D823" s="194" t="s">
        <v>245</v>
      </c>
      <c r="E823" s="194"/>
      <c r="F823" s="194"/>
      <c r="G823" s="194"/>
      <c r="H823" s="194" t="s">
        <v>604</v>
      </c>
      <c r="I823" s="184">
        <f t="shared" si="12"/>
        <v>0</v>
      </c>
    </row>
    <row r="824" spans="1:9" x14ac:dyDescent="0.25">
      <c r="A824" s="204">
        <v>41402</v>
      </c>
      <c r="B824" s="110" t="s">
        <v>38</v>
      </c>
      <c r="C824" s="110" t="s">
        <v>162</v>
      </c>
      <c r="D824" s="194" t="s">
        <v>540</v>
      </c>
      <c r="E824" s="194">
        <v>1</v>
      </c>
      <c r="F824" s="194">
        <v>3</v>
      </c>
      <c r="G824" s="194"/>
      <c r="H824" s="194" t="s">
        <v>604</v>
      </c>
      <c r="I824" s="184">
        <f t="shared" si="12"/>
        <v>-2</v>
      </c>
    </row>
    <row r="825" spans="1:9" x14ac:dyDescent="0.25">
      <c r="A825" s="204">
        <v>41402</v>
      </c>
      <c r="B825" s="110" t="s">
        <v>39</v>
      </c>
      <c r="C825" s="110" t="s">
        <v>184</v>
      </c>
      <c r="D825" s="194" t="s">
        <v>541</v>
      </c>
      <c r="E825" s="194">
        <v>5</v>
      </c>
      <c r="F825" s="194">
        <v>4</v>
      </c>
      <c r="G825" s="194"/>
      <c r="H825" s="194" t="s">
        <v>604</v>
      </c>
      <c r="I825" s="184">
        <f t="shared" si="12"/>
        <v>1</v>
      </c>
    </row>
    <row r="826" spans="1:9" x14ac:dyDescent="0.25">
      <c r="A826" s="204">
        <v>41556</v>
      </c>
      <c r="B826" s="110" t="s">
        <v>266</v>
      </c>
      <c r="C826" s="110" t="s">
        <v>38</v>
      </c>
      <c r="D826" s="194" t="s">
        <v>541</v>
      </c>
      <c r="E826" s="194">
        <v>11</v>
      </c>
      <c r="F826" s="194">
        <v>1</v>
      </c>
      <c r="G826" s="194"/>
      <c r="H826" s="194"/>
      <c r="I826" s="184">
        <f t="shared" si="12"/>
        <v>10</v>
      </c>
    </row>
    <row r="827" spans="1:9" x14ac:dyDescent="0.25">
      <c r="A827" s="204">
        <v>41556</v>
      </c>
      <c r="B827" s="110" t="s">
        <v>38</v>
      </c>
      <c r="C827" s="110" t="s">
        <v>266</v>
      </c>
      <c r="D827" s="194" t="s">
        <v>540</v>
      </c>
      <c r="E827" s="194">
        <v>1</v>
      </c>
      <c r="F827" s="194">
        <v>11</v>
      </c>
      <c r="G827" s="194"/>
      <c r="H827" s="194"/>
      <c r="I827" s="184">
        <f t="shared" si="12"/>
        <v>-10</v>
      </c>
    </row>
    <row r="828" spans="1:9" x14ac:dyDescent="0.25">
      <c r="A828" s="204">
        <v>41556</v>
      </c>
      <c r="B828" s="110" t="s">
        <v>140</v>
      </c>
      <c r="C828" s="110" t="s">
        <v>39</v>
      </c>
      <c r="D828" s="194" t="s">
        <v>541</v>
      </c>
      <c r="E828" s="194">
        <v>7</v>
      </c>
      <c r="F828" s="194">
        <v>4</v>
      </c>
      <c r="G828" s="194"/>
      <c r="H828" s="194"/>
      <c r="I828" s="184">
        <f t="shared" si="12"/>
        <v>3</v>
      </c>
    </row>
    <row r="829" spans="1:9" x14ac:dyDescent="0.25">
      <c r="A829" s="204">
        <v>41556</v>
      </c>
      <c r="B829" s="110" t="s">
        <v>162</v>
      </c>
      <c r="C829" s="110" t="s">
        <v>92</v>
      </c>
      <c r="D829" s="194" t="s">
        <v>540</v>
      </c>
      <c r="E829" s="194">
        <v>2</v>
      </c>
      <c r="F829" s="194">
        <v>5</v>
      </c>
      <c r="G829" s="194"/>
      <c r="H829" s="194"/>
      <c r="I829" s="184">
        <f t="shared" si="12"/>
        <v>-3</v>
      </c>
    </row>
    <row r="830" spans="1:9" x14ac:dyDescent="0.25">
      <c r="A830" s="204">
        <v>41556</v>
      </c>
      <c r="B830" s="110" t="s">
        <v>184</v>
      </c>
      <c r="C830" s="110" t="s">
        <v>119</v>
      </c>
      <c r="D830" s="194" t="s">
        <v>540</v>
      </c>
      <c r="E830" s="194">
        <v>4</v>
      </c>
      <c r="F830" s="194">
        <v>5</v>
      </c>
      <c r="G830" s="194"/>
      <c r="H830" s="194"/>
      <c r="I830" s="184">
        <f t="shared" si="12"/>
        <v>-1</v>
      </c>
    </row>
    <row r="831" spans="1:9" x14ac:dyDescent="0.25">
      <c r="A831" s="204">
        <v>41556</v>
      </c>
      <c r="B831" s="110" t="s">
        <v>39</v>
      </c>
      <c r="C831" s="110" t="s">
        <v>140</v>
      </c>
      <c r="D831" s="194" t="s">
        <v>540</v>
      </c>
      <c r="E831" s="194">
        <v>4</v>
      </c>
      <c r="F831" s="194">
        <v>7</v>
      </c>
      <c r="G831" s="194"/>
      <c r="H831" s="194"/>
      <c r="I831" s="184">
        <f t="shared" si="12"/>
        <v>-3</v>
      </c>
    </row>
    <row r="832" spans="1:9" x14ac:dyDescent="0.25">
      <c r="A832" s="204">
        <v>41556</v>
      </c>
      <c r="B832" s="110" t="s">
        <v>92</v>
      </c>
      <c r="C832" s="110" t="s">
        <v>162</v>
      </c>
      <c r="D832" s="194" t="s">
        <v>541</v>
      </c>
      <c r="E832" s="194">
        <v>5</v>
      </c>
      <c r="F832" s="194">
        <v>2</v>
      </c>
      <c r="G832" s="194"/>
      <c r="H832" s="194"/>
      <c r="I832" s="184">
        <f t="shared" si="12"/>
        <v>3</v>
      </c>
    </row>
    <row r="833" spans="1:9" x14ac:dyDescent="0.25">
      <c r="A833" s="204">
        <v>41556</v>
      </c>
      <c r="B833" s="110" t="s">
        <v>119</v>
      </c>
      <c r="C833" s="110" t="s">
        <v>184</v>
      </c>
      <c r="D833" s="194" t="s">
        <v>541</v>
      </c>
      <c r="E833" s="194">
        <v>5</v>
      </c>
      <c r="F833" s="194">
        <v>4</v>
      </c>
      <c r="G833" s="194"/>
      <c r="H833" s="194"/>
      <c r="I833" s="184">
        <f t="shared" si="12"/>
        <v>1</v>
      </c>
    </row>
    <row r="834" spans="1:9" x14ac:dyDescent="0.25">
      <c r="A834" s="204">
        <v>41563</v>
      </c>
      <c r="B834" s="110" t="s">
        <v>119</v>
      </c>
      <c r="C834" s="110" t="s">
        <v>38</v>
      </c>
      <c r="D834" s="194" t="s">
        <v>541</v>
      </c>
      <c r="E834" s="194">
        <v>8</v>
      </c>
      <c r="F834" s="194">
        <v>3</v>
      </c>
      <c r="G834" s="194"/>
      <c r="H834" s="194"/>
      <c r="I834" s="184">
        <f t="shared" si="12"/>
        <v>5</v>
      </c>
    </row>
    <row r="835" spans="1:9" x14ac:dyDescent="0.25">
      <c r="A835" s="204">
        <v>41563</v>
      </c>
      <c r="B835" s="110" t="s">
        <v>140</v>
      </c>
      <c r="C835" s="110" t="s">
        <v>266</v>
      </c>
      <c r="D835" s="194" t="s">
        <v>540</v>
      </c>
      <c r="E835" s="194">
        <v>1</v>
      </c>
      <c r="F835" s="194">
        <v>8</v>
      </c>
      <c r="G835" s="194"/>
      <c r="H835" s="194"/>
      <c r="I835" s="184">
        <f t="shared" ref="I835:I873" si="13">E835-F835</f>
        <v>-7</v>
      </c>
    </row>
    <row r="836" spans="1:9" x14ac:dyDescent="0.25">
      <c r="A836" s="204">
        <v>41563</v>
      </c>
      <c r="B836" s="110" t="s">
        <v>162</v>
      </c>
      <c r="C836" s="110" t="s">
        <v>39</v>
      </c>
      <c r="D836" s="194" t="s">
        <v>599</v>
      </c>
      <c r="E836" s="194">
        <v>3</v>
      </c>
      <c r="F836" s="194">
        <v>3</v>
      </c>
      <c r="G836" s="194" t="s">
        <v>280</v>
      </c>
      <c r="H836" s="194"/>
      <c r="I836" s="184">
        <f t="shared" si="13"/>
        <v>0</v>
      </c>
    </row>
    <row r="837" spans="1:9" x14ac:dyDescent="0.25">
      <c r="A837" s="204">
        <v>41563</v>
      </c>
      <c r="B837" s="110" t="s">
        <v>184</v>
      </c>
      <c r="C837" s="110" t="s">
        <v>92</v>
      </c>
      <c r="D837" s="194" t="s">
        <v>541</v>
      </c>
      <c r="E837" s="194">
        <v>7</v>
      </c>
      <c r="F837" s="194">
        <v>5</v>
      </c>
      <c r="G837" s="194"/>
      <c r="H837" s="194"/>
      <c r="I837" s="184">
        <f t="shared" si="13"/>
        <v>2</v>
      </c>
    </row>
    <row r="838" spans="1:9" x14ac:dyDescent="0.25">
      <c r="A838" s="204">
        <v>41563</v>
      </c>
      <c r="B838" s="110" t="s">
        <v>38</v>
      </c>
      <c r="C838" s="110" t="s">
        <v>119</v>
      </c>
      <c r="D838" s="194" t="s">
        <v>540</v>
      </c>
      <c r="E838" s="194">
        <v>3</v>
      </c>
      <c r="F838" s="194">
        <v>8</v>
      </c>
      <c r="G838" s="194"/>
      <c r="H838" s="194"/>
      <c r="I838" s="184">
        <f t="shared" si="13"/>
        <v>-5</v>
      </c>
    </row>
    <row r="839" spans="1:9" x14ac:dyDescent="0.25">
      <c r="A839" s="204">
        <v>41563</v>
      </c>
      <c r="B839" s="110" t="s">
        <v>266</v>
      </c>
      <c r="C839" s="110" t="s">
        <v>140</v>
      </c>
      <c r="D839" s="194" t="s">
        <v>541</v>
      </c>
      <c r="E839" s="194">
        <v>8</v>
      </c>
      <c r="F839" s="194">
        <v>1</v>
      </c>
      <c r="G839" s="194"/>
      <c r="H839" s="194"/>
      <c r="I839" s="184">
        <f t="shared" si="13"/>
        <v>7</v>
      </c>
    </row>
    <row r="840" spans="1:9" x14ac:dyDescent="0.25">
      <c r="A840" s="204">
        <v>41563</v>
      </c>
      <c r="B840" s="110" t="s">
        <v>39</v>
      </c>
      <c r="C840" s="110" t="s">
        <v>162</v>
      </c>
      <c r="D840" s="194" t="s">
        <v>389</v>
      </c>
      <c r="E840" s="194">
        <v>3</v>
      </c>
      <c r="F840" s="194">
        <v>3</v>
      </c>
      <c r="G840" s="194" t="s">
        <v>280</v>
      </c>
      <c r="H840" s="194"/>
      <c r="I840" s="184">
        <f t="shared" si="13"/>
        <v>0</v>
      </c>
    </row>
    <row r="841" spans="1:9" x14ac:dyDescent="0.25">
      <c r="A841" s="204">
        <v>41563</v>
      </c>
      <c r="B841" s="110" t="s">
        <v>92</v>
      </c>
      <c r="C841" s="110" t="s">
        <v>184</v>
      </c>
      <c r="D841" s="194" t="s">
        <v>540</v>
      </c>
      <c r="E841" s="194">
        <v>5</v>
      </c>
      <c r="F841" s="194">
        <v>7</v>
      </c>
      <c r="G841" s="194"/>
      <c r="H841" s="194"/>
      <c r="I841" s="184">
        <f t="shared" si="13"/>
        <v>-2</v>
      </c>
    </row>
    <row r="842" spans="1:9" x14ac:dyDescent="0.25">
      <c r="A842" s="204">
        <v>41570</v>
      </c>
      <c r="B842" s="110" t="s">
        <v>92</v>
      </c>
      <c r="C842" s="110" t="s">
        <v>38</v>
      </c>
      <c r="D842" s="194" t="s">
        <v>540</v>
      </c>
      <c r="E842" s="194">
        <v>2</v>
      </c>
      <c r="F842" s="194">
        <v>5</v>
      </c>
      <c r="G842" s="194"/>
      <c r="H842" s="194"/>
      <c r="I842" s="184">
        <f t="shared" si="13"/>
        <v>-3</v>
      </c>
    </row>
    <row r="843" spans="1:9" x14ac:dyDescent="0.25">
      <c r="A843" s="204">
        <v>41570</v>
      </c>
      <c r="B843" s="110" t="s">
        <v>119</v>
      </c>
      <c r="C843" s="110" t="s">
        <v>266</v>
      </c>
      <c r="D843" s="194" t="s">
        <v>540</v>
      </c>
      <c r="E843" s="194">
        <v>0</v>
      </c>
      <c r="F843" s="194">
        <v>9</v>
      </c>
      <c r="G843" s="194"/>
      <c r="H843" s="194"/>
      <c r="I843" s="184">
        <f t="shared" si="13"/>
        <v>-9</v>
      </c>
    </row>
    <row r="844" spans="1:9" x14ac:dyDescent="0.25">
      <c r="A844" s="204">
        <v>41570</v>
      </c>
      <c r="B844" s="110" t="s">
        <v>184</v>
      </c>
      <c r="C844" s="110" t="s">
        <v>39</v>
      </c>
      <c r="D844" s="194" t="s">
        <v>540</v>
      </c>
      <c r="E844" s="194">
        <v>3</v>
      </c>
      <c r="F844" s="194">
        <v>4</v>
      </c>
      <c r="G844" s="194"/>
      <c r="H844" s="194"/>
      <c r="I844" s="184">
        <f t="shared" si="13"/>
        <v>-1</v>
      </c>
    </row>
    <row r="845" spans="1:9" x14ac:dyDescent="0.25">
      <c r="A845" s="204">
        <v>41570</v>
      </c>
      <c r="B845" s="110" t="s">
        <v>38</v>
      </c>
      <c r="C845" s="110" t="s">
        <v>92</v>
      </c>
      <c r="D845" s="194" t="s">
        <v>541</v>
      </c>
      <c r="E845" s="194">
        <v>5</v>
      </c>
      <c r="F845" s="194">
        <v>2</v>
      </c>
      <c r="G845" s="194"/>
      <c r="H845" s="194"/>
      <c r="I845" s="184">
        <f t="shared" si="13"/>
        <v>3</v>
      </c>
    </row>
    <row r="846" spans="1:9" x14ac:dyDescent="0.25">
      <c r="A846" s="204">
        <v>41570</v>
      </c>
      <c r="B846" s="110" t="s">
        <v>266</v>
      </c>
      <c r="C846" s="110" t="s">
        <v>119</v>
      </c>
      <c r="D846" s="194" t="s">
        <v>541</v>
      </c>
      <c r="E846" s="194">
        <v>9</v>
      </c>
      <c r="F846" s="194">
        <v>0</v>
      </c>
      <c r="G846" s="194"/>
      <c r="H846" s="194"/>
      <c r="I846" s="184">
        <f t="shared" si="13"/>
        <v>9</v>
      </c>
    </row>
    <row r="847" spans="1:9" x14ac:dyDescent="0.25">
      <c r="A847" s="204">
        <v>41570</v>
      </c>
      <c r="B847" s="110" t="s">
        <v>162</v>
      </c>
      <c r="C847" s="110" t="s">
        <v>140</v>
      </c>
      <c r="D847" s="194" t="s">
        <v>541</v>
      </c>
      <c r="E847" s="194">
        <v>5</v>
      </c>
      <c r="F847" s="194">
        <v>2</v>
      </c>
      <c r="G847" s="194"/>
      <c r="H847" s="194"/>
      <c r="I847" s="184">
        <f t="shared" si="13"/>
        <v>3</v>
      </c>
    </row>
    <row r="848" spans="1:9" x14ac:dyDescent="0.25">
      <c r="A848" s="204">
        <v>41570</v>
      </c>
      <c r="B848" s="110" t="s">
        <v>140</v>
      </c>
      <c r="C848" s="110" t="s">
        <v>162</v>
      </c>
      <c r="D848" s="194" t="s">
        <v>540</v>
      </c>
      <c r="E848" s="194">
        <v>2</v>
      </c>
      <c r="F848" s="194">
        <v>5</v>
      </c>
      <c r="G848" s="194"/>
      <c r="H848" s="194"/>
      <c r="I848" s="184">
        <f t="shared" si="13"/>
        <v>-3</v>
      </c>
    </row>
    <row r="849" spans="1:9" x14ac:dyDescent="0.25">
      <c r="A849" s="204">
        <v>41570</v>
      </c>
      <c r="B849" s="110" t="s">
        <v>39</v>
      </c>
      <c r="C849" s="110" t="s">
        <v>184</v>
      </c>
      <c r="D849" s="194" t="s">
        <v>541</v>
      </c>
      <c r="E849" s="194">
        <v>4</v>
      </c>
      <c r="F849" s="194">
        <v>3</v>
      </c>
      <c r="G849" s="194"/>
      <c r="H849" s="194"/>
      <c r="I849" s="184">
        <f t="shared" si="13"/>
        <v>1</v>
      </c>
    </row>
    <row r="850" spans="1:9" x14ac:dyDescent="0.25">
      <c r="A850" s="204">
        <v>41577</v>
      </c>
      <c r="B850" s="110" t="s">
        <v>39</v>
      </c>
      <c r="C850" s="110" t="s">
        <v>38</v>
      </c>
      <c r="D850" s="194" t="s">
        <v>540</v>
      </c>
      <c r="E850" s="194">
        <v>5</v>
      </c>
      <c r="F850" s="194">
        <v>6</v>
      </c>
      <c r="G850" s="194"/>
      <c r="H850" s="194"/>
      <c r="I850" s="184">
        <f t="shared" si="13"/>
        <v>-1</v>
      </c>
    </row>
    <row r="851" spans="1:9" x14ac:dyDescent="0.25">
      <c r="A851" s="204">
        <v>41577</v>
      </c>
      <c r="B851" s="110" t="s">
        <v>162</v>
      </c>
      <c r="C851" s="110" t="s">
        <v>266</v>
      </c>
      <c r="D851" s="194" t="s">
        <v>540</v>
      </c>
      <c r="E851" s="194">
        <v>3</v>
      </c>
      <c r="F851" s="194">
        <v>7</v>
      </c>
      <c r="G851" s="194"/>
      <c r="H851" s="194"/>
      <c r="I851" s="184">
        <f t="shared" si="13"/>
        <v>-4</v>
      </c>
    </row>
    <row r="852" spans="1:9" x14ac:dyDescent="0.25">
      <c r="A852" s="204">
        <v>41577</v>
      </c>
      <c r="B852" s="110" t="s">
        <v>38</v>
      </c>
      <c r="C852" s="110" t="s">
        <v>39</v>
      </c>
      <c r="D852" s="194" t="s">
        <v>541</v>
      </c>
      <c r="E852" s="194">
        <v>6</v>
      </c>
      <c r="F852" s="194">
        <v>5</v>
      </c>
      <c r="G852" s="194"/>
      <c r="H852" s="194"/>
      <c r="I852" s="184">
        <f t="shared" si="13"/>
        <v>1</v>
      </c>
    </row>
    <row r="853" spans="1:9" x14ac:dyDescent="0.25">
      <c r="A853" s="204">
        <v>41577</v>
      </c>
      <c r="B853" s="110" t="s">
        <v>119</v>
      </c>
      <c r="C853" s="110" t="s">
        <v>92</v>
      </c>
      <c r="D853" s="194" t="s">
        <v>599</v>
      </c>
      <c r="E853" s="194">
        <v>4</v>
      </c>
      <c r="F853" s="194">
        <v>4</v>
      </c>
      <c r="G853" s="194" t="s">
        <v>280</v>
      </c>
      <c r="H853" s="194"/>
      <c r="I853" s="184">
        <f t="shared" si="13"/>
        <v>0</v>
      </c>
    </row>
    <row r="854" spans="1:9" x14ac:dyDescent="0.25">
      <c r="A854" s="204">
        <v>41577</v>
      </c>
      <c r="B854" s="110" t="s">
        <v>92</v>
      </c>
      <c r="C854" s="110" t="s">
        <v>119</v>
      </c>
      <c r="D854" s="194" t="s">
        <v>389</v>
      </c>
      <c r="E854" s="194">
        <v>4</v>
      </c>
      <c r="F854" s="194">
        <v>4</v>
      </c>
      <c r="G854" s="194" t="s">
        <v>280</v>
      </c>
      <c r="H854" s="194"/>
      <c r="I854" s="184">
        <f t="shared" si="13"/>
        <v>0</v>
      </c>
    </row>
    <row r="855" spans="1:9" x14ac:dyDescent="0.25">
      <c r="A855" s="204">
        <v>41577</v>
      </c>
      <c r="B855" s="110" t="s">
        <v>184</v>
      </c>
      <c r="C855" s="110" t="s">
        <v>140</v>
      </c>
      <c r="D855" s="194" t="s">
        <v>540</v>
      </c>
      <c r="E855" s="194">
        <v>0</v>
      </c>
      <c r="F855" s="194">
        <v>0</v>
      </c>
      <c r="G855" s="194"/>
      <c r="H855" s="194"/>
      <c r="I855" s="184">
        <f t="shared" si="13"/>
        <v>0</v>
      </c>
    </row>
    <row r="856" spans="1:9" x14ac:dyDescent="0.25">
      <c r="A856" s="204">
        <v>41577</v>
      </c>
      <c r="B856" s="110" t="s">
        <v>266</v>
      </c>
      <c r="C856" s="110" t="s">
        <v>162</v>
      </c>
      <c r="D856" s="194" t="s">
        <v>541</v>
      </c>
      <c r="E856" s="194">
        <v>7</v>
      </c>
      <c r="F856" s="194">
        <v>3</v>
      </c>
      <c r="G856" s="194"/>
      <c r="H856" s="194"/>
      <c r="I856" s="184">
        <f t="shared" si="13"/>
        <v>4</v>
      </c>
    </row>
    <row r="857" spans="1:9" x14ac:dyDescent="0.25">
      <c r="A857" s="204">
        <v>41577</v>
      </c>
      <c r="B857" s="110" t="s">
        <v>140</v>
      </c>
      <c r="C857" s="110" t="s">
        <v>184</v>
      </c>
      <c r="D857" s="194" t="s">
        <v>541</v>
      </c>
      <c r="E857" s="194">
        <v>0</v>
      </c>
      <c r="F857" s="194">
        <v>0</v>
      </c>
      <c r="G857" s="194"/>
      <c r="H857" s="194"/>
      <c r="I857" s="184">
        <f t="shared" si="13"/>
        <v>0</v>
      </c>
    </row>
    <row r="858" spans="1:9" x14ac:dyDescent="0.25">
      <c r="A858" s="204">
        <v>41584</v>
      </c>
      <c r="B858" s="110" t="s">
        <v>140</v>
      </c>
      <c r="C858" s="110" t="s">
        <v>38</v>
      </c>
      <c r="D858" s="194" t="s">
        <v>540</v>
      </c>
      <c r="E858" s="194">
        <v>2</v>
      </c>
      <c r="F858" s="194">
        <v>7</v>
      </c>
      <c r="G858" s="194"/>
      <c r="H858" s="194"/>
      <c r="I858" s="184">
        <f t="shared" si="13"/>
        <v>-5</v>
      </c>
    </row>
    <row r="859" spans="1:9" x14ac:dyDescent="0.25">
      <c r="A859" s="204">
        <v>41584</v>
      </c>
      <c r="B859" s="110" t="s">
        <v>92</v>
      </c>
      <c r="C859" s="110" t="s">
        <v>266</v>
      </c>
      <c r="D859" s="194" t="s">
        <v>389</v>
      </c>
      <c r="E859" s="194">
        <v>5</v>
      </c>
      <c r="F859" s="194">
        <v>5</v>
      </c>
      <c r="G859" s="194" t="s">
        <v>280</v>
      </c>
      <c r="H859" s="194"/>
      <c r="I859" s="184">
        <f t="shared" si="13"/>
        <v>0</v>
      </c>
    </row>
    <row r="860" spans="1:9" x14ac:dyDescent="0.25">
      <c r="A860" s="204">
        <v>41584</v>
      </c>
      <c r="B860" s="110" t="s">
        <v>119</v>
      </c>
      <c r="C860" s="110" t="s">
        <v>39</v>
      </c>
      <c r="D860" s="194" t="s">
        <v>389</v>
      </c>
      <c r="E860" s="194">
        <v>7</v>
      </c>
      <c r="F860" s="194">
        <v>7</v>
      </c>
      <c r="G860" s="194" t="s">
        <v>280</v>
      </c>
      <c r="H860" s="194"/>
      <c r="I860" s="184">
        <f t="shared" si="13"/>
        <v>0</v>
      </c>
    </row>
    <row r="861" spans="1:9" x14ac:dyDescent="0.25">
      <c r="A861" s="204">
        <v>41584</v>
      </c>
      <c r="B861" s="110" t="s">
        <v>266</v>
      </c>
      <c r="C861" s="110" t="s">
        <v>92</v>
      </c>
      <c r="D861" s="194" t="s">
        <v>599</v>
      </c>
      <c r="E861" s="194">
        <v>5</v>
      </c>
      <c r="F861" s="194">
        <v>5</v>
      </c>
      <c r="G861" s="194"/>
      <c r="H861" s="194"/>
      <c r="I861" s="184">
        <f t="shared" si="13"/>
        <v>0</v>
      </c>
    </row>
    <row r="862" spans="1:9" x14ac:dyDescent="0.25">
      <c r="A862" s="204">
        <v>41584</v>
      </c>
      <c r="B862" s="110" t="s">
        <v>39</v>
      </c>
      <c r="C862" s="110" t="s">
        <v>119</v>
      </c>
      <c r="D862" s="194" t="s">
        <v>599</v>
      </c>
      <c r="E862" s="194">
        <v>7</v>
      </c>
      <c r="F862" s="194">
        <v>7</v>
      </c>
      <c r="G862" s="194" t="s">
        <v>280</v>
      </c>
      <c r="H862" s="194"/>
      <c r="I862" s="184">
        <f t="shared" si="13"/>
        <v>0</v>
      </c>
    </row>
    <row r="863" spans="1:9" x14ac:dyDescent="0.25">
      <c r="A863" s="204">
        <v>41584</v>
      </c>
      <c r="B863" s="110" t="s">
        <v>38</v>
      </c>
      <c r="C863" s="110" t="s">
        <v>140</v>
      </c>
      <c r="D863" s="194" t="s">
        <v>541</v>
      </c>
      <c r="E863" s="194">
        <v>7</v>
      </c>
      <c r="F863" s="194">
        <v>2</v>
      </c>
      <c r="G863" s="194"/>
      <c r="H863" s="194"/>
      <c r="I863" s="184">
        <f t="shared" si="13"/>
        <v>5</v>
      </c>
    </row>
    <row r="864" spans="1:9" x14ac:dyDescent="0.25">
      <c r="A864" s="204">
        <v>41584</v>
      </c>
      <c r="B864" s="110" t="s">
        <v>184</v>
      </c>
      <c r="C864" s="110" t="s">
        <v>162</v>
      </c>
      <c r="D864" s="194" t="s">
        <v>541</v>
      </c>
      <c r="E864" s="194">
        <v>5</v>
      </c>
      <c r="F864" s="194">
        <v>3</v>
      </c>
      <c r="G864" s="194"/>
      <c r="H864" s="194"/>
      <c r="I864" s="184">
        <f t="shared" si="13"/>
        <v>2</v>
      </c>
    </row>
    <row r="865" spans="1:9" x14ac:dyDescent="0.25">
      <c r="A865" s="204">
        <v>41584</v>
      </c>
      <c r="B865" s="110" t="s">
        <v>162</v>
      </c>
      <c r="C865" s="110" t="s">
        <v>184</v>
      </c>
      <c r="D865" s="194" t="s">
        <v>540</v>
      </c>
      <c r="E865" s="194">
        <v>3</v>
      </c>
      <c r="F865" s="194">
        <v>5</v>
      </c>
      <c r="G865" s="194"/>
      <c r="H865" s="194"/>
      <c r="I865" s="184">
        <f t="shared" si="13"/>
        <v>-2</v>
      </c>
    </row>
    <row r="866" spans="1:9" x14ac:dyDescent="0.25">
      <c r="A866" s="204">
        <v>41591</v>
      </c>
      <c r="B866" s="110" t="s">
        <v>162</v>
      </c>
      <c r="C866" s="110" t="s">
        <v>38</v>
      </c>
      <c r="D866" s="194" t="s">
        <v>541</v>
      </c>
      <c r="E866" s="194">
        <v>3</v>
      </c>
      <c r="F866" s="194">
        <v>2</v>
      </c>
      <c r="G866" s="194"/>
      <c r="H866" s="194"/>
      <c r="I866" s="184">
        <f t="shared" si="13"/>
        <v>1</v>
      </c>
    </row>
    <row r="867" spans="1:9" x14ac:dyDescent="0.25">
      <c r="A867" s="204">
        <v>41591</v>
      </c>
      <c r="B867" s="110" t="s">
        <v>184</v>
      </c>
      <c r="C867" s="110" t="s">
        <v>266</v>
      </c>
      <c r="D867" s="194" t="s">
        <v>540</v>
      </c>
      <c r="E867" s="194">
        <v>2</v>
      </c>
      <c r="F867" s="194">
        <v>5</v>
      </c>
      <c r="G867" s="194"/>
      <c r="H867" s="194"/>
      <c r="I867" s="184">
        <f t="shared" si="13"/>
        <v>-3</v>
      </c>
    </row>
    <row r="868" spans="1:9" x14ac:dyDescent="0.25">
      <c r="A868" s="204">
        <v>41591</v>
      </c>
      <c r="B868" s="110" t="s">
        <v>92</v>
      </c>
      <c r="C868" s="110" t="s">
        <v>39</v>
      </c>
      <c r="D868" s="194" t="s">
        <v>541</v>
      </c>
      <c r="E868" s="194">
        <v>4</v>
      </c>
      <c r="F868" s="194">
        <v>2</v>
      </c>
      <c r="G868" s="194"/>
      <c r="H868" s="194"/>
      <c r="I868" s="184">
        <f t="shared" si="13"/>
        <v>2</v>
      </c>
    </row>
    <row r="869" spans="1:9" x14ac:dyDescent="0.25">
      <c r="A869" s="204">
        <v>41591</v>
      </c>
      <c r="B869" s="110" t="s">
        <v>39</v>
      </c>
      <c r="C869" s="110" t="s">
        <v>92</v>
      </c>
      <c r="D869" s="194" t="s">
        <v>540</v>
      </c>
      <c r="E869" s="194">
        <v>2</v>
      </c>
      <c r="F869" s="194">
        <v>4</v>
      </c>
      <c r="G869" s="194"/>
      <c r="H869" s="194"/>
      <c r="I869" s="184">
        <f t="shared" si="13"/>
        <v>-2</v>
      </c>
    </row>
    <row r="870" spans="1:9" x14ac:dyDescent="0.25">
      <c r="A870" s="204">
        <v>41591</v>
      </c>
      <c r="B870" s="110" t="s">
        <v>140</v>
      </c>
      <c r="C870" s="110" t="s">
        <v>119</v>
      </c>
      <c r="D870" s="194" t="s">
        <v>541</v>
      </c>
      <c r="E870" s="194">
        <v>4</v>
      </c>
      <c r="F870" s="194">
        <v>1</v>
      </c>
      <c r="G870" s="194"/>
      <c r="H870" s="194"/>
      <c r="I870" s="184">
        <f t="shared" si="13"/>
        <v>3</v>
      </c>
    </row>
    <row r="871" spans="1:9" x14ac:dyDescent="0.25">
      <c r="A871" s="204">
        <v>41591</v>
      </c>
      <c r="B871" s="110" t="s">
        <v>119</v>
      </c>
      <c r="C871" s="110" t="s">
        <v>140</v>
      </c>
      <c r="D871" s="194" t="s">
        <v>540</v>
      </c>
      <c r="E871" s="194">
        <v>1</v>
      </c>
      <c r="F871" s="194">
        <v>4</v>
      </c>
      <c r="G871" s="194"/>
      <c r="H871" s="194"/>
      <c r="I871" s="184">
        <f t="shared" si="13"/>
        <v>-3</v>
      </c>
    </row>
    <row r="872" spans="1:9" x14ac:dyDescent="0.25">
      <c r="A872" s="204">
        <v>41591</v>
      </c>
      <c r="B872" s="110" t="s">
        <v>38</v>
      </c>
      <c r="C872" s="110" t="s">
        <v>162</v>
      </c>
      <c r="D872" s="194" t="s">
        <v>540</v>
      </c>
      <c r="E872" s="194">
        <v>2</v>
      </c>
      <c r="F872" s="194">
        <v>3</v>
      </c>
      <c r="G872" s="194"/>
      <c r="H872" s="194"/>
      <c r="I872" s="184">
        <f t="shared" si="13"/>
        <v>-1</v>
      </c>
    </row>
    <row r="873" spans="1:9" x14ac:dyDescent="0.25">
      <c r="A873" s="204">
        <v>41591</v>
      </c>
      <c r="B873" s="110" t="s">
        <v>266</v>
      </c>
      <c r="C873" s="110" t="s">
        <v>184</v>
      </c>
      <c r="D873" s="194" t="s">
        <v>541</v>
      </c>
      <c r="E873" s="194">
        <v>5</v>
      </c>
      <c r="F873" s="194">
        <v>2</v>
      </c>
      <c r="G873" s="194"/>
      <c r="H873" s="194"/>
      <c r="I873" s="184">
        <f t="shared" si="13"/>
        <v>3</v>
      </c>
    </row>
  </sheetData>
  <autoFilter ref="A1:I873"/>
  <conditionalFormatting sqref="I1:I1048576">
    <cfRule type="cellIs" dxfId="125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AW272"/>
  <sheetViews>
    <sheetView workbookViewId="0">
      <selection activeCell="T6" sqref="T6:T9"/>
    </sheetView>
  </sheetViews>
  <sheetFormatPr defaultRowHeight="15" customHeight="1" x14ac:dyDescent="0.25"/>
  <cols>
    <col min="1" max="1" width="8" style="43" bestFit="1" customWidth="1"/>
    <col min="2" max="2" width="6.7109375" style="103" bestFit="1" customWidth="1"/>
    <col min="3" max="3" width="8.42578125" style="43" bestFit="1" customWidth="1"/>
    <col min="5" max="5" width="12.140625" bestFit="1" customWidth="1"/>
    <col min="6" max="6" width="8.42578125" style="68" customWidth="1"/>
    <col min="7" max="7" width="4.42578125" style="31" customWidth="1"/>
    <col min="8" max="8" width="3" style="31" customWidth="1"/>
    <col min="9" max="9" width="4" style="31" bestFit="1" customWidth="1"/>
    <col min="10" max="10" width="8.42578125" style="31" bestFit="1" customWidth="1"/>
    <col min="11" max="11" width="5.5703125" style="31" bestFit="1" customWidth="1"/>
    <col min="12" max="12" width="11.28515625" style="71" customWidth="1"/>
    <col min="13" max="16" width="4" style="31" customWidth="1"/>
    <col min="17" max="17" width="12" style="91" bestFit="1" customWidth="1"/>
    <col min="18" max="18" width="4" style="31" customWidth="1"/>
    <col min="19" max="19" width="11.28515625" style="62" bestFit="1" customWidth="1"/>
    <col min="20" max="20" width="3.5703125" style="31" bestFit="1" customWidth="1"/>
    <col min="21" max="23" width="3" style="31" bestFit="1" customWidth="1"/>
    <col min="24" max="24" width="4" style="63" bestFit="1" customWidth="1"/>
    <col min="25" max="25" width="10.42578125" bestFit="1" customWidth="1"/>
    <col min="26" max="26" width="3.5703125" style="43" bestFit="1" customWidth="1"/>
    <col min="27" max="29" width="3" style="43" bestFit="1" customWidth="1"/>
    <col min="30" max="30" width="4" style="99" bestFit="1" customWidth="1"/>
    <col min="31" max="31" width="10.42578125" bestFit="1" customWidth="1"/>
    <col min="32" max="32" width="3.5703125" style="130" bestFit="1" customWidth="1"/>
    <col min="33" max="35" width="3" style="130" bestFit="1" customWidth="1"/>
    <col min="36" max="36" width="4" style="99" bestFit="1" customWidth="1"/>
    <col min="37" max="37" width="12.7109375" bestFit="1" customWidth="1"/>
    <col min="38" max="38" width="3.5703125" style="130" bestFit="1" customWidth="1"/>
    <col min="39" max="41" width="3" style="130" bestFit="1" customWidth="1"/>
    <col min="42" max="42" width="4" style="99" bestFit="1" customWidth="1"/>
    <col min="43" max="43" width="12.7109375" bestFit="1" customWidth="1"/>
    <col min="44" max="48" width="3.7109375" style="194" customWidth="1"/>
    <col min="49" max="49" width="9.140625" style="112"/>
  </cols>
  <sheetData>
    <row r="1" spans="1:49" s="8" customFormat="1" ht="15" customHeight="1" x14ac:dyDescent="0.25">
      <c r="A1" s="43">
        <f>COUNTIF(A3:A4997,"Yes")</f>
        <v>33</v>
      </c>
      <c r="B1" s="103"/>
      <c r="C1" s="43"/>
      <c r="F1" s="213" t="s">
        <v>285</v>
      </c>
      <c r="G1" s="214"/>
      <c r="H1" s="214"/>
      <c r="I1" s="214"/>
      <c r="J1" s="214"/>
      <c r="K1" s="215"/>
      <c r="L1" s="213" t="s">
        <v>286</v>
      </c>
      <c r="M1" s="214"/>
      <c r="N1" s="214"/>
      <c r="O1" s="214"/>
      <c r="P1" s="215"/>
      <c r="Q1" s="213" t="s">
        <v>338</v>
      </c>
      <c r="R1" s="215"/>
      <c r="S1" s="213" t="s">
        <v>283</v>
      </c>
      <c r="T1" s="214"/>
      <c r="U1" s="214"/>
      <c r="V1" s="214"/>
      <c r="W1" s="214"/>
      <c r="X1" s="215"/>
      <c r="Y1" s="213" t="s">
        <v>284</v>
      </c>
      <c r="Z1" s="214"/>
      <c r="AA1" s="214"/>
      <c r="AB1" s="214"/>
      <c r="AC1" s="214"/>
      <c r="AD1" s="215"/>
      <c r="AE1" s="213" t="s">
        <v>359</v>
      </c>
      <c r="AF1" s="214"/>
      <c r="AG1" s="214"/>
      <c r="AH1" s="214"/>
      <c r="AI1" s="214"/>
      <c r="AJ1" s="215"/>
      <c r="AK1" s="213" t="s">
        <v>413</v>
      </c>
      <c r="AL1" s="214"/>
      <c r="AM1" s="214"/>
      <c r="AN1" s="214"/>
      <c r="AO1" s="214"/>
      <c r="AP1" s="215"/>
      <c r="AQ1" s="213" t="s">
        <v>458</v>
      </c>
      <c r="AR1" s="209"/>
      <c r="AS1" s="209"/>
      <c r="AT1" s="209"/>
      <c r="AU1" s="209"/>
      <c r="AV1" s="209"/>
      <c r="AW1" s="112"/>
    </row>
    <row r="2" spans="1:49" s="58" customFormat="1" ht="15" customHeight="1" thickBot="1" x14ac:dyDescent="0.3">
      <c r="A2" s="59" t="s">
        <v>358</v>
      </c>
      <c r="B2" s="111" t="s">
        <v>407</v>
      </c>
      <c r="C2" s="59" t="s">
        <v>5</v>
      </c>
      <c r="D2" s="58" t="s">
        <v>7</v>
      </c>
      <c r="E2" s="58" t="s">
        <v>8</v>
      </c>
      <c r="F2" s="67" t="s">
        <v>259</v>
      </c>
      <c r="G2" s="59" t="s">
        <v>279</v>
      </c>
      <c r="H2" s="59" t="s">
        <v>281</v>
      </c>
      <c r="I2" s="59" t="s">
        <v>282</v>
      </c>
      <c r="J2" s="59" t="s">
        <v>347</v>
      </c>
      <c r="K2" s="59" t="s">
        <v>229</v>
      </c>
      <c r="L2" s="70" t="s">
        <v>37</v>
      </c>
      <c r="M2" s="59" t="s">
        <v>259</v>
      </c>
      <c r="N2" s="59" t="s">
        <v>279</v>
      </c>
      <c r="O2" s="59" t="s">
        <v>281</v>
      </c>
      <c r="P2" s="59" t="s">
        <v>282</v>
      </c>
      <c r="Q2" s="90" t="s">
        <v>37</v>
      </c>
      <c r="R2" s="59" t="s">
        <v>259</v>
      </c>
      <c r="S2" s="65" t="s">
        <v>37</v>
      </c>
      <c r="T2" s="59" t="s">
        <v>259</v>
      </c>
      <c r="U2" s="59" t="s">
        <v>279</v>
      </c>
      <c r="V2" s="59" t="s">
        <v>281</v>
      </c>
      <c r="W2" s="59" t="s">
        <v>282</v>
      </c>
      <c r="X2" s="66" t="s">
        <v>229</v>
      </c>
      <c r="Y2" s="97" t="s">
        <v>37</v>
      </c>
      <c r="Z2" s="98" t="s">
        <v>259</v>
      </c>
      <c r="AA2" s="98" t="s">
        <v>279</v>
      </c>
      <c r="AB2" s="98" t="s">
        <v>281</v>
      </c>
      <c r="AC2" s="98" t="s">
        <v>282</v>
      </c>
      <c r="AD2" s="101" t="s">
        <v>229</v>
      </c>
      <c r="AE2" s="97" t="s">
        <v>37</v>
      </c>
      <c r="AF2" s="111" t="s">
        <v>259</v>
      </c>
      <c r="AG2" s="111" t="s">
        <v>279</v>
      </c>
      <c r="AH2" s="111" t="s">
        <v>281</v>
      </c>
      <c r="AI2" s="111" t="s">
        <v>282</v>
      </c>
      <c r="AJ2" s="101" t="s">
        <v>229</v>
      </c>
      <c r="AK2" s="97" t="s">
        <v>37</v>
      </c>
      <c r="AL2" s="111" t="s">
        <v>259</v>
      </c>
      <c r="AM2" s="111" t="s">
        <v>279</v>
      </c>
      <c r="AN2" s="111" t="s">
        <v>281</v>
      </c>
      <c r="AO2" s="111" t="s">
        <v>282</v>
      </c>
      <c r="AP2" s="101" t="s">
        <v>229</v>
      </c>
      <c r="AQ2" s="97" t="s">
        <v>37</v>
      </c>
      <c r="AR2" s="111" t="s">
        <v>259</v>
      </c>
      <c r="AS2" s="111" t="s">
        <v>279</v>
      </c>
      <c r="AT2" s="111" t="s">
        <v>281</v>
      </c>
      <c r="AU2" s="111" t="s">
        <v>282</v>
      </c>
      <c r="AV2" s="111" t="s">
        <v>229</v>
      </c>
      <c r="AW2" s="65"/>
    </row>
    <row r="3" spans="1:49" ht="15" customHeight="1" x14ac:dyDescent="0.25">
      <c r="A3" s="130" t="str">
        <f t="shared" ref="A3:A34" si="0">IF(AND(ISTEXT(L3), ISTEXT(Q3), ISTEXT(S3), ISTEXT(Y3), ISTEXT(AE3),ISTEXT(AK3),ISTEXT(AQ3)),"Yes", "")</f>
        <v/>
      </c>
      <c r="C3" s="31">
        <v>1001</v>
      </c>
      <c r="D3" s="64" t="s">
        <v>12</v>
      </c>
      <c r="E3" s="64" t="s">
        <v>13</v>
      </c>
      <c r="F3" s="68">
        <f t="shared" ref="F3:F66" si="1">SUM(M3+R3+T3+Z3+AF3+AL3+AR3)</f>
        <v>120</v>
      </c>
      <c r="G3" s="31">
        <f t="shared" ref="G3:G66" si="2">SUM(N3+U3+AA3+AG3+AM3+AS3)</f>
        <v>51</v>
      </c>
      <c r="H3" s="31">
        <f t="shared" ref="H3:H66" si="3">SUM(O3+V3+AB3+AH3+AN3+AT3)</f>
        <v>36</v>
      </c>
      <c r="I3" s="31">
        <f t="shared" ref="I3:I66" si="4">SUM(P3+W3+AC3+AI3+AO3+AU3)</f>
        <v>87</v>
      </c>
      <c r="J3" s="85">
        <f t="shared" ref="J3:J66" si="5">I3/F3</f>
        <v>0.72499999999999998</v>
      </c>
      <c r="K3" s="31">
        <f t="shared" ref="K3:K66" si="6">SUM(X3+AD3+AJ3+AP3+AV3)</f>
        <v>15</v>
      </c>
      <c r="L3" s="21"/>
      <c r="S3" s="62" t="s">
        <v>38</v>
      </c>
      <c r="T3" s="31">
        <v>27</v>
      </c>
      <c r="U3" s="31">
        <v>13</v>
      </c>
      <c r="V3" s="31">
        <v>7</v>
      </c>
      <c r="W3" s="31">
        <v>20</v>
      </c>
      <c r="X3" s="63">
        <v>0</v>
      </c>
      <c r="Y3" s="100" t="s">
        <v>38</v>
      </c>
      <c r="Z3" s="96">
        <v>29</v>
      </c>
      <c r="AA3" s="96">
        <v>12</v>
      </c>
      <c r="AB3" s="96">
        <v>9</v>
      </c>
      <c r="AC3" s="96">
        <v>21</v>
      </c>
      <c r="AD3" s="99">
        <v>0</v>
      </c>
      <c r="AE3" t="s">
        <v>38</v>
      </c>
      <c r="AF3" s="130">
        <v>26</v>
      </c>
      <c r="AG3" s="130">
        <v>11</v>
      </c>
      <c r="AH3" s="130">
        <v>11</v>
      </c>
      <c r="AI3" s="130">
        <v>22</v>
      </c>
      <c r="AJ3" s="99">
        <v>0</v>
      </c>
      <c r="AK3" s="129" t="s">
        <v>38</v>
      </c>
      <c r="AL3" s="130">
        <v>28</v>
      </c>
      <c r="AM3" s="130">
        <v>12</v>
      </c>
      <c r="AN3" s="130">
        <v>6</v>
      </c>
      <c r="AO3" s="130">
        <v>18</v>
      </c>
      <c r="AP3" s="99">
        <v>9</v>
      </c>
      <c r="AQ3" t="str">
        <f>INDEX(PlayerTable!C:C,MATCH(C3,PlayerTable!D:D,0))</f>
        <v>Alien</v>
      </c>
      <c r="AR3" s="194">
        <f>COUNT(Goalies!J$53:J$80)</f>
        <v>10</v>
      </c>
      <c r="AS3" s="194">
        <f>INDEX(PlayerTable!H:H,MATCH(C3,PlayerTable!D:D,0))</f>
        <v>3</v>
      </c>
      <c r="AT3" s="194">
        <f>INDEX(PlayerTable!I:I,MATCH(C3,PlayerTable!D:D,0))</f>
        <v>3</v>
      </c>
      <c r="AU3" s="194">
        <f>INDEX(PlayerTable!J:J,MATCH(C3,PlayerTable!D:D,0))</f>
        <v>6</v>
      </c>
      <c r="AV3" s="194">
        <f>IF(INDEX(PlayerTable!K:K,MATCH(C3,PlayerTable!D:D,0))="", 0, INDEX(PlayerTable!K:K,MATCH(C3,PlayerTable!D:D,0)))</f>
        <v>6</v>
      </c>
    </row>
    <row r="4" spans="1:49" ht="15" customHeight="1" x14ac:dyDescent="0.25">
      <c r="A4" s="194" t="str">
        <f t="shared" si="0"/>
        <v/>
      </c>
      <c r="C4" s="171">
        <v>1017</v>
      </c>
      <c r="D4" s="169" t="s">
        <v>146</v>
      </c>
      <c r="E4" s="169" t="s">
        <v>416</v>
      </c>
      <c r="F4" s="68">
        <f t="shared" si="1"/>
        <v>38</v>
      </c>
      <c r="G4" s="108">
        <f t="shared" si="2"/>
        <v>48</v>
      </c>
      <c r="H4" s="108">
        <f t="shared" si="3"/>
        <v>7</v>
      </c>
      <c r="I4" s="108">
        <f t="shared" si="4"/>
        <v>55</v>
      </c>
      <c r="J4" s="125">
        <f t="shared" si="5"/>
        <v>1.4473684210526316</v>
      </c>
      <c r="K4" s="108">
        <f t="shared" si="6"/>
        <v>24</v>
      </c>
      <c r="L4" s="121"/>
      <c r="M4" s="108"/>
      <c r="N4" s="108"/>
      <c r="O4" s="108"/>
      <c r="P4" s="108"/>
      <c r="Q4" s="127"/>
      <c r="R4" s="116"/>
      <c r="Y4" s="94"/>
      <c r="Z4" s="194"/>
      <c r="AA4" s="194"/>
      <c r="AB4" s="194"/>
      <c r="AC4" s="194"/>
      <c r="AE4" s="102"/>
      <c r="AF4" s="194"/>
      <c r="AG4" s="194"/>
      <c r="AH4" s="194"/>
      <c r="AI4" s="194"/>
      <c r="AK4" s="129" t="s">
        <v>38</v>
      </c>
      <c r="AL4" s="194">
        <v>28</v>
      </c>
      <c r="AM4" s="194">
        <v>36</v>
      </c>
      <c r="AN4" s="194">
        <v>4</v>
      </c>
      <c r="AO4" s="194">
        <v>40</v>
      </c>
      <c r="AP4" s="99">
        <v>21</v>
      </c>
      <c r="AQ4" s="184" t="str">
        <f>INDEX(PlayerTable!C:C,MATCH(C4,PlayerTable!D:D,0))</f>
        <v>Alien</v>
      </c>
      <c r="AR4" s="194">
        <f>COUNT(Goalies!J$53:J$80)</f>
        <v>10</v>
      </c>
      <c r="AS4" s="194">
        <f>INDEX(PlayerTable!H:H,MATCH(C4,PlayerTable!D:D,0))</f>
        <v>12</v>
      </c>
      <c r="AT4" s="194">
        <f>INDEX(PlayerTable!I:I,MATCH(C4,PlayerTable!D:D,0))</f>
        <v>3</v>
      </c>
      <c r="AU4" s="194">
        <f>INDEX(PlayerTable!J:J,MATCH(C4,PlayerTable!D:D,0))</f>
        <v>15</v>
      </c>
      <c r="AV4" s="194">
        <f>IF(INDEX(PlayerTable!K:K,MATCH(C4,PlayerTable!D:D,0))="", 0, INDEX(PlayerTable!K:K,MATCH(C4,PlayerTable!D:D,0)))</f>
        <v>3</v>
      </c>
    </row>
    <row r="5" spans="1:49" ht="15" customHeight="1" x14ac:dyDescent="0.25">
      <c r="A5" s="194" t="str">
        <f t="shared" si="0"/>
        <v/>
      </c>
      <c r="C5" s="43">
        <v>1019</v>
      </c>
      <c r="D5" s="115" t="s">
        <v>291</v>
      </c>
      <c r="E5" s="115" t="s">
        <v>292</v>
      </c>
      <c r="F5" s="68">
        <f t="shared" si="1"/>
        <v>38</v>
      </c>
      <c r="G5" s="108">
        <f t="shared" si="2"/>
        <v>1</v>
      </c>
      <c r="H5" s="108">
        <f t="shared" si="3"/>
        <v>1</v>
      </c>
      <c r="I5" s="108">
        <f t="shared" si="4"/>
        <v>2</v>
      </c>
      <c r="J5" s="125">
        <f t="shared" si="5"/>
        <v>5.2631578947368418E-2</v>
      </c>
      <c r="K5" s="108">
        <f t="shared" si="6"/>
        <v>0</v>
      </c>
      <c r="L5" s="107" t="s">
        <v>38</v>
      </c>
      <c r="M5" s="116">
        <v>28</v>
      </c>
      <c r="N5" s="116">
        <v>0</v>
      </c>
      <c r="O5" s="116">
        <v>1</v>
      </c>
      <c r="P5" s="116">
        <v>1</v>
      </c>
      <c r="Q5" s="128"/>
      <c r="R5" s="116"/>
      <c r="T5" s="108"/>
      <c r="Y5" s="94"/>
      <c r="Z5" s="184"/>
      <c r="AA5" s="184"/>
      <c r="AB5" s="184"/>
      <c r="AC5" s="184"/>
      <c r="AD5" s="123"/>
      <c r="AE5" s="102"/>
      <c r="AF5" s="184"/>
      <c r="AG5" s="184"/>
      <c r="AH5" s="184"/>
      <c r="AI5" s="184"/>
      <c r="AJ5" s="123"/>
      <c r="AK5" s="129"/>
      <c r="AL5" s="184"/>
      <c r="AM5" s="184"/>
      <c r="AN5" s="184"/>
      <c r="AO5" s="184"/>
      <c r="AP5" s="123"/>
      <c r="AQ5" s="184" t="str">
        <f>INDEX(PlayerTable!C:C,MATCH(C5,PlayerTable!D:D,0))</f>
        <v>Alien</v>
      </c>
      <c r="AR5" s="194">
        <f>COUNT(Goalies!J$53:J$80)</f>
        <v>10</v>
      </c>
      <c r="AS5" s="194">
        <f>INDEX(PlayerTable!H:H,MATCH(C5,PlayerTable!D:D,0))</f>
        <v>1</v>
      </c>
      <c r="AT5" s="194">
        <f>INDEX(PlayerTable!I:I,MATCH(C5,PlayerTable!D:D,0))</f>
        <v>0</v>
      </c>
      <c r="AU5" s="194">
        <f>INDEX(PlayerTable!J:J,MATCH(C5,PlayerTable!D:D,0))</f>
        <v>1</v>
      </c>
      <c r="AV5" s="194">
        <f>IF(INDEX(PlayerTable!K:K,MATCH(C5,PlayerTable!D:D,0))="", 0, INDEX(PlayerTable!K:K,MATCH(C5,PlayerTable!D:D,0)))</f>
        <v>0</v>
      </c>
    </row>
    <row r="6" spans="1:49" ht="15" customHeight="1" x14ac:dyDescent="0.25">
      <c r="A6" s="194" t="str">
        <f t="shared" si="0"/>
        <v>Yes</v>
      </c>
      <c r="C6" s="43">
        <v>1003</v>
      </c>
      <c r="D6" t="s">
        <v>10</v>
      </c>
      <c r="E6" t="s">
        <v>34</v>
      </c>
      <c r="F6" s="68">
        <f t="shared" si="1"/>
        <v>182</v>
      </c>
      <c r="G6" s="108">
        <f t="shared" si="2"/>
        <v>42</v>
      </c>
      <c r="H6" s="108">
        <f t="shared" si="3"/>
        <v>41</v>
      </c>
      <c r="I6" s="108">
        <f t="shared" si="4"/>
        <v>83</v>
      </c>
      <c r="J6" s="125">
        <f t="shared" si="5"/>
        <v>0.45604395604395603</v>
      </c>
      <c r="K6" s="108">
        <f t="shared" si="6"/>
        <v>15</v>
      </c>
      <c r="L6" s="107" t="s">
        <v>273</v>
      </c>
      <c r="M6" s="116">
        <v>29</v>
      </c>
      <c r="N6" s="116">
        <v>6</v>
      </c>
      <c r="O6" s="116">
        <v>4</v>
      </c>
      <c r="P6" s="116">
        <v>10</v>
      </c>
      <c r="Q6" s="128" t="s">
        <v>38</v>
      </c>
      <c r="R6" s="116">
        <v>33</v>
      </c>
      <c r="S6" s="62" t="s">
        <v>38</v>
      </c>
      <c r="T6" s="31">
        <v>27</v>
      </c>
      <c r="U6" s="31">
        <v>5</v>
      </c>
      <c r="V6" s="31">
        <v>9</v>
      </c>
      <c r="W6" s="31">
        <v>14</v>
      </c>
      <c r="X6" s="63">
        <v>6</v>
      </c>
      <c r="Y6" s="94" t="s">
        <v>38</v>
      </c>
      <c r="Z6" s="103">
        <v>29</v>
      </c>
      <c r="AA6" s="103">
        <v>11</v>
      </c>
      <c r="AB6" s="103">
        <v>13</v>
      </c>
      <c r="AC6" s="103">
        <v>24</v>
      </c>
      <c r="AD6" s="99">
        <v>3</v>
      </c>
      <c r="AE6" s="102" t="s">
        <v>38</v>
      </c>
      <c r="AF6" s="194">
        <v>26</v>
      </c>
      <c r="AG6" s="194">
        <v>4</v>
      </c>
      <c r="AH6" s="194">
        <v>3</v>
      </c>
      <c r="AI6" s="194">
        <v>7</v>
      </c>
      <c r="AJ6" s="99">
        <v>6</v>
      </c>
      <c r="AK6" s="129" t="s">
        <v>38</v>
      </c>
      <c r="AL6" s="194">
        <v>28</v>
      </c>
      <c r="AM6" s="194">
        <v>10</v>
      </c>
      <c r="AN6" s="194">
        <v>10</v>
      </c>
      <c r="AO6" s="194">
        <v>20</v>
      </c>
      <c r="AP6" s="99">
        <v>0</v>
      </c>
      <c r="AQ6" s="184" t="str">
        <f>INDEX(PlayerTable!C:C,MATCH(C6,PlayerTable!D:D,0))</f>
        <v>Alien</v>
      </c>
      <c r="AR6" s="194">
        <f>COUNT(Goalies!J$53:J$80)</f>
        <v>10</v>
      </c>
      <c r="AS6" s="194">
        <f>INDEX(PlayerTable!H:H,MATCH(C6,PlayerTable!D:D,0))</f>
        <v>6</v>
      </c>
      <c r="AT6" s="194">
        <f>INDEX(PlayerTable!I:I,MATCH(C6,PlayerTable!D:D,0))</f>
        <v>2</v>
      </c>
      <c r="AU6" s="194">
        <f>INDEX(PlayerTable!J:J,MATCH(C6,PlayerTable!D:D,0))</f>
        <v>8</v>
      </c>
      <c r="AV6" s="194">
        <f>IF(INDEX(PlayerTable!K:K,MATCH(C6,PlayerTable!D:D,0))="", 0, INDEX(PlayerTable!K:K,MATCH(C6,PlayerTable!D:D,0)))</f>
        <v>0</v>
      </c>
    </row>
    <row r="7" spans="1:49" ht="15" customHeight="1" x14ac:dyDescent="0.25">
      <c r="A7" s="194" t="str">
        <f t="shared" si="0"/>
        <v>Yes</v>
      </c>
      <c r="C7" s="43">
        <v>1004</v>
      </c>
      <c r="D7" s="86" t="s">
        <v>24</v>
      </c>
      <c r="E7" s="86" t="s">
        <v>25</v>
      </c>
      <c r="F7" s="68">
        <f t="shared" si="1"/>
        <v>182</v>
      </c>
      <c r="G7" s="108">
        <f t="shared" si="2"/>
        <v>34</v>
      </c>
      <c r="H7" s="108">
        <f t="shared" si="3"/>
        <v>32</v>
      </c>
      <c r="I7" s="108">
        <f t="shared" si="4"/>
        <v>66</v>
      </c>
      <c r="J7" s="125">
        <f t="shared" si="5"/>
        <v>0.36263736263736263</v>
      </c>
      <c r="K7" s="108">
        <f t="shared" si="6"/>
        <v>9</v>
      </c>
      <c r="L7" s="118" t="s">
        <v>38</v>
      </c>
      <c r="M7" s="69">
        <v>29</v>
      </c>
      <c r="N7" s="69">
        <v>5</v>
      </c>
      <c r="O7" s="69">
        <v>3</v>
      </c>
      <c r="P7" s="69">
        <v>8</v>
      </c>
      <c r="Q7" s="92" t="s">
        <v>38</v>
      </c>
      <c r="R7" s="116">
        <v>33</v>
      </c>
      <c r="S7" s="62" t="s">
        <v>38</v>
      </c>
      <c r="T7" s="31">
        <v>27</v>
      </c>
      <c r="U7" s="31">
        <v>10</v>
      </c>
      <c r="V7" s="31">
        <v>15</v>
      </c>
      <c r="W7" s="31">
        <v>25</v>
      </c>
      <c r="X7" s="63">
        <v>6</v>
      </c>
      <c r="Y7" s="94" t="s">
        <v>38</v>
      </c>
      <c r="Z7" s="194">
        <v>29</v>
      </c>
      <c r="AA7" s="194">
        <v>7</v>
      </c>
      <c r="AB7" s="194">
        <v>5</v>
      </c>
      <c r="AC7" s="194">
        <v>12</v>
      </c>
      <c r="AD7" s="99">
        <v>0</v>
      </c>
      <c r="AE7" s="102" t="s">
        <v>38</v>
      </c>
      <c r="AF7" s="194">
        <v>26</v>
      </c>
      <c r="AG7" s="194">
        <v>6</v>
      </c>
      <c r="AH7" s="194">
        <v>2</v>
      </c>
      <c r="AI7" s="194">
        <v>8</v>
      </c>
      <c r="AJ7" s="99">
        <v>3</v>
      </c>
      <c r="AK7" s="129" t="s">
        <v>38</v>
      </c>
      <c r="AL7" s="194">
        <v>28</v>
      </c>
      <c r="AM7" s="194">
        <v>4</v>
      </c>
      <c r="AN7" s="194">
        <v>5</v>
      </c>
      <c r="AO7" s="194">
        <v>9</v>
      </c>
      <c r="AP7" s="99">
        <v>0</v>
      </c>
      <c r="AQ7" s="184" t="str">
        <f>INDEX(PlayerTable!C:C,MATCH(C7,PlayerTable!D:D,0))</f>
        <v>Alien</v>
      </c>
      <c r="AR7" s="194">
        <f>COUNT(Goalies!J$53:J$80)</f>
        <v>10</v>
      </c>
      <c r="AS7" s="194">
        <f>INDEX(PlayerTable!H:H,MATCH(C7,PlayerTable!D:D,0))</f>
        <v>2</v>
      </c>
      <c r="AT7" s="194">
        <f>INDEX(PlayerTable!I:I,MATCH(C7,PlayerTable!D:D,0))</f>
        <v>2</v>
      </c>
      <c r="AU7" s="194">
        <f>INDEX(PlayerTable!J:J,MATCH(C7,PlayerTable!D:D,0))</f>
        <v>4</v>
      </c>
      <c r="AV7" s="194">
        <f>IF(INDEX(PlayerTable!K:K,MATCH(C7,PlayerTable!D:D,0))="", 0, INDEX(PlayerTable!K:K,MATCH(C7,PlayerTable!D:D,0)))</f>
        <v>0</v>
      </c>
    </row>
    <row r="8" spans="1:49" ht="15" customHeight="1" x14ac:dyDescent="0.25">
      <c r="A8" s="194" t="str">
        <f t="shared" si="0"/>
        <v>Yes</v>
      </c>
      <c r="C8" s="43">
        <v>1005</v>
      </c>
      <c r="D8" s="102" t="s">
        <v>26</v>
      </c>
      <c r="E8" s="102" t="s">
        <v>27</v>
      </c>
      <c r="F8" s="68">
        <f t="shared" si="1"/>
        <v>182</v>
      </c>
      <c r="G8" s="108">
        <f t="shared" si="2"/>
        <v>10</v>
      </c>
      <c r="H8" s="108">
        <f t="shared" si="3"/>
        <v>8</v>
      </c>
      <c r="I8" s="108">
        <f t="shared" si="4"/>
        <v>18</v>
      </c>
      <c r="J8" s="125">
        <f t="shared" si="5"/>
        <v>9.8901098901098897E-2</v>
      </c>
      <c r="K8" s="108">
        <f t="shared" si="6"/>
        <v>6</v>
      </c>
      <c r="L8" s="118" t="s">
        <v>38</v>
      </c>
      <c r="M8" s="116">
        <v>29</v>
      </c>
      <c r="N8" s="116">
        <v>4</v>
      </c>
      <c r="O8" s="116">
        <v>1</v>
      </c>
      <c r="P8" s="116">
        <v>5</v>
      </c>
      <c r="Q8" s="128" t="s">
        <v>38</v>
      </c>
      <c r="R8" s="116">
        <v>33</v>
      </c>
      <c r="S8" s="62" t="s">
        <v>38</v>
      </c>
      <c r="T8" s="31">
        <v>27</v>
      </c>
      <c r="U8" s="31">
        <v>2</v>
      </c>
      <c r="V8" s="31">
        <v>1</v>
      </c>
      <c r="W8" s="31">
        <v>3</v>
      </c>
      <c r="X8" s="63">
        <v>0</v>
      </c>
      <c r="Y8" s="94" t="s">
        <v>38</v>
      </c>
      <c r="Z8" s="103">
        <v>29</v>
      </c>
      <c r="AA8" s="103">
        <v>0</v>
      </c>
      <c r="AB8" s="103">
        <v>0</v>
      </c>
      <c r="AC8" s="103">
        <v>0</v>
      </c>
      <c r="AD8" s="99">
        <v>0</v>
      </c>
      <c r="AE8" s="102" t="s">
        <v>38</v>
      </c>
      <c r="AF8" s="194">
        <v>26</v>
      </c>
      <c r="AG8" s="194">
        <v>1</v>
      </c>
      <c r="AH8" s="194">
        <v>3</v>
      </c>
      <c r="AI8" s="194">
        <v>4</v>
      </c>
      <c r="AJ8" s="99">
        <v>0</v>
      </c>
      <c r="AK8" s="129" t="s">
        <v>38</v>
      </c>
      <c r="AL8" s="194">
        <v>28</v>
      </c>
      <c r="AM8" s="194">
        <v>3</v>
      </c>
      <c r="AN8" s="194">
        <v>2</v>
      </c>
      <c r="AO8" s="194">
        <v>5</v>
      </c>
      <c r="AP8" s="99">
        <v>6</v>
      </c>
      <c r="AQ8" s="184" t="str">
        <f>INDEX(PlayerTable!C:C,MATCH(C8,PlayerTable!D:D,0))</f>
        <v>Alien</v>
      </c>
      <c r="AR8" s="194">
        <f>COUNT(Goalies!J$53:J$80)</f>
        <v>10</v>
      </c>
      <c r="AS8" s="194">
        <f>INDEX(PlayerTable!H:H,MATCH(C8,PlayerTable!D:D,0))</f>
        <v>0</v>
      </c>
      <c r="AT8" s="194">
        <f>INDEX(PlayerTable!I:I,MATCH(C8,PlayerTable!D:D,0))</f>
        <v>1</v>
      </c>
      <c r="AU8" s="194">
        <f>INDEX(PlayerTable!J:J,MATCH(C8,PlayerTable!D:D,0))</f>
        <v>1</v>
      </c>
      <c r="AV8" s="194">
        <f>IF(INDEX(PlayerTable!K:K,MATCH(C8,PlayerTable!D:D,0))="", 0, INDEX(PlayerTable!K:K,MATCH(C8,PlayerTable!D:D,0)))</f>
        <v>0</v>
      </c>
    </row>
    <row r="9" spans="1:49" ht="15" customHeight="1" x14ac:dyDescent="0.25">
      <c r="A9" s="194" t="str">
        <f t="shared" si="0"/>
        <v>Yes</v>
      </c>
      <c r="B9" s="103" t="s">
        <v>282</v>
      </c>
      <c r="C9" s="43">
        <v>1006</v>
      </c>
      <c r="D9" s="102" t="s">
        <v>30</v>
      </c>
      <c r="E9" s="102" t="s">
        <v>31</v>
      </c>
      <c r="F9" s="68">
        <f t="shared" si="1"/>
        <v>182</v>
      </c>
      <c r="G9" s="108">
        <f t="shared" si="2"/>
        <v>41</v>
      </c>
      <c r="H9" s="108">
        <f t="shared" si="3"/>
        <v>29</v>
      </c>
      <c r="I9" s="108">
        <f t="shared" si="4"/>
        <v>70</v>
      </c>
      <c r="J9" s="125">
        <f t="shared" si="5"/>
        <v>0.38461538461538464</v>
      </c>
      <c r="K9" s="108">
        <f t="shared" si="6"/>
        <v>0</v>
      </c>
      <c r="L9" s="118" t="s">
        <v>38</v>
      </c>
      <c r="M9" s="69">
        <v>29</v>
      </c>
      <c r="N9" s="69">
        <v>6</v>
      </c>
      <c r="O9" s="69">
        <v>4</v>
      </c>
      <c r="P9" s="69">
        <v>10</v>
      </c>
      <c r="Q9" s="92" t="s">
        <v>38</v>
      </c>
      <c r="R9" s="116">
        <v>33</v>
      </c>
      <c r="S9" s="62" t="s">
        <v>38</v>
      </c>
      <c r="T9" s="31">
        <v>27</v>
      </c>
      <c r="U9" s="31">
        <v>10</v>
      </c>
      <c r="V9" s="31">
        <v>2</v>
      </c>
      <c r="W9" s="31">
        <v>12</v>
      </c>
      <c r="X9" s="63">
        <v>0</v>
      </c>
      <c r="Y9" s="94" t="s">
        <v>38</v>
      </c>
      <c r="Z9" s="103">
        <v>29</v>
      </c>
      <c r="AA9" s="103">
        <v>10</v>
      </c>
      <c r="AB9" s="103">
        <v>12</v>
      </c>
      <c r="AC9" s="103">
        <v>22</v>
      </c>
      <c r="AD9" s="99">
        <v>0</v>
      </c>
      <c r="AE9" s="102" t="s">
        <v>38</v>
      </c>
      <c r="AF9" s="194">
        <v>26</v>
      </c>
      <c r="AG9" s="194">
        <v>6</v>
      </c>
      <c r="AH9" s="194">
        <v>3</v>
      </c>
      <c r="AI9" s="194">
        <v>9</v>
      </c>
      <c r="AJ9" s="99">
        <v>0</v>
      </c>
      <c r="AK9" s="129" t="s">
        <v>38</v>
      </c>
      <c r="AL9" s="194">
        <v>28</v>
      </c>
      <c r="AM9" s="194">
        <v>7</v>
      </c>
      <c r="AN9" s="194">
        <v>5</v>
      </c>
      <c r="AO9" s="194">
        <v>12</v>
      </c>
      <c r="AP9" s="99">
        <v>0</v>
      </c>
      <c r="AQ9" s="184" t="str">
        <f>INDEX(PlayerTable!C:C,MATCH(C9,PlayerTable!D:D,0))</f>
        <v>Alien</v>
      </c>
      <c r="AR9" s="194">
        <f>COUNT(Goalies!J$53:J$80)</f>
        <v>10</v>
      </c>
      <c r="AS9" s="194">
        <f>INDEX(PlayerTable!H:H,MATCH(C9,PlayerTable!D:D,0))</f>
        <v>2</v>
      </c>
      <c r="AT9" s="194">
        <f>INDEX(PlayerTable!I:I,MATCH(C9,PlayerTable!D:D,0))</f>
        <v>3</v>
      </c>
      <c r="AU9" s="194">
        <f>INDEX(PlayerTable!J:J,MATCH(C9,PlayerTable!D:D,0))</f>
        <v>5</v>
      </c>
      <c r="AV9" s="194">
        <f>IF(INDEX(PlayerTable!K:K,MATCH(C9,PlayerTable!D:D,0))="", 0, INDEX(PlayerTable!K:K,MATCH(C9,PlayerTable!D:D,0)))</f>
        <v>0</v>
      </c>
    </row>
    <row r="10" spans="1:49" ht="15" customHeight="1" x14ac:dyDescent="0.25">
      <c r="A10" s="194" t="str">
        <f t="shared" si="0"/>
        <v>Yes</v>
      </c>
      <c r="C10" s="194">
        <v>1007</v>
      </c>
      <c r="D10" s="184" t="s">
        <v>29</v>
      </c>
      <c r="E10" s="184" t="s">
        <v>11</v>
      </c>
      <c r="F10" s="68">
        <f t="shared" si="1"/>
        <v>182</v>
      </c>
      <c r="G10" s="108">
        <f t="shared" si="2"/>
        <v>19</v>
      </c>
      <c r="H10" s="108">
        <f t="shared" si="3"/>
        <v>10</v>
      </c>
      <c r="I10" s="108">
        <f t="shared" si="4"/>
        <v>29</v>
      </c>
      <c r="J10" s="125">
        <f t="shared" si="5"/>
        <v>0.15934065934065933</v>
      </c>
      <c r="K10" s="108">
        <f t="shared" si="6"/>
        <v>3</v>
      </c>
      <c r="L10" s="118" t="s">
        <v>38</v>
      </c>
      <c r="M10" s="116">
        <v>29</v>
      </c>
      <c r="N10" s="116">
        <v>8</v>
      </c>
      <c r="O10" s="116">
        <v>2</v>
      </c>
      <c r="P10" s="116">
        <v>10</v>
      </c>
      <c r="Q10" s="128" t="s">
        <v>38</v>
      </c>
      <c r="R10" s="116">
        <v>33</v>
      </c>
      <c r="S10" s="62" t="s">
        <v>38</v>
      </c>
      <c r="T10" s="31">
        <v>27</v>
      </c>
      <c r="U10" s="31">
        <v>6</v>
      </c>
      <c r="V10" s="31">
        <v>4</v>
      </c>
      <c r="W10" s="31">
        <v>10</v>
      </c>
      <c r="X10" s="63">
        <v>3</v>
      </c>
      <c r="Y10" s="94" t="s">
        <v>38</v>
      </c>
      <c r="Z10" s="95">
        <v>29</v>
      </c>
      <c r="AA10" s="95">
        <v>5</v>
      </c>
      <c r="AB10" s="95">
        <v>4</v>
      </c>
      <c r="AC10" s="95">
        <v>9</v>
      </c>
      <c r="AD10" s="99">
        <v>0</v>
      </c>
      <c r="AE10" s="102" t="s">
        <v>38</v>
      </c>
      <c r="AF10" s="130">
        <v>26</v>
      </c>
      <c r="AG10" s="130">
        <v>0</v>
      </c>
      <c r="AH10" s="130">
        <v>0</v>
      </c>
      <c r="AI10" s="130">
        <v>0</v>
      </c>
      <c r="AJ10" s="99">
        <v>0</v>
      </c>
      <c r="AK10" s="129" t="s">
        <v>38</v>
      </c>
      <c r="AL10" s="130">
        <v>28</v>
      </c>
      <c r="AM10" s="130">
        <v>0</v>
      </c>
      <c r="AN10" s="130">
        <v>0</v>
      </c>
      <c r="AO10" s="130">
        <v>0</v>
      </c>
      <c r="AP10" s="99">
        <v>0</v>
      </c>
      <c r="AQ10" s="184" t="str">
        <f>INDEX(PlayerTable!C:C,MATCH(C10,PlayerTable!D:D,0))</f>
        <v>Alien</v>
      </c>
      <c r="AR10" s="194">
        <f>COUNT(Goalies!J$53:J$80)</f>
        <v>10</v>
      </c>
      <c r="AS10" s="194">
        <f>INDEX(PlayerTable!H:H,MATCH(C10,PlayerTable!D:D,0))</f>
        <v>0</v>
      </c>
      <c r="AT10" s="194">
        <f>INDEX(PlayerTable!I:I,MATCH(C10,PlayerTable!D:D,0))</f>
        <v>0</v>
      </c>
      <c r="AU10" s="194">
        <f>INDEX(PlayerTable!J:J,MATCH(C10,PlayerTable!D:D,0))</f>
        <v>0</v>
      </c>
      <c r="AV10" s="194">
        <f>IF(INDEX(PlayerTable!K:K,MATCH(C10,PlayerTable!D:D,0))="", 0, INDEX(PlayerTable!K:K,MATCH(C10,PlayerTable!D:D,0)))</f>
        <v>0</v>
      </c>
    </row>
    <row r="11" spans="1:49" ht="15" customHeight="1" x14ac:dyDescent="0.25">
      <c r="A11" s="194" t="str">
        <f t="shared" si="0"/>
        <v>Yes</v>
      </c>
      <c r="C11" s="43">
        <v>1008</v>
      </c>
      <c r="D11" s="184" t="s">
        <v>10</v>
      </c>
      <c r="E11" s="184" t="s">
        <v>11</v>
      </c>
      <c r="F11" s="68">
        <f t="shared" si="1"/>
        <v>182</v>
      </c>
      <c r="G11" s="108">
        <f t="shared" si="2"/>
        <v>115</v>
      </c>
      <c r="H11" s="108">
        <f t="shared" si="3"/>
        <v>53</v>
      </c>
      <c r="I11" s="108">
        <f t="shared" si="4"/>
        <v>168</v>
      </c>
      <c r="J11" s="125">
        <f t="shared" si="5"/>
        <v>0.92307692307692313</v>
      </c>
      <c r="K11" s="108">
        <f t="shared" si="6"/>
        <v>9</v>
      </c>
      <c r="L11" s="118" t="s">
        <v>38</v>
      </c>
      <c r="M11" s="69">
        <v>29</v>
      </c>
      <c r="N11" s="69">
        <v>17</v>
      </c>
      <c r="O11" s="69">
        <v>11</v>
      </c>
      <c r="P11" s="69">
        <v>28</v>
      </c>
      <c r="Q11" s="128" t="s">
        <v>38</v>
      </c>
      <c r="R11" s="116">
        <v>33</v>
      </c>
      <c r="S11" s="62" t="s">
        <v>38</v>
      </c>
      <c r="T11" s="31">
        <v>27</v>
      </c>
      <c r="U11" s="31">
        <v>19</v>
      </c>
      <c r="V11" s="31">
        <v>7</v>
      </c>
      <c r="W11" s="31">
        <v>26</v>
      </c>
      <c r="X11" s="63">
        <v>6</v>
      </c>
      <c r="Y11" s="94" t="s">
        <v>38</v>
      </c>
      <c r="Z11" s="194">
        <v>29</v>
      </c>
      <c r="AA11" s="194">
        <v>26</v>
      </c>
      <c r="AB11" s="194">
        <v>9</v>
      </c>
      <c r="AC11" s="194">
        <v>35</v>
      </c>
      <c r="AD11" s="99">
        <v>0</v>
      </c>
      <c r="AE11" s="102" t="s">
        <v>38</v>
      </c>
      <c r="AF11" s="194">
        <v>26</v>
      </c>
      <c r="AG11" s="194">
        <v>21</v>
      </c>
      <c r="AH11" s="194">
        <v>9</v>
      </c>
      <c r="AI11" s="194">
        <v>30</v>
      </c>
      <c r="AJ11" s="99">
        <v>0</v>
      </c>
      <c r="AK11" s="129" t="s">
        <v>38</v>
      </c>
      <c r="AL11" s="194">
        <v>28</v>
      </c>
      <c r="AM11" s="194">
        <v>26</v>
      </c>
      <c r="AN11" s="194">
        <v>11</v>
      </c>
      <c r="AO11" s="194">
        <v>37</v>
      </c>
      <c r="AP11" s="99">
        <v>3</v>
      </c>
      <c r="AQ11" s="184" t="str">
        <f>INDEX(PlayerTable!C:C,MATCH(C11,PlayerTable!D:D,0))</f>
        <v>Alien</v>
      </c>
      <c r="AR11" s="194">
        <f>COUNT(Goalies!J$53:J$80)</f>
        <v>10</v>
      </c>
      <c r="AS11" s="194">
        <f>INDEX(PlayerTable!H:H,MATCH(C11,PlayerTable!D:D,0))</f>
        <v>6</v>
      </c>
      <c r="AT11" s="194">
        <f>INDEX(PlayerTable!I:I,MATCH(C11,PlayerTable!D:D,0))</f>
        <v>6</v>
      </c>
      <c r="AU11" s="194">
        <f>INDEX(PlayerTable!J:J,MATCH(C11,PlayerTable!D:D,0))</f>
        <v>12</v>
      </c>
      <c r="AV11" s="194">
        <f>IF(INDEX(PlayerTable!K:K,MATCH(C11,PlayerTable!D:D,0))="", 0, INDEX(PlayerTable!K:K,MATCH(C11,PlayerTable!D:D,0)))</f>
        <v>0</v>
      </c>
    </row>
    <row r="12" spans="1:49" ht="15" customHeight="1" x14ac:dyDescent="0.25">
      <c r="A12" s="194" t="str">
        <f t="shared" si="0"/>
        <v/>
      </c>
      <c r="C12" s="43">
        <v>5020</v>
      </c>
      <c r="D12" s="184" t="s">
        <v>361</v>
      </c>
      <c r="E12" s="184" t="s">
        <v>362</v>
      </c>
      <c r="F12" s="68">
        <f t="shared" si="1"/>
        <v>64</v>
      </c>
      <c r="G12" s="108">
        <f t="shared" si="2"/>
        <v>0</v>
      </c>
      <c r="H12" s="108">
        <f t="shared" si="3"/>
        <v>0</v>
      </c>
      <c r="I12" s="108">
        <f t="shared" si="4"/>
        <v>0</v>
      </c>
      <c r="J12" s="125">
        <f t="shared" si="5"/>
        <v>0</v>
      </c>
      <c r="K12" s="108">
        <f t="shared" si="6"/>
        <v>0</v>
      </c>
      <c r="L12" s="121"/>
      <c r="M12" s="108"/>
      <c r="N12" s="108"/>
      <c r="O12" s="108"/>
      <c r="P12" s="108"/>
      <c r="Q12" s="127"/>
      <c r="R12" s="116"/>
      <c r="Y12" s="94"/>
      <c r="Z12" s="194"/>
      <c r="AA12" s="194"/>
      <c r="AB12" s="194"/>
      <c r="AC12" s="194"/>
      <c r="AE12" s="102" t="s">
        <v>119</v>
      </c>
      <c r="AF12" s="194">
        <v>26</v>
      </c>
      <c r="AG12" s="194">
        <v>0</v>
      </c>
      <c r="AH12" s="194">
        <v>0</v>
      </c>
      <c r="AI12" s="194">
        <v>0</v>
      </c>
      <c r="AJ12" s="99">
        <v>0</v>
      </c>
      <c r="AK12" s="129" t="s">
        <v>38</v>
      </c>
      <c r="AL12" s="194">
        <v>28</v>
      </c>
      <c r="AM12" s="194">
        <v>0</v>
      </c>
      <c r="AN12" s="194">
        <v>0</v>
      </c>
      <c r="AO12" s="194">
        <v>0</v>
      </c>
      <c r="AP12" s="99">
        <v>0</v>
      </c>
      <c r="AQ12" s="184" t="str">
        <f>INDEX(PlayerTable!C:C,MATCH(C12,PlayerTable!D:D,0))</f>
        <v>Alien</v>
      </c>
      <c r="AR12" s="194">
        <f>COUNT(Goalies!J$53:J$80)</f>
        <v>10</v>
      </c>
      <c r="AS12" s="194">
        <f>INDEX(PlayerTable!H:H,MATCH(C12,PlayerTable!D:D,0))</f>
        <v>0</v>
      </c>
      <c r="AT12" s="194">
        <f>INDEX(PlayerTable!I:I,MATCH(C12,PlayerTable!D:D,0))</f>
        <v>0</v>
      </c>
      <c r="AU12" s="194">
        <f>INDEX(PlayerTable!J:J,MATCH(C12,PlayerTable!D:D,0))</f>
        <v>0</v>
      </c>
      <c r="AV12" s="194">
        <f>IF(INDEX(PlayerTable!K:K,MATCH(C12,PlayerTable!D:D,0))="", 0, INDEX(PlayerTable!K:K,MATCH(C12,PlayerTable!D:D,0)))</f>
        <v>0</v>
      </c>
    </row>
    <row r="13" spans="1:49" ht="15" customHeight="1" x14ac:dyDescent="0.25">
      <c r="A13" s="194" t="str">
        <f t="shared" si="0"/>
        <v>Yes</v>
      </c>
      <c r="C13" s="43">
        <v>1010</v>
      </c>
      <c r="D13" s="102" t="s">
        <v>16</v>
      </c>
      <c r="E13" s="102" t="s">
        <v>17</v>
      </c>
      <c r="F13" s="68">
        <f t="shared" si="1"/>
        <v>182</v>
      </c>
      <c r="G13" s="108">
        <f t="shared" si="2"/>
        <v>20</v>
      </c>
      <c r="H13" s="108">
        <f t="shared" si="3"/>
        <v>8</v>
      </c>
      <c r="I13" s="108">
        <f t="shared" si="4"/>
        <v>28</v>
      </c>
      <c r="J13" s="125">
        <f t="shared" si="5"/>
        <v>0.15384615384615385</v>
      </c>
      <c r="K13" s="108">
        <f t="shared" si="6"/>
        <v>16</v>
      </c>
      <c r="L13" s="107" t="s">
        <v>273</v>
      </c>
      <c r="M13" s="116">
        <v>29</v>
      </c>
      <c r="N13" s="116">
        <v>7</v>
      </c>
      <c r="O13" s="116">
        <v>0</v>
      </c>
      <c r="P13" s="116">
        <v>7</v>
      </c>
      <c r="Q13" s="128" t="s">
        <v>38</v>
      </c>
      <c r="R13" s="116">
        <v>33</v>
      </c>
      <c r="S13" s="62" t="s">
        <v>38</v>
      </c>
      <c r="T13" s="108">
        <v>27</v>
      </c>
      <c r="U13" s="31">
        <v>5</v>
      </c>
      <c r="V13" s="31">
        <v>3</v>
      </c>
      <c r="W13" s="31">
        <v>8</v>
      </c>
      <c r="X13" s="63">
        <v>0</v>
      </c>
      <c r="Y13" s="94" t="s">
        <v>38</v>
      </c>
      <c r="Z13" s="103">
        <v>29</v>
      </c>
      <c r="AA13" s="103">
        <v>0</v>
      </c>
      <c r="AB13" s="103">
        <v>0</v>
      </c>
      <c r="AC13" s="103">
        <v>0</v>
      </c>
      <c r="AD13" s="99">
        <v>0</v>
      </c>
      <c r="AE13" s="102" t="s">
        <v>38</v>
      </c>
      <c r="AF13" s="194">
        <v>26</v>
      </c>
      <c r="AG13" s="194">
        <v>2</v>
      </c>
      <c r="AH13" s="194">
        <v>2</v>
      </c>
      <c r="AI13" s="194">
        <v>4</v>
      </c>
      <c r="AJ13" s="99">
        <v>0</v>
      </c>
      <c r="AK13" s="129" t="s">
        <v>38</v>
      </c>
      <c r="AL13" s="194">
        <v>28</v>
      </c>
      <c r="AM13" s="194">
        <v>4</v>
      </c>
      <c r="AN13" s="194">
        <v>3</v>
      </c>
      <c r="AO13" s="194">
        <v>7</v>
      </c>
      <c r="AP13" s="99">
        <v>16</v>
      </c>
      <c r="AQ13" s="184" t="str">
        <f>INDEX(PlayerTable!C:C,MATCH(C13,PlayerTable!D:D,0))</f>
        <v>Alien</v>
      </c>
      <c r="AR13" s="194">
        <f>COUNT(Goalies!J$53:J$80)</f>
        <v>10</v>
      </c>
      <c r="AS13" s="194">
        <f>INDEX(PlayerTable!H:H,MATCH(C13,PlayerTable!D:D,0))</f>
        <v>2</v>
      </c>
      <c r="AT13" s="194">
        <f>INDEX(PlayerTable!I:I,MATCH(C13,PlayerTable!D:D,0))</f>
        <v>0</v>
      </c>
      <c r="AU13" s="194">
        <f>INDEX(PlayerTable!J:J,MATCH(C13,PlayerTable!D:D,0))</f>
        <v>2</v>
      </c>
      <c r="AV13" s="194">
        <f>IF(INDEX(PlayerTable!K:K,MATCH(C13,PlayerTable!D:D,0))="", 0, INDEX(PlayerTable!K:K,MATCH(C13,PlayerTable!D:D,0)))</f>
        <v>0</v>
      </c>
    </row>
    <row r="14" spans="1:49" ht="15" customHeight="1" x14ac:dyDescent="0.25">
      <c r="A14" s="194" t="str">
        <f t="shared" si="0"/>
        <v/>
      </c>
      <c r="C14" s="43">
        <v>1011</v>
      </c>
      <c r="D14" s="184" t="s">
        <v>250</v>
      </c>
      <c r="E14" s="184" t="s">
        <v>9</v>
      </c>
      <c r="F14" s="68">
        <f t="shared" si="1"/>
        <v>93</v>
      </c>
      <c r="G14" s="108">
        <f t="shared" si="2"/>
        <v>1</v>
      </c>
      <c r="H14" s="108">
        <f t="shared" si="3"/>
        <v>0</v>
      </c>
      <c r="I14" s="108">
        <f t="shared" si="4"/>
        <v>1</v>
      </c>
      <c r="J14" s="125">
        <f t="shared" si="5"/>
        <v>1.0752688172043012E-2</v>
      </c>
      <c r="K14" s="108">
        <f t="shared" si="6"/>
        <v>0</v>
      </c>
      <c r="L14" s="107"/>
      <c r="M14" s="108"/>
      <c r="N14" s="108"/>
      <c r="O14" s="108"/>
      <c r="P14" s="108"/>
      <c r="Q14" s="127"/>
      <c r="R14" s="116"/>
      <c r="T14" s="113"/>
      <c r="Y14" s="94" t="s">
        <v>38</v>
      </c>
      <c r="Z14" s="194">
        <v>29</v>
      </c>
      <c r="AA14" s="194">
        <v>0</v>
      </c>
      <c r="AB14" s="194">
        <v>0</v>
      </c>
      <c r="AC14" s="194">
        <v>0</v>
      </c>
      <c r="AD14" s="99">
        <v>0</v>
      </c>
      <c r="AE14" s="102" t="s">
        <v>38</v>
      </c>
      <c r="AF14" s="194">
        <v>26</v>
      </c>
      <c r="AG14" s="194">
        <v>0</v>
      </c>
      <c r="AH14" s="194">
        <v>0</v>
      </c>
      <c r="AI14" s="194">
        <v>0</v>
      </c>
      <c r="AJ14" s="99">
        <v>0</v>
      </c>
      <c r="AK14" s="129" t="s">
        <v>38</v>
      </c>
      <c r="AL14" s="194">
        <v>28</v>
      </c>
      <c r="AM14" s="194">
        <v>1</v>
      </c>
      <c r="AN14" s="194">
        <v>0</v>
      </c>
      <c r="AO14" s="194">
        <v>1</v>
      </c>
      <c r="AP14" s="99">
        <v>0</v>
      </c>
      <c r="AQ14" s="184" t="str">
        <f>INDEX(PlayerTable!C:C,MATCH(C14,PlayerTable!D:D,0))</f>
        <v>Alien</v>
      </c>
      <c r="AR14" s="194">
        <f>COUNT(Goalies!J$53:J$80)</f>
        <v>10</v>
      </c>
      <c r="AS14" s="194">
        <f>INDEX(PlayerTable!H:H,MATCH(C14,PlayerTable!D:D,0))</f>
        <v>0</v>
      </c>
      <c r="AT14" s="194">
        <f>INDEX(PlayerTable!I:I,MATCH(C14,PlayerTable!D:D,0))</f>
        <v>0</v>
      </c>
      <c r="AU14" s="194">
        <f>INDEX(PlayerTable!J:J,MATCH(C14,PlayerTable!D:D,0))</f>
        <v>0</v>
      </c>
      <c r="AV14" s="194">
        <f>IF(INDEX(PlayerTable!K:K,MATCH(C14,PlayerTable!D:D,0))="", 0, INDEX(PlayerTable!K:K,MATCH(C14,PlayerTable!D:D,0)))</f>
        <v>0</v>
      </c>
    </row>
    <row r="15" spans="1:49" s="8" customFormat="1" ht="15" customHeight="1" x14ac:dyDescent="0.25">
      <c r="A15" s="194" t="str">
        <f t="shared" si="0"/>
        <v/>
      </c>
      <c r="B15" s="103"/>
      <c r="C15" s="43">
        <v>5008</v>
      </c>
      <c r="D15" s="184" t="s">
        <v>43</v>
      </c>
      <c r="E15" s="184" t="s">
        <v>9</v>
      </c>
      <c r="F15" s="68">
        <f t="shared" si="1"/>
        <v>120</v>
      </c>
      <c r="G15" s="108">
        <f t="shared" si="2"/>
        <v>13</v>
      </c>
      <c r="H15" s="108">
        <f t="shared" si="3"/>
        <v>12</v>
      </c>
      <c r="I15" s="108">
        <f t="shared" si="4"/>
        <v>25</v>
      </c>
      <c r="J15" s="125">
        <f t="shared" si="5"/>
        <v>0.20833333333333334</v>
      </c>
      <c r="K15" s="108">
        <f t="shared" si="6"/>
        <v>21</v>
      </c>
      <c r="L15" s="107"/>
      <c r="M15" s="108"/>
      <c r="N15" s="108"/>
      <c r="O15" s="108"/>
      <c r="P15" s="108"/>
      <c r="Q15" s="127"/>
      <c r="R15" s="116"/>
      <c r="S15" s="62" t="s">
        <v>119</v>
      </c>
      <c r="T15" s="31">
        <v>27</v>
      </c>
      <c r="U15" s="31">
        <v>3</v>
      </c>
      <c r="V15" s="31">
        <v>1</v>
      </c>
      <c r="W15" s="31">
        <v>4</v>
      </c>
      <c r="X15" s="63">
        <v>3</v>
      </c>
      <c r="Y15" s="94" t="s">
        <v>119</v>
      </c>
      <c r="Z15" s="194">
        <v>29</v>
      </c>
      <c r="AA15" s="194">
        <v>4</v>
      </c>
      <c r="AB15" s="194">
        <v>4</v>
      </c>
      <c r="AC15" s="194">
        <v>8</v>
      </c>
      <c r="AD15" s="99">
        <v>0</v>
      </c>
      <c r="AE15" s="102" t="s">
        <v>38</v>
      </c>
      <c r="AF15" s="194">
        <v>26</v>
      </c>
      <c r="AG15" s="194">
        <v>3</v>
      </c>
      <c r="AH15" s="194">
        <v>2</v>
      </c>
      <c r="AI15" s="194">
        <v>5</v>
      </c>
      <c r="AJ15" s="99">
        <v>6</v>
      </c>
      <c r="AK15" s="129" t="s">
        <v>38</v>
      </c>
      <c r="AL15" s="194">
        <v>28</v>
      </c>
      <c r="AM15" s="194">
        <v>3</v>
      </c>
      <c r="AN15" s="194">
        <v>1</v>
      </c>
      <c r="AO15" s="194">
        <v>4</v>
      </c>
      <c r="AP15" s="99">
        <v>9</v>
      </c>
      <c r="AQ15" s="184" t="str">
        <f>INDEX(PlayerTable!C:C,MATCH(C15,PlayerTable!D:D,0))</f>
        <v>Alien</v>
      </c>
      <c r="AR15" s="194">
        <f>COUNT(Goalies!J$53:J$80)</f>
        <v>10</v>
      </c>
      <c r="AS15" s="194">
        <f>INDEX(PlayerTable!H:H,MATCH(C15,PlayerTable!D:D,0))</f>
        <v>0</v>
      </c>
      <c r="AT15" s="194">
        <f>INDEX(PlayerTable!I:I,MATCH(C15,PlayerTable!D:D,0))</f>
        <v>4</v>
      </c>
      <c r="AU15" s="194">
        <f>INDEX(PlayerTable!J:J,MATCH(C15,PlayerTable!D:D,0))</f>
        <v>4</v>
      </c>
      <c r="AV15" s="194">
        <f>IF(INDEX(PlayerTable!K:K,MATCH(C15,PlayerTable!D:D,0))="", 0, INDEX(PlayerTable!K:K,MATCH(C15,PlayerTable!D:D,0)))</f>
        <v>3</v>
      </c>
      <c r="AW15" s="112"/>
    </row>
    <row r="16" spans="1:49" s="8" customFormat="1" ht="15" customHeight="1" x14ac:dyDescent="0.25">
      <c r="A16" s="194" t="str">
        <f t="shared" si="0"/>
        <v/>
      </c>
      <c r="B16" s="103"/>
      <c r="C16" s="171">
        <v>1018</v>
      </c>
      <c r="D16" s="115" t="s">
        <v>116</v>
      </c>
      <c r="E16" s="115" t="s">
        <v>422</v>
      </c>
      <c r="F16" s="68">
        <f t="shared" si="1"/>
        <v>38</v>
      </c>
      <c r="G16" s="108">
        <f t="shared" si="2"/>
        <v>16</v>
      </c>
      <c r="H16" s="108">
        <f t="shared" si="3"/>
        <v>3</v>
      </c>
      <c r="I16" s="108">
        <f t="shared" si="4"/>
        <v>19</v>
      </c>
      <c r="J16" s="125">
        <f t="shared" si="5"/>
        <v>0.5</v>
      </c>
      <c r="K16" s="108">
        <f t="shared" si="6"/>
        <v>12</v>
      </c>
      <c r="L16" s="121"/>
      <c r="M16" s="108"/>
      <c r="N16" s="108"/>
      <c r="O16" s="108"/>
      <c r="P16" s="108"/>
      <c r="Q16" s="127"/>
      <c r="R16" s="116"/>
      <c r="S16" s="62"/>
      <c r="T16" s="31"/>
      <c r="U16" s="31"/>
      <c r="V16" s="31"/>
      <c r="W16" s="31"/>
      <c r="X16" s="63"/>
      <c r="Y16" s="94"/>
      <c r="Z16" s="194"/>
      <c r="AA16" s="194"/>
      <c r="AB16" s="194"/>
      <c r="AC16" s="194"/>
      <c r="AD16" s="99"/>
      <c r="AE16" s="102"/>
      <c r="AF16" s="194"/>
      <c r="AG16" s="194"/>
      <c r="AH16" s="194"/>
      <c r="AI16" s="194"/>
      <c r="AJ16" s="99"/>
      <c r="AK16" s="129" t="s">
        <v>38</v>
      </c>
      <c r="AL16" s="194">
        <v>28</v>
      </c>
      <c r="AM16" s="194">
        <v>12</v>
      </c>
      <c r="AN16" s="194">
        <v>0</v>
      </c>
      <c r="AO16" s="194">
        <v>12</v>
      </c>
      <c r="AP16" s="99">
        <v>12</v>
      </c>
      <c r="AQ16" s="184" t="str">
        <f>INDEX(PlayerTable!C:C,MATCH(C16,PlayerTable!D:D,0))</f>
        <v>Alien</v>
      </c>
      <c r="AR16" s="194">
        <f>COUNT(Goalies!J$53:J$80)</f>
        <v>10</v>
      </c>
      <c r="AS16" s="194">
        <f>INDEX(PlayerTable!H:H,MATCH(C16,PlayerTable!D:D,0))</f>
        <v>4</v>
      </c>
      <c r="AT16" s="194">
        <f>INDEX(PlayerTable!I:I,MATCH(C16,PlayerTable!D:D,0))</f>
        <v>3</v>
      </c>
      <c r="AU16" s="194">
        <f>INDEX(PlayerTable!J:J,MATCH(C16,PlayerTable!D:D,0))</f>
        <v>7</v>
      </c>
      <c r="AV16" s="194">
        <f>IF(INDEX(PlayerTable!K:K,MATCH(C16,PlayerTable!D:D,0))="", 0, INDEX(PlayerTable!K:K,MATCH(C16,PlayerTable!D:D,0)))</f>
        <v>0</v>
      </c>
      <c r="AW16" s="112"/>
    </row>
    <row r="17" spans="1:49" ht="15" customHeight="1" x14ac:dyDescent="0.25">
      <c r="A17" s="194" t="str">
        <f t="shared" si="0"/>
        <v>Yes</v>
      </c>
      <c r="C17" s="43">
        <v>1012</v>
      </c>
      <c r="D17" t="s">
        <v>32</v>
      </c>
      <c r="E17" t="s">
        <v>33</v>
      </c>
      <c r="F17" s="68">
        <f t="shared" si="1"/>
        <v>182</v>
      </c>
      <c r="G17" s="108">
        <f t="shared" si="2"/>
        <v>12</v>
      </c>
      <c r="H17" s="108">
        <f t="shared" si="3"/>
        <v>13</v>
      </c>
      <c r="I17" s="108">
        <f t="shared" si="4"/>
        <v>25</v>
      </c>
      <c r="J17" s="125">
        <f t="shared" si="5"/>
        <v>0.13736263736263737</v>
      </c>
      <c r="K17" s="108">
        <f t="shared" si="6"/>
        <v>6</v>
      </c>
      <c r="L17" s="118" t="s">
        <v>38</v>
      </c>
      <c r="M17" s="116">
        <v>29</v>
      </c>
      <c r="N17" s="116">
        <v>2</v>
      </c>
      <c r="O17" s="116">
        <v>6</v>
      </c>
      <c r="P17" s="116">
        <v>8</v>
      </c>
      <c r="Q17" s="128" t="s">
        <v>38</v>
      </c>
      <c r="R17" s="116">
        <v>33</v>
      </c>
      <c r="S17" s="62" t="s">
        <v>38</v>
      </c>
      <c r="T17" s="31">
        <v>27</v>
      </c>
      <c r="U17" s="31">
        <v>5</v>
      </c>
      <c r="V17" s="31">
        <v>3</v>
      </c>
      <c r="W17" s="31">
        <v>8</v>
      </c>
      <c r="X17" s="63">
        <v>0</v>
      </c>
      <c r="Y17" s="94" t="s">
        <v>38</v>
      </c>
      <c r="Z17" s="95">
        <v>29</v>
      </c>
      <c r="AA17" s="95">
        <v>3</v>
      </c>
      <c r="AB17" s="95">
        <v>3</v>
      </c>
      <c r="AC17" s="95">
        <v>6</v>
      </c>
      <c r="AD17" s="99">
        <v>0</v>
      </c>
      <c r="AE17" s="102" t="s">
        <v>38</v>
      </c>
      <c r="AF17" s="130">
        <v>26</v>
      </c>
      <c r="AG17" s="130">
        <v>2</v>
      </c>
      <c r="AH17" s="130">
        <v>1</v>
      </c>
      <c r="AI17" s="130">
        <v>3</v>
      </c>
      <c r="AJ17" s="99">
        <v>6</v>
      </c>
      <c r="AK17" s="129" t="s">
        <v>38</v>
      </c>
      <c r="AL17" s="130">
        <v>28</v>
      </c>
      <c r="AM17" s="130">
        <v>0</v>
      </c>
      <c r="AN17" s="130">
        <v>0</v>
      </c>
      <c r="AO17" s="130">
        <v>0</v>
      </c>
      <c r="AP17" s="99">
        <v>0</v>
      </c>
      <c r="AQ17" s="184" t="str">
        <f>INDEX(PlayerTable!C:C,MATCH(C17,PlayerTable!D:D,0))</f>
        <v>Alien</v>
      </c>
      <c r="AR17" s="194">
        <f>COUNT(Goalies!J$53:J$80)</f>
        <v>10</v>
      </c>
      <c r="AS17" s="194">
        <f>INDEX(PlayerTable!H:H,MATCH(C17,PlayerTable!D:D,0))</f>
        <v>0</v>
      </c>
      <c r="AT17" s="194">
        <f>INDEX(PlayerTable!I:I,MATCH(C17,PlayerTable!D:D,0))</f>
        <v>0</v>
      </c>
      <c r="AU17" s="194">
        <f>INDEX(PlayerTable!J:J,MATCH(C17,PlayerTable!D:D,0))</f>
        <v>0</v>
      </c>
      <c r="AV17" s="194">
        <f>IF(INDEX(PlayerTable!K:K,MATCH(C17,PlayerTable!D:D,0))="", 0, INDEX(PlayerTable!K:K,MATCH(C17,PlayerTable!D:D,0)))</f>
        <v>0</v>
      </c>
    </row>
    <row r="18" spans="1:49" ht="15" customHeight="1" x14ac:dyDescent="0.25">
      <c r="A18" s="194" t="str">
        <f t="shared" si="0"/>
        <v>Yes</v>
      </c>
      <c r="C18" s="43">
        <v>1013</v>
      </c>
      <c r="D18" t="s">
        <v>18</v>
      </c>
      <c r="E18" t="s">
        <v>19</v>
      </c>
      <c r="F18" s="68">
        <f t="shared" si="1"/>
        <v>182</v>
      </c>
      <c r="G18" s="108">
        <f t="shared" si="2"/>
        <v>105</v>
      </c>
      <c r="H18" s="108">
        <f t="shared" si="3"/>
        <v>38</v>
      </c>
      <c r="I18" s="108">
        <f t="shared" si="4"/>
        <v>143</v>
      </c>
      <c r="J18" s="125">
        <f t="shared" si="5"/>
        <v>0.7857142857142857</v>
      </c>
      <c r="K18" s="108">
        <f t="shared" si="6"/>
        <v>45</v>
      </c>
      <c r="L18" s="118" t="s">
        <v>38</v>
      </c>
      <c r="M18" s="116">
        <v>29</v>
      </c>
      <c r="N18" s="116">
        <v>17</v>
      </c>
      <c r="O18" s="116">
        <v>3</v>
      </c>
      <c r="P18" s="116">
        <v>20</v>
      </c>
      <c r="Q18" s="128" t="s">
        <v>38</v>
      </c>
      <c r="R18" s="116">
        <v>33</v>
      </c>
      <c r="S18" s="62" t="s">
        <v>38</v>
      </c>
      <c r="T18" s="31">
        <v>27</v>
      </c>
      <c r="U18" s="31">
        <v>28</v>
      </c>
      <c r="V18" s="31">
        <v>8</v>
      </c>
      <c r="W18" s="31">
        <v>36</v>
      </c>
      <c r="X18" s="63">
        <v>9</v>
      </c>
      <c r="Y18" s="94" t="s">
        <v>38</v>
      </c>
      <c r="Z18" s="95">
        <v>29</v>
      </c>
      <c r="AA18" s="95">
        <v>16</v>
      </c>
      <c r="AB18" s="95">
        <v>14</v>
      </c>
      <c r="AC18" s="95">
        <v>30</v>
      </c>
      <c r="AD18" s="99">
        <v>18</v>
      </c>
      <c r="AE18" s="102" t="s">
        <v>38</v>
      </c>
      <c r="AF18" s="130">
        <v>26</v>
      </c>
      <c r="AG18" s="130">
        <v>16</v>
      </c>
      <c r="AH18" s="130">
        <v>6</v>
      </c>
      <c r="AI18" s="130">
        <v>22</v>
      </c>
      <c r="AJ18" s="99">
        <v>9</v>
      </c>
      <c r="AK18" s="129" t="s">
        <v>38</v>
      </c>
      <c r="AL18" s="130">
        <v>28</v>
      </c>
      <c r="AM18" s="130">
        <v>16</v>
      </c>
      <c r="AN18" s="130">
        <v>4</v>
      </c>
      <c r="AO18" s="130">
        <v>20</v>
      </c>
      <c r="AP18" s="99">
        <v>6</v>
      </c>
      <c r="AQ18" s="184" t="str">
        <f>INDEX(PlayerTable!C:C,MATCH(C18,PlayerTable!D:D,0))</f>
        <v>Alien</v>
      </c>
      <c r="AR18" s="194">
        <f>COUNT(Goalies!J$53:J$80)</f>
        <v>10</v>
      </c>
      <c r="AS18" s="194">
        <f>INDEX(PlayerTable!H:H,MATCH(C18,PlayerTable!D:D,0))</f>
        <v>12</v>
      </c>
      <c r="AT18" s="194">
        <f>INDEX(PlayerTable!I:I,MATCH(C18,PlayerTable!D:D,0))</f>
        <v>3</v>
      </c>
      <c r="AU18" s="194">
        <f>INDEX(PlayerTable!J:J,MATCH(C18,PlayerTable!D:D,0))</f>
        <v>15</v>
      </c>
      <c r="AV18" s="194">
        <f>IF(INDEX(PlayerTable!K:K,MATCH(C18,PlayerTable!D:D,0))="", 0, INDEX(PlayerTable!K:K,MATCH(C18,PlayerTable!D:D,0)))</f>
        <v>3</v>
      </c>
    </row>
    <row r="19" spans="1:49" ht="15" customHeight="1" x14ac:dyDescent="0.25">
      <c r="A19" s="194" t="str">
        <f t="shared" si="0"/>
        <v>Yes</v>
      </c>
      <c r="B19" s="103" t="s">
        <v>279</v>
      </c>
      <c r="C19" s="194">
        <v>1014</v>
      </c>
      <c r="D19" s="184" t="s">
        <v>22</v>
      </c>
      <c r="E19" s="184" t="s">
        <v>23</v>
      </c>
      <c r="F19" s="68">
        <f t="shared" si="1"/>
        <v>182</v>
      </c>
      <c r="G19" s="108">
        <f t="shared" si="2"/>
        <v>57</v>
      </c>
      <c r="H19" s="108">
        <f t="shared" si="3"/>
        <v>21</v>
      </c>
      <c r="I19" s="108">
        <f t="shared" si="4"/>
        <v>78</v>
      </c>
      <c r="J19" s="125">
        <f t="shared" si="5"/>
        <v>0.42857142857142855</v>
      </c>
      <c r="K19" s="108">
        <f t="shared" si="6"/>
        <v>30</v>
      </c>
      <c r="L19" s="118" t="s">
        <v>38</v>
      </c>
      <c r="M19" s="116">
        <v>29</v>
      </c>
      <c r="N19" s="116">
        <v>7</v>
      </c>
      <c r="O19" s="116">
        <v>1</v>
      </c>
      <c r="P19" s="116">
        <v>8</v>
      </c>
      <c r="Q19" s="128" t="s">
        <v>38</v>
      </c>
      <c r="R19" s="116">
        <v>33</v>
      </c>
      <c r="S19" s="62" t="s">
        <v>38</v>
      </c>
      <c r="T19" s="108">
        <v>27</v>
      </c>
      <c r="U19" s="31">
        <v>14</v>
      </c>
      <c r="V19" s="31">
        <v>8</v>
      </c>
      <c r="W19" s="31">
        <v>22</v>
      </c>
      <c r="X19" s="63">
        <v>0</v>
      </c>
      <c r="Y19" s="94" t="s">
        <v>38</v>
      </c>
      <c r="Z19" s="95">
        <v>29</v>
      </c>
      <c r="AA19" s="95">
        <v>20</v>
      </c>
      <c r="AB19" s="95">
        <v>4</v>
      </c>
      <c r="AC19" s="95">
        <v>24</v>
      </c>
      <c r="AD19" s="99">
        <v>15</v>
      </c>
      <c r="AE19" s="102" t="s">
        <v>38</v>
      </c>
      <c r="AF19" s="194">
        <v>26</v>
      </c>
      <c r="AG19" s="194">
        <v>6</v>
      </c>
      <c r="AH19" s="194">
        <v>4</v>
      </c>
      <c r="AI19" s="194">
        <v>10</v>
      </c>
      <c r="AJ19" s="99">
        <v>9</v>
      </c>
      <c r="AK19" s="129" t="s">
        <v>38</v>
      </c>
      <c r="AL19" s="194">
        <v>28</v>
      </c>
      <c r="AM19" s="194">
        <v>10</v>
      </c>
      <c r="AN19" s="194">
        <v>2</v>
      </c>
      <c r="AO19" s="194">
        <v>12</v>
      </c>
      <c r="AP19" s="99">
        <v>6</v>
      </c>
      <c r="AQ19" s="184" t="str">
        <f>INDEX(PlayerTable!C:C,MATCH(C19,PlayerTable!D:D,0))</f>
        <v>Alien</v>
      </c>
      <c r="AR19" s="194">
        <f>COUNT(Goalies!J$53:J$80)</f>
        <v>10</v>
      </c>
      <c r="AS19" s="194">
        <f>INDEX(PlayerTable!H:H,MATCH(C19,PlayerTable!D:D,0))</f>
        <v>0</v>
      </c>
      <c r="AT19" s="194">
        <f>INDEX(PlayerTable!I:I,MATCH(C19,PlayerTable!D:D,0))</f>
        <v>2</v>
      </c>
      <c r="AU19" s="194">
        <f>INDEX(PlayerTable!J:J,MATCH(C19,PlayerTable!D:D,0))</f>
        <v>2</v>
      </c>
      <c r="AV19" s="194">
        <f>IF(INDEX(PlayerTable!K:K,MATCH(C19,PlayerTable!D:D,0))="", 0, INDEX(PlayerTable!K:K,MATCH(C19,PlayerTable!D:D,0)))</f>
        <v>0</v>
      </c>
    </row>
    <row r="20" spans="1:49" ht="15" customHeight="1" x14ac:dyDescent="0.25">
      <c r="A20" s="194" t="str">
        <f t="shared" si="0"/>
        <v>Yes</v>
      </c>
      <c r="C20" s="194">
        <v>1015</v>
      </c>
      <c r="D20" s="184" t="s">
        <v>32</v>
      </c>
      <c r="E20" s="184" t="s">
        <v>35</v>
      </c>
      <c r="F20" s="68">
        <f t="shared" si="1"/>
        <v>182</v>
      </c>
      <c r="G20" s="108">
        <f t="shared" si="2"/>
        <v>17</v>
      </c>
      <c r="H20" s="108">
        <f t="shared" si="3"/>
        <v>12</v>
      </c>
      <c r="I20" s="108">
        <f t="shared" si="4"/>
        <v>29</v>
      </c>
      <c r="J20" s="125">
        <f t="shared" si="5"/>
        <v>0.15934065934065933</v>
      </c>
      <c r="K20" s="108">
        <f t="shared" si="6"/>
        <v>0</v>
      </c>
      <c r="L20" s="118" t="s">
        <v>38</v>
      </c>
      <c r="M20" s="116">
        <v>29</v>
      </c>
      <c r="N20" s="116">
        <v>3</v>
      </c>
      <c r="O20" s="116">
        <v>4</v>
      </c>
      <c r="P20" s="116">
        <v>7</v>
      </c>
      <c r="Q20" s="128" t="s">
        <v>38</v>
      </c>
      <c r="R20" s="116">
        <v>33</v>
      </c>
      <c r="S20" s="62" t="s">
        <v>38</v>
      </c>
      <c r="T20" s="31">
        <v>27</v>
      </c>
      <c r="U20" s="31">
        <v>3</v>
      </c>
      <c r="V20" s="31">
        <v>2</v>
      </c>
      <c r="W20" s="31">
        <v>5</v>
      </c>
      <c r="X20" s="63">
        <v>0</v>
      </c>
      <c r="Y20" s="94" t="s">
        <v>38</v>
      </c>
      <c r="Z20" s="103">
        <v>29</v>
      </c>
      <c r="AA20" s="103">
        <v>7</v>
      </c>
      <c r="AB20" s="103">
        <v>2</v>
      </c>
      <c r="AC20" s="103">
        <v>9</v>
      </c>
      <c r="AD20" s="99">
        <v>0</v>
      </c>
      <c r="AE20" s="102" t="s">
        <v>38</v>
      </c>
      <c r="AF20" s="130">
        <v>26</v>
      </c>
      <c r="AG20" s="130">
        <v>1</v>
      </c>
      <c r="AH20" s="130">
        <v>2</v>
      </c>
      <c r="AI20" s="130">
        <v>3</v>
      </c>
      <c r="AJ20" s="99">
        <v>0</v>
      </c>
      <c r="AK20" s="129" t="s">
        <v>38</v>
      </c>
      <c r="AL20" s="130">
        <v>28</v>
      </c>
      <c r="AM20" s="130">
        <v>2</v>
      </c>
      <c r="AN20" s="130">
        <v>1</v>
      </c>
      <c r="AO20" s="130">
        <v>3</v>
      </c>
      <c r="AP20" s="99">
        <v>0</v>
      </c>
      <c r="AQ20" s="184" t="str">
        <f>INDEX(PlayerTable!C:C,MATCH(C20,PlayerTable!D:D,0))</f>
        <v>Alien</v>
      </c>
      <c r="AR20" s="194">
        <f>COUNT(Goalies!J$53:J$80)</f>
        <v>10</v>
      </c>
      <c r="AS20" s="194">
        <f>INDEX(PlayerTable!H:H,MATCH(C20,PlayerTable!D:D,0))</f>
        <v>1</v>
      </c>
      <c r="AT20" s="194">
        <f>INDEX(PlayerTable!I:I,MATCH(C20,PlayerTable!D:D,0))</f>
        <v>1</v>
      </c>
      <c r="AU20" s="194">
        <f>INDEX(PlayerTable!J:J,MATCH(C20,PlayerTable!D:D,0))</f>
        <v>2</v>
      </c>
      <c r="AV20" s="194">
        <f>IF(INDEX(PlayerTable!K:K,MATCH(C20,PlayerTable!D:D,0))="", 0, INDEX(PlayerTable!K:K,MATCH(C20,PlayerTable!D:D,0)))</f>
        <v>0</v>
      </c>
    </row>
    <row r="21" spans="1:49" ht="15" customHeight="1" x14ac:dyDescent="0.25">
      <c r="A21" s="194" t="str">
        <f t="shared" si="0"/>
        <v>Yes</v>
      </c>
      <c r="C21" s="43">
        <v>1016</v>
      </c>
      <c r="D21" s="86" t="s">
        <v>14</v>
      </c>
      <c r="E21" s="86" t="s">
        <v>15</v>
      </c>
      <c r="F21" s="68">
        <f t="shared" si="1"/>
        <v>182</v>
      </c>
      <c r="G21" s="108">
        <f t="shared" si="2"/>
        <v>29</v>
      </c>
      <c r="H21" s="108">
        <f t="shared" si="3"/>
        <v>50</v>
      </c>
      <c r="I21" s="108">
        <f t="shared" si="4"/>
        <v>79</v>
      </c>
      <c r="J21" s="125">
        <f t="shared" si="5"/>
        <v>0.43406593406593408</v>
      </c>
      <c r="K21" s="108">
        <f t="shared" si="6"/>
        <v>9</v>
      </c>
      <c r="L21" s="118" t="s">
        <v>38</v>
      </c>
      <c r="M21" s="116">
        <v>29</v>
      </c>
      <c r="N21" s="116">
        <v>7</v>
      </c>
      <c r="O21" s="116">
        <v>6</v>
      </c>
      <c r="P21" s="116">
        <v>13</v>
      </c>
      <c r="Q21" s="128" t="s">
        <v>38</v>
      </c>
      <c r="R21" s="116">
        <v>33</v>
      </c>
      <c r="S21" s="62" t="s">
        <v>38</v>
      </c>
      <c r="T21" s="108">
        <v>27</v>
      </c>
      <c r="U21" s="31">
        <v>5</v>
      </c>
      <c r="V21" s="31">
        <v>6</v>
      </c>
      <c r="W21" s="31">
        <v>11</v>
      </c>
      <c r="X21" s="63">
        <v>6</v>
      </c>
      <c r="Y21" s="94" t="s">
        <v>38</v>
      </c>
      <c r="Z21" s="95">
        <v>29</v>
      </c>
      <c r="AA21" s="95">
        <v>6</v>
      </c>
      <c r="AB21" s="95">
        <v>15</v>
      </c>
      <c r="AC21" s="95">
        <v>21</v>
      </c>
      <c r="AD21" s="99">
        <v>0</v>
      </c>
      <c r="AE21" s="102" t="s">
        <v>38</v>
      </c>
      <c r="AF21" s="130">
        <v>26</v>
      </c>
      <c r="AG21" s="130">
        <v>4</v>
      </c>
      <c r="AH21" s="130">
        <v>8</v>
      </c>
      <c r="AI21" s="130">
        <v>12</v>
      </c>
      <c r="AJ21" s="99">
        <v>3</v>
      </c>
      <c r="AK21" s="129" t="s">
        <v>38</v>
      </c>
      <c r="AL21" s="130">
        <v>28</v>
      </c>
      <c r="AM21" s="130">
        <v>5</v>
      </c>
      <c r="AN21" s="130">
        <v>7</v>
      </c>
      <c r="AO21" s="130">
        <v>12</v>
      </c>
      <c r="AP21" s="99">
        <v>0</v>
      </c>
      <c r="AQ21" s="184" t="str">
        <f>INDEX(PlayerTable!C:C,MATCH(C21,PlayerTable!D:D,0))</f>
        <v>Alien</v>
      </c>
      <c r="AR21" s="194">
        <f>COUNT(Goalies!J$53:J$80)</f>
        <v>10</v>
      </c>
      <c r="AS21" s="194">
        <f>INDEX(PlayerTable!H:H,MATCH(C21,PlayerTable!D:D,0))</f>
        <v>2</v>
      </c>
      <c r="AT21" s="194">
        <f>INDEX(PlayerTable!I:I,MATCH(C21,PlayerTable!D:D,0))</f>
        <v>8</v>
      </c>
      <c r="AU21" s="194">
        <f>INDEX(PlayerTable!J:J,MATCH(C21,PlayerTable!D:D,0))</f>
        <v>10</v>
      </c>
      <c r="AV21" s="194">
        <f>IF(INDEX(PlayerTable!K:K,MATCH(C21,PlayerTable!D:D,0))="", 0, INDEX(PlayerTable!K:K,MATCH(C21,PlayerTable!D:D,0)))</f>
        <v>0</v>
      </c>
    </row>
    <row r="22" spans="1:49" ht="15" customHeight="1" x14ac:dyDescent="0.25">
      <c r="A22" s="194" t="str">
        <f t="shared" si="0"/>
        <v/>
      </c>
      <c r="C22" s="43">
        <v>4025</v>
      </c>
      <c r="D22" s="169" t="s">
        <v>499</v>
      </c>
      <c r="E22" s="169" t="s">
        <v>500</v>
      </c>
      <c r="F22" s="68">
        <f t="shared" si="1"/>
        <v>10</v>
      </c>
      <c r="G22" s="108">
        <f t="shared" si="2"/>
        <v>2</v>
      </c>
      <c r="H22" s="108">
        <f t="shared" si="3"/>
        <v>0</v>
      </c>
      <c r="I22" s="108">
        <f t="shared" si="4"/>
        <v>2</v>
      </c>
      <c r="J22" s="125">
        <f t="shared" si="5"/>
        <v>0.2</v>
      </c>
      <c r="K22" s="108">
        <f t="shared" si="6"/>
        <v>0</v>
      </c>
      <c r="L22" s="121"/>
      <c r="M22" s="108"/>
      <c r="N22" s="108"/>
      <c r="O22" s="108"/>
      <c r="P22" s="108"/>
      <c r="Q22" s="127"/>
      <c r="R22" s="108"/>
      <c r="Y22" s="94"/>
      <c r="Z22" s="103"/>
      <c r="AA22" s="103"/>
      <c r="AB22" s="103"/>
      <c r="AC22" s="103"/>
      <c r="AE22" s="102"/>
      <c r="AF22" s="194"/>
      <c r="AG22" s="194"/>
      <c r="AH22" s="194"/>
      <c r="AI22" s="194"/>
      <c r="AK22" s="184"/>
      <c r="AL22" s="194"/>
      <c r="AM22" s="194"/>
      <c r="AN22" s="194"/>
      <c r="AO22" s="194"/>
      <c r="AQ22" s="184" t="str">
        <f>INDEX(PlayerTable!C:C,MATCH(C22,PlayerTable!D:D,0))</f>
        <v>Flying Moose</v>
      </c>
      <c r="AR22" s="194">
        <f>COUNT(Goalies!J$53:J$80)</f>
        <v>10</v>
      </c>
      <c r="AS22" s="194">
        <f>INDEX(PlayerTable!H:H,MATCH(C22,PlayerTable!D:D,0))</f>
        <v>2</v>
      </c>
      <c r="AT22" s="194">
        <f>INDEX(PlayerTable!I:I,MATCH(C22,PlayerTable!D:D,0))</f>
        <v>0</v>
      </c>
      <c r="AU22" s="194">
        <f>INDEX(PlayerTable!J:J,MATCH(C22,PlayerTable!D:D,0))</f>
        <v>2</v>
      </c>
      <c r="AV22" s="194">
        <f>IF(INDEX(PlayerTable!K:K,MATCH(C22,PlayerTable!D:D,0))="", 0, INDEX(PlayerTable!K:K,MATCH(C22,PlayerTable!D:D,0)))</f>
        <v>0</v>
      </c>
    </row>
    <row r="23" spans="1:49" ht="15" customHeight="1" x14ac:dyDescent="0.25">
      <c r="A23" s="194" t="str">
        <f t="shared" si="0"/>
        <v/>
      </c>
      <c r="C23" s="43">
        <v>4026</v>
      </c>
      <c r="D23" s="169" t="s">
        <v>505</v>
      </c>
      <c r="E23" s="169" t="s">
        <v>506</v>
      </c>
      <c r="F23" s="68">
        <f t="shared" si="1"/>
        <v>10</v>
      </c>
      <c r="G23" s="108">
        <f t="shared" si="2"/>
        <v>0</v>
      </c>
      <c r="H23" s="108">
        <f t="shared" si="3"/>
        <v>1</v>
      </c>
      <c r="I23" s="108">
        <f t="shared" si="4"/>
        <v>1</v>
      </c>
      <c r="J23" s="125">
        <f t="shared" si="5"/>
        <v>0.1</v>
      </c>
      <c r="K23" s="108">
        <f t="shared" si="6"/>
        <v>0</v>
      </c>
      <c r="L23" s="121"/>
      <c r="M23" s="108"/>
      <c r="N23" s="108"/>
      <c r="O23" s="108"/>
      <c r="P23" s="108"/>
      <c r="Q23" s="127"/>
      <c r="R23" s="108"/>
      <c r="Y23" s="94"/>
      <c r="Z23" s="194"/>
      <c r="AA23" s="194"/>
      <c r="AB23" s="194"/>
      <c r="AC23" s="194"/>
      <c r="AE23" s="102"/>
      <c r="AF23" s="194"/>
      <c r="AG23" s="194"/>
      <c r="AH23" s="194"/>
      <c r="AI23" s="194"/>
      <c r="AK23" s="184"/>
      <c r="AL23" s="194"/>
      <c r="AM23" s="194"/>
      <c r="AN23" s="194"/>
      <c r="AO23" s="194"/>
      <c r="AQ23" s="184" t="str">
        <f>INDEX(PlayerTable!C:C,MATCH(C23,PlayerTable!D:D,0))</f>
        <v>Flying Moose</v>
      </c>
      <c r="AR23" s="194">
        <f>COUNT(Goalies!J$53:J$80)</f>
        <v>10</v>
      </c>
      <c r="AS23" s="194">
        <f>INDEX(PlayerTable!H:H,MATCH(C23,PlayerTable!D:D,0))</f>
        <v>0</v>
      </c>
      <c r="AT23" s="194">
        <f>INDEX(PlayerTable!I:I,MATCH(C23,PlayerTable!D:D,0))</f>
        <v>1</v>
      </c>
      <c r="AU23" s="194">
        <f>INDEX(PlayerTable!J:J,MATCH(C23,PlayerTable!D:D,0))</f>
        <v>1</v>
      </c>
      <c r="AV23" s="194">
        <f>IF(INDEX(PlayerTable!K:K,MATCH(C23,PlayerTable!D:D,0))="", 0, INDEX(PlayerTable!K:K,MATCH(C23,PlayerTable!D:D,0)))</f>
        <v>0</v>
      </c>
    </row>
    <row r="24" spans="1:49" ht="15" customHeight="1" x14ac:dyDescent="0.25">
      <c r="A24" s="194" t="str">
        <f t="shared" si="0"/>
        <v/>
      </c>
      <c r="C24" s="43">
        <v>4004</v>
      </c>
      <c r="D24" s="129" t="s">
        <v>116</v>
      </c>
      <c r="E24" s="129" t="s">
        <v>117</v>
      </c>
      <c r="F24" s="68">
        <f t="shared" si="1"/>
        <v>93</v>
      </c>
      <c r="G24" s="108">
        <f t="shared" si="2"/>
        <v>13</v>
      </c>
      <c r="H24" s="108">
        <f t="shared" si="3"/>
        <v>6</v>
      </c>
      <c r="I24" s="108">
        <f t="shared" si="4"/>
        <v>19</v>
      </c>
      <c r="J24" s="125">
        <f t="shared" si="5"/>
        <v>0.20430107526881722</v>
      </c>
      <c r="K24" s="108">
        <f t="shared" si="6"/>
        <v>9</v>
      </c>
      <c r="L24" s="121"/>
      <c r="M24" s="108"/>
      <c r="N24" s="108"/>
      <c r="O24" s="108"/>
      <c r="P24" s="108"/>
      <c r="Q24" s="127"/>
      <c r="R24" s="116"/>
      <c r="Y24" s="94" t="s">
        <v>92</v>
      </c>
      <c r="Z24" s="130">
        <v>29</v>
      </c>
      <c r="AA24" s="130">
        <v>5</v>
      </c>
      <c r="AB24" s="130">
        <v>4</v>
      </c>
      <c r="AC24" s="130">
        <v>9</v>
      </c>
      <c r="AD24" s="99">
        <v>3</v>
      </c>
      <c r="AE24" s="102" t="s">
        <v>92</v>
      </c>
      <c r="AF24" s="194">
        <v>26</v>
      </c>
      <c r="AG24" s="194">
        <v>0</v>
      </c>
      <c r="AH24" s="194">
        <v>0</v>
      </c>
      <c r="AI24" s="194">
        <v>0</v>
      </c>
      <c r="AJ24" s="99">
        <v>0</v>
      </c>
      <c r="AK24" s="129" t="s">
        <v>415</v>
      </c>
      <c r="AL24" s="194">
        <v>28</v>
      </c>
      <c r="AM24" s="194">
        <v>7</v>
      </c>
      <c r="AN24" s="194">
        <v>1</v>
      </c>
      <c r="AO24" s="194">
        <v>8</v>
      </c>
      <c r="AP24" s="99">
        <v>0</v>
      </c>
      <c r="AQ24" s="184" t="str">
        <f>INDEX(PlayerTable!C:C,MATCH(C24,PlayerTable!D:D,0))</f>
        <v>Flying Moose</v>
      </c>
      <c r="AR24" s="194">
        <f>COUNT(Goalies!J$53:J$80)</f>
        <v>10</v>
      </c>
      <c r="AS24" s="194">
        <f>INDEX(PlayerTable!H:H,MATCH(C24,PlayerTable!D:D,0))</f>
        <v>1</v>
      </c>
      <c r="AT24" s="194">
        <f>INDEX(PlayerTable!I:I,MATCH(C24,PlayerTable!D:D,0))</f>
        <v>1</v>
      </c>
      <c r="AU24" s="194">
        <f>INDEX(PlayerTable!J:J,MATCH(C24,PlayerTable!D:D,0))</f>
        <v>2</v>
      </c>
      <c r="AV24" s="194">
        <f>IF(INDEX(PlayerTable!K:K,MATCH(C24,PlayerTable!D:D,0))="", 0, INDEX(PlayerTable!K:K,MATCH(C24,PlayerTable!D:D,0)))</f>
        <v>6</v>
      </c>
    </row>
    <row r="25" spans="1:49" ht="15" customHeight="1" x14ac:dyDescent="0.25">
      <c r="A25" s="194" t="str">
        <f t="shared" si="0"/>
        <v/>
      </c>
      <c r="C25" s="43">
        <v>4027</v>
      </c>
      <c r="D25" s="169" t="s">
        <v>168</v>
      </c>
      <c r="E25" s="169" t="s">
        <v>470</v>
      </c>
      <c r="F25" s="68">
        <f t="shared" si="1"/>
        <v>10</v>
      </c>
      <c r="G25" s="108">
        <f t="shared" si="2"/>
        <v>2</v>
      </c>
      <c r="H25" s="108">
        <f t="shared" si="3"/>
        <v>1</v>
      </c>
      <c r="I25" s="108">
        <f t="shared" si="4"/>
        <v>3</v>
      </c>
      <c r="J25" s="125">
        <f t="shared" si="5"/>
        <v>0.3</v>
      </c>
      <c r="K25" s="108">
        <f t="shared" si="6"/>
        <v>6</v>
      </c>
      <c r="L25" s="121"/>
      <c r="M25" s="108"/>
      <c r="N25" s="108"/>
      <c r="O25" s="108"/>
      <c r="P25" s="108"/>
      <c r="Q25" s="127"/>
      <c r="R25" s="108"/>
      <c r="Y25" s="94"/>
      <c r="Z25" s="95"/>
      <c r="AA25" s="95"/>
      <c r="AB25" s="95"/>
      <c r="AC25" s="95"/>
      <c r="AE25" s="102"/>
      <c r="AF25" s="194"/>
      <c r="AG25" s="194"/>
      <c r="AH25" s="194"/>
      <c r="AI25" s="194"/>
      <c r="AK25" s="129"/>
      <c r="AL25" s="194"/>
      <c r="AM25" s="194"/>
      <c r="AN25" s="194"/>
      <c r="AO25" s="194"/>
      <c r="AQ25" s="184" t="str">
        <f>INDEX(PlayerTable!C:C,MATCH(C25,PlayerTable!D:D,0))</f>
        <v>Flying Moose</v>
      </c>
      <c r="AR25" s="194">
        <f>COUNT(Goalies!J$53:J$80)</f>
        <v>10</v>
      </c>
      <c r="AS25" s="194">
        <f>INDEX(PlayerTable!H:H,MATCH(C25,PlayerTable!D:D,0))</f>
        <v>2</v>
      </c>
      <c r="AT25" s="194">
        <f>INDEX(PlayerTable!I:I,MATCH(C25,PlayerTable!D:D,0))</f>
        <v>1</v>
      </c>
      <c r="AU25" s="194">
        <f>INDEX(PlayerTable!J:J,MATCH(C25,PlayerTable!D:D,0))</f>
        <v>3</v>
      </c>
      <c r="AV25" s="194">
        <f>IF(INDEX(PlayerTable!K:K,MATCH(C25,PlayerTable!D:D,0))="", 0, INDEX(PlayerTable!K:K,MATCH(C25,PlayerTable!D:D,0)))</f>
        <v>6</v>
      </c>
    </row>
    <row r="26" spans="1:49" ht="15" customHeight="1" x14ac:dyDescent="0.25">
      <c r="A26" s="194" t="str">
        <f t="shared" si="0"/>
        <v/>
      </c>
      <c r="C26" s="43">
        <v>4028</v>
      </c>
      <c r="D26" s="169" t="s">
        <v>43</v>
      </c>
      <c r="E26" s="169" t="s">
        <v>495</v>
      </c>
      <c r="F26" s="68">
        <f t="shared" si="1"/>
        <v>10</v>
      </c>
      <c r="G26" s="108">
        <f t="shared" si="2"/>
        <v>1</v>
      </c>
      <c r="H26" s="108">
        <f t="shared" si="3"/>
        <v>5</v>
      </c>
      <c r="I26" s="108">
        <f t="shared" si="4"/>
        <v>6</v>
      </c>
      <c r="J26" s="125">
        <f t="shared" si="5"/>
        <v>0.6</v>
      </c>
      <c r="K26" s="108">
        <f t="shared" si="6"/>
        <v>3</v>
      </c>
      <c r="L26" s="121"/>
      <c r="M26" s="108"/>
      <c r="N26" s="108"/>
      <c r="O26" s="108"/>
      <c r="P26" s="108"/>
      <c r="Q26" s="127"/>
      <c r="R26" s="108"/>
      <c r="Y26" s="94"/>
      <c r="Z26" s="95"/>
      <c r="AA26" s="95"/>
      <c r="AB26" s="95"/>
      <c r="AC26" s="95"/>
      <c r="AE26" s="102"/>
      <c r="AK26" s="129"/>
      <c r="AQ26" s="184" t="str">
        <f>INDEX(PlayerTable!C:C,MATCH(C26,PlayerTable!D:D,0))</f>
        <v>Flying Moose</v>
      </c>
      <c r="AR26" s="194">
        <f>COUNT(Goalies!J$53:J$80)</f>
        <v>10</v>
      </c>
      <c r="AS26" s="194">
        <f>INDEX(PlayerTable!H:H,MATCH(C26,PlayerTable!D:D,0))</f>
        <v>1</v>
      </c>
      <c r="AT26" s="194">
        <f>INDEX(PlayerTable!I:I,MATCH(C26,PlayerTable!D:D,0))</f>
        <v>5</v>
      </c>
      <c r="AU26" s="194">
        <f>INDEX(PlayerTable!J:J,MATCH(C26,PlayerTable!D:D,0))</f>
        <v>6</v>
      </c>
      <c r="AV26" s="194">
        <f>IF(INDEX(PlayerTable!K:K,MATCH(C26,PlayerTable!D:D,0))="", 0, INDEX(PlayerTable!K:K,MATCH(C26,PlayerTable!D:D,0)))</f>
        <v>3</v>
      </c>
    </row>
    <row r="27" spans="1:49" ht="15" customHeight="1" x14ac:dyDescent="0.25">
      <c r="A27" s="194" t="str">
        <f t="shared" si="0"/>
        <v/>
      </c>
      <c r="C27" s="43">
        <v>4029</v>
      </c>
      <c r="D27" s="169" t="s">
        <v>471</v>
      </c>
      <c r="E27" s="169" t="s">
        <v>472</v>
      </c>
      <c r="F27" s="68">
        <f t="shared" si="1"/>
        <v>10</v>
      </c>
      <c r="G27" s="108">
        <f t="shared" si="2"/>
        <v>2</v>
      </c>
      <c r="H27" s="108">
        <f t="shared" si="3"/>
        <v>0</v>
      </c>
      <c r="I27" s="108">
        <f t="shared" si="4"/>
        <v>2</v>
      </c>
      <c r="J27" s="125">
        <f t="shared" si="5"/>
        <v>0.2</v>
      </c>
      <c r="K27" s="108">
        <f t="shared" si="6"/>
        <v>3</v>
      </c>
      <c r="L27" s="121"/>
      <c r="M27" s="108"/>
      <c r="N27" s="108"/>
      <c r="O27" s="108"/>
      <c r="P27" s="108"/>
      <c r="Q27" s="127"/>
      <c r="R27" s="108"/>
      <c r="Y27" s="94"/>
      <c r="Z27" s="95"/>
      <c r="AA27" s="95"/>
      <c r="AB27" s="95"/>
      <c r="AC27" s="95"/>
      <c r="AE27" s="102"/>
      <c r="AK27" s="129"/>
      <c r="AQ27" s="184" t="str">
        <f>INDEX(PlayerTable!C:C,MATCH(C27,PlayerTable!D:D,0))</f>
        <v>Flying Moose</v>
      </c>
      <c r="AR27" s="194">
        <f>COUNT(Goalies!J$53:J$80)</f>
        <v>10</v>
      </c>
      <c r="AS27" s="194">
        <f>INDEX(PlayerTable!H:H,MATCH(C27,PlayerTable!D:D,0))</f>
        <v>2</v>
      </c>
      <c r="AT27" s="194">
        <f>INDEX(PlayerTable!I:I,MATCH(C27,PlayerTable!D:D,0))</f>
        <v>0</v>
      </c>
      <c r="AU27" s="194">
        <f>INDEX(PlayerTable!J:J,MATCH(C27,PlayerTable!D:D,0))</f>
        <v>2</v>
      </c>
      <c r="AV27" s="194">
        <f>IF(INDEX(PlayerTable!K:K,MATCH(C27,PlayerTable!D:D,0))="", 0, INDEX(PlayerTable!K:K,MATCH(C27,PlayerTable!D:D,0)))</f>
        <v>3</v>
      </c>
    </row>
    <row r="28" spans="1:49" s="8" customFormat="1" ht="15" customHeight="1" x14ac:dyDescent="0.25">
      <c r="A28" s="194" t="str">
        <f t="shared" si="0"/>
        <v/>
      </c>
      <c r="B28" s="103"/>
      <c r="C28" s="43">
        <v>4009</v>
      </c>
      <c r="D28" s="184" t="s">
        <v>57</v>
      </c>
      <c r="E28" s="184" t="s">
        <v>111</v>
      </c>
      <c r="F28" s="68">
        <f t="shared" si="1"/>
        <v>93</v>
      </c>
      <c r="G28" s="108">
        <f t="shared" si="2"/>
        <v>2</v>
      </c>
      <c r="H28" s="108">
        <f t="shared" si="3"/>
        <v>5</v>
      </c>
      <c r="I28" s="108">
        <f t="shared" si="4"/>
        <v>7</v>
      </c>
      <c r="J28" s="125">
        <f t="shared" si="5"/>
        <v>7.5268817204301078E-2</v>
      </c>
      <c r="K28" s="108">
        <f t="shared" si="6"/>
        <v>3</v>
      </c>
      <c r="L28" s="121"/>
      <c r="M28" s="108"/>
      <c r="N28" s="108"/>
      <c r="O28" s="108"/>
      <c r="P28" s="108"/>
      <c r="Q28" s="127"/>
      <c r="R28" s="116"/>
      <c r="S28" s="62"/>
      <c r="T28" s="31"/>
      <c r="U28" s="31"/>
      <c r="V28" s="31"/>
      <c r="W28" s="31"/>
      <c r="X28" s="63"/>
      <c r="Y28" s="94" t="s">
        <v>92</v>
      </c>
      <c r="Z28" s="194">
        <v>29</v>
      </c>
      <c r="AA28" s="194">
        <v>1</v>
      </c>
      <c r="AB28" s="194">
        <v>3</v>
      </c>
      <c r="AC28" s="194">
        <v>4</v>
      </c>
      <c r="AD28" s="99">
        <v>3</v>
      </c>
      <c r="AE28" s="102" t="s">
        <v>92</v>
      </c>
      <c r="AF28" s="194">
        <v>26</v>
      </c>
      <c r="AG28" s="194">
        <v>0</v>
      </c>
      <c r="AH28" s="194">
        <v>1</v>
      </c>
      <c r="AI28" s="194">
        <v>1</v>
      </c>
      <c r="AJ28" s="99">
        <v>0</v>
      </c>
      <c r="AK28" s="129" t="s">
        <v>415</v>
      </c>
      <c r="AL28" s="194">
        <v>28</v>
      </c>
      <c r="AM28" s="194">
        <v>0</v>
      </c>
      <c r="AN28" s="194">
        <v>1</v>
      </c>
      <c r="AO28" s="194">
        <v>1</v>
      </c>
      <c r="AP28" s="99">
        <v>0</v>
      </c>
      <c r="AQ28" s="184" t="str">
        <f>INDEX(PlayerTable!C:C,MATCH(C28,PlayerTable!D:D,0))</f>
        <v>Flying Moose</v>
      </c>
      <c r="AR28" s="194">
        <f>COUNT(Goalies!J$53:J$80)</f>
        <v>10</v>
      </c>
      <c r="AS28" s="194">
        <f>INDEX(PlayerTable!H:H,MATCH(C28,PlayerTable!D:D,0))</f>
        <v>1</v>
      </c>
      <c r="AT28" s="194">
        <f>INDEX(PlayerTable!I:I,MATCH(C28,PlayerTable!D:D,0))</f>
        <v>0</v>
      </c>
      <c r="AU28" s="194">
        <f>INDEX(PlayerTable!J:J,MATCH(C28,PlayerTable!D:D,0))</f>
        <v>1</v>
      </c>
      <c r="AV28" s="194">
        <f>IF(INDEX(PlayerTable!K:K,MATCH(C28,PlayerTable!D:D,0))="", 0, INDEX(PlayerTable!K:K,MATCH(C28,PlayerTable!D:D,0)))</f>
        <v>0</v>
      </c>
      <c r="AW28" s="112"/>
    </row>
    <row r="29" spans="1:49" s="8" customFormat="1" ht="15" customHeight="1" x14ac:dyDescent="0.25">
      <c r="A29" s="194" t="str">
        <f t="shared" si="0"/>
        <v/>
      </c>
      <c r="B29" s="103"/>
      <c r="C29" s="194">
        <v>4010</v>
      </c>
      <c r="D29" s="184" t="s">
        <v>98</v>
      </c>
      <c r="E29" s="184" t="s">
        <v>99</v>
      </c>
      <c r="F29" s="68">
        <f t="shared" si="1"/>
        <v>93</v>
      </c>
      <c r="G29" s="108">
        <f t="shared" si="2"/>
        <v>5</v>
      </c>
      <c r="H29" s="108">
        <f t="shared" si="3"/>
        <v>5</v>
      </c>
      <c r="I29" s="108">
        <f t="shared" si="4"/>
        <v>10</v>
      </c>
      <c r="J29" s="125">
        <f t="shared" si="5"/>
        <v>0.10752688172043011</v>
      </c>
      <c r="K29" s="108">
        <f t="shared" si="6"/>
        <v>3</v>
      </c>
      <c r="L29" s="121"/>
      <c r="M29" s="31"/>
      <c r="N29" s="31"/>
      <c r="O29" s="31"/>
      <c r="P29" s="31"/>
      <c r="Q29" s="91"/>
      <c r="R29" s="116"/>
      <c r="S29" s="62"/>
      <c r="T29" s="31"/>
      <c r="U29" s="31"/>
      <c r="V29" s="31"/>
      <c r="W29" s="31"/>
      <c r="X29" s="63"/>
      <c r="Y29" s="94" t="s">
        <v>92</v>
      </c>
      <c r="Z29" s="95">
        <v>29</v>
      </c>
      <c r="AA29" s="95">
        <v>1</v>
      </c>
      <c r="AB29" s="95">
        <v>1</v>
      </c>
      <c r="AC29" s="95">
        <v>2</v>
      </c>
      <c r="AD29" s="99">
        <v>3</v>
      </c>
      <c r="AE29" s="102" t="s">
        <v>92</v>
      </c>
      <c r="AF29" s="130">
        <v>26</v>
      </c>
      <c r="AG29" s="130">
        <v>1</v>
      </c>
      <c r="AH29" s="130">
        <v>3</v>
      </c>
      <c r="AI29" s="130">
        <v>4</v>
      </c>
      <c r="AJ29" s="99">
        <v>0</v>
      </c>
      <c r="AK29" s="129" t="s">
        <v>415</v>
      </c>
      <c r="AL29" s="130">
        <v>28</v>
      </c>
      <c r="AM29" s="130">
        <v>3</v>
      </c>
      <c r="AN29" s="130">
        <v>1</v>
      </c>
      <c r="AO29" s="130">
        <v>4</v>
      </c>
      <c r="AP29" s="99">
        <v>0</v>
      </c>
      <c r="AQ29" s="184" t="str">
        <f>INDEX(PlayerTable!C:C,MATCH(C29,PlayerTable!D:D,0))</f>
        <v>Flying Moose</v>
      </c>
      <c r="AR29" s="194">
        <f>COUNT(Goalies!J$53:J$80)</f>
        <v>10</v>
      </c>
      <c r="AS29" s="194">
        <f>INDEX(PlayerTable!H:H,MATCH(C29,PlayerTable!D:D,0))</f>
        <v>0</v>
      </c>
      <c r="AT29" s="194">
        <f>INDEX(PlayerTable!I:I,MATCH(C29,PlayerTable!D:D,0))</f>
        <v>0</v>
      </c>
      <c r="AU29" s="194">
        <f>INDEX(PlayerTable!J:J,MATCH(C29,PlayerTable!D:D,0))</f>
        <v>0</v>
      </c>
      <c r="AV29" s="194">
        <f>IF(INDEX(PlayerTable!K:K,MATCH(C29,PlayerTable!D:D,0))="", 0, INDEX(PlayerTable!K:K,MATCH(C29,PlayerTable!D:D,0)))</f>
        <v>0</v>
      </c>
      <c r="AW29" s="112"/>
    </row>
    <row r="30" spans="1:49" s="8" customFormat="1" ht="15" customHeight="1" x14ac:dyDescent="0.25">
      <c r="A30" s="194" t="str">
        <f t="shared" si="0"/>
        <v/>
      </c>
      <c r="B30" s="103"/>
      <c r="C30" s="43">
        <v>4018</v>
      </c>
      <c r="D30" s="8" t="s">
        <v>374</v>
      </c>
      <c r="E30" s="8" t="s">
        <v>375</v>
      </c>
      <c r="F30" s="68">
        <f t="shared" si="1"/>
        <v>64</v>
      </c>
      <c r="G30" s="108">
        <f t="shared" si="2"/>
        <v>29</v>
      </c>
      <c r="H30" s="108">
        <f t="shared" si="3"/>
        <v>7</v>
      </c>
      <c r="I30" s="108">
        <f t="shared" si="4"/>
        <v>36</v>
      </c>
      <c r="J30" s="125">
        <f t="shared" si="5"/>
        <v>0.5625</v>
      </c>
      <c r="K30" s="108">
        <f t="shared" si="6"/>
        <v>3</v>
      </c>
      <c r="L30" s="121"/>
      <c r="M30" s="108"/>
      <c r="N30" s="108"/>
      <c r="O30" s="108"/>
      <c r="P30" s="108"/>
      <c r="Q30" s="127"/>
      <c r="R30" s="116"/>
      <c r="S30" s="62"/>
      <c r="T30" s="31"/>
      <c r="U30" s="31"/>
      <c r="V30" s="31"/>
      <c r="W30" s="31"/>
      <c r="X30" s="63"/>
      <c r="Y30" s="94"/>
      <c r="Z30" s="95"/>
      <c r="AA30" s="95"/>
      <c r="AB30" s="95"/>
      <c r="AC30" s="95"/>
      <c r="AD30" s="99"/>
      <c r="AE30" s="102" t="s">
        <v>92</v>
      </c>
      <c r="AF30" s="194">
        <v>26</v>
      </c>
      <c r="AG30" s="194">
        <v>11</v>
      </c>
      <c r="AH30" s="194">
        <v>5</v>
      </c>
      <c r="AI30" s="194">
        <v>16</v>
      </c>
      <c r="AJ30" s="99">
        <v>3</v>
      </c>
      <c r="AK30" s="129" t="s">
        <v>415</v>
      </c>
      <c r="AL30" s="194">
        <v>28</v>
      </c>
      <c r="AM30" s="194">
        <v>18</v>
      </c>
      <c r="AN30" s="194">
        <v>2</v>
      </c>
      <c r="AO30" s="194">
        <v>20</v>
      </c>
      <c r="AP30" s="99">
        <v>0</v>
      </c>
      <c r="AQ30" s="184" t="str">
        <f>INDEX(PlayerTable!C:C,MATCH(C30,PlayerTable!D:D,0))</f>
        <v>Flying Moose</v>
      </c>
      <c r="AR30" s="194">
        <f>COUNT(Goalies!J$53:J$80)</f>
        <v>10</v>
      </c>
      <c r="AS30" s="194">
        <f>INDEX(PlayerTable!H:H,MATCH(C30,PlayerTable!D:D,0))</f>
        <v>0</v>
      </c>
      <c r="AT30" s="194">
        <f>INDEX(PlayerTable!I:I,MATCH(C30,PlayerTable!D:D,0))</f>
        <v>0</v>
      </c>
      <c r="AU30" s="194">
        <f>INDEX(PlayerTable!J:J,MATCH(C30,PlayerTable!D:D,0))</f>
        <v>0</v>
      </c>
      <c r="AV30" s="194">
        <f>IF(INDEX(PlayerTable!K:K,MATCH(C30,PlayerTable!D:D,0))="", 0, INDEX(PlayerTable!K:K,MATCH(C30,PlayerTable!D:D,0)))</f>
        <v>0</v>
      </c>
      <c r="AW30" s="112"/>
    </row>
    <row r="31" spans="1:49" s="8" customFormat="1" ht="15" customHeight="1" x14ac:dyDescent="0.25">
      <c r="A31" s="194" t="str">
        <f t="shared" si="0"/>
        <v/>
      </c>
      <c r="B31" s="103"/>
      <c r="C31" s="43">
        <v>4030</v>
      </c>
      <c r="D31" s="169" t="s">
        <v>502</v>
      </c>
      <c r="E31" s="169" t="s">
        <v>503</v>
      </c>
      <c r="F31" s="68">
        <f t="shared" si="1"/>
        <v>10</v>
      </c>
      <c r="G31" s="108">
        <f t="shared" si="2"/>
        <v>1</v>
      </c>
      <c r="H31" s="108">
        <f t="shared" si="3"/>
        <v>2</v>
      </c>
      <c r="I31" s="108">
        <f t="shared" si="4"/>
        <v>3</v>
      </c>
      <c r="J31" s="125">
        <f t="shared" si="5"/>
        <v>0.3</v>
      </c>
      <c r="K31" s="108">
        <f t="shared" si="6"/>
        <v>0</v>
      </c>
      <c r="L31" s="121"/>
      <c r="M31" s="108"/>
      <c r="N31" s="108"/>
      <c r="O31" s="108"/>
      <c r="P31" s="108"/>
      <c r="Q31" s="127"/>
      <c r="R31" s="108"/>
      <c r="S31" s="62"/>
      <c r="T31" s="31"/>
      <c r="U31" s="31"/>
      <c r="V31" s="31"/>
      <c r="W31" s="31"/>
      <c r="X31" s="63"/>
      <c r="Y31" s="94"/>
      <c r="Z31" s="95"/>
      <c r="AA31" s="95"/>
      <c r="AB31" s="95"/>
      <c r="AC31" s="95"/>
      <c r="AD31" s="99"/>
      <c r="AE31" s="102"/>
      <c r="AF31" s="194"/>
      <c r="AG31" s="194"/>
      <c r="AH31" s="194"/>
      <c r="AI31" s="194"/>
      <c r="AJ31" s="99"/>
      <c r="AK31" s="129"/>
      <c r="AL31" s="194"/>
      <c r="AM31" s="194"/>
      <c r="AN31" s="194"/>
      <c r="AO31" s="194"/>
      <c r="AP31" s="99"/>
      <c r="AQ31" s="184" t="str">
        <f>INDEX(PlayerTable!C:C,MATCH(C31,PlayerTable!D:D,0))</f>
        <v>Flying Moose</v>
      </c>
      <c r="AR31" s="194">
        <f>COUNT(Goalies!J$53:J$80)</f>
        <v>10</v>
      </c>
      <c r="AS31" s="194">
        <f>INDEX(PlayerTable!H:H,MATCH(C31,PlayerTable!D:D,0))</f>
        <v>1</v>
      </c>
      <c r="AT31" s="194">
        <f>INDEX(PlayerTable!I:I,MATCH(C31,PlayerTable!D:D,0))</f>
        <v>2</v>
      </c>
      <c r="AU31" s="194">
        <f>INDEX(PlayerTable!J:J,MATCH(C31,PlayerTable!D:D,0))</f>
        <v>3</v>
      </c>
      <c r="AV31" s="194">
        <f>IF(INDEX(PlayerTable!K:K,MATCH(C31,PlayerTable!D:D,0))="", 0, INDEX(PlayerTable!K:K,MATCH(C31,PlayerTable!D:D,0)))</f>
        <v>0</v>
      </c>
      <c r="AW31" s="112"/>
    </row>
    <row r="32" spans="1:49" ht="15" customHeight="1" x14ac:dyDescent="0.25">
      <c r="A32" s="194" t="str">
        <f t="shared" si="0"/>
        <v/>
      </c>
      <c r="C32" s="43">
        <v>4011</v>
      </c>
      <c r="D32" s="184" t="s">
        <v>100</v>
      </c>
      <c r="E32" s="184" t="s">
        <v>104</v>
      </c>
      <c r="F32" s="68">
        <f t="shared" si="1"/>
        <v>122</v>
      </c>
      <c r="G32" s="108">
        <f t="shared" si="2"/>
        <v>22</v>
      </c>
      <c r="H32" s="108">
        <f t="shared" si="3"/>
        <v>13</v>
      </c>
      <c r="I32" s="108">
        <f t="shared" si="4"/>
        <v>35</v>
      </c>
      <c r="J32" s="125">
        <f t="shared" si="5"/>
        <v>0.28688524590163933</v>
      </c>
      <c r="K32" s="108">
        <f t="shared" si="6"/>
        <v>21</v>
      </c>
      <c r="L32" s="107" t="s">
        <v>266</v>
      </c>
      <c r="M32" s="116">
        <v>29</v>
      </c>
      <c r="N32" s="116">
        <v>2</v>
      </c>
      <c r="O32" s="116">
        <v>0</v>
      </c>
      <c r="P32" s="116">
        <v>2</v>
      </c>
      <c r="Q32" s="128"/>
      <c r="R32" s="116"/>
      <c r="Y32" s="94" t="s">
        <v>92</v>
      </c>
      <c r="Z32" s="194">
        <v>29</v>
      </c>
      <c r="AA32" s="194">
        <v>10</v>
      </c>
      <c r="AB32" s="194">
        <v>6</v>
      </c>
      <c r="AC32" s="194">
        <v>16</v>
      </c>
      <c r="AD32" s="99">
        <v>12</v>
      </c>
      <c r="AE32" s="102" t="s">
        <v>92</v>
      </c>
      <c r="AF32" s="194">
        <v>26</v>
      </c>
      <c r="AG32" s="194">
        <v>9</v>
      </c>
      <c r="AH32" s="194">
        <v>3</v>
      </c>
      <c r="AI32" s="194">
        <v>12</v>
      </c>
      <c r="AJ32" s="99">
        <v>6</v>
      </c>
      <c r="AK32" s="129" t="s">
        <v>415</v>
      </c>
      <c r="AL32" s="194">
        <v>28</v>
      </c>
      <c r="AM32" s="194">
        <v>1</v>
      </c>
      <c r="AN32" s="194">
        <v>3</v>
      </c>
      <c r="AO32" s="194">
        <v>4</v>
      </c>
      <c r="AP32" s="99">
        <v>3</v>
      </c>
      <c r="AQ32" s="184" t="str">
        <f>INDEX(PlayerTable!C:C,MATCH(C32,PlayerTable!D:D,0))</f>
        <v>Flying Moose</v>
      </c>
      <c r="AR32" s="194">
        <f>COUNT(Goalies!J$53:J$80)</f>
        <v>10</v>
      </c>
      <c r="AS32" s="194">
        <f>INDEX(PlayerTable!H:H,MATCH(C32,PlayerTable!D:D,0))</f>
        <v>0</v>
      </c>
      <c r="AT32" s="194">
        <f>INDEX(PlayerTable!I:I,MATCH(C32,PlayerTable!D:D,0))</f>
        <v>1</v>
      </c>
      <c r="AU32" s="194">
        <f>INDEX(PlayerTable!J:J,MATCH(C32,PlayerTable!D:D,0))</f>
        <v>1</v>
      </c>
      <c r="AV32" s="194">
        <f>IF(INDEX(PlayerTable!K:K,MATCH(C32,PlayerTable!D:D,0))="", 0, INDEX(PlayerTable!K:K,MATCH(C32,PlayerTable!D:D,0)))</f>
        <v>0</v>
      </c>
    </row>
    <row r="33" spans="1:49" ht="15" customHeight="1" x14ac:dyDescent="0.25">
      <c r="A33" s="194" t="str">
        <f t="shared" si="0"/>
        <v/>
      </c>
      <c r="C33" s="43">
        <v>4020</v>
      </c>
      <c r="D33" t="s">
        <v>41</v>
      </c>
      <c r="E33" t="s">
        <v>400</v>
      </c>
      <c r="F33" s="68">
        <f t="shared" si="1"/>
        <v>64</v>
      </c>
      <c r="G33" s="108">
        <f t="shared" si="2"/>
        <v>3</v>
      </c>
      <c r="H33" s="108">
        <f t="shared" si="3"/>
        <v>3</v>
      </c>
      <c r="I33" s="108">
        <f t="shared" si="4"/>
        <v>6</v>
      </c>
      <c r="J33" s="125">
        <f t="shared" si="5"/>
        <v>9.375E-2</v>
      </c>
      <c r="K33" s="108">
        <f t="shared" si="6"/>
        <v>3</v>
      </c>
      <c r="L33" s="121"/>
      <c r="M33" s="108"/>
      <c r="N33" s="108"/>
      <c r="O33" s="108"/>
      <c r="P33" s="108"/>
      <c r="Q33" s="127"/>
      <c r="R33" s="116"/>
      <c r="Y33" s="94"/>
      <c r="Z33" s="95"/>
      <c r="AA33" s="95"/>
      <c r="AB33" s="95"/>
      <c r="AC33" s="95"/>
      <c r="AE33" s="102" t="s">
        <v>92</v>
      </c>
      <c r="AF33" s="130">
        <v>26</v>
      </c>
      <c r="AG33" s="130">
        <v>0</v>
      </c>
      <c r="AH33" s="130">
        <v>2</v>
      </c>
      <c r="AI33" s="130">
        <v>2</v>
      </c>
      <c r="AJ33" s="99">
        <v>0</v>
      </c>
      <c r="AK33" s="129" t="s">
        <v>415</v>
      </c>
      <c r="AL33" s="130">
        <v>28</v>
      </c>
      <c r="AM33" s="130">
        <v>3</v>
      </c>
      <c r="AN33" s="130">
        <v>1</v>
      </c>
      <c r="AO33" s="130">
        <v>4</v>
      </c>
      <c r="AP33" s="99">
        <v>3</v>
      </c>
      <c r="AQ33" s="184" t="str">
        <f>INDEX(PlayerTable!C:C,MATCH(C33,PlayerTable!D:D,0))</f>
        <v>Flying Moose</v>
      </c>
      <c r="AR33" s="194">
        <f>COUNT(Goalies!J$53:J$80)</f>
        <v>10</v>
      </c>
      <c r="AS33" s="194">
        <f>INDEX(PlayerTable!H:H,MATCH(C33,PlayerTable!D:D,0))</f>
        <v>0</v>
      </c>
      <c r="AT33" s="194">
        <f>INDEX(PlayerTable!I:I,MATCH(C33,PlayerTable!D:D,0))</f>
        <v>0</v>
      </c>
      <c r="AU33" s="194">
        <f>INDEX(PlayerTable!J:J,MATCH(C33,PlayerTable!D:D,0))</f>
        <v>0</v>
      </c>
      <c r="AV33" s="194">
        <f>IF(INDEX(PlayerTable!K:K,MATCH(C33,PlayerTable!D:D,0))="", 0, INDEX(PlayerTable!K:K,MATCH(C33,PlayerTable!D:D,0)))</f>
        <v>0</v>
      </c>
    </row>
    <row r="34" spans="1:49" ht="15" customHeight="1" x14ac:dyDescent="0.25">
      <c r="A34" s="194" t="str">
        <f t="shared" si="0"/>
        <v/>
      </c>
      <c r="C34" s="43">
        <v>4013</v>
      </c>
      <c r="D34" t="s">
        <v>118</v>
      </c>
      <c r="E34" t="s">
        <v>95</v>
      </c>
      <c r="F34" s="68">
        <f t="shared" si="1"/>
        <v>120</v>
      </c>
      <c r="G34" s="108">
        <f t="shared" si="2"/>
        <v>38</v>
      </c>
      <c r="H34" s="108">
        <f t="shared" si="3"/>
        <v>23</v>
      </c>
      <c r="I34" s="108">
        <f t="shared" si="4"/>
        <v>61</v>
      </c>
      <c r="J34" s="125">
        <f t="shared" si="5"/>
        <v>0.5083333333333333</v>
      </c>
      <c r="K34" s="108">
        <f t="shared" si="6"/>
        <v>12</v>
      </c>
      <c r="L34" s="107"/>
      <c r="M34" s="108"/>
      <c r="N34" s="108"/>
      <c r="O34" s="108"/>
      <c r="P34" s="108"/>
      <c r="Q34" s="127"/>
      <c r="R34" s="116"/>
      <c r="S34" s="62" t="s">
        <v>273</v>
      </c>
      <c r="T34" s="31">
        <v>27</v>
      </c>
      <c r="U34" s="31">
        <v>9</v>
      </c>
      <c r="V34" s="31">
        <v>8</v>
      </c>
      <c r="W34" s="31">
        <v>17</v>
      </c>
      <c r="X34" s="63">
        <v>0</v>
      </c>
      <c r="Y34" s="94" t="s">
        <v>92</v>
      </c>
      <c r="Z34" s="95">
        <v>29</v>
      </c>
      <c r="AA34" s="95">
        <v>9</v>
      </c>
      <c r="AB34" s="95">
        <v>2</v>
      </c>
      <c r="AC34" s="95">
        <v>11</v>
      </c>
      <c r="AD34" s="99">
        <v>3</v>
      </c>
      <c r="AE34" s="102" t="s">
        <v>92</v>
      </c>
      <c r="AF34" s="194">
        <v>26</v>
      </c>
      <c r="AG34" s="194">
        <v>6</v>
      </c>
      <c r="AH34" s="194">
        <v>3</v>
      </c>
      <c r="AI34" s="194">
        <v>9</v>
      </c>
      <c r="AJ34" s="99">
        <v>3</v>
      </c>
      <c r="AK34" s="129" t="s">
        <v>415</v>
      </c>
      <c r="AL34" s="194">
        <v>28</v>
      </c>
      <c r="AM34" s="194">
        <v>13</v>
      </c>
      <c r="AN34" s="194">
        <v>9</v>
      </c>
      <c r="AO34" s="194">
        <v>22</v>
      </c>
      <c r="AP34" s="99">
        <v>3</v>
      </c>
      <c r="AQ34" s="184" t="str">
        <f>INDEX(PlayerTable!C:C,MATCH(C34,PlayerTable!D:D,0))</f>
        <v>Flying Moose</v>
      </c>
      <c r="AR34" s="194">
        <f>COUNT(Goalies!J$53:J$80)</f>
        <v>10</v>
      </c>
      <c r="AS34" s="194">
        <f>INDEX(PlayerTable!H:H,MATCH(C34,PlayerTable!D:D,0))</f>
        <v>1</v>
      </c>
      <c r="AT34" s="194">
        <f>INDEX(PlayerTable!I:I,MATCH(C34,PlayerTable!D:D,0))</f>
        <v>1</v>
      </c>
      <c r="AU34" s="194">
        <f>INDEX(PlayerTable!J:J,MATCH(C34,PlayerTable!D:D,0))</f>
        <v>2</v>
      </c>
      <c r="AV34" s="194">
        <f>IF(INDEX(PlayerTable!K:K,MATCH(C34,PlayerTable!D:D,0))="", 0, INDEX(PlayerTable!K:K,MATCH(C34,PlayerTable!D:D,0)))</f>
        <v>3</v>
      </c>
    </row>
    <row r="35" spans="1:49" ht="15" customHeight="1" x14ac:dyDescent="0.25">
      <c r="A35" s="194" t="str">
        <f t="shared" ref="A35:A68" si="7">IF(AND(ISTEXT(L35), ISTEXT(Q35), ISTEXT(S35), ISTEXT(Y35), ISTEXT(AE35),ISTEXT(AK35),ISTEXT(AQ35)),"Yes", "")</f>
        <v/>
      </c>
      <c r="C35" s="43">
        <v>4014</v>
      </c>
      <c r="D35" t="s">
        <v>114</v>
      </c>
      <c r="E35" t="s">
        <v>95</v>
      </c>
      <c r="F35" s="68">
        <f t="shared" si="1"/>
        <v>93</v>
      </c>
      <c r="G35" s="108">
        <f t="shared" si="2"/>
        <v>7</v>
      </c>
      <c r="H35" s="108">
        <f t="shared" si="3"/>
        <v>10</v>
      </c>
      <c r="I35" s="108">
        <f t="shared" si="4"/>
        <v>17</v>
      </c>
      <c r="J35" s="125">
        <f t="shared" si="5"/>
        <v>0.18279569892473119</v>
      </c>
      <c r="K35" s="108">
        <f t="shared" si="6"/>
        <v>39</v>
      </c>
      <c r="L35" s="121"/>
      <c r="M35" s="108"/>
      <c r="N35" s="108"/>
      <c r="O35" s="108"/>
      <c r="P35" s="108"/>
      <c r="Q35" s="127"/>
      <c r="R35" s="116"/>
      <c r="T35" s="108"/>
      <c r="Y35" s="94" t="s">
        <v>92</v>
      </c>
      <c r="Z35" s="95">
        <v>29</v>
      </c>
      <c r="AA35" s="95">
        <v>3</v>
      </c>
      <c r="AB35" s="95">
        <v>4</v>
      </c>
      <c r="AC35" s="95">
        <v>7</v>
      </c>
      <c r="AD35" s="99">
        <v>6</v>
      </c>
      <c r="AE35" s="102" t="s">
        <v>92</v>
      </c>
      <c r="AF35" s="130">
        <v>26</v>
      </c>
      <c r="AG35" s="130">
        <v>1</v>
      </c>
      <c r="AH35" s="130">
        <v>3</v>
      </c>
      <c r="AI35" s="130">
        <v>4</v>
      </c>
      <c r="AJ35" s="99">
        <v>12</v>
      </c>
      <c r="AK35" s="129" t="s">
        <v>415</v>
      </c>
      <c r="AL35" s="130">
        <v>28</v>
      </c>
      <c r="AM35" s="130">
        <v>3</v>
      </c>
      <c r="AN35" s="130">
        <v>3</v>
      </c>
      <c r="AO35" s="130">
        <v>6</v>
      </c>
      <c r="AP35" s="99">
        <v>12</v>
      </c>
      <c r="AQ35" s="184" t="str">
        <f>INDEX(PlayerTable!C:C,MATCH(C35,PlayerTable!D:D,0))</f>
        <v>Flying Moose</v>
      </c>
      <c r="AR35" s="194">
        <f>COUNT(Goalies!J$53:J$80)</f>
        <v>10</v>
      </c>
      <c r="AS35" s="194">
        <f>INDEX(PlayerTable!H:H,MATCH(C35,PlayerTable!D:D,0))</f>
        <v>0</v>
      </c>
      <c r="AT35" s="194">
        <f>INDEX(PlayerTable!I:I,MATCH(C35,PlayerTable!D:D,0))</f>
        <v>0</v>
      </c>
      <c r="AU35" s="194">
        <f>INDEX(PlayerTable!J:J,MATCH(C35,PlayerTable!D:D,0))</f>
        <v>0</v>
      </c>
      <c r="AV35" s="194">
        <f>IF(INDEX(PlayerTable!K:K,MATCH(C35,PlayerTable!D:D,0))="", 0, INDEX(PlayerTable!K:K,MATCH(C35,PlayerTable!D:D,0)))</f>
        <v>9</v>
      </c>
    </row>
    <row r="36" spans="1:49" ht="15" customHeight="1" x14ac:dyDescent="0.25">
      <c r="A36" s="194" t="str">
        <f t="shared" si="7"/>
        <v/>
      </c>
      <c r="C36" s="194">
        <v>4031</v>
      </c>
      <c r="D36" s="169" t="s">
        <v>62</v>
      </c>
      <c r="E36" s="169" t="s">
        <v>464</v>
      </c>
      <c r="F36" s="68">
        <f t="shared" si="1"/>
        <v>10</v>
      </c>
      <c r="G36" s="108">
        <f t="shared" si="2"/>
        <v>4</v>
      </c>
      <c r="H36" s="108">
        <f t="shared" si="3"/>
        <v>1</v>
      </c>
      <c r="I36" s="108">
        <f t="shared" si="4"/>
        <v>5</v>
      </c>
      <c r="J36" s="125">
        <f t="shared" si="5"/>
        <v>0.5</v>
      </c>
      <c r="K36" s="108">
        <f t="shared" si="6"/>
        <v>0</v>
      </c>
      <c r="L36" s="121"/>
      <c r="M36" s="108"/>
      <c r="N36" s="108"/>
      <c r="O36" s="108"/>
      <c r="P36" s="108"/>
      <c r="Q36" s="127"/>
      <c r="R36" s="108"/>
      <c r="T36" s="108"/>
      <c r="Y36" s="94"/>
      <c r="Z36" s="95"/>
      <c r="AA36" s="95"/>
      <c r="AB36" s="95"/>
      <c r="AC36" s="95"/>
      <c r="AE36" s="102"/>
      <c r="AK36" s="129"/>
      <c r="AQ36" s="184" t="str">
        <f>INDEX(PlayerTable!C:C,MATCH(C36,PlayerTable!D:D,0))</f>
        <v>Flying Moose</v>
      </c>
      <c r="AR36" s="194">
        <f>COUNT(Goalies!J$53:J$80)</f>
        <v>10</v>
      </c>
      <c r="AS36" s="194">
        <f>INDEX(PlayerTable!H:H,MATCH(C36,PlayerTable!D:D,0))</f>
        <v>4</v>
      </c>
      <c r="AT36" s="194">
        <f>INDEX(PlayerTable!I:I,MATCH(C36,PlayerTable!D:D,0))</f>
        <v>1</v>
      </c>
      <c r="AU36" s="194">
        <f>INDEX(PlayerTable!J:J,MATCH(C36,PlayerTable!D:D,0))</f>
        <v>5</v>
      </c>
      <c r="AV36" s="194">
        <f>IF(INDEX(PlayerTable!K:K,MATCH(C36,PlayerTable!D:D,0))="", 0, INDEX(PlayerTable!K:K,MATCH(C36,PlayerTable!D:D,0)))</f>
        <v>0</v>
      </c>
    </row>
    <row r="37" spans="1:49" ht="15" customHeight="1" x14ac:dyDescent="0.25">
      <c r="A37" s="194" t="str">
        <f t="shared" si="7"/>
        <v/>
      </c>
      <c r="C37" s="43">
        <v>4016</v>
      </c>
      <c r="D37" t="s">
        <v>107</v>
      </c>
      <c r="E37" t="s">
        <v>108</v>
      </c>
      <c r="F37" s="68">
        <f t="shared" si="1"/>
        <v>93</v>
      </c>
      <c r="G37" s="108">
        <f t="shared" si="2"/>
        <v>0</v>
      </c>
      <c r="H37" s="108">
        <f t="shared" si="3"/>
        <v>1</v>
      </c>
      <c r="I37" s="108">
        <f t="shared" si="4"/>
        <v>1</v>
      </c>
      <c r="J37" s="125">
        <f t="shared" si="5"/>
        <v>1.0752688172043012E-2</v>
      </c>
      <c r="K37" s="108">
        <f t="shared" si="6"/>
        <v>0</v>
      </c>
      <c r="L37" s="121"/>
      <c r="M37" s="108"/>
      <c r="N37" s="108"/>
      <c r="O37" s="108"/>
      <c r="P37" s="108"/>
      <c r="Q37" s="127"/>
      <c r="R37" s="116"/>
      <c r="Y37" s="94" t="s">
        <v>92</v>
      </c>
      <c r="Z37" s="95">
        <v>29</v>
      </c>
      <c r="AA37" s="95">
        <v>0</v>
      </c>
      <c r="AB37" s="95">
        <v>1</v>
      </c>
      <c r="AC37" s="95">
        <v>1</v>
      </c>
      <c r="AD37" s="99">
        <v>0</v>
      </c>
      <c r="AE37" s="102" t="s">
        <v>92</v>
      </c>
      <c r="AF37" s="130">
        <v>26</v>
      </c>
      <c r="AG37" s="130">
        <v>0</v>
      </c>
      <c r="AH37" s="130">
        <v>0</v>
      </c>
      <c r="AI37" s="130">
        <v>0</v>
      </c>
      <c r="AJ37" s="99">
        <v>0</v>
      </c>
      <c r="AK37" s="129" t="s">
        <v>415</v>
      </c>
      <c r="AL37" s="130">
        <v>28</v>
      </c>
      <c r="AM37" s="130">
        <v>0</v>
      </c>
      <c r="AN37" s="130">
        <v>0</v>
      </c>
      <c r="AO37" s="130">
        <v>0</v>
      </c>
      <c r="AP37" s="99">
        <v>0</v>
      </c>
      <c r="AQ37" s="184" t="str">
        <f>INDEX(PlayerTable!C:C,MATCH(C37,PlayerTable!D:D,0))</f>
        <v>Flying Moose</v>
      </c>
      <c r="AR37" s="194">
        <f>COUNT(Goalies!J$53:J$80)</f>
        <v>10</v>
      </c>
      <c r="AS37" s="194">
        <f>INDEX(PlayerTable!H:H,MATCH(C37,PlayerTable!D:D,0))</f>
        <v>0</v>
      </c>
      <c r="AT37" s="194">
        <f>INDEX(PlayerTable!I:I,MATCH(C37,PlayerTable!D:D,0))</f>
        <v>0</v>
      </c>
      <c r="AU37" s="194">
        <f>INDEX(PlayerTable!J:J,MATCH(C37,PlayerTable!D:D,0))</f>
        <v>0</v>
      </c>
      <c r="AV37" s="194">
        <f>IF(INDEX(PlayerTable!K:K,MATCH(C37,PlayerTable!D:D,0))="", 0, INDEX(PlayerTable!K:K,MATCH(C37,PlayerTable!D:D,0)))</f>
        <v>0</v>
      </c>
    </row>
    <row r="38" spans="1:49" ht="15" customHeight="1" x14ac:dyDescent="0.25">
      <c r="A38" s="194" t="str">
        <f t="shared" si="7"/>
        <v/>
      </c>
      <c r="C38" s="43">
        <v>3026</v>
      </c>
      <c r="D38" s="169" t="s">
        <v>474</v>
      </c>
      <c r="E38" s="169" t="s">
        <v>475</v>
      </c>
      <c r="F38" s="68">
        <f t="shared" si="1"/>
        <v>10</v>
      </c>
      <c r="G38" s="108">
        <f t="shared" si="2"/>
        <v>0</v>
      </c>
      <c r="H38" s="108">
        <f t="shared" si="3"/>
        <v>0</v>
      </c>
      <c r="I38" s="108">
        <f t="shared" si="4"/>
        <v>0</v>
      </c>
      <c r="J38" s="125">
        <f t="shared" si="5"/>
        <v>0</v>
      </c>
      <c r="K38" s="108">
        <f t="shared" si="6"/>
        <v>0</v>
      </c>
      <c r="L38" s="121"/>
      <c r="M38" s="108"/>
      <c r="N38" s="108"/>
      <c r="O38" s="108"/>
      <c r="P38" s="108"/>
      <c r="Q38" s="127"/>
      <c r="R38" s="108"/>
      <c r="Y38" s="94"/>
      <c r="Z38" s="95"/>
      <c r="AA38" s="95"/>
      <c r="AB38" s="95"/>
      <c r="AC38" s="95"/>
      <c r="AE38" s="102"/>
      <c r="AF38" s="194"/>
      <c r="AG38" s="194"/>
      <c r="AH38" s="194"/>
      <c r="AI38" s="194"/>
      <c r="AK38" s="129"/>
      <c r="AL38" s="194"/>
      <c r="AM38" s="194"/>
      <c r="AN38" s="194"/>
      <c r="AO38" s="194"/>
      <c r="AQ38" s="184" t="str">
        <f>INDEX(PlayerTable!C:C,MATCH(C38,PlayerTable!D:D,0))</f>
        <v>FoDMKB</v>
      </c>
      <c r="AR38" s="194">
        <f>COUNT(Goalies!J$53:J$80)</f>
        <v>10</v>
      </c>
      <c r="AS38" s="194">
        <f>INDEX(PlayerTable!H:H,MATCH(C38,PlayerTable!D:D,0))</f>
        <v>0</v>
      </c>
      <c r="AT38" s="194">
        <f>INDEX(PlayerTable!I:I,MATCH(C38,PlayerTable!D:D,0))</f>
        <v>0</v>
      </c>
      <c r="AU38" s="194">
        <f>INDEX(PlayerTable!J:J,MATCH(C38,PlayerTable!D:D,0))</f>
        <v>0</v>
      </c>
      <c r="AV38" s="194">
        <f>IF(INDEX(PlayerTable!K:K,MATCH(C38,PlayerTable!D:D,0))="", 0, INDEX(PlayerTable!K:K,MATCH(C38,PlayerTable!D:D,0)))</f>
        <v>0</v>
      </c>
    </row>
    <row r="39" spans="1:49" ht="15" customHeight="1" x14ac:dyDescent="0.25">
      <c r="A39" s="194" t="str">
        <f t="shared" si="7"/>
        <v/>
      </c>
      <c r="C39" s="43">
        <v>3018</v>
      </c>
      <c r="D39" s="102" t="s">
        <v>197</v>
      </c>
      <c r="E39" s="102" t="s">
        <v>363</v>
      </c>
      <c r="F39" s="68">
        <f t="shared" si="1"/>
        <v>64</v>
      </c>
      <c r="G39" s="108">
        <f t="shared" si="2"/>
        <v>7</v>
      </c>
      <c r="H39" s="108">
        <f t="shared" si="3"/>
        <v>10</v>
      </c>
      <c r="I39" s="108">
        <f t="shared" si="4"/>
        <v>17</v>
      </c>
      <c r="J39" s="125">
        <f t="shared" si="5"/>
        <v>0.265625</v>
      </c>
      <c r="K39" s="108">
        <f t="shared" si="6"/>
        <v>49</v>
      </c>
      <c r="L39" s="121"/>
      <c r="M39" s="108"/>
      <c r="N39" s="108"/>
      <c r="O39" s="108"/>
      <c r="P39" s="108"/>
      <c r="Q39" s="127"/>
      <c r="R39" s="116"/>
      <c r="Y39" s="94"/>
      <c r="Z39" s="103"/>
      <c r="AA39" s="103"/>
      <c r="AB39" s="103"/>
      <c r="AC39" s="103"/>
      <c r="AE39" s="102" t="s">
        <v>67</v>
      </c>
      <c r="AF39" s="194">
        <v>26</v>
      </c>
      <c r="AG39" s="194">
        <v>5</v>
      </c>
      <c r="AH39" s="194">
        <v>8</v>
      </c>
      <c r="AI39" s="194">
        <v>13</v>
      </c>
      <c r="AJ39" s="99">
        <v>18</v>
      </c>
      <c r="AK39" s="129" t="s">
        <v>67</v>
      </c>
      <c r="AL39" s="194">
        <v>28</v>
      </c>
      <c r="AM39" s="194">
        <v>2</v>
      </c>
      <c r="AN39" s="194">
        <v>2</v>
      </c>
      <c r="AO39" s="194">
        <v>4</v>
      </c>
      <c r="AP39" s="99">
        <v>31</v>
      </c>
      <c r="AQ39" s="184" t="str">
        <f>INDEX(PlayerTable!C:C,MATCH(C39,PlayerTable!D:D,0))</f>
        <v>FoDMKB</v>
      </c>
      <c r="AR39" s="194">
        <f>COUNT(Goalies!J$53:J$80)</f>
        <v>10</v>
      </c>
      <c r="AS39" s="194">
        <f>INDEX(PlayerTable!H:H,MATCH(C39,PlayerTable!D:D,0))</f>
        <v>0</v>
      </c>
      <c r="AT39" s="194">
        <f>INDEX(PlayerTable!I:I,MATCH(C39,PlayerTable!D:D,0))</f>
        <v>0</v>
      </c>
      <c r="AU39" s="194">
        <f>INDEX(PlayerTable!J:J,MATCH(C39,PlayerTable!D:D,0))</f>
        <v>0</v>
      </c>
      <c r="AV39" s="194">
        <f>IF(INDEX(PlayerTable!K:K,MATCH(C39,PlayerTable!D:D,0))="", 0, INDEX(PlayerTable!K:K,MATCH(C39,PlayerTable!D:D,0)))</f>
        <v>0</v>
      </c>
    </row>
    <row r="40" spans="1:49" ht="15" customHeight="1" x14ac:dyDescent="0.25">
      <c r="A40" s="194" t="str">
        <f t="shared" si="7"/>
        <v/>
      </c>
      <c r="C40" s="194">
        <v>3025</v>
      </c>
      <c r="D40" s="169" t="s">
        <v>100</v>
      </c>
      <c r="E40" s="169" t="s">
        <v>448</v>
      </c>
      <c r="F40" s="68">
        <f t="shared" si="1"/>
        <v>38</v>
      </c>
      <c r="G40" s="108">
        <f t="shared" si="2"/>
        <v>8</v>
      </c>
      <c r="H40" s="108">
        <f t="shared" si="3"/>
        <v>4</v>
      </c>
      <c r="I40" s="108">
        <f t="shared" si="4"/>
        <v>12</v>
      </c>
      <c r="J40" s="125">
        <f t="shared" si="5"/>
        <v>0.31578947368421051</v>
      </c>
      <c r="K40" s="108">
        <f t="shared" si="6"/>
        <v>12</v>
      </c>
      <c r="L40" s="121"/>
      <c r="M40" s="108"/>
      <c r="N40" s="108"/>
      <c r="O40" s="108"/>
      <c r="P40" s="108"/>
      <c r="Q40" s="127"/>
      <c r="R40" s="108"/>
      <c r="Y40" s="94"/>
      <c r="Z40" s="103"/>
      <c r="AA40" s="103"/>
      <c r="AB40" s="103"/>
      <c r="AC40" s="103"/>
      <c r="AE40" s="102"/>
      <c r="AF40" s="194"/>
      <c r="AG40" s="194"/>
      <c r="AH40" s="194"/>
      <c r="AI40" s="194"/>
      <c r="AK40" s="129" t="s">
        <v>67</v>
      </c>
      <c r="AL40" s="194">
        <v>28</v>
      </c>
      <c r="AM40" s="194">
        <v>5</v>
      </c>
      <c r="AN40" s="194">
        <v>3</v>
      </c>
      <c r="AO40" s="194">
        <v>8</v>
      </c>
      <c r="AP40" s="99">
        <v>9</v>
      </c>
      <c r="AQ40" s="184" t="str">
        <f>INDEX(PlayerTable!C:C,MATCH(C40,PlayerTable!D:D,0))</f>
        <v>FoDMKB</v>
      </c>
      <c r="AR40" s="194">
        <f>COUNT(Goalies!J$53:J$80)</f>
        <v>10</v>
      </c>
      <c r="AS40" s="194">
        <f>INDEX(PlayerTable!H:H,MATCH(C40,PlayerTable!D:D,0))</f>
        <v>3</v>
      </c>
      <c r="AT40" s="194">
        <f>INDEX(PlayerTable!I:I,MATCH(C40,PlayerTable!D:D,0))</f>
        <v>1</v>
      </c>
      <c r="AU40" s="194">
        <f>INDEX(PlayerTable!J:J,MATCH(C40,PlayerTable!D:D,0))</f>
        <v>4</v>
      </c>
      <c r="AV40" s="194">
        <f>IF(INDEX(PlayerTable!K:K,MATCH(C40,PlayerTable!D:D,0))="", 0, INDEX(PlayerTable!K:K,MATCH(C40,PlayerTable!D:D,0)))</f>
        <v>3</v>
      </c>
    </row>
    <row r="41" spans="1:49" ht="15" customHeight="1" x14ac:dyDescent="0.25">
      <c r="A41" s="194" t="str">
        <f t="shared" si="7"/>
        <v>Yes</v>
      </c>
      <c r="C41" s="194">
        <v>3002</v>
      </c>
      <c r="D41" s="184" t="s">
        <v>68</v>
      </c>
      <c r="E41" s="184" t="s">
        <v>79</v>
      </c>
      <c r="F41" s="68">
        <f t="shared" si="1"/>
        <v>182</v>
      </c>
      <c r="G41" s="108">
        <f t="shared" si="2"/>
        <v>2</v>
      </c>
      <c r="H41" s="108">
        <f t="shared" si="3"/>
        <v>9</v>
      </c>
      <c r="I41" s="108">
        <f t="shared" si="4"/>
        <v>11</v>
      </c>
      <c r="J41" s="125">
        <f t="shared" si="5"/>
        <v>6.043956043956044E-2</v>
      </c>
      <c r="K41" s="108">
        <f t="shared" si="6"/>
        <v>0</v>
      </c>
      <c r="L41" s="107" t="s">
        <v>266</v>
      </c>
      <c r="M41" s="116">
        <v>29</v>
      </c>
      <c r="N41" s="116">
        <v>0</v>
      </c>
      <c r="O41" s="116">
        <v>0</v>
      </c>
      <c r="P41" s="116">
        <v>0</v>
      </c>
      <c r="Q41" s="128" t="s">
        <v>266</v>
      </c>
      <c r="R41" s="116">
        <v>33</v>
      </c>
      <c r="S41" s="62" t="s">
        <v>266</v>
      </c>
      <c r="T41" s="31">
        <v>27</v>
      </c>
      <c r="U41" s="31">
        <v>1</v>
      </c>
      <c r="V41" s="31">
        <v>3</v>
      </c>
      <c r="W41" s="31">
        <v>4</v>
      </c>
      <c r="X41" s="63">
        <v>0</v>
      </c>
      <c r="Y41" s="94" t="s">
        <v>67</v>
      </c>
      <c r="Z41" s="95">
        <v>29</v>
      </c>
      <c r="AA41" s="95">
        <v>0</v>
      </c>
      <c r="AB41" s="95">
        <v>6</v>
      </c>
      <c r="AC41" s="95">
        <v>6</v>
      </c>
      <c r="AD41" s="99">
        <v>0</v>
      </c>
      <c r="AE41" s="102" t="s">
        <v>67</v>
      </c>
      <c r="AF41" s="194">
        <v>26</v>
      </c>
      <c r="AG41" s="194">
        <v>0</v>
      </c>
      <c r="AH41" s="194">
        <v>0</v>
      </c>
      <c r="AI41" s="194">
        <v>0</v>
      </c>
      <c r="AJ41" s="99">
        <v>0</v>
      </c>
      <c r="AK41" s="129" t="s">
        <v>67</v>
      </c>
      <c r="AL41" s="194">
        <v>28</v>
      </c>
      <c r="AM41" s="194">
        <v>1</v>
      </c>
      <c r="AN41" s="194">
        <v>0</v>
      </c>
      <c r="AO41" s="194">
        <v>1</v>
      </c>
      <c r="AP41" s="99">
        <v>0</v>
      </c>
      <c r="AQ41" s="184" t="str">
        <f>INDEX(PlayerTable!C:C,MATCH(C41,PlayerTable!D:D,0))</f>
        <v>FoDMKB</v>
      </c>
      <c r="AR41" s="194">
        <f>COUNT(Goalies!J$53:J$80)</f>
        <v>10</v>
      </c>
      <c r="AS41" s="194">
        <f>INDEX(PlayerTable!H:H,MATCH(C41,PlayerTable!D:D,0))</f>
        <v>0</v>
      </c>
      <c r="AT41" s="194">
        <f>INDEX(PlayerTable!I:I,MATCH(C41,PlayerTable!D:D,0))</f>
        <v>0</v>
      </c>
      <c r="AU41" s="194">
        <f>INDEX(PlayerTable!J:J,MATCH(C41,PlayerTable!D:D,0))</f>
        <v>0</v>
      </c>
      <c r="AV41" s="194">
        <f>IF(INDEX(PlayerTable!K:K,MATCH(C41,PlayerTable!D:D,0))="", 0, INDEX(PlayerTable!K:K,MATCH(C41,PlayerTable!D:D,0)))</f>
        <v>0</v>
      </c>
    </row>
    <row r="42" spans="1:49" ht="15" customHeight="1" x14ac:dyDescent="0.25">
      <c r="A42" s="194" t="str">
        <f t="shared" si="7"/>
        <v/>
      </c>
      <c r="C42" s="194">
        <v>3004</v>
      </c>
      <c r="D42" s="184" t="s">
        <v>22</v>
      </c>
      <c r="E42" s="184" t="s">
        <v>81</v>
      </c>
      <c r="F42" s="68">
        <f t="shared" si="1"/>
        <v>120</v>
      </c>
      <c r="G42" s="108">
        <f t="shared" si="2"/>
        <v>39</v>
      </c>
      <c r="H42" s="108">
        <f t="shared" si="3"/>
        <v>11</v>
      </c>
      <c r="I42" s="108">
        <f t="shared" si="4"/>
        <v>50</v>
      </c>
      <c r="J42" s="125">
        <f t="shared" si="5"/>
        <v>0.41666666666666669</v>
      </c>
      <c r="K42" s="108">
        <f t="shared" si="6"/>
        <v>24</v>
      </c>
      <c r="L42" s="107"/>
      <c r="M42" s="108"/>
      <c r="N42" s="108"/>
      <c r="O42" s="108"/>
      <c r="P42" s="108"/>
      <c r="Q42" s="127"/>
      <c r="R42" s="116"/>
      <c r="S42" s="62" t="s">
        <v>266</v>
      </c>
      <c r="T42" s="31">
        <v>27</v>
      </c>
      <c r="U42" s="31">
        <v>8</v>
      </c>
      <c r="V42" s="31">
        <v>2</v>
      </c>
      <c r="W42" s="31">
        <v>10</v>
      </c>
      <c r="X42" s="63">
        <v>0</v>
      </c>
      <c r="Y42" s="94" t="s">
        <v>67</v>
      </c>
      <c r="Z42" s="95">
        <v>29</v>
      </c>
      <c r="AA42" s="95">
        <v>4</v>
      </c>
      <c r="AB42" s="95">
        <v>1</v>
      </c>
      <c r="AC42" s="95">
        <v>5</v>
      </c>
      <c r="AD42" s="99">
        <v>9</v>
      </c>
      <c r="AE42" s="102" t="s">
        <v>67</v>
      </c>
      <c r="AF42" s="130">
        <v>26</v>
      </c>
      <c r="AG42" s="130">
        <v>14</v>
      </c>
      <c r="AH42" s="130">
        <v>6</v>
      </c>
      <c r="AI42" s="130">
        <v>20</v>
      </c>
      <c r="AJ42" s="99">
        <v>3</v>
      </c>
      <c r="AK42" s="129" t="s">
        <v>67</v>
      </c>
      <c r="AL42" s="130">
        <v>28</v>
      </c>
      <c r="AM42" s="130">
        <v>8</v>
      </c>
      <c r="AN42" s="130">
        <v>1</v>
      </c>
      <c r="AO42" s="130">
        <v>9</v>
      </c>
      <c r="AP42" s="99">
        <v>9</v>
      </c>
      <c r="AQ42" s="184" t="str">
        <f>INDEX(PlayerTable!C:C,MATCH(C42,PlayerTable!D:D,0))</f>
        <v>FoDMKB</v>
      </c>
      <c r="AR42" s="194">
        <f>COUNT(Goalies!J$53:J$80)</f>
        <v>10</v>
      </c>
      <c r="AS42" s="194">
        <f>INDEX(PlayerTable!H:H,MATCH(C42,PlayerTable!D:D,0))</f>
        <v>5</v>
      </c>
      <c r="AT42" s="194">
        <f>INDEX(PlayerTable!I:I,MATCH(C42,PlayerTable!D:D,0))</f>
        <v>1</v>
      </c>
      <c r="AU42" s="194">
        <f>INDEX(PlayerTable!J:J,MATCH(C42,PlayerTable!D:D,0))</f>
        <v>6</v>
      </c>
      <c r="AV42" s="194">
        <f>IF(INDEX(PlayerTable!K:K,MATCH(C42,PlayerTable!D:D,0))="", 0, INDEX(PlayerTable!K:K,MATCH(C42,PlayerTable!D:D,0)))</f>
        <v>3</v>
      </c>
    </row>
    <row r="43" spans="1:49" ht="15" customHeight="1" x14ac:dyDescent="0.25">
      <c r="A43" s="194" t="str">
        <f t="shared" si="7"/>
        <v/>
      </c>
      <c r="C43" s="43">
        <v>3005</v>
      </c>
      <c r="D43" t="s">
        <v>70</v>
      </c>
      <c r="E43" t="s">
        <v>82</v>
      </c>
      <c r="F43" s="68">
        <f t="shared" si="1"/>
        <v>153</v>
      </c>
      <c r="G43" s="108">
        <f t="shared" si="2"/>
        <v>15</v>
      </c>
      <c r="H43" s="108">
        <f t="shared" si="3"/>
        <v>19</v>
      </c>
      <c r="I43" s="108">
        <f t="shared" si="4"/>
        <v>34</v>
      </c>
      <c r="J43" s="125">
        <f t="shared" si="5"/>
        <v>0.22222222222222221</v>
      </c>
      <c r="K43" s="108">
        <f t="shared" si="6"/>
        <v>12</v>
      </c>
      <c r="L43" s="107"/>
      <c r="M43" s="108"/>
      <c r="N43" s="108"/>
      <c r="O43" s="108"/>
      <c r="P43" s="108"/>
      <c r="Q43" s="127" t="s">
        <v>266</v>
      </c>
      <c r="R43" s="116">
        <v>33</v>
      </c>
      <c r="S43" s="62" t="s">
        <v>266</v>
      </c>
      <c r="T43" s="31">
        <v>27</v>
      </c>
      <c r="U43" s="31">
        <v>1</v>
      </c>
      <c r="V43" s="31">
        <v>0</v>
      </c>
      <c r="W43" s="31">
        <v>1</v>
      </c>
      <c r="X43" s="63">
        <v>0</v>
      </c>
      <c r="Y43" s="94" t="s">
        <v>67</v>
      </c>
      <c r="Z43" s="95">
        <v>29</v>
      </c>
      <c r="AA43" s="95">
        <v>13</v>
      </c>
      <c r="AB43" s="95">
        <v>14</v>
      </c>
      <c r="AC43" s="95">
        <v>27</v>
      </c>
      <c r="AD43" s="99">
        <v>6</v>
      </c>
      <c r="AE43" s="102" t="s">
        <v>67</v>
      </c>
      <c r="AF43" s="194">
        <v>26</v>
      </c>
      <c r="AG43" s="194">
        <v>1</v>
      </c>
      <c r="AH43" s="194">
        <v>4</v>
      </c>
      <c r="AI43" s="194">
        <v>5</v>
      </c>
      <c r="AJ43" s="99">
        <v>6</v>
      </c>
      <c r="AK43" s="129" t="s">
        <v>67</v>
      </c>
      <c r="AL43" s="194">
        <v>28</v>
      </c>
      <c r="AM43" s="194">
        <v>0</v>
      </c>
      <c r="AN43" s="194">
        <v>0</v>
      </c>
      <c r="AO43" s="194">
        <v>0</v>
      </c>
      <c r="AP43" s="99">
        <v>0</v>
      </c>
      <c r="AQ43" s="184" t="str">
        <f>INDEX(PlayerTable!C:C,MATCH(C43,PlayerTable!D:D,0))</f>
        <v>FoDMKB</v>
      </c>
      <c r="AR43" s="194">
        <f>COUNT(Goalies!J$53:J$80)</f>
        <v>10</v>
      </c>
      <c r="AS43" s="194">
        <f>INDEX(PlayerTable!H:H,MATCH(C43,PlayerTable!D:D,0))</f>
        <v>0</v>
      </c>
      <c r="AT43" s="194">
        <f>INDEX(PlayerTable!I:I,MATCH(C43,PlayerTable!D:D,0))</f>
        <v>1</v>
      </c>
      <c r="AU43" s="194">
        <f>INDEX(PlayerTable!J:J,MATCH(C43,PlayerTable!D:D,0))</f>
        <v>1</v>
      </c>
      <c r="AV43" s="194">
        <f>IF(INDEX(PlayerTable!K:K,MATCH(C43,PlayerTable!D:D,0))="", 0, INDEX(PlayerTable!K:K,MATCH(C43,PlayerTable!D:D,0)))</f>
        <v>0</v>
      </c>
    </row>
    <row r="44" spans="1:49" ht="15" customHeight="1" x14ac:dyDescent="0.25">
      <c r="A44" s="194" t="str">
        <f t="shared" si="7"/>
        <v/>
      </c>
      <c r="C44" s="43">
        <v>3006</v>
      </c>
      <c r="D44" t="s">
        <v>53</v>
      </c>
      <c r="E44" t="s">
        <v>82</v>
      </c>
      <c r="F44" s="68">
        <f t="shared" si="1"/>
        <v>153</v>
      </c>
      <c r="G44" s="108">
        <f t="shared" si="2"/>
        <v>10</v>
      </c>
      <c r="H44" s="108">
        <f t="shared" si="3"/>
        <v>7</v>
      </c>
      <c r="I44" s="108">
        <f t="shared" si="4"/>
        <v>17</v>
      </c>
      <c r="J44" s="125">
        <f t="shared" si="5"/>
        <v>0.1111111111111111</v>
      </c>
      <c r="K44" s="108">
        <f t="shared" si="6"/>
        <v>9</v>
      </c>
      <c r="L44" s="107"/>
      <c r="M44" s="108"/>
      <c r="N44" s="108"/>
      <c r="O44" s="108"/>
      <c r="P44" s="108"/>
      <c r="Q44" s="127" t="s">
        <v>266</v>
      </c>
      <c r="R44" s="116">
        <v>33</v>
      </c>
      <c r="S44" s="62" t="s">
        <v>266</v>
      </c>
      <c r="T44" s="31">
        <v>27</v>
      </c>
      <c r="U44" s="31">
        <v>2</v>
      </c>
      <c r="V44" s="31">
        <v>1</v>
      </c>
      <c r="W44" s="31">
        <v>3</v>
      </c>
      <c r="X44" s="63">
        <v>0</v>
      </c>
      <c r="Y44" s="94" t="s">
        <v>67</v>
      </c>
      <c r="Z44" s="95">
        <v>29</v>
      </c>
      <c r="AA44" s="95">
        <v>3</v>
      </c>
      <c r="AB44" s="95">
        <v>2</v>
      </c>
      <c r="AC44" s="95">
        <v>5</v>
      </c>
      <c r="AD44" s="99">
        <v>0</v>
      </c>
      <c r="AE44" s="102" t="s">
        <v>67</v>
      </c>
      <c r="AF44" s="130">
        <v>26</v>
      </c>
      <c r="AG44" s="130">
        <v>4</v>
      </c>
      <c r="AH44" s="130">
        <v>2</v>
      </c>
      <c r="AI44" s="130">
        <v>6</v>
      </c>
      <c r="AJ44" s="99">
        <v>3</v>
      </c>
      <c r="AK44" s="129" t="s">
        <v>67</v>
      </c>
      <c r="AL44" s="130">
        <v>28</v>
      </c>
      <c r="AM44" s="130">
        <v>1</v>
      </c>
      <c r="AN44" s="130">
        <v>1</v>
      </c>
      <c r="AO44" s="130">
        <v>2</v>
      </c>
      <c r="AP44" s="99">
        <v>0</v>
      </c>
      <c r="AQ44" s="184" t="str">
        <f>INDEX(PlayerTable!C:C,MATCH(C44,PlayerTable!D:D,0))</f>
        <v>FoDMKB</v>
      </c>
      <c r="AR44" s="194">
        <f>COUNT(Goalies!J$53:J$80)</f>
        <v>10</v>
      </c>
      <c r="AS44" s="194">
        <f>INDEX(PlayerTable!H:H,MATCH(C44,PlayerTable!D:D,0))</f>
        <v>0</v>
      </c>
      <c r="AT44" s="194">
        <f>INDEX(PlayerTable!I:I,MATCH(C44,PlayerTable!D:D,0))</f>
        <v>1</v>
      </c>
      <c r="AU44" s="194">
        <f>INDEX(PlayerTable!J:J,MATCH(C44,PlayerTable!D:D,0))</f>
        <v>1</v>
      </c>
      <c r="AV44" s="194">
        <f>IF(INDEX(PlayerTable!K:K,MATCH(C44,PlayerTable!D:D,0))="", 0, INDEX(PlayerTable!K:K,MATCH(C44,PlayerTable!D:D,0)))</f>
        <v>6</v>
      </c>
    </row>
    <row r="45" spans="1:49" ht="15" customHeight="1" x14ac:dyDescent="0.25">
      <c r="A45" s="194" t="str">
        <f t="shared" si="7"/>
        <v/>
      </c>
      <c r="C45" s="43">
        <v>3027</v>
      </c>
      <c r="D45" s="169" t="s">
        <v>468</v>
      </c>
      <c r="E45" s="169" t="s">
        <v>469</v>
      </c>
      <c r="F45" s="68">
        <f t="shared" si="1"/>
        <v>10</v>
      </c>
      <c r="G45" s="108">
        <f t="shared" si="2"/>
        <v>1</v>
      </c>
      <c r="H45" s="108">
        <f t="shared" si="3"/>
        <v>1</v>
      </c>
      <c r="I45" s="108">
        <f t="shared" si="4"/>
        <v>2</v>
      </c>
      <c r="J45" s="125">
        <f t="shared" si="5"/>
        <v>0.2</v>
      </c>
      <c r="K45" s="108">
        <f t="shared" si="6"/>
        <v>3</v>
      </c>
      <c r="L45" s="121"/>
      <c r="M45" s="108"/>
      <c r="N45" s="108"/>
      <c r="O45" s="108"/>
      <c r="P45" s="108"/>
      <c r="Q45" s="127"/>
      <c r="R45" s="108"/>
      <c r="Y45" s="94"/>
      <c r="Z45" s="95"/>
      <c r="AA45" s="95"/>
      <c r="AB45" s="95"/>
      <c r="AC45" s="95"/>
      <c r="AE45" s="102"/>
      <c r="AF45" s="194"/>
      <c r="AG45" s="194"/>
      <c r="AH45" s="194"/>
      <c r="AI45" s="194"/>
      <c r="AK45" s="129"/>
      <c r="AL45" s="194"/>
      <c r="AM45" s="194"/>
      <c r="AN45" s="194"/>
      <c r="AO45" s="194"/>
      <c r="AQ45" s="184" t="str">
        <f>INDEX(PlayerTable!C:C,MATCH(C45,PlayerTable!D:D,0))</f>
        <v>FoDMKB</v>
      </c>
      <c r="AR45" s="194">
        <f>COUNT(Goalies!J$53:J$80)</f>
        <v>10</v>
      </c>
      <c r="AS45" s="194">
        <f>INDEX(PlayerTable!H:H,MATCH(C45,PlayerTable!D:D,0))</f>
        <v>1</v>
      </c>
      <c r="AT45" s="194">
        <f>INDEX(PlayerTable!I:I,MATCH(C45,PlayerTable!D:D,0))</f>
        <v>1</v>
      </c>
      <c r="AU45" s="194">
        <f>INDEX(PlayerTable!J:J,MATCH(C45,PlayerTable!D:D,0))</f>
        <v>2</v>
      </c>
      <c r="AV45" s="194">
        <f>IF(INDEX(PlayerTable!K:K,MATCH(C45,PlayerTable!D:D,0))="", 0, INDEX(PlayerTable!K:K,MATCH(C45,PlayerTable!D:D,0)))</f>
        <v>3</v>
      </c>
    </row>
    <row r="46" spans="1:49" ht="15" customHeight="1" x14ac:dyDescent="0.25">
      <c r="A46" s="194" t="str">
        <f t="shared" si="7"/>
        <v/>
      </c>
      <c r="C46" s="171">
        <v>3022</v>
      </c>
      <c r="D46" s="169" t="s">
        <v>76</v>
      </c>
      <c r="E46" s="169" t="s">
        <v>440</v>
      </c>
      <c r="F46" s="68">
        <f t="shared" si="1"/>
        <v>38</v>
      </c>
      <c r="G46" s="108">
        <f t="shared" si="2"/>
        <v>9</v>
      </c>
      <c r="H46" s="108">
        <f t="shared" si="3"/>
        <v>5</v>
      </c>
      <c r="I46" s="108">
        <f t="shared" si="4"/>
        <v>14</v>
      </c>
      <c r="J46" s="125">
        <f t="shared" si="5"/>
        <v>0.36842105263157893</v>
      </c>
      <c r="K46" s="108">
        <f t="shared" si="6"/>
        <v>3</v>
      </c>
      <c r="L46" s="121"/>
      <c r="M46" s="108"/>
      <c r="N46" s="108"/>
      <c r="O46" s="108"/>
      <c r="P46" s="108"/>
      <c r="Q46" s="127"/>
      <c r="R46" s="108"/>
      <c r="Y46" s="94"/>
      <c r="Z46" s="103"/>
      <c r="AA46" s="103"/>
      <c r="AB46" s="103"/>
      <c r="AC46" s="103"/>
      <c r="AE46" s="102"/>
      <c r="AF46" s="194"/>
      <c r="AG46" s="194"/>
      <c r="AH46" s="194"/>
      <c r="AI46" s="194"/>
      <c r="AK46" s="129" t="s">
        <v>67</v>
      </c>
      <c r="AL46" s="194">
        <v>28</v>
      </c>
      <c r="AM46" s="194">
        <v>9</v>
      </c>
      <c r="AN46" s="194">
        <v>5</v>
      </c>
      <c r="AO46" s="194">
        <v>14</v>
      </c>
      <c r="AP46" s="99">
        <v>0</v>
      </c>
      <c r="AQ46" s="184" t="str">
        <f>INDEX(PlayerTable!C:C,MATCH(C46,PlayerTable!D:D,0))</f>
        <v>FoDMKB</v>
      </c>
      <c r="AR46" s="194">
        <f>COUNT(Goalies!J$53:J$80)</f>
        <v>10</v>
      </c>
      <c r="AS46" s="194">
        <f>INDEX(PlayerTable!H:H,MATCH(C46,PlayerTable!D:D,0))</f>
        <v>0</v>
      </c>
      <c r="AT46" s="194">
        <f>INDEX(PlayerTable!I:I,MATCH(C46,PlayerTable!D:D,0))</f>
        <v>0</v>
      </c>
      <c r="AU46" s="194">
        <f>INDEX(PlayerTable!J:J,MATCH(C46,PlayerTable!D:D,0))</f>
        <v>0</v>
      </c>
      <c r="AV46" s="194">
        <f>IF(INDEX(PlayerTable!K:K,MATCH(C46,PlayerTable!D:D,0))="", 0, INDEX(PlayerTable!K:K,MATCH(C46,PlayerTable!D:D,0)))</f>
        <v>3</v>
      </c>
    </row>
    <row r="47" spans="1:49" ht="15" customHeight="1" x14ac:dyDescent="0.25">
      <c r="A47" s="194" t="str">
        <f t="shared" si="7"/>
        <v/>
      </c>
      <c r="B47" s="103" t="s">
        <v>282</v>
      </c>
      <c r="C47" s="43">
        <v>3011</v>
      </c>
      <c r="D47" t="s">
        <v>73</v>
      </c>
      <c r="E47" t="s">
        <v>86</v>
      </c>
      <c r="F47" s="68">
        <f t="shared" si="1"/>
        <v>153</v>
      </c>
      <c r="G47" s="108">
        <f t="shared" si="2"/>
        <v>56</v>
      </c>
      <c r="H47" s="108">
        <f t="shared" si="3"/>
        <v>31</v>
      </c>
      <c r="I47" s="108">
        <f t="shared" si="4"/>
        <v>87</v>
      </c>
      <c r="J47" s="125">
        <f t="shared" si="5"/>
        <v>0.56862745098039214</v>
      </c>
      <c r="K47" s="108">
        <f t="shared" si="6"/>
        <v>45</v>
      </c>
      <c r="L47" s="107"/>
      <c r="M47" s="108"/>
      <c r="N47" s="108"/>
      <c r="O47" s="108"/>
      <c r="P47" s="108"/>
      <c r="Q47" s="127" t="s">
        <v>266</v>
      </c>
      <c r="R47" s="116">
        <v>33</v>
      </c>
      <c r="S47" s="62" t="s">
        <v>266</v>
      </c>
      <c r="T47" s="31">
        <v>27</v>
      </c>
      <c r="U47" s="31">
        <v>11</v>
      </c>
      <c r="V47" s="31">
        <v>5</v>
      </c>
      <c r="W47" s="31">
        <v>16</v>
      </c>
      <c r="X47" s="63">
        <v>12</v>
      </c>
      <c r="Y47" s="94" t="s">
        <v>67</v>
      </c>
      <c r="Z47" s="95">
        <v>29</v>
      </c>
      <c r="AA47" s="95">
        <v>0</v>
      </c>
      <c r="AB47" s="95">
        <v>4</v>
      </c>
      <c r="AC47" s="95">
        <v>4</v>
      </c>
      <c r="AD47" s="99">
        <v>3</v>
      </c>
      <c r="AE47" s="102" t="s">
        <v>67</v>
      </c>
      <c r="AF47" s="194">
        <v>26</v>
      </c>
      <c r="AG47" s="194">
        <v>27</v>
      </c>
      <c r="AH47" s="194">
        <v>15</v>
      </c>
      <c r="AI47" s="194">
        <v>42</v>
      </c>
      <c r="AJ47" s="99">
        <v>12</v>
      </c>
      <c r="AK47" s="129" t="s">
        <v>67</v>
      </c>
      <c r="AL47" s="194">
        <v>28</v>
      </c>
      <c r="AM47" s="194">
        <v>16</v>
      </c>
      <c r="AN47" s="194">
        <v>6</v>
      </c>
      <c r="AO47" s="194">
        <v>22</v>
      </c>
      <c r="AP47" s="99">
        <v>15</v>
      </c>
      <c r="AQ47" s="184" t="str">
        <f>INDEX(PlayerTable!C:C,MATCH(C47,PlayerTable!D:D,0))</f>
        <v>FoDMKB</v>
      </c>
      <c r="AR47" s="194">
        <f>COUNT(Goalies!J$53:J$80)</f>
        <v>10</v>
      </c>
      <c r="AS47" s="194">
        <f>INDEX(PlayerTable!H:H,MATCH(C47,PlayerTable!D:D,0))</f>
        <v>2</v>
      </c>
      <c r="AT47" s="194">
        <f>INDEX(PlayerTable!I:I,MATCH(C47,PlayerTable!D:D,0))</f>
        <v>1</v>
      </c>
      <c r="AU47" s="194">
        <f>INDEX(PlayerTable!J:J,MATCH(C47,PlayerTable!D:D,0))</f>
        <v>3</v>
      </c>
      <c r="AV47" s="194">
        <f>IF(INDEX(PlayerTable!K:K,MATCH(C47,PlayerTable!D:D,0))="", 0, INDEX(PlayerTable!K:K,MATCH(C47,PlayerTable!D:D,0)))</f>
        <v>3</v>
      </c>
    </row>
    <row r="48" spans="1:49" s="8" customFormat="1" ht="15" customHeight="1" x14ac:dyDescent="0.25">
      <c r="A48" s="194" t="str">
        <f t="shared" si="7"/>
        <v/>
      </c>
      <c r="B48" s="103"/>
      <c r="C48" s="43">
        <v>3028</v>
      </c>
      <c r="D48" s="169" t="s">
        <v>75</v>
      </c>
      <c r="E48" s="169" t="s">
        <v>449</v>
      </c>
      <c r="F48" s="68">
        <f t="shared" si="1"/>
        <v>10</v>
      </c>
      <c r="G48" s="108">
        <f t="shared" si="2"/>
        <v>1</v>
      </c>
      <c r="H48" s="108">
        <f t="shared" si="3"/>
        <v>0</v>
      </c>
      <c r="I48" s="108">
        <f t="shared" si="4"/>
        <v>1</v>
      </c>
      <c r="J48" s="125">
        <f t="shared" si="5"/>
        <v>0.1</v>
      </c>
      <c r="K48" s="108">
        <f t="shared" si="6"/>
        <v>3</v>
      </c>
      <c r="L48" s="121"/>
      <c r="M48" s="108"/>
      <c r="N48" s="108"/>
      <c r="O48" s="108"/>
      <c r="P48" s="108"/>
      <c r="Q48" s="127"/>
      <c r="R48" s="108"/>
      <c r="S48" s="62"/>
      <c r="T48" s="31"/>
      <c r="U48" s="31"/>
      <c r="V48" s="31"/>
      <c r="W48" s="31"/>
      <c r="X48" s="63"/>
      <c r="Y48" s="94"/>
      <c r="Z48" s="95"/>
      <c r="AA48" s="95"/>
      <c r="AB48" s="95"/>
      <c r="AC48" s="95"/>
      <c r="AD48" s="99"/>
      <c r="AE48" s="102"/>
      <c r="AF48" s="130"/>
      <c r="AG48" s="130"/>
      <c r="AH48" s="130"/>
      <c r="AI48" s="130"/>
      <c r="AJ48" s="99"/>
      <c r="AK48" s="129"/>
      <c r="AL48" s="130"/>
      <c r="AM48" s="130"/>
      <c r="AN48" s="130"/>
      <c r="AO48" s="130"/>
      <c r="AP48" s="99"/>
      <c r="AQ48" s="184" t="str">
        <f>INDEX(PlayerTable!C:C,MATCH(C48,PlayerTable!D:D,0))</f>
        <v>FoDMKB</v>
      </c>
      <c r="AR48" s="194">
        <f>COUNT(Goalies!J$53:J$80)</f>
        <v>10</v>
      </c>
      <c r="AS48" s="194">
        <f>INDEX(PlayerTable!H:H,MATCH(C48,PlayerTable!D:D,0))</f>
        <v>1</v>
      </c>
      <c r="AT48" s="194">
        <f>INDEX(PlayerTable!I:I,MATCH(C48,PlayerTable!D:D,0))</f>
        <v>0</v>
      </c>
      <c r="AU48" s="194">
        <f>INDEX(PlayerTable!J:J,MATCH(C48,PlayerTable!D:D,0))</f>
        <v>1</v>
      </c>
      <c r="AV48" s="194">
        <f>IF(INDEX(PlayerTable!K:K,MATCH(C48,PlayerTable!D:D,0))="", 0, INDEX(PlayerTable!K:K,MATCH(C48,PlayerTable!D:D,0)))</f>
        <v>3</v>
      </c>
      <c r="AW48" s="112"/>
    </row>
    <row r="49" spans="1:49" s="8" customFormat="1" ht="15" customHeight="1" x14ac:dyDescent="0.25">
      <c r="A49" s="194" t="str">
        <f t="shared" si="7"/>
        <v/>
      </c>
      <c r="B49" s="103"/>
      <c r="C49" s="43">
        <v>3029</v>
      </c>
      <c r="D49" s="169" t="s">
        <v>533</v>
      </c>
      <c r="E49" s="169" t="s">
        <v>534</v>
      </c>
      <c r="F49" s="68">
        <f t="shared" si="1"/>
        <v>10</v>
      </c>
      <c r="G49" s="108">
        <f t="shared" si="2"/>
        <v>0</v>
      </c>
      <c r="H49" s="108">
        <f t="shared" si="3"/>
        <v>0</v>
      </c>
      <c r="I49" s="108">
        <f t="shared" si="4"/>
        <v>0</v>
      </c>
      <c r="J49" s="125">
        <f t="shared" si="5"/>
        <v>0</v>
      </c>
      <c r="K49" s="108">
        <f t="shared" si="6"/>
        <v>0</v>
      </c>
      <c r="L49" s="121"/>
      <c r="M49" s="108"/>
      <c r="N49" s="108"/>
      <c r="O49" s="108"/>
      <c r="P49" s="108"/>
      <c r="Q49" s="127"/>
      <c r="R49" s="108"/>
      <c r="S49" s="62"/>
      <c r="T49" s="31"/>
      <c r="U49" s="31"/>
      <c r="V49" s="31"/>
      <c r="W49" s="31"/>
      <c r="X49" s="63"/>
      <c r="Y49" s="94"/>
      <c r="Z49" s="95"/>
      <c r="AA49" s="95"/>
      <c r="AB49" s="95"/>
      <c r="AC49" s="95"/>
      <c r="AD49" s="99"/>
      <c r="AE49" s="102"/>
      <c r="AF49" s="194"/>
      <c r="AG49" s="194"/>
      <c r="AH49" s="194"/>
      <c r="AI49" s="194"/>
      <c r="AJ49" s="99"/>
      <c r="AK49" s="129"/>
      <c r="AL49" s="194"/>
      <c r="AM49" s="194"/>
      <c r="AN49" s="194"/>
      <c r="AO49" s="194"/>
      <c r="AP49" s="99"/>
      <c r="AQ49" s="184" t="str">
        <f>INDEX(PlayerTable!C:C,MATCH(C49,PlayerTable!D:D,0))</f>
        <v>FoDMKB</v>
      </c>
      <c r="AR49" s="194">
        <f>COUNT(Goalies!J$53:J$80)</f>
        <v>10</v>
      </c>
      <c r="AS49" s="194">
        <f>INDEX(PlayerTable!H:H,MATCH(C49,PlayerTable!D:D,0))</f>
        <v>0</v>
      </c>
      <c r="AT49" s="194">
        <f>INDEX(PlayerTable!I:I,MATCH(C49,PlayerTable!D:D,0))</f>
        <v>0</v>
      </c>
      <c r="AU49" s="194">
        <f>INDEX(PlayerTable!J:J,MATCH(C49,PlayerTable!D:D,0))</f>
        <v>0</v>
      </c>
      <c r="AV49" s="194">
        <f>IF(INDEX(PlayerTable!K:K,MATCH(C49,PlayerTable!D:D,0))="", 0, INDEX(PlayerTable!K:K,MATCH(C49,PlayerTable!D:D,0)))</f>
        <v>0</v>
      </c>
      <c r="AW49" s="112"/>
    </row>
    <row r="50" spans="1:49" ht="15" customHeight="1" x14ac:dyDescent="0.25">
      <c r="A50" s="194" t="str">
        <f t="shared" si="7"/>
        <v/>
      </c>
      <c r="C50" s="171">
        <v>3024</v>
      </c>
      <c r="D50" s="169" t="s">
        <v>43</v>
      </c>
      <c r="E50" s="169" t="s">
        <v>443</v>
      </c>
      <c r="F50" s="68">
        <f t="shared" si="1"/>
        <v>38</v>
      </c>
      <c r="G50" s="108">
        <f t="shared" si="2"/>
        <v>7</v>
      </c>
      <c r="H50" s="108">
        <f t="shared" si="3"/>
        <v>2</v>
      </c>
      <c r="I50" s="108">
        <f t="shared" si="4"/>
        <v>9</v>
      </c>
      <c r="J50" s="125">
        <f t="shared" si="5"/>
        <v>0.23684210526315788</v>
      </c>
      <c r="K50" s="108">
        <f t="shared" si="6"/>
        <v>3</v>
      </c>
      <c r="L50" s="121"/>
      <c r="M50" s="108"/>
      <c r="N50" s="108"/>
      <c r="O50" s="108"/>
      <c r="P50" s="108"/>
      <c r="Q50" s="127"/>
      <c r="R50" s="108"/>
      <c r="Y50" s="94"/>
      <c r="Z50" s="194"/>
      <c r="AA50" s="194"/>
      <c r="AB50" s="194"/>
      <c r="AC50" s="194"/>
      <c r="AE50" s="102"/>
      <c r="AF50" s="194"/>
      <c r="AG50" s="194"/>
      <c r="AH50" s="194"/>
      <c r="AI50" s="194"/>
      <c r="AK50" s="129" t="s">
        <v>67</v>
      </c>
      <c r="AL50" s="194">
        <v>28</v>
      </c>
      <c r="AM50" s="194">
        <v>6</v>
      </c>
      <c r="AN50" s="194">
        <v>1</v>
      </c>
      <c r="AO50" s="194">
        <v>7</v>
      </c>
      <c r="AP50" s="99">
        <v>3</v>
      </c>
      <c r="AQ50" s="184" t="str">
        <f>INDEX(PlayerTable!C:C,MATCH(C50,PlayerTable!D:D,0))</f>
        <v>FoDMKB</v>
      </c>
      <c r="AR50" s="194">
        <f>COUNT(Goalies!J$53:J$80)</f>
        <v>10</v>
      </c>
      <c r="AS50" s="194">
        <f>INDEX(PlayerTable!H:H,MATCH(C50,PlayerTable!D:D,0))</f>
        <v>1</v>
      </c>
      <c r="AT50" s="194">
        <f>INDEX(PlayerTable!I:I,MATCH(C50,PlayerTable!D:D,0))</f>
        <v>1</v>
      </c>
      <c r="AU50" s="194">
        <f>INDEX(PlayerTable!J:J,MATCH(C50,PlayerTable!D:D,0))</f>
        <v>2</v>
      </c>
      <c r="AV50" s="194">
        <f>IF(INDEX(PlayerTable!K:K,MATCH(C50,PlayerTable!D:D,0))="", 0, INDEX(PlayerTable!K:K,MATCH(C50,PlayerTable!D:D,0)))</f>
        <v>0</v>
      </c>
    </row>
    <row r="51" spans="1:49" ht="15" customHeight="1" x14ac:dyDescent="0.25">
      <c r="A51" s="194" t="str">
        <f t="shared" si="7"/>
        <v/>
      </c>
      <c r="C51" s="43">
        <v>3014</v>
      </c>
      <c r="D51" s="184" t="s">
        <v>75</v>
      </c>
      <c r="E51" s="184" t="s">
        <v>89</v>
      </c>
      <c r="F51" s="68">
        <f t="shared" si="1"/>
        <v>126</v>
      </c>
      <c r="G51" s="108">
        <f t="shared" si="2"/>
        <v>22</v>
      </c>
      <c r="H51" s="108">
        <f t="shared" si="3"/>
        <v>20</v>
      </c>
      <c r="I51" s="108">
        <f t="shared" si="4"/>
        <v>42</v>
      </c>
      <c r="J51" s="125">
        <f t="shared" si="5"/>
        <v>0.33333333333333331</v>
      </c>
      <c r="K51" s="108">
        <f t="shared" si="6"/>
        <v>46</v>
      </c>
      <c r="L51" s="121"/>
      <c r="M51" s="108"/>
      <c r="N51" s="108"/>
      <c r="O51" s="108"/>
      <c r="P51" s="108"/>
      <c r="Q51" s="196" t="s">
        <v>266</v>
      </c>
      <c r="R51" s="116">
        <v>33</v>
      </c>
      <c r="Y51" s="94" t="s">
        <v>67</v>
      </c>
      <c r="Z51" s="194">
        <v>29</v>
      </c>
      <c r="AA51" s="194">
        <v>2</v>
      </c>
      <c r="AB51" s="194">
        <v>6</v>
      </c>
      <c r="AC51" s="194">
        <v>8</v>
      </c>
      <c r="AD51" s="99">
        <v>12</v>
      </c>
      <c r="AE51" s="102" t="s">
        <v>67</v>
      </c>
      <c r="AF51" s="194">
        <v>26</v>
      </c>
      <c r="AG51" s="194">
        <v>10</v>
      </c>
      <c r="AH51" s="194">
        <v>8</v>
      </c>
      <c r="AI51" s="194">
        <v>18</v>
      </c>
      <c r="AJ51" s="99">
        <v>9</v>
      </c>
      <c r="AK51" s="129" t="s">
        <v>67</v>
      </c>
      <c r="AL51" s="194">
        <v>28</v>
      </c>
      <c r="AM51" s="194">
        <v>10</v>
      </c>
      <c r="AN51" s="194">
        <v>5</v>
      </c>
      <c r="AO51" s="194">
        <v>15</v>
      </c>
      <c r="AP51" s="99">
        <v>22</v>
      </c>
      <c r="AQ51" s="184" t="str">
        <f>INDEX(PlayerTable!C:C,MATCH(C51,PlayerTable!D:D,0))</f>
        <v>FoDMKB</v>
      </c>
      <c r="AR51" s="194">
        <f>COUNT(Goalies!J$53:J$80)</f>
        <v>10</v>
      </c>
      <c r="AS51" s="194">
        <f>INDEX(PlayerTable!H:H,MATCH(C51,PlayerTable!D:D,0))</f>
        <v>0</v>
      </c>
      <c r="AT51" s="194">
        <f>INDEX(PlayerTable!I:I,MATCH(C51,PlayerTable!D:D,0))</f>
        <v>1</v>
      </c>
      <c r="AU51" s="194">
        <f>INDEX(PlayerTable!J:J,MATCH(C51,PlayerTable!D:D,0))</f>
        <v>1</v>
      </c>
      <c r="AV51" s="194">
        <f>IF(INDEX(PlayerTable!K:K,MATCH(C51,PlayerTable!D:D,0))="", 0, INDEX(PlayerTable!K:K,MATCH(C51,PlayerTable!D:D,0)))</f>
        <v>3</v>
      </c>
    </row>
    <row r="52" spans="1:49" ht="15" customHeight="1" x14ac:dyDescent="0.25">
      <c r="A52" s="194" t="str">
        <f t="shared" si="7"/>
        <v/>
      </c>
      <c r="C52" s="43">
        <v>3030</v>
      </c>
      <c r="D52" s="169" t="s">
        <v>462</v>
      </c>
      <c r="E52" s="169" t="s">
        <v>463</v>
      </c>
      <c r="F52" s="68">
        <f t="shared" si="1"/>
        <v>10</v>
      </c>
      <c r="G52" s="108">
        <f t="shared" si="2"/>
        <v>2</v>
      </c>
      <c r="H52" s="108">
        <f t="shared" si="3"/>
        <v>0</v>
      </c>
      <c r="I52" s="108">
        <f t="shared" si="4"/>
        <v>2</v>
      </c>
      <c r="J52" s="125">
        <f t="shared" si="5"/>
        <v>0.2</v>
      </c>
      <c r="K52" s="108">
        <f t="shared" si="6"/>
        <v>3</v>
      </c>
      <c r="L52" s="121"/>
      <c r="M52" s="108"/>
      <c r="N52" s="108"/>
      <c r="O52" s="108"/>
      <c r="P52" s="108"/>
      <c r="Q52" s="127"/>
      <c r="R52" s="108"/>
      <c r="Y52" s="94"/>
      <c r="Z52" s="95"/>
      <c r="AA52" s="95"/>
      <c r="AB52" s="95"/>
      <c r="AC52" s="95"/>
      <c r="AE52" s="102"/>
      <c r="AF52" s="194"/>
      <c r="AG52" s="194"/>
      <c r="AH52" s="194"/>
      <c r="AI52" s="194"/>
      <c r="AK52" s="129"/>
      <c r="AL52" s="194"/>
      <c r="AM52" s="194"/>
      <c r="AN52" s="194"/>
      <c r="AO52" s="194"/>
      <c r="AQ52" s="184" t="str">
        <f>INDEX(PlayerTable!C:C,MATCH(C52,PlayerTable!D:D,0))</f>
        <v>FoDMKB</v>
      </c>
      <c r="AR52" s="194">
        <f>COUNT(Goalies!J$53:J$80)</f>
        <v>10</v>
      </c>
      <c r="AS52" s="194">
        <f>INDEX(PlayerTable!H:H,MATCH(C52,PlayerTable!D:D,0))</f>
        <v>2</v>
      </c>
      <c r="AT52" s="194">
        <f>INDEX(PlayerTable!I:I,MATCH(C52,PlayerTable!D:D,0))</f>
        <v>0</v>
      </c>
      <c r="AU52" s="194">
        <f>INDEX(PlayerTable!J:J,MATCH(C52,PlayerTable!D:D,0))</f>
        <v>2</v>
      </c>
      <c r="AV52" s="194">
        <f>IF(INDEX(PlayerTable!K:K,MATCH(C52,PlayerTable!D:D,0))="", 0, INDEX(PlayerTable!K:K,MATCH(C52,PlayerTable!D:D,0)))</f>
        <v>3</v>
      </c>
    </row>
    <row r="53" spans="1:49" ht="15" customHeight="1" x14ac:dyDescent="0.25">
      <c r="A53" s="194" t="str">
        <f t="shared" si="7"/>
        <v/>
      </c>
      <c r="C53" s="171">
        <v>3023</v>
      </c>
      <c r="D53" s="169" t="s">
        <v>441</v>
      </c>
      <c r="E53" s="169" t="s">
        <v>442</v>
      </c>
      <c r="F53" s="68">
        <f t="shared" si="1"/>
        <v>38</v>
      </c>
      <c r="G53" s="108">
        <f t="shared" si="2"/>
        <v>36</v>
      </c>
      <c r="H53" s="108">
        <f t="shared" si="3"/>
        <v>8</v>
      </c>
      <c r="I53" s="108">
        <f t="shared" si="4"/>
        <v>44</v>
      </c>
      <c r="J53" s="125">
        <f t="shared" si="5"/>
        <v>1.1578947368421053</v>
      </c>
      <c r="K53" s="108">
        <f t="shared" si="6"/>
        <v>30</v>
      </c>
      <c r="L53" s="121"/>
      <c r="M53" s="108"/>
      <c r="N53" s="108"/>
      <c r="O53" s="108"/>
      <c r="P53" s="108"/>
      <c r="Q53" s="127"/>
      <c r="R53" s="108"/>
      <c r="Y53" s="94"/>
      <c r="Z53" s="95"/>
      <c r="AA53" s="95"/>
      <c r="AB53" s="95"/>
      <c r="AC53" s="95"/>
      <c r="AE53" s="102"/>
      <c r="AK53" s="129" t="s">
        <v>67</v>
      </c>
      <c r="AL53" s="130">
        <v>28</v>
      </c>
      <c r="AM53" s="130">
        <v>26</v>
      </c>
      <c r="AN53" s="130">
        <v>4</v>
      </c>
      <c r="AO53" s="130">
        <v>30</v>
      </c>
      <c r="AP53" s="99">
        <v>24</v>
      </c>
      <c r="AQ53" s="184" t="str">
        <f>INDEX(PlayerTable!C:C,MATCH(C53,PlayerTable!D:D,0))</f>
        <v>FoDMKB</v>
      </c>
      <c r="AR53" s="194">
        <f>COUNT(Goalies!J$53:J$80)</f>
        <v>10</v>
      </c>
      <c r="AS53" s="194">
        <f>INDEX(PlayerTable!H:H,MATCH(C53,PlayerTable!D:D,0))</f>
        <v>10</v>
      </c>
      <c r="AT53" s="194">
        <f>INDEX(PlayerTable!I:I,MATCH(C53,PlayerTable!D:D,0))</f>
        <v>4</v>
      </c>
      <c r="AU53" s="194">
        <f>INDEX(PlayerTable!J:J,MATCH(C53,PlayerTable!D:D,0))</f>
        <v>14</v>
      </c>
      <c r="AV53" s="194">
        <f>IF(INDEX(PlayerTable!K:K,MATCH(C53,PlayerTable!D:D,0))="", 0, INDEX(PlayerTable!K:K,MATCH(C53,PlayerTable!D:D,0)))</f>
        <v>6</v>
      </c>
    </row>
    <row r="54" spans="1:49" ht="15" customHeight="1" x14ac:dyDescent="0.25">
      <c r="A54" s="194" t="str">
        <f t="shared" si="7"/>
        <v/>
      </c>
      <c r="C54" s="43">
        <v>8001</v>
      </c>
      <c r="D54" s="86" t="s">
        <v>197</v>
      </c>
      <c r="E54" s="86" t="s">
        <v>198</v>
      </c>
      <c r="F54" s="68">
        <f t="shared" si="1"/>
        <v>153</v>
      </c>
      <c r="G54" s="108">
        <f t="shared" si="2"/>
        <v>4</v>
      </c>
      <c r="H54" s="108">
        <f t="shared" si="3"/>
        <v>15</v>
      </c>
      <c r="I54" s="108">
        <f t="shared" si="4"/>
        <v>19</v>
      </c>
      <c r="J54" s="125">
        <f t="shared" si="5"/>
        <v>0.12418300653594772</v>
      </c>
      <c r="K54" s="108">
        <f t="shared" si="6"/>
        <v>15</v>
      </c>
      <c r="L54" s="107"/>
      <c r="M54" s="108"/>
      <c r="N54" s="108"/>
      <c r="O54" s="108"/>
      <c r="P54" s="108"/>
      <c r="Q54" s="127" t="s">
        <v>341</v>
      </c>
      <c r="R54" s="116">
        <v>33</v>
      </c>
      <c r="S54" s="62" t="s">
        <v>184</v>
      </c>
      <c r="T54" s="31">
        <v>27</v>
      </c>
      <c r="U54" s="31">
        <v>2</v>
      </c>
      <c r="V54" s="31">
        <v>1</v>
      </c>
      <c r="W54" s="31">
        <v>3</v>
      </c>
      <c r="X54" s="63">
        <v>3</v>
      </c>
      <c r="Y54" s="94" t="s">
        <v>184</v>
      </c>
      <c r="Z54" s="95">
        <v>29</v>
      </c>
      <c r="AA54" s="95">
        <v>0</v>
      </c>
      <c r="AB54" s="95">
        <v>9</v>
      </c>
      <c r="AC54" s="95">
        <v>9</v>
      </c>
      <c r="AD54" s="99">
        <v>6</v>
      </c>
      <c r="AE54" s="102" t="s">
        <v>184</v>
      </c>
      <c r="AF54" s="194">
        <v>26</v>
      </c>
      <c r="AG54" s="194">
        <v>2</v>
      </c>
      <c r="AH54" s="194">
        <v>3</v>
      </c>
      <c r="AI54" s="194">
        <v>5</v>
      </c>
      <c r="AJ54" s="99">
        <v>6</v>
      </c>
      <c r="AK54" s="129" t="s">
        <v>414</v>
      </c>
      <c r="AL54" s="194">
        <v>28</v>
      </c>
      <c r="AM54" s="194">
        <v>0</v>
      </c>
      <c r="AN54" s="194">
        <v>0</v>
      </c>
      <c r="AO54" s="194">
        <v>0</v>
      </c>
      <c r="AP54" s="99">
        <v>0</v>
      </c>
      <c r="AQ54" s="184" t="str">
        <f>INDEX(PlayerTable!C:C,MATCH(C54,PlayerTable!D:D,0))</f>
        <v>Ichi</v>
      </c>
      <c r="AR54" s="194">
        <f>COUNT(Goalies!J$53:J$80)</f>
        <v>10</v>
      </c>
      <c r="AS54" s="194">
        <f>INDEX(PlayerTable!H:H,MATCH(C54,PlayerTable!D:D,0))</f>
        <v>0</v>
      </c>
      <c r="AT54" s="194">
        <f>INDEX(PlayerTable!I:I,MATCH(C54,PlayerTable!D:D,0))</f>
        <v>2</v>
      </c>
      <c r="AU54" s="194">
        <f>INDEX(PlayerTable!J:J,MATCH(C54,PlayerTable!D:D,0))</f>
        <v>2</v>
      </c>
      <c r="AV54" s="194">
        <f>IF(INDEX(PlayerTable!K:K,MATCH(C54,PlayerTable!D:D,0))="", 0, INDEX(PlayerTable!K:K,MATCH(C54,PlayerTable!D:D,0)))</f>
        <v>0</v>
      </c>
    </row>
    <row r="55" spans="1:49" ht="15" customHeight="1" x14ac:dyDescent="0.25">
      <c r="A55" s="194" t="str">
        <f t="shared" si="7"/>
        <v/>
      </c>
      <c r="C55" s="43">
        <v>8021</v>
      </c>
      <c r="D55" s="102" t="s">
        <v>405</v>
      </c>
      <c r="E55" s="102" t="s">
        <v>406</v>
      </c>
      <c r="F55" s="68">
        <f t="shared" si="1"/>
        <v>64</v>
      </c>
      <c r="G55" s="108">
        <f t="shared" si="2"/>
        <v>44</v>
      </c>
      <c r="H55" s="108">
        <f t="shared" si="3"/>
        <v>12</v>
      </c>
      <c r="I55" s="108">
        <f t="shared" si="4"/>
        <v>56</v>
      </c>
      <c r="J55" s="125">
        <f t="shared" si="5"/>
        <v>0.875</v>
      </c>
      <c r="K55" s="108">
        <f t="shared" si="6"/>
        <v>9</v>
      </c>
      <c r="L55" s="121"/>
      <c r="M55" s="108"/>
      <c r="N55" s="108"/>
      <c r="O55" s="108"/>
      <c r="P55" s="108"/>
      <c r="Q55" s="127"/>
      <c r="R55" s="116"/>
      <c r="Y55" s="94"/>
      <c r="Z55" s="103"/>
      <c r="AA55" s="103"/>
      <c r="AB55" s="103"/>
      <c r="AC55" s="103"/>
      <c r="AE55" s="102" t="s">
        <v>184</v>
      </c>
      <c r="AF55" s="194">
        <v>26</v>
      </c>
      <c r="AG55" s="194">
        <v>5</v>
      </c>
      <c r="AH55" s="194">
        <v>3</v>
      </c>
      <c r="AI55" s="194">
        <v>8</v>
      </c>
      <c r="AJ55" s="99">
        <v>3</v>
      </c>
      <c r="AK55" s="129" t="s">
        <v>414</v>
      </c>
      <c r="AL55" s="194">
        <v>28</v>
      </c>
      <c r="AM55" s="194">
        <v>31</v>
      </c>
      <c r="AN55" s="194">
        <v>8</v>
      </c>
      <c r="AO55" s="194">
        <v>39</v>
      </c>
      <c r="AP55" s="99">
        <v>6</v>
      </c>
      <c r="AQ55" s="184" t="str">
        <f>INDEX(PlayerTable!C:C,MATCH(C55,PlayerTable!D:D,0))</f>
        <v>Ichi</v>
      </c>
      <c r="AR55" s="194">
        <f>COUNT(Goalies!J$53:J$80)</f>
        <v>10</v>
      </c>
      <c r="AS55" s="194">
        <f>INDEX(PlayerTable!H:H,MATCH(C55,PlayerTable!D:D,0))</f>
        <v>8</v>
      </c>
      <c r="AT55" s="194">
        <f>INDEX(PlayerTable!I:I,MATCH(C55,PlayerTable!D:D,0))</f>
        <v>1</v>
      </c>
      <c r="AU55" s="194">
        <f>INDEX(PlayerTable!J:J,MATCH(C55,PlayerTable!D:D,0))</f>
        <v>9</v>
      </c>
      <c r="AV55" s="194">
        <f>IF(INDEX(PlayerTable!K:K,MATCH(C55,PlayerTable!D:D,0))="", 0, INDEX(PlayerTable!K:K,MATCH(C55,PlayerTable!D:D,0)))</f>
        <v>0</v>
      </c>
    </row>
    <row r="56" spans="1:49" ht="15" customHeight="1" x14ac:dyDescent="0.25">
      <c r="A56" s="194" t="str">
        <f t="shared" si="7"/>
        <v/>
      </c>
      <c r="C56" s="43">
        <v>8004</v>
      </c>
      <c r="D56" t="s">
        <v>132</v>
      </c>
      <c r="E56" t="s">
        <v>199</v>
      </c>
      <c r="F56" s="68">
        <f t="shared" si="1"/>
        <v>120</v>
      </c>
      <c r="G56" s="108">
        <f t="shared" si="2"/>
        <v>83</v>
      </c>
      <c r="H56" s="108">
        <f t="shared" si="3"/>
        <v>50</v>
      </c>
      <c r="I56" s="108">
        <f t="shared" si="4"/>
        <v>133</v>
      </c>
      <c r="J56" s="125">
        <f t="shared" si="5"/>
        <v>1.1083333333333334</v>
      </c>
      <c r="K56" s="108">
        <f t="shared" si="6"/>
        <v>39</v>
      </c>
      <c r="L56" s="107"/>
      <c r="M56" s="108"/>
      <c r="N56" s="108"/>
      <c r="O56" s="108"/>
      <c r="P56" s="108"/>
      <c r="Q56" s="127"/>
      <c r="R56" s="116"/>
      <c r="S56" s="62" t="s">
        <v>184</v>
      </c>
      <c r="T56" s="31">
        <v>27</v>
      </c>
      <c r="U56" s="31">
        <v>17</v>
      </c>
      <c r="V56" s="31">
        <v>13</v>
      </c>
      <c r="W56" s="31">
        <v>30</v>
      </c>
      <c r="X56" s="63">
        <v>9</v>
      </c>
      <c r="Y56" s="94" t="s">
        <v>184</v>
      </c>
      <c r="Z56" s="95">
        <v>29</v>
      </c>
      <c r="AA56" s="95">
        <v>24</v>
      </c>
      <c r="AB56" s="95">
        <v>18</v>
      </c>
      <c r="AC56" s="95">
        <v>42</v>
      </c>
      <c r="AD56" s="99">
        <v>6</v>
      </c>
      <c r="AE56" s="102" t="s">
        <v>184</v>
      </c>
      <c r="AF56" s="194">
        <v>26</v>
      </c>
      <c r="AG56" s="194">
        <v>18</v>
      </c>
      <c r="AH56" s="194">
        <v>10</v>
      </c>
      <c r="AI56" s="194">
        <v>28</v>
      </c>
      <c r="AJ56" s="99">
        <v>15</v>
      </c>
      <c r="AK56" s="129" t="s">
        <v>414</v>
      </c>
      <c r="AL56" s="194">
        <v>28</v>
      </c>
      <c r="AM56" s="194">
        <v>17</v>
      </c>
      <c r="AN56" s="194">
        <v>8</v>
      </c>
      <c r="AO56" s="194">
        <v>25</v>
      </c>
      <c r="AP56" s="99">
        <v>9</v>
      </c>
      <c r="AQ56" s="184" t="str">
        <f>INDEX(PlayerTable!C:C,MATCH(C56,PlayerTable!D:D,0))</f>
        <v>Ichi</v>
      </c>
      <c r="AR56" s="194">
        <f>COUNT(Goalies!J$53:J$80)</f>
        <v>10</v>
      </c>
      <c r="AS56" s="194">
        <f>INDEX(PlayerTable!H:H,MATCH(C56,PlayerTable!D:D,0))</f>
        <v>7</v>
      </c>
      <c r="AT56" s="194">
        <f>INDEX(PlayerTable!I:I,MATCH(C56,PlayerTable!D:D,0))</f>
        <v>1</v>
      </c>
      <c r="AU56" s="194">
        <f>INDEX(PlayerTable!J:J,MATCH(C56,PlayerTable!D:D,0))</f>
        <v>8</v>
      </c>
      <c r="AV56" s="194">
        <f>IF(INDEX(PlayerTable!K:K,MATCH(C56,PlayerTable!D:D,0))="", 0, INDEX(PlayerTable!K:K,MATCH(C56,PlayerTable!D:D,0)))</f>
        <v>0</v>
      </c>
    </row>
    <row r="57" spans="1:49" ht="15" customHeight="1" x14ac:dyDescent="0.25">
      <c r="A57" s="194" t="str">
        <f t="shared" si="7"/>
        <v/>
      </c>
      <c r="C57" s="43">
        <v>8005</v>
      </c>
      <c r="D57" s="184" t="s">
        <v>70</v>
      </c>
      <c r="E57" s="184" t="s">
        <v>207</v>
      </c>
      <c r="F57" s="68">
        <f t="shared" si="1"/>
        <v>149</v>
      </c>
      <c r="G57" s="108">
        <f t="shared" si="2"/>
        <v>76</v>
      </c>
      <c r="H57" s="108">
        <f t="shared" si="3"/>
        <v>26</v>
      </c>
      <c r="I57" s="108">
        <f t="shared" si="4"/>
        <v>102</v>
      </c>
      <c r="J57" s="125">
        <f t="shared" si="5"/>
        <v>0.68456375838926176</v>
      </c>
      <c r="K57" s="108">
        <f t="shared" si="6"/>
        <v>75</v>
      </c>
      <c r="L57" s="120" t="s">
        <v>184</v>
      </c>
      <c r="M57" s="116">
        <v>29</v>
      </c>
      <c r="N57" s="116">
        <v>19</v>
      </c>
      <c r="O57" s="116">
        <v>9</v>
      </c>
      <c r="P57" s="116">
        <v>28</v>
      </c>
      <c r="Q57" s="128"/>
      <c r="R57" s="116"/>
      <c r="S57" s="62" t="s">
        <v>266</v>
      </c>
      <c r="T57" s="31">
        <v>27</v>
      </c>
      <c r="U57" s="31">
        <v>7</v>
      </c>
      <c r="V57" s="31">
        <v>0</v>
      </c>
      <c r="W57" s="31">
        <v>7</v>
      </c>
      <c r="X57" s="63">
        <v>3</v>
      </c>
      <c r="Y57" s="94" t="s">
        <v>184</v>
      </c>
      <c r="Z57" s="95">
        <v>29</v>
      </c>
      <c r="AA57" s="95">
        <v>16</v>
      </c>
      <c r="AB57" s="95">
        <v>6</v>
      </c>
      <c r="AC57" s="95">
        <v>22</v>
      </c>
      <c r="AD57" s="99">
        <v>33</v>
      </c>
      <c r="AE57" s="102" t="s">
        <v>184</v>
      </c>
      <c r="AF57" s="194">
        <v>26</v>
      </c>
      <c r="AG57" s="194">
        <v>12</v>
      </c>
      <c r="AH57" s="194">
        <v>3</v>
      </c>
      <c r="AI57" s="194">
        <v>15</v>
      </c>
      <c r="AJ57" s="99">
        <v>21</v>
      </c>
      <c r="AK57" s="129" t="s">
        <v>414</v>
      </c>
      <c r="AL57" s="194">
        <v>28</v>
      </c>
      <c r="AM57" s="194">
        <v>14</v>
      </c>
      <c r="AN57" s="194">
        <v>5</v>
      </c>
      <c r="AO57" s="194">
        <v>19</v>
      </c>
      <c r="AP57" s="99">
        <v>12</v>
      </c>
      <c r="AQ57" s="184" t="str">
        <f>INDEX(PlayerTable!C:C,MATCH(C57,PlayerTable!D:D,0))</f>
        <v>Ichi</v>
      </c>
      <c r="AR57" s="194">
        <f>COUNT(Goalies!J$53:J$80)</f>
        <v>10</v>
      </c>
      <c r="AS57" s="194">
        <f>INDEX(PlayerTable!H:H,MATCH(C57,PlayerTable!D:D,0))</f>
        <v>8</v>
      </c>
      <c r="AT57" s="194">
        <f>INDEX(PlayerTable!I:I,MATCH(C57,PlayerTable!D:D,0))</f>
        <v>3</v>
      </c>
      <c r="AU57" s="194">
        <f>INDEX(PlayerTable!J:J,MATCH(C57,PlayerTable!D:D,0))</f>
        <v>11</v>
      </c>
      <c r="AV57" s="194">
        <f>IF(INDEX(PlayerTable!K:K,MATCH(C57,PlayerTable!D:D,0))="", 0, INDEX(PlayerTable!K:K,MATCH(C57,PlayerTable!D:D,0)))</f>
        <v>6</v>
      </c>
    </row>
    <row r="58" spans="1:49" ht="15" customHeight="1" x14ac:dyDescent="0.25">
      <c r="A58" s="194" t="str">
        <f t="shared" si="7"/>
        <v/>
      </c>
      <c r="C58" s="171">
        <v>8022</v>
      </c>
      <c r="D58" s="169" t="s">
        <v>112</v>
      </c>
      <c r="E58" s="169" t="s">
        <v>204</v>
      </c>
      <c r="F58" s="68">
        <f t="shared" si="1"/>
        <v>38</v>
      </c>
      <c r="G58" s="108">
        <f t="shared" si="2"/>
        <v>9</v>
      </c>
      <c r="H58" s="108">
        <f t="shared" si="3"/>
        <v>7</v>
      </c>
      <c r="I58" s="108">
        <f t="shared" si="4"/>
        <v>16</v>
      </c>
      <c r="J58" s="125">
        <f t="shared" si="5"/>
        <v>0.42105263157894735</v>
      </c>
      <c r="K58" s="108">
        <f t="shared" si="6"/>
        <v>3</v>
      </c>
      <c r="L58" s="121"/>
      <c r="M58" s="108"/>
      <c r="N58" s="108"/>
      <c r="O58" s="108"/>
      <c r="P58" s="108"/>
      <c r="Q58" s="127"/>
      <c r="R58" s="108"/>
      <c r="Y58" s="94"/>
      <c r="Z58" s="95"/>
      <c r="AA58" s="95"/>
      <c r="AB58" s="95"/>
      <c r="AC58" s="95"/>
      <c r="AE58" s="102"/>
      <c r="AF58" s="194"/>
      <c r="AG58" s="194"/>
      <c r="AH58" s="194"/>
      <c r="AI58" s="194"/>
      <c r="AK58" s="129" t="s">
        <v>414</v>
      </c>
      <c r="AL58" s="194">
        <v>28</v>
      </c>
      <c r="AM58" s="194">
        <v>5</v>
      </c>
      <c r="AN58" s="194">
        <v>6</v>
      </c>
      <c r="AO58" s="194">
        <v>11</v>
      </c>
      <c r="AP58" s="99">
        <v>3</v>
      </c>
      <c r="AQ58" s="184" t="str">
        <f>INDEX(PlayerTable!C:C,MATCH(C58,PlayerTable!D:D,0))</f>
        <v>Ichi</v>
      </c>
      <c r="AR58" s="194">
        <f>COUNT(Goalies!J$53:J$80)</f>
        <v>10</v>
      </c>
      <c r="AS58" s="194">
        <f>INDEX(PlayerTable!H:H,MATCH(C58,PlayerTable!D:D,0))</f>
        <v>4</v>
      </c>
      <c r="AT58" s="194">
        <f>INDEX(PlayerTable!I:I,MATCH(C58,PlayerTable!D:D,0))</f>
        <v>1</v>
      </c>
      <c r="AU58" s="194">
        <f>INDEX(PlayerTable!J:J,MATCH(C58,PlayerTable!D:D,0))</f>
        <v>5</v>
      </c>
      <c r="AV58" s="194">
        <f>IF(INDEX(PlayerTable!K:K,MATCH(C58,PlayerTable!D:D,0))="", 0, INDEX(PlayerTable!K:K,MATCH(C58,PlayerTable!D:D,0)))</f>
        <v>0</v>
      </c>
    </row>
    <row r="59" spans="1:49" ht="15" customHeight="1" x14ac:dyDescent="0.25">
      <c r="A59" s="194" t="str">
        <f t="shared" si="7"/>
        <v>Yes</v>
      </c>
      <c r="B59" s="103" t="s">
        <v>279</v>
      </c>
      <c r="C59" s="43">
        <v>8006</v>
      </c>
      <c r="D59" t="s">
        <v>70</v>
      </c>
      <c r="E59" t="s">
        <v>204</v>
      </c>
      <c r="F59" s="68">
        <f t="shared" si="1"/>
        <v>182</v>
      </c>
      <c r="G59" s="108">
        <f t="shared" si="2"/>
        <v>64</v>
      </c>
      <c r="H59" s="108">
        <f t="shared" si="3"/>
        <v>31</v>
      </c>
      <c r="I59" s="108">
        <f t="shared" si="4"/>
        <v>95</v>
      </c>
      <c r="J59" s="125">
        <f t="shared" si="5"/>
        <v>0.52197802197802201</v>
      </c>
      <c r="K59" s="108">
        <f t="shared" si="6"/>
        <v>18</v>
      </c>
      <c r="L59" s="120" t="s">
        <v>184</v>
      </c>
      <c r="M59" s="116">
        <v>29</v>
      </c>
      <c r="N59" s="116">
        <v>8</v>
      </c>
      <c r="O59" s="116">
        <v>4</v>
      </c>
      <c r="P59" s="116">
        <v>12</v>
      </c>
      <c r="Q59" s="128" t="s">
        <v>341</v>
      </c>
      <c r="R59" s="116">
        <v>33</v>
      </c>
      <c r="S59" s="62" t="s">
        <v>184</v>
      </c>
      <c r="T59" s="31">
        <v>27</v>
      </c>
      <c r="U59" s="31">
        <v>10</v>
      </c>
      <c r="V59" s="31">
        <v>3</v>
      </c>
      <c r="W59" s="31">
        <v>13</v>
      </c>
      <c r="X59" s="63">
        <v>3</v>
      </c>
      <c r="Y59" s="94" t="s">
        <v>184</v>
      </c>
      <c r="Z59" s="95">
        <v>29</v>
      </c>
      <c r="AA59" s="95">
        <v>18</v>
      </c>
      <c r="AB59" s="95">
        <v>12</v>
      </c>
      <c r="AC59" s="95">
        <v>30</v>
      </c>
      <c r="AD59" s="99">
        <v>3</v>
      </c>
      <c r="AE59" s="102" t="s">
        <v>184</v>
      </c>
      <c r="AF59" s="194">
        <v>26</v>
      </c>
      <c r="AG59" s="194">
        <v>12</v>
      </c>
      <c r="AH59" s="194">
        <v>5</v>
      </c>
      <c r="AI59" s="194">
        <v>17</v>
      </c>
      <c r="AJ59" s="99">
        <v>6</v>
      </c>
      <c r="AK59" s="129" t="s">
        <v>414</v>
      </c>
      <c r="AL59" s="194">
        <v>28</v>
      </c>
      <c r="AM59" s="194">
        <v>16</v>
      </c>
      <c r="AN59" s="194">
        <v>6</v>
      </c>
      <c r="AO59" s="194">
        <v>22</v>
      </c>
      <c r="AP59" s="99">
        <v>6</v>
      </c>
      <c r="AQ59" s="184" t="str">
        <f>INDEX(PlayerTable!C:C,MATCH(C59,PlayerTable!D:D,0))</f>
        <v>Ichi</v>
      </c>
      <c r="AR59" s="194">
        <f>COUNT(Goalies!J$53:J$80)</f>
        <v>10</v>
      </c>
      <c r="AS59" s="194">
        <f>INDEX(PlayerTable!H:H,MATCH(C59,PlayerTable!D:D,0))</f>
        <v>0</v>
      </c>
      <c r="AT59" s="194">
        <f>INDEX(PlayerTable!I:I,MATCH(C59,PlayerTable!D:D,0))</f>
        <v>1</v>
      </c>
      <c r="AU59" s="194">
        <f>INDEX(PlayerTable!J:J,MATCH(C59,PlayerTable!D:D,0))</f>
        <v>1</v>
      </c>
      <c r="AV59" s="194">
        <f>IF(INDEX(PlayerTable!K:K,MATCH(C59,PlayerTable!D:D,0))="", 0, INDEX(PlayerTable!K:K,MATCH(C59,PlayerTable!D:D,0)))</f>
        <v>0</v>
      </c>
    </row>
    <row r="60" spans="1:49" ht="15" customHeight="1" x14ac:dyDescent="0.25">
      <c r="A60" s="194" t="str">
        <f t="shared" si="7"/>
        <v/>
      </c>
      <c r="C60" s="43">
        <v>8025</v>
      </c>
      <c r="D60" s="169" t="s">
        <v>447</v>
      </c>
      <c r="E60" s="169" t="s">
        <v>538</v>
      </c>
      <c r="F60" s="68">
        <f t="shared" si="1"/>
        <v>10</v>
      </c>
      <c r="G60" s="108">
        <f t="shared" si="2"/>
        <v>1</v>
      </c>
      <c r="H60" s="108">
        <f t="shared" si="3"/>
        <v>3</v>
      </c>
      <c r="I60" s="108">
        <f t="shared" si="4"/>
        <v>4</v>
      </c>
      <c r="J60" s="125">
        <f t="shared" si="5"/>
        <v>0.4</v>
      </c>
      <c r="K60" s="108">
        <f t="shared" si="6"/>
        <v>0</v>
      </c>
      <c r="L60" s="121"/>
      <c r="M60" s="108"/>
      <c r="N60" s="108"/>
      <c r="O60" s="108"/>
      <c r="P60" s="108"/>
      <c r="Q60" s="127"/>
      <c r="R60" s="108"/>
      <c r="Y60" s="94"/>
      <c r="Z60" s="194"/>
      <c r="AA60" s="194"/>
      <c r="AB60" s="194"/>
      <c r="AC60" s="194"/>
      <c r="AE60" s="102"/>
      <c r="AF60" s="194"/>
      <c r="AG60" s="194"/>
      <c r="AH60" s="194"/>
      <c r="AI60" s="194"/>
      <c r="AK60" s="129"/>
      <c r="AL60" s="194"/>
      <c r="AM60" s="194"/>
      <c r="AN60" s="194"/>
      <c r="AO60" s="194"/>
      <c r="AQ60" s="184" t="str">
        <f>INDEX(PlayerTable!C:C,MATCH(C60,PlayerTable!D:D,0))</f>
        <v>Ichi</v>
      </c>
      <c r="AR60" s="194">
        <f>COUNT(Goalies!J$53:J$80)</f>
        <v>10</v>
      </c>
      <c r="AS60" s="194">
        <f>INDEX(PlayerTable!H:H,MATCH(C60,PlayerTable!D:D,0))</f>
        <v>1</v>
      </c>
      <c r="AT60" s="194">
        <f>INDEX(PlayerTable!I:I,MATCH(C60,PlayerTable!D:D,0))</f>
        <v>3</v>
      </c>
      <c r="AU60" s="194">
        <f>INDEX(PlayerTable!J:J,MATCH(C60,PlayerTable!D:D,0))</f>
        <v>4</v>
      </c>
      <c r="AV60" s="194">
        <f>IF(INDEX(PlayerTable!K:K,MATCH(C60,PlayerTable!D:D,0))="", 0, INDEX(PlayerTable!K:K,MATCH(C60,PlayerTable!D:D,0)))</f>
        <v>0</v>
      </c>
    </row>
    <row r="61" spans="1:49" ht="15" customHeight="1" x14ac:dyDescent="0.25">
      <c r="A61" s="194" t="str">
        <f t="shared" si="7"/>
        <v>Yes</v>
      </c>
      <c r="C61" s="43">
        <v>8008</v>
      </c>
      <c r="D61" t="s">
        <v>24</v>
      </c>
      <c r="E61" t="s">
        <v>205</v>
      </c>
      <c r="F61" s="68">
        <f t="shared" si="1"/>
        <v>182</v>
      </c>
      <c r="G61" s="108">
        <f t="shared" si="2"/>
        <v>47</v>
      </c>
      <c r="H61" s="108">
        <f t="shared" si="3"/>
        <v>38</v>
      </c>
      <c r="I61" s="108">
        <f t="shared" si="4"/>
        <v>85</v>
      </c>
      <c r="J61" s="125">
        <f t="shared" si="5"/>
        <v>0.46703296703296704</v>
      </c>
      <c r="K61" s="108">
        <f t="shared" si="6"/>
        <v>45</v>
      </c>
      <c r="L61" s="120" t="s">
        <v>184</v>
      </c>
      <c r="M61" s="116">
        <v>29</v>
      </c>
      <c r="N61" s="116">
        <v>5</v>
      </c>
      <c r="O61" s="116">
        <v>6</v>
      </c>
      <c r="P61" s="116">
        <v>11</v>
      </c>
      <c r="Q61" s="128" t="s">
        <v>341</v>
      </c>
      <c r="R61" s="116">
        <v>33</v>
      </c>
      <c r="S61" s="62" t="s">
        <v>184</v>
      </c>
      <c r="T61" s="31">
        <v>27</v>
      </c>
      <c r="U61" s="31">
        <v>11</v>
      </c>
      <c r="V61" s="31">
        <v>7</v>
      </c>
      <c r="W61" s="31">
        <v>18</v>
      </c>
      <c r="X61" s="63">
        <v>6</v>
      </c>
      <c r="Y61" s="94" t="s">
        <v>184</v>
      </c>
      <c r="Z61" s="95">
        <v>29</v>
      </c>
      <c r="AA61" s="95">
        <v>11</v>
      </c>
      <c r="AB61" s="95">
        <v>14</v>
      </c>
      <c r="AC61" s="95">
        <v>25</v>
      </c>
      <c r="AD61" s="99">
        <v>6</v>
      </c>
      <c r="AE61" s="102" t="s">
        <v>184</v>
      </c>
      <c r="AF61" s="194">
        <v>26</v>
      </c>
      <c r="AG61" s="194">
        <v>8</v>
      </c>
      <c r="AH61" s="194">
        <v>3</v>
      </c>
      <c r="AI61" s="194">
        <v>11</v>
      </c>
      <c r="AJ61" s="99">
        <v>15</v>
      </c>
      <c r="AK61" s="129" t="s">
        <v>414</v>
      </c>
      <c r="AL61" s="194">
        <v>28</v>
      </c>
      <c r="AM61" s="194">
        <v>9</v>
      </c>
      <c r="AN61" s="194">
        <v>5</v>
      </c>
      <c r="AO61" s="194">
        <v>14</v>
      </c>
      <c r="AP61" s="99">
        <v>15</v>
      </c>
      <c r="AQ61" s="184" t="str">
        <f>INDEX(PlayerTable!C:C,MATCH(C61,PlayerTable!D:D,0))</f>
        <v>Ichi</v>
      </c>
      <c r="AR61" s="194">
        <f>COUNT(Goalies!J$53:J$80)</f>
        <v>10</v>
      </c>
      <c r="AS61" s="194">
        <f>INDEX(PlayerTable!H:H,MATCH(C61,PlayerTable!D:D,0))</f>
        <v>3</v>
      </c>
      <c r="AT61" s="194">
        <f>INDEX(PlayerTable!I:I,MATCH(C61,PlayerTable!D:D,0))</f>
        <v>3</v>
      </c>
      <c r="AU61" s="194">
        <f>INDEX(PlayerTable!J:J,MATCH(C61,PlayerTable!D:D,0))</f>
        <v>6</v>
      </c>
      <c r="AV61" s="194">
        <f>IF(INDEX(PlayerTable!K:K,MATCH(C61,PlayerTable!D:D,0))="", 0, INDEX(PlayerTable!K:K,MATCH(C61,PlayerTable!D:D,0)))</f>
        <v>3</v>
      </c>
    </row>
    <row r="62" spans="1:49" ht="15" customHeight="1" x14ac:dyDescent="0.25">
      <c r="A62" s="194" t="str">
        <f t="shared" si="7"/>
        <v/>
      </c>
      <c r="C62" s="43">
        <v>8019</v>
      </c>
      <c r="D62" t="s">
        <v>51</v>
      </c>
      <c r="E62" t="s">
        <v>369</v>
      </c>
      <c r="F62" s="68">
        <f t="shared" si="1"/>
        <v>64</v>
      </c>
      <c r="G62" s="108">
        <f t="shared" si="2"/>
        <v>15</v>
      </c>
      <c r="H62" s="108">
        <f t="shared" si="3"/>
        <v>12</v>
      </c>
      <c r="I62" s="108">
        <f t="shared" si="4"/>
        <v>27</v>
      </c>
      <c r="J62" s="125">
        <f t="shared" si="5"/>
        <v>0.421875</v>
      </c>
      <c r="K62" s="108">
        <f t="shared" si="6"/>
        <v>12</v>
      </c>
      <c r="L62" s="121"/>
      <c r="M62" s="108"/>
      <c r="N62" s="108"/>
      <c r="O62" s="108"/>
      <c r="P62" s="108"/>
      <c r="Q62" s="127"/>
      <c r="R62" s="116"/>
      <c r="Y62" s="94"/>
      <c r="Z62" s="95"/>
      <c r="AA62" s="95"/>
      <c r="AB62" s="95"/>
      <c r="AC62" s="95"/>
      <c r="AE62" s="102" t="s">
        <v>184</v>
      </c>
      <c r="AF62" s="130">
        <v>26</v>
      </c>
      <c r="AG62" s="130">
        <v>5</v>
      </c>
      <c r="AH62" s="130">
        <v>7</v>
      </c>
      <c r="AI62" s="130">
        <v>12</v>
      </c>
      <c r="AJ62" s="99">
        <v>3</v>
      </c>
      <c r="AK62" s="129" t="s">
        <v>414</v>
      </c>
      <c r="AL62" s="130">
        <v>28</v>
      </c>
      <c r="AM62" s="130">
        <v>9</v>
      </c>
      <c r="AN62" s="130">
        <v>3</v>
      </c>
      <c r="AO62" s="130">
        <v>12</v>
      </c>
      <c r="AP62" s="99">
        <v>3</v>
      </c>
      <c r="AQ62" s="184" t="str">
        <f>INDEX(PlayerTable!C:C,MATCH(C62,PlayerTable!D:D,0))</f>
        <v>Ichi</v>
      </c>
      <c r="AR62" s="194">
        <f>COUNT(Goalies!J$53:J$80)</f>
        <v>10</v>
      </c>
      <c r="AS62" s="194">
        <f>INDEX(PlayerTable!H:H,MATCH(C62,PlayerTable!D:D,0))</f>
        <v>1</v>
      </c>
      <c r="AT62" s="194">
        <f>INDEX(PlayerTable!I:I,MATCH(C62,PlayerTable!D:D,0))</f>
        <v>2</v>
      </c>
      <c r="AU62" s="194">
        <f>INDEX(PlayerTable!J:J,MATCH(C62,PlayerTable!D:D,0))</f>
        <v>3</v>
      </c>
      <c r="AV62" s="194">
        <f>IF(INDEX(PlayerTable!K:K,MATCH(C62,PlayerTable!D:D,0))="", 0, INDEX(PlayerTable!K:K,MATCH(C62,PlayerTable!D:D,0)))</f>
        <v>6</v>
      </c>
    </row>
    <row r="63" spans="1:49" ht="15" customHeight="1" x14ac:dyDescent="0.25">
      <c r="A63" s="194" t="str">
        <f t="shared" si="7"/>
        <v/>
      </c>
      <c r="C63" s="43">
        <v>8010</v>
      </c>
      <c r="D63" s="184" t="s">
        <v>192</v>
      </c>
      <c r="E63" s="184" t="s">
        <v>193</v>
      </c>
      <c r="F63" s="68">
        <f t="shared" si="1"/>
        <v>153</v>
      </c>
      <c r="G63" s="108">
        <f t="shared" si="2"/>
        <v>18</v>
      </c>
      <c r="H63" s="108">
        <f t="shared" si="3"/>
        <v>31</v>
      </c>
      <c r="I63" s="108">
        <f t="shared" si="4"/>
        <v>49</v>
      </c>
      <c r="J63" s="125">
        <f t="shared" si="5"/>
        <v>0.3202614379084967</v>
      </c>
      <c r="K63" s="108">
        <f t="shared" si="6"/>
        <v>30</v>
      </c>
      <c r="L63" s="107"/>
      <c r="M63" s="108"/>
      <c r="N63" s="108"/>
      <c r="O63" s="108"/>
      <c r="P63" s="108"/>
      <c r="Q63" s="127" t="s">
        <v>341</v>
      </c>
      <c r="R63" s="116">
        <v>33</v>
      </c>
      <c r="S63" s="62" t="s">
        <v>184</v>
      </c>
      <c r="T63" s="31">
        <v>27</v>
      </c>
      <c r="U63" s="31">
        <v>2</v>
      </c>
      <c r="V63" s="31">
        <v>4</v>
      </c>
      <c r="W63" s="31">
        <v>6</v>
      </c>
      <c r="X63" s="63">
        <v>6</v>
      </c>
      <c r="Y63" s="94" t="s">
        <v>184</v>
      </c>
      <c r="Z63" s="194">
        <v>29</v>
      </c>
      <c r="AA63" s="194">
        <v>3</v>
      </c>
      <c r="AB63" s="194">
        <v>15</v>
      </c>
      <c r="AC63" s="194">
        <v>18</v>
      </c>
      <c r="AD63" s="99">
        <v>12</v>
      </c>
      <c r="AE63" s="102" t="s">
        <v>184</v>
      </c>
      <c r="AF63" s="194">
        <v>26</v>
      </c>
      <c r="AG63" s="194">
        <v>5</v>
      </c>
      <c r="AH63" s="194">
        <v>9</v>
      </c>
      <c r="AI63" s="194">
        <v>14</v>
      </c>
      <c r="AJ63" s="99">
        <v>6</v>
      </c>
      <c r="AK63" s="129" t="s">
        <v>414</v>
      </c>
      <c r="AL63" s="194">
        <v>28</v>
      </c>
      <c r="AM63" s="194">
        <v>8</v>
      </c>
      <c r="AN63" s="194">
        <v>3</v>
      </c>
      <c r="AO63" s="194">
        <v>11</v>
      </c>
      <c r="AP63" s="99">
        <v>6</v>
      </c>
      <c r="AQ63" s="184" t="str">
        <f>INDEX(PlayerTable!C:C,MATCH(C63,PlayerTable!D:D,0))</f>
        <v>Ichi</v>
      </c>
      <c r="AR63" s="194">
        <f>COUNT(Goalies!J$53:J$80)</f>
        <v>10</v>
      </c>
      <c r="AS63" s="194">
        <f>INDEX(PlayerTable!H:H,MATCH(C63,PlayerTable!D:D,0))</f>
        <v>0</v>
      </c>
      <c r="AT63" s="194">
        <f>INDEX(PlayerTable!I:I,MATCH(C63,PlayerTable!D:D,0))</f>
        <v>0</v>
      </c>
      <c r="AU63" s="194">
        <f>INDEX(PlayerTable!J:J,MATCH(C63,PlayerTable!D:D,0))</f>
        <v>0</v>
      </c>
      <c r="AV63" s="194">
        <f>IF(INDEX(PlayerTable!K:K,MATCH(C63,PlayerTable!D:D,0))="", 0, INDEX(PlayerTable!K:K,MATCH(C63,PlayerTable!D:D,0)))</f>
        <v>0</v>
      </c>
    </row>
    <row r="64" spans="1:49" ht="15" customHeight="1" x14ac:dyDescent="0.25">
      <c r="A64" s="194" t="str">
        <f t="shared" si="7"/>
        <v/>
      </c>
      <c r="C64" s="194">
        <v>8012</v>
      </c>
      <c r="D64" s="184" t="s">
        <v>186</v>
      </c>
      <c r="E64" s="184" t="s">
        <v>187</v>
      </c>
      <c r="F64" s="68">
        <f t="shared" si="1"/>
        <v>126</v>
      </c>
      <c r="G64" s="108">
        <f t="shared" si="2"/>
        <v>8</v>
      </c>
      <c r="H64" s="108">
        <f t="shared" si="3"/>
        <v>14</v>
      </c>
      <c r="I64" s="108">
        <f t="shared" si="4"/>
        <v>22</v>
      </c>
      <c r="J64" s="125">
        <f t="shared" si="5"/>
        <v>0.17460317460317459</v>
      </c>
      <c r="K64" s="108">
        <f t="shared" si="6"/>
        <v>9</v>
      </c>
      <c r="L64" s="121"/>
      <c r="M64" s="108"/>
      <c r="N64" s="108"/>
      <c r="O64" s="108"/>
      <c r="P64" s="108"/>
      <c r="Q64" s="127" t="s">
        <v>341</v>
      </c>
      <c r="R64" s="116">
        <v>33</v>
      </c>
      <c r="Y64" s="94" t="s">
        <v>184</v>
      </c>
      <c r="Z64" s="95">
        <v>29</v>
      </c>
      <c r="AA64" s="95">
        <v>5</v>
      </c>
      <c r="AB64" s="95">
        <v>8</v>
      </c>
      <c r="AC64" s="95">
        <v>13</v>
      </c>
      <c r="AD64" s="99">
        <v>3</v>
      </c>
      <c r="AE64" s="102" t="s">
        <v>184</v>
      </c>
      <c r="AF64" s="130">
        <v>26</v>
      </c>
      <c r="AG64" s="130">
        <v>2</v>
      </c>
      <c r="AH64" s="130">
        <v>2</v>
      </c>
      <c r="AI64" s="130">
        <v>4</v>
      </c>
      <c r="AJ64" s="99">
        <v>0</v>
      </c>
      <c r="AK64" s="129" t="s">
        <v>414</v>
      </c>
      <c r="AL64" s="130">
        <v>28</v>
      </c>
      <c r="AM64" s="130">
        <v>0</v>
      </c>
      <c r="AN64" s="130">
        <v>0</v>
      </c>
      <c r="AO64" s="130">
        <v>0</v>
      </c>
      <c r="AP64" s="99">
        <v>0</v>
      </c>
      <c r="AQ64" s="184" t="str">
        <f>INDEX(PlayerTable!C:C,MATCH(C64,PlayerTable!D:D,0))</f>
        <v>Ichi</v>
      </c>
      <c r="AR64" s="194">
        <f>COUNT(Goalies!J$53:J$80)</f>
        <v>10</v>
      </c>
      <c r="AS64" s="194">
        <f>INDEX(PlayerTable!H:H,MATCH(C64,PlayerTable!D:D,0))</f>
        <v>1</v>
      </c>
      <c r="AT64" s="194">
        <f>INDEX(PlayerTable!I:I,MATCH(C64,PlayerTable!D:D,0))</f>
        <v>4</v>
      </c>
      <c r="AU64" s="194">
        <f>INDEX(PlayerTable!J:J,MATCH(C64,PlayerTable!D:D,0))</f>
        <v>5</v>
      </c>
      <c r="AV64" s="194">
        <f>IF(INDEX(PlayerTable!K:K,MATCH(C64,PlayerTable!D:D,0))="", 0, INDEX(PlayerTable!K:K,MATCH(C64,PlayerTable!D:D,0)))</f>
        <v>6</v>
      </c>
    </row>
    <row r="65" spans="1:49" ht="15" customHeight="1" x14ac:dyDescent="0.25">
      <c r="A65" s="194" t="str">
        <f t="shared" si="7"/>
        <v/>
      </c>
      <c r="C65" s="194">
        <v>8013</v>
      </c>
      <c r="D65" s="184" t="s">
        <v>200</v>
      </c>
      <c r="E65" s="184" t="s">
        <v>201</v>
      </c>
      <c r="F65" s="68">
        <f t="shared" si="1"/>
        <v>93</v>
      </c>
      <c r="G65" s="108">
        <f t="shared" si="2"/>
        <v>0</v>
      </c>
      <c r="H65" s="108">
        <f t="shared" si="3"/>
        <v>1</v>
      </c>
      <c r="I65" s="108">
        <f t="shared" si="4"/>
        <v>1</v>
      </c>
      <c r="J65" s="125">
        <f t="shared" si="5"/>
        <v>1.0752688172043012E-2</v>
      </c>
      <c r="K65" s="108">
        <f t="shared" si="6"/>
        <v>3</v>
      </c>
      <c r="L65" s="121"/>
      <c r="M65" s="108"/>
      <c r="N65" s="108"/>
      <c r="O65" s="108"/>
      <c r="P65" s="108"/>
      <c r="Q65" s="127"/>
      <c r="R65" s="116"/>
      <c r="Y65" s="94" t="s">
        <v>184</v>
      </c>
      <c r="Z65" s="103">
        <v>29</v>
      </c>
      <c r="AA65" s="103">
        <v>0</v>
      </c>
      <c r="AB65" s="103">
        <v>1</v>
      </c>
      <c r="AC65" s="103">
        <v>1</v>
      </c>
      <c r="AD65" s="99">
        <v>0</v>
      </c>
      <c r="AE65" s="102" t="s">
        <v>184</v>
      </c>
      <c r="AF65" s="194">
        <v>26</v>
      </c>
      <c r="AG65" s="194">
        <v>0</v>
      </c>
      <c r="AH65" s="194">
        <v>0</v>
      </c>
      <c r="AI65" s="194">
        <v>0</v>
      </c>
      <c r="AJ65" s="99">
        <v>0</v>
      </c>
      <c r="AK65" s="129" t="s">
        <v>414</v>
      </c>
      <c r="AL65" s="194">
        <v>28</v>
      </c>
      <c r="AM65" s="194">
        <v>0</v>
      </c>
      <c r="AN65" s="194">
        <v>0</v>
      </c>
      <c r="AO65" s="194">
        <v>0</v>
      </c>
      <c r="AP65" s="99">
        <v>3</v>
      </c>
      <c r="AQ65" s="184" t="str">
        <f>INDEX(PlayerTable!C:C,MATCH(C65,PlayerTable!D:D,0))</f>
        <v>Ichi</v>
      </c>
      <c r="AR65" s="194">
        <f>COUNT(Goalies!J$53:J$80)</f>
        <v>10</v>
      </c>
      <c r="AS65" s="194">
        <f>INDEX(PlayerTable!H:H,MATCH(C65,PlayerTable!D:D,0))</f>
        <v>0</v>
      </c>
      <c r="AT65" s="194">
        <f>INDEX(PlayerTable!I:I,MATCH(C65,PlayerTable!D:D,0))</f>
        <v>0</v>
      </c>
      <c r="AU65" s="194">
        <f>INDEX(PlayerTable!J:J,MATCH(C65,PlayerTable!D:D,0))</f>
        <v>0</v>
      </c>
      <c r="AV65" s="194">
        <f>IF(INDEX(PlayerTable!K:K,MATCH(C65,PlayerTable!D:D,0))="", 0, INDEX(PlayerTable!K:K,MATCH(C65,PlayerTable!D:D,0)))</f>
        <v>0</v>
      </c>
    </row>
    <row r="66" spans="1:49" ht="15" customHeight="1" x14ac:dyDescent="0.25">
      <c r="A66" s="194" t="str">
        <f t="shared" si="7"/>
        <v/>
      </c>
      <c r="C66" s="194">
        <v>8014</v>
      </c>
      <c r="D66" s="184" t="s">
        <v>189</v>
      </c>
      <c r="E66" s="184" t="s">
        <v>190</v>
      </c>
      <c r="F66" s="68">
        <f t="shared" si="1"/>
        <v>120</v>
      </c>
      <c r="G66" s="108">
        <f t="shared" si="2"/>
        <v>78</v>
      </c>
      <c r="H66" s="108">
        <f t="shared" si="3"/>
        <v>31</v>
      </c>
      <c r="I66" s="108">
        <f t="shared" si="4"/>
        <v>109</v>
      </c>
      <c r="J66" s="125">
        <f t="shared" si="5"/>
        <v>0.90833333333333333</v>
      </c>
      <c r="K66" s="108">
        <f t="shared" si="6"/>
        <v>15</v>
      </c>
      <c r="L66" s="107"/>
      <c r="M66" s="108"/>
      <c r="N66" s="108"/>
      <c r="O66" s="108"/>
      <c r="P66" s="108"/>
      <c r="Q66" s="127"/>
      <c r="R66" s="116"/>
      <c r="S66" s="62" t="s">
        <v>184</v>
      </c>
      <c r="T66" s="31">
        <v>27</v>
      </c>
      <c r="U66" s="31">
        <v>18</v>
      </c>
      <c r="V66" s="31">
        <v>8</v>
      </c>
      <c r="W66" s="31">
        <v>26</v>
      </c>
      <c r="X66" s="63">
        <v>3</v>
      </c>
      <c r="Y66" s="94" t="s">
        <v>184</v>
      </c>
      <c r="Z66" s="95">
        <v>29</v>
      </c>
      <c r="AA66" s="95">
        <v>27</v>
      </c>
      <c r="AB66" s="95">
        <v>7</v>
      </c>
      <c r="AC66" s="95">
        <v>34</v>
      </c>
      <c r="AD66" s="99">
        <v>6</v>
      </c>
      <c r="AE66" s="102" t="s">
        <v>184</v>
      </c>
      <c r="AF66" s="194">
        <v>26</v>
      </c>
      <c r="AG66" s="194">
        <v>17</v>
      </c>
      <c r="AH66" s="194">
        <v>5</v>
      </c>
      <c r="AI66" s="194">
        <v>22</v>
      </c>
      <c r="AJ66" s="99">
        <v>3</v>
      </c>
      <c r="AK66" s="129" t="s">
        <v>414</v>
      </c>
      <c r="AL66" s="194">
        <v>28</v>
      </c>
      <c r="AM66" s="194">
        <v>11</v>
      </c>
      <c r="AN66" s="194">
        <v>8</v>
      </c>
      <c r="AO66" s="194">
        <v>19</v>
      </c>
      <c r="AP66" s="99">
        <v>0</v>
      </c>
      <c r="AQ66" s="184" t="str">
        <f>INDEX(PlayerTable!C:C,MATCH(C66,PlayerTable!D:D,0))</f>
        <v>Ichi</v>
      </c>
      <c r="AR66" s="194">
        <f>COUNT(Goalies!J$53:J$80)</f>
        <v>10</v>
      </c>
      <c r="AS66" s="194">
        <f>INDEX(PlayerTable!H:H,MATCH(C66,PlayerTable!D:D,0))</f>
        <v>5</v>
      </c>
      <c r="AT66" s="194">
        <f>INDEX(PlayerTable!I:I,MATCH(C66,PlayerTable!D:D,0))</f>
        <v>3</v>
      </c>
      <c r="AU66" s="194">
        <f>INDEX(PlayerTable!J:J,MATCH(C66,PlayerTable!D:D,0))</f>
        <v>8</v>
      </c>
      <c r="AV66" s="194">
        <f>IF(INDEX(PlayerTable!K:K,MATCH(C66,PlayerTable!D:D,0))="", 0, INDEX(PlayerTable!K:K,MATCH(C66,PlayerTable!D:D,0)))</f>
        <v>3</v>
      </c>
    </row>
    <row r="67" spans="1:49" ht="15" customHeight="1" x14ac:dyDescent="0.25">
      <c r="A67" s="194" t="str">
        <f t="shared" si="7"/>
        <v/>
      </c>
      <c r="C67" s="43">
        <v>8026</v>
      </c>
      <c r="D67" s="169" t="s">
        <v>537</v>
      </c>
      <c r="E67" s="169" t="s">
        <v>130</v>
      </c>
      <c r="F67" s="68">
        <f t="shared" ref="F67:F130" si="8">SUM(M67+R67+T67+Z67+AF67+AL67+AR67)</f>
        <v>10</v>
      </c>
      <c r="G67" s="108">
        <f t="shared" ref="G67:G130" si="9">SUM(N67+U67+AA67+AG67+AM67+AS67)</f>
        <v>0</v>
      </c>
      <c r="H67" s="108">
        <f t="shared" ref="H67:H130" si="10">SUM(O67+V67+AB67+AH67+AN67+AT67)</f>
        <v>0</v>
      </c>
      <c r="I67" s="108">
        <f t="shared" ref="I67:I130" si="11">SUM(P67+W67+AC67+AI67+AO67+AU67)</f>
        <v>0</v>
      </c>
      <c r="J67" s="125">
        <f t="shared" ref="J67:J130" si="12">I67/F67</f>
        <v>0</v>
      </c>
      <c r="K67" s="108">
        <f t="shared" ref="K67:K130" si="13">SUM(X67+AD67+AJ67+AP67+AV67)</f>
        <v>0</v>
      </c>
      <c r="L67" s="121"/>
      <c r="M67" s="108"/>
      <c r="N67" s="108"/>
      <c r="O67" s="108"/>
      <c r="P67" s="108"/>
      <c r="Q67" s="127"/>
      <c r="R67" s="108"/>
      <c r="Y67" s="94"/>
      <c r="Z67" s="95"/>
      <c r="AA67" s="95"/>
      <c r="AB67" s="95"/>
      <c r="AC67" s="95"/>
      <c r="AE67" s="102"/>
      <c r="AF67" s="194"/>
      <c r="AG67" s="194"/>
      <c r="AH67" s="194"/>
      <c r="AI67" s="194"/>
      <c r="AK67" s="129"/>
      <c r="AL67" s="194"/>
      <c r="AM67" s="194"/>
      <c r="AN67" s="194"/>
      <c r="AO67" s="194"/>
      <c r="AQ67" s="184" t="str">
        <f>INDEX(PlayerTable!C:C,MATCH(C67,PlayerTable!D:D,0))</f>
        <v>Ichi</v>
      </c>
      <c r="AR67" s="194">
        <f>COUNT(Goalies!J$53:J$80)</f>
        <v>10</v>
      </c>
      <c r="AS67" s="194">
        <f>INDEX(PlayerTable!H:H,MATCH(C67,PlayerTable!D:D,0))</f>
        <v>0</v>
      </c>
      <c r="AT67" s="194">
        <f>INDEX(PlayerTable!I:I,MATCH(C67,PlayerTable!D:D,0))</f>
        <v>0</v>
      </c>
      <c r="AU67" s="194">
        <f>INDEX(PlayerTable!J:J,MATCH(C67,PlayerTable!D:D,0))</f>
        <v>0</v>
      </c>
      <c r="AV67" s="194">
        <f>IF(INDEX(PlayerTable!K:K,MATCH(C67,PlayerTable!D:D,0))="", 0, INDEX(PlayerTable!K:K,MATCH(C67,PlayerTable!D:D,0)))</f>
        <v>0</v>
      </c>
    </row>
    <row r="68" spans="1:49" ht="15" customHeight="1" x14ac:dyDescent="0.25">
      <c r="A68" s="194" t="str">
        <f t="shared" si="7"/>
        <v/>
      </c>
      <c r="C68" s="171">
        <v>8023</v>
      </c>
      <c r="D68" s="169" t="s">
        <v>146</v>
      </c>
      <c r="E68" s="169" t="s">
        <v>438</v>
      </c>
      <c r="F68" s="68">
        <f t="shared" si="8"/>
        <v>38</v>
      </c>
      <c r="G68" s="108">
        <f t="shared" si="9"/>
        <v>10</v>
      </c>
      <c r="H68" s="108">
        <f t="shared" si="10"/>
        <v>8</v>
      </c>
      <c r="I68" s="108">
        <f t="shared" si="11"/>
        <v>18</v>
      </c>
      <c r="J68" s="125">
        <f t="shared" si="12"/>
        <v>0.47368421052631576</v>
      </c>
      <c r="K68" s="108">
        <f t="shared" si="13"/>
        <v>12</v>
      </c>
      <c r="L68" s="121"/>
      <c r="M68" s="108"/>
      <c r="N68" s="108"/>
      <c r="O68" s="108"/>
      <c r="P68" s="108"/>
      <c r="Q68" s="127"/>
      <c r="R68" s="108"/>
      <c r="Y68" s="94"/>
      <c r="Z68" s="95"/>
      <c r="AA68" s="95"/>
      <c r="AB68" s="95"/>
      <c r="AC68" s="95"/>
      <c r="AE68" s="102"/>
      <c r="AF68" s="194"/>
      <c r="AG68" s="194"/>
      <c r="AH68" s="194"/>
      <c r="AI68" s="194"/>
      <c r="AK68" s="129" t="s">
        <v>414</v>
      </c>
      <c r="AL68" s="194">
        <v>28</v>
      </c>
      <c r="AM68" s="194">
        <v>6</v>
      </c>
      <c r="AN68" s="194">
        <v>6</v>
      </c>
      <c r="AO68" s="194">
        <v>12</v>
      </c>
      <c r="AP68" s="99">
        <v>6</v>
      </c>
      <c r="AQ68" s="184" t="str">
        <f>INDEX(PlayerTable!C:C,MATCH(C68,PlayerTable!D:D,0))</f>
        <v>Ichi</v>
      </c>
      <c r="AR68" s="194">
        <f>COUNT(Goalies!J$53:J$80)</f>
        <v>10</v>
      </c>
      <c r="AS68" s="194">
        <f>INDEX(PlayerTable!H:H,MATCH(C68,PlayerTable!D:D,0))</f>
        <v>4</v>
      </c>
      <c r="AT68" s="194">
        <f>INDEX(PlayerTable!I:I,MATCH(C68,PlayerTable!D:D,0))</f>
        <v>2</v>
      </c>
      <c r="AU68" s="194">
        <f>INDEX(PlayerTable!J:J,MATCH(C68,PlayerTable!D:D,0))</f>
        <v>6</v>
      </c>
      <c r="AV68" s="194">
        <f>IF(INDEX(PlayerTable!K:K,MATCH(C68,PlayerTable!D:D,0))="", 0, INDEX(PlayerTable!K:K,MATCH(C68,PlayerTable!D:D,0)))</f>
        <v>6</v>
      </c>
    </row>
    <row r="69" spans="1:49" ht="15" customHeight="1" x14ac:dyDescent="0.25">
      <c r="A69" s="194"/>
      <c r="B69" s="194"/>
      <c r="C69" s="194">
        <v>8027</v>
      </c>
      <c r="D69" s="169" t="s">
        <v>476</v>
      </c>
      <c r="E69" s="169" t="s">
        <v>585</v>
      </c>
      <c r="F69" s="68">
        <f t="shared" si="8"/>
        <v>10</v>
      </c>
      <c r="G69" s="108">
        <f t="shared" si="9"/>
        <v>0</v>
      </c>
      <c r="H69" s="108">
        <f t="shared" si="10"/>
        <v>0</v>
      </c>
      <c r="I69" s="108">
        <f t="shared" si="11"/>
        <v>0</v>
      </c>
      <c r="J69" s="125">
        <f t="shared" si="12"/>
        <v>0</v>
      </c>
      <c r="K69" s="108">
        <f t="shared" si="13"/>
        <v>0</v>
      </c>
      <c r="L69" s="121"/>
      <c r="M69" s="108"/>
      <c r="N69" s="108"/>
      <c r="O69" s="108"/>
      <c r="P69" s="108"/>
      <c r="Q69" s="127"/>
      <c r="R69" s="108"/>
      <c r="S69" s="112"/>
      <c r="T69" s="108"/>
      <c r="U69" s="108"/>
      <c r="V69" s="108"/>
      <c r="W69" s="108"/>
      <c r="X69" s="99"/>
      <c r="Y69" s="184"/>
      <c r="Z69" s="194"/>
      <c r="AA69" s="194"/>
      <c r="AB69" s="194"/>
      <c r="AC69" s="194"/>
      <c r="AE69" s="184"/>
      <c r="AF69" s="194"/>
      <c r="AG69" s="194"/>
      <c r="AH69" s="194"/>
      <c r="AI69" s="194"/>
      <c r="AK69" s="129"/>
      <c r="AQ69" s="184" t="str">
        <f>INDEX(PlayerTable!C:C,MATCH(C69,PlayerTable!D:D,0))</f>
        <v>Ichi</v>
      </c>
      <c r="AR69" s="194">
        <f>COUNT(Goalies!J$53:J$80)</f>
        <v>10</v>
      </c>
      <c r="AS69" s="194">
        <f>INDEX(PlayerTable!H:H,MATCH(C69,PlayerTable!D:D,0))</f>
        <v>0</v>
      </c>
      <c r="AT69" s="194">
        <f>INDEX(PlayerTable!I:I,MATCH(C69,PlayerTable!D:D,0))</f>
        <v>0</v>
      </c>
      <c r="AU69" s="194">
        <f>INDEX(PlayerTable!J:J,MATCH(C69,PlayerTable!D:D,0))</f>
        <v>0</v>
      </c>
      <c r="AV69" s="194">
        <f>IF(INDEX(PlayerTable!K:K,MATCH(C69,PlayerTable!D:D,0))="", 0, INDEX(PlayerTable!K:K,MATCH(C69,PlayerTable!D:D,0)))</f>
        <v>0</v>
      </c>
    </row>
    <row r="70" spans="1:49" ht="15" customHeight="1" x14ac:dyDescent="0.25">
      <c r="A70" s="194" t="str">
        <f t="shared" ref="A70:A101" si="14">IF(AND(ISTEXT(L70), ISTEXT(Q70), ISTEXT(S70), ISTEXT(Y70), ISTEXT(AE70),ISTEXT(AK70),ISTEXT(AQ70)),"Yes", "")</f>
        <v/>
      </c>
      <c r="B70" s="171"/>
      <c r="C70" s="171">
        <v>8024</v>
      </c>
      <c r="D70" s="169" t="s">
        <v>68</v>
      </c>
      <c r="E70" s="169" t="s">
        <v>439</v>
      </c>
      <c r="F70" s="68">
        <f t="shared" si="8"/>
        <v>38</v>
      </c>
      <c r="G70" s="108">
        <f t="shared" si="9"/>
        <v>20</v>
      </c>
      <c r="H70" s="108">
        <f t="shared" si="10"/>
        <v>21</v>
      </c>
      <c r="I70" s="108">
        <f t="shared" si="11"/>
        <v>41</v>
      </c>
      <c r="J70" s="125">
        <f t="shared" si="12"/>
        <v>1.0789473684210527</v>
      </c>
      <c r="K70" s="108">
        <f t="shared" si="13"/>
        <v>60</v>
      </c>
      <c r="L70" s="180"/>
      <c r="M70" s="179"/>
      <c r="N70" s="179"/>
      <c r="O70" s="179"/>
      <c r="P70" s="179"/>
      <c r="Q70" s="93"/>
      <c r="R70" s="179"/>
      <c r="S70" s="181"/>
      <c r="T70" s="179"/>
      <c r="U70" s="179"/>
      <c r="V70" s="179"/>
      <c r="W70" s="179"/>
      <c r="X70" s="182"/>
      <c r="Y70" s="169"/>
      <c r="Z70" s="171"/>
      <c r="AA70" s="171"/>
      <c r="AB70" s="171"/>
      <c r="AC70" s="171"/>
      <c r="AD70" s="182"/>
      <c r="AE70" s="169"/>
      <c r="AF70" s="171"/>
      <c r="AG70" s="171"/>
      <c r="AH70" s="171"/>
      <c r="AI70" s="171"/>
      <c r="AJ70" s="182"/>
      <c r="AK70" s="129" t="s">
        <v>414</v>
      </c>
      <c r="AL70" s="130">
        <v>28</v>
      </c>
      <c r="AM70" s="130">
        <v>17</v>
      </c>
      <c r="AN70" s="130">
        <v>14</v>
      </c>
      <c r="AO70" s="130">
        <v>31</v>
      </c>
      <c r="AP70" s="99">
        <v>51</v>
      </c>
      <c r="AQ70" s="184" t="str">
        <f>INDEX(PlayerTable!C:C,MATCH(C70,PlayerTable!D:D,0))</f>
        <v>Ichi</v>
      </c>
      <c r="AR70" s="194">
        <f>COUNT(Goalies!J$53:J$80)</f>
        <v>10</v>
      </c>
      <c r="AS70" s="194">
        <f>INDEX(PlayerTable!H:H,MATCH(C70,PlayerTable!D:D,0))</f>
        <v>3</v>
      </c>
      <c r="AT70" s="194">
        <f>INDEX(PlayerTable!I:I,MATCH(C70,PlayerTable!D:D,0))</f>
        <v>7</v>
      </c>
      <c r="AU70" s="194">
        <f>INDEX(PlayerTable!J:J,MATCH(C70,PlayerTable!D:D,0))</f>
        <v>10</v>
      </c>
      <c r="AV70" s="194">
        <f>IF(INDEX(PlayerTable!K:K,MATCH(C70,PlayerTable!D:D,0))="", 0, INDEX(PlayerTable!K:K,MATCH(C70,PlayerTable!D:D,0)))</f>
        <v>9</v>
      </c>
      <c r="AW70" s="181"/>
    </row>
    <row r="71" spans="1:49" ht="15" customHeight="1" x14ac:dyDescent="0.25">
      <c r="A71" s="194" t="str">
        <f t="shared" si="14"/>
        <v>Yes</v>
      </c>
      <c r="C71" s="194">
        <v>8017</v>
      </c>
      <c r="D71" s="184" t="s">
        <v>75</v>
      </c>
      <c r="E71" s="184" t="s">
        <v>191</v>
      </c>
      <c r="F71" s="68">
        <f t="shared" si="8"/>
        <v>182</v>
      </c>
      <c r="G71" s="108">
        <f t="shared" si="9"/>
        <v>66</v>
      </c>
      <c r="H71" s="108">
        <f t="shared" si="10"/>
        <v>38</v>
      </c>
      <c r="I71" s="108">
        <f t="shared" si="11"/>
        <v>104</v>
      </c>
      <c r="J71" s="125">
        <f t="shared" si="12"/>
        <v>0.5714285714285714</v>
      </c>
      <c r="K71" s="108">
        <f t="shared" si="13"/>
        <v>33</v>
      </c>
      <c r="L71" s="120" t="s">
        <v>184</v>
      </c>
      <c r="M71" s="116">
        <v>29</v>
      </c>
      <c r="N71" s="116">
        <v>10</v>
      </c>
      <c r="O71" s="116">
        <v>7</v>
      </c>
      <c r="P71" s="116">
        <v>17</v>
      </c>
      <c r="Q71" s="128" t="s">
        <v>341</v>
      </c>
      <c r="R71" s="116">
        <v>33</v>
      </c>
      <c r="S71" s="62" t="s">
        <v>184</v>
      </c>
      <c r="T71" s="108">
        <v>27</v>
      </c>
      <c r="U71" s="31">
        <v>6</v>
      </c>
      <c r="V71" s="31">
        <v>7</v>
      </c>
      <c r="W71" s="31">
        <v>13</v>
      </c>
      <c r="X71" s="63">
        <v>3</v>
      </c>
      <c r="Y71" s="94" t="s">
        <v>184</v>
      </c>
      <c r="Z71" s="103">
        <v>29</v>
      </c>
      <c r="AA71" s="103">
        <v>14</v>
      </c>
      <c r="AB71" s="103">
        <v>8</v>
      </c>
      <c r="AC71" s="103">
        <v>22</v>
      </c>
      <c r="AD71" s="99">
        <v>9</v>
      </c>
      <c r="AE71" s="102" t="s">
        <v>184</v>
      </c>
      <c r="AF71" s="130">
        <v>26</v>
      </c>
      <c r="AG71" s="130">
        <v>13</v>
      </c>
      <c r="AH71" s="130">
        <v>7</v>
      </c>
      <c r="AI71" s="130">
        <v>20</v>
      </c>
      <c r="AJ71" s="99">
        <v>12</v>
      </c>
      <c r="AK71" s="129" t="s">
        <v>414</v>
      </c>
      <c r="AL71" s="130">
        <v>28</v>
      </c>
      <c r="AM71" s="130">
        <v>13</v>
      </c>
      <c r="AN71" s="130">
        <v>6</v>
      </c>
      <c r="AO71" s="130">
        <v>19</v>
      </c>
      <c r="AP71" s="99">
        <v>3</v>
      </c>
      <c r="AQ71" s="184" t="str">
        <f>INDEX(PlayerTable!C:C,MATCH(C71,PlayerTable!D:D,0))</f>
        <v>Ichi</v>
      </c>
      <c r="AR71" s="194">
        <f>COUNT(Goalies!J$53:J$80)</f>
        <v>10</v>
      </c>
      <c r="AS71" s="194">
        <f>INDEX(PlayerTable!H:H,MATCH(C71,PlayerTable!D:D,0))</f>
        <v>10</v>
      </c>
      <c r="AT71" s="194">
        <f>INDEX(PlayerTable!I:I,MATCH(C71,PlayerTable!D:D,0))</f>
        <v>3</v>
      </c>
      <c r="AU71" s="194">
        <f>INDEX(PlayerTable!J:J,MATCH(C71,PlayerTable!D:D,0))</f>
        <v>13</v>
      </c>
      <c r="AV71" s="194">
        <f>IF(INDEX(PlayerTable!K:K,MATCH(C71,PlayerTable!D:D,0))="", 0, INDEX(PlayerTable!K:K,MATCH(C71,PlayerTable!D:D,0)))</f>
        <v>6</v>
      </c>
    </row>
    <row r="72" spans="1:49" ht="15" customHeight="1" x14ac:dyDescent="0.25">
      <c r="A72" s="194" t="str">
        <f t="shared" si="14"/>
        <v/>
      </c>
      <c r="C72" s="43">
        <v>2001</v>
      </c>
      <c r="D72" t="s">
        <v>43</v>
      </c>
      <c r="E72" t="s">
        <v>65</v>
      </c>
      <c r="F72" s="68">
        <f t="shared" si="8"/>
        <v>93</v>
      </c>
      <c r="G72" s="108">
        <f t="shared" si="9"/>
        <v>15</v>
      </c>
      <c r="H72" s="108">
        <f t="shared" si="10"/>
        <v>12</v>
      </c>
      <c r="I72" s="108">
        <f t="shared" si="11"/>
        <v>27</v>
      </c>
      <c r="J72" s="125">
        <f t="shared" si="12"/>
        <v>0.29032258064516131</v>
      </c>
      <c r="K72" s="108">
        <f t="shared" si="13"/>
        <v>12</v>
      </c>
      <c r="L72" s="121"/>
      <c r="M72" s="108"/>
      <c r="N72" s="108"/>
      <c r="O72" s="108"/>
      <c r="P72" s="108"/>
      <c r="Q72" s="127"/>
      <c r="R72" s="116"/>
      <c r="T72" s="113"/>
      <c r="Y72" s="94" t="s">
        <v>39</v>
      </c>
      <c r="Z72" s="95">
        <v>29</v>
      </c>
      <c r="AA72" s="95">
        <v>14</v>
      </c>
      <c r="AB72" s="95">
        <v>10</v>
      </c>
      <c r="AC72" s="95">
        <v>24</v>
      </c>
      <c r="AD72" s="99">
        <v>6</v>
      </c>
      <c r="AE72" s="102" t="s">
        <v>39</v>
      </c>
      <c r="AF72" s="194">
        <v>26</v>
      </c>
      <c r="AG72" s="194">
        <v>0</v>
      </c>
      <c r="AH72" s="194">
        <v>1</v>
      </c>
      <c r="AI72" s="194">
        <v>1</v>
      </c>
      <c r="AJ72" s="99">
        <v>0</v>
      </c>
      <c r="AK72" s="129" t="s">
        <v>39</v>
      </c>
      <c r="AL72" s="194">
        <v>28</v>
      </c>
      <c r="AM72" s="194">
        <v>0</v>
      </c>
      <c r="AN72" s="194">
        <v>0</v>
      </c>
      <c r="AO72" s="194">
        <v>0</v>
      </c>
      <c r="AP72" s="99">
        <v>3</v>
      </c>
      <c r="AQ72" s="184" t="str">
        <f>INDEX(PlayerTable!C:C,MATCH(C72,PlayerTable!D:D,0))</f>
        <v>Kryptonite</v>
      </c>
      <c r="AR72" s="194">
        <f>COUNT(Goalies!J$53:J$80)</f>
        <v>10</v>
      </c>
      <c r="AS72" s="194">
        <f>INDEX(PlayerTable!H:H,MATCH(C72,PlayerTable!D:D,0))</f>
        <v>1</v>
      </c>
      <c r="AT72" s="194">
        <f>INDEX(PlayerTable!I:I,MATCH(C72,PlayerTable!D:D,0))</f>
        <v>1</v>
      </c>
      <c r="AU72" s="194">
        <f>INDEX(PlayerTable!J:J,MATCH(C72,PlayerTable!D:D,0))</f>
        <v>2</v>
      </c>
      <c r="AV72" s="194">
        <f>IF(INDEX(PlayerTable!K:K,MATCH(C72,PlayerTable!D:D,0))="", 0, INDEX(PlayerTable!K:K,MATCH(C72,PlayerTable!D:D,0)))</f>
        <v>3</v>
      </c>
    </row>
    <row r="73" spans="1:49" ht="15" customHeight="1" x14ac:dyDescent="0.25">
      <c r="A73" s="194" t="str">
        <f t="shared" si="14"/>
        <v>Yes</v>
      </c>
      <c r="C73" s="43">
        <v>2003</v>
      </c>
      <c r="D73" t="s">
        <v>47</v>
      </c>
      <c r="E73" t="s">
        <v>48</v>
      </c>
      <c r="F73" s="68">
        <f t="shared" si="8"/>
        <v>182</v>
      </c>
      <c r="G73" s="108">
        <f t="shared" si="9"/>
        <v>38</v>
      </c>
      <c r="H73" s="108">
        <f t="shared" si="10"/>
        <v>35</v>
      </c>
      <c r="I73" s="108">
        <f t="shared" si="11"/>
        <v>73</v>
      </c>
      <c r="J73" s="125">
        <f t="shared" si="12"/>
        <v>0.40109890109890112</v>
      </c>
      <c r="K73" s="108">
        <f t="shared" si="13"/>
        <v>43</v>
      </c>
      <c r="L73" s="107" t="s">
        <v>39</v>
      </c>
      <c r="M73" s="116">
        <v>29</v>
      </c>
      <c r="N73" s="116">
        <v>4</v>
      </c>
      <c r="O73" s="116">
        <v>2</v>
      </c>
      <c r="P73" s="116">
        <v>6</v>
      </c>
      <c r="Q73" s="128" t="s">
        <v>39</v>
      </c>
      <c r="R73" s="116">
        <v>33</v>
      </c>
      <c r="S73" s="62" t="s">
        <v>39</v>
      </c>
      <c r="T73" s="31">
        <v>27</v>
      </c>
      <c r="U73" s="31">
        <v>10</v>
      </c>
      <c r="V73" s="31">
        <v>6</v>
      </c>
      <c r="W73" s="31">
        <v>16</v>
      </c>
      <c r="X73" s="63">
        <v>9</v>
      </c>
      <c r="Y73" s="94" t="s">
        <v>39</v>
      </c>
      <c r="Z73" s="103">
        <v>29</v>
      </c>
      <c r="AA73" s="103">
        <v>12</v>
      </c>
      <c r="AB73" s="103">
        <v>8</v>
      </c>
      <c r="AC73" s="103">
        <v>20</v>
      </c>
      <c r="AD73" s="99">
        <v>6</v>
      </c>
      <c r="AE73" s="102" t="s">
        <v>39</v>
      </c>
      <c r="AF73" s="194">
        <v>26</v>
      </c>
      <c r="AG73" s="194">
        <v>5</v>
      </c>
      <c r="AH73" s="194">
        <v>8</v>
      </c>
      <c r="AI73" s="194">
        <v>13</v>
      </c>
      <c r="AJ73" s="99">
        <v>6</v>
      </c>
      <c r="AK73" s="129" t="s">
        <v>39</v>
      </c>
      <c r="AL73" s="194">
        <v>28</v>
      </c>
      <c r="AM73" s="194">
        <v>5</v>
      </c>
      <c r="AN73" s="194">
        <v>9</v>
      </c>
      <c r="AO73" s="194">
        <v>14</v>
      </c>
      <c r="AP73" s="99">
        <v>22</v>
      </c>
      <c r="AQ73" s="184" t="str">
        <f>INDEX(PlayerTable!C:C,MATCH(C73,PlayerTable!D:D,0))</f>
        <v>Kryptonite</v>
      </c>
      <c r="AR73" s="194">
        <f>COUNT(Goalies!J$53:J$80)</f>
        <v>10</v>
      </c>
      <c r="AS73" s="194">
        <f>INDEX(PlayerTable!H:H,MATCH(C73,PlayerTable!D:D,0))</f>
        <v>2</v>
      </c>
      <c r="AT73" s="194">
        <f>INDEX(PlayerTable!I:I,MATCH(C73,PlayerTable!D:D,0))</f>
        <v>2</v>
      </c>
      <c r="AU73" s="194">
        <f>INDEX(PlayerTable!J:J,MATCH(C73,PlayerTable!D:D,0))</f>
        <v>4</v>
      </c>
      <c r="AV73" s="194">
        <f>IF(INDEX(PlayerTable!K:K,MATCH(C73,PlayerTable!D:D,0))="", 0, INDEX(PlayerTable!K:K,MATCH(C73,PlayerTable!D:D,0)))</f>
        <v>0</v>
      </c>
    </row>
    <row r="74" spans="1:49" ht="15" customHeight="1" x14ac:dyDescent="0.25">
      <c r="A74" s="194" t="str">
        <f t="shared" si="14"/>
        <v/>
      </c>
      <c r="C74" s="43">
        <v>2005</v>
      </c>
      <c r="D74" s="184" t="s">
        <v>57</v>
      </c>
      <c r="E74" s="184" t="s">
        <v>58</v>
      </c>
      <c r="F74" s="68">
        <f t="shared" si="8"/>
        <v>154</v>
      </c>
      <c r="G74" s="108">
        <f t="shared" si="9"/>
        <v>10</v>
      </c>
      <c r="H74" s="108">
        <f t="shared" si="10"/>
        <v>18</v>
      </c>
      <c r="I74" s="108">
        <f t="shared" si="11"/>
        <v>28</v>
      </c>
      <c r="J74" s="125">
        <f t="shared" si="12"/>
        <v>0.18181818181818182</v>
      </c>
      <c r="K74" s="108">
        <f t="shared" si="13"/>
        <v>16</v>
      </c>
      <c r="L74" s="107" t="s">
        <v>39</v>
      </c>
      <c r="M74" s="116">
        <v>29</v>
      </c>
      <c r="N74" s="116">
        <v>1</v>
      </c>
      <c r="O74" s="116">
        <v>3</v>
      </c>
      <c r="P74" s="116">
        <v>4</v>
      </c>
      <c r="Q74" s="128" t="s">
        <v>39</v>
      </c>
      <c r="R74" s="116">
        <v>33</v>
      </c>
      <c r="S74" s="62" t="s">
        <v>39</v>
      </c>
      <c r="T74" s="31">
        <v>27</v>
      </c>
      <c r="U74" s="31">
        <v>1</v>
      </c>
      <c r="V74" s="31">
        <v>3</v>
      </c>
      <c r="W74" s="31">
        <v>4</v>
      </c>
      <c r="X74" s="63">
        <v>0</v>
      </c>
      <c r="Y74" s="94" t="s">
        <v>39</v>
      </c>
      <c r="Z74" s="194">
        <v>29</v>
      </c>
      <c r="AA74" s="194">
        <v>7</v>
      </c>
      <c r="AB74" s="194">
        <v>10</v>
      </c>
      <c r="AC74" s="194">
        <v>17</v>
      </c>
      <c r="AD74" s="99">
        <v>0</v>
      </c>
      <c r="AE74" s="102" t="s">
        <v>39</v>
      </c>
      <c r="AF74" s="184">
        <v>26</v>
      </c>
      <c r="AG74" s="184">
        <v>1</v>
      </c>
      <c r="AH74" s="184">
        <v>2</v>
      </c>
      <c r="AI74" s="184">
        <v>3</v>
      </c>
      <c r="AJ74" s="123">
        <v>16</v>
      </c>
      <c r="AK74" s="129"/>
      <c r="AL74" s="184"/>
      <c r="AM74" s="184"/>
      <c r="AN74" s="184"/>
      <c r="AO74" s="184"/>
      <c r="AP74" s="123"/>
      <c r="AQ74" s="184" t="str">
        <f>INDEX(PlayerTable!C:C,MATCH(C74,PlayerTable!D:D,0))</f>
        <v>Kryptonite</v>
      </c>
      <c r="AR74" s="194">
        <f>COUNT(Goalies!J$53:J$80)</f>
        <v>10</v>
      </c>
      <c r="AS74" s="194">
        <f>INDEX(PlayerTable!H:H,MATCH(C74,PlayerTable!D:D,0))</f>
        <v>0</v>
      </c>
      <c r="AT74" s="194">
        <f>INDEX(PlayerTable!I:I,MATCH(C74,PlayerTable!D:D,0))</f>
        <v>0</v>
      </c>
      <c r="AU74" s="194">
        <f>INDEX(PlayerTable!J:J,MATCH(C74,PlayerTable!D:D,0))</f>
        <v>0</v>
      </c>
      <c r="AV74" s="194">
        <f>IF(INDEX(PlayerTable!K:K,MATCH(C74,PlayerTable!D:D,0))="", 0, INDEX(PlayerTable!K:K,MATCH(C74,PlayerTable!D:D,0)))</f>
        <v>0</v>
      </c>
    </row>
    <row r="75" spans="1:49" ht="15" customHeight="1" x14ac:dyDescent="0.25">
      <c r="A75" s="194" t="str">
        <f t="shared" si="14"/>
        <v/>
      </c>
      <c r="C75" s="43">
        <v>2020</v>
      </c>
      <c r="D75" s="102" t="s">
        <v>55</v>
      </c>
      <c r="E75" s="102" t="s">
        <v>408</v>
      </c>
      <c r="F75" s="68">
        <f t="shared" si="8"/>
        <v>55</v>
      </c>
      <c r="G75" s="108">
        <f t="shared" si="9"/>
        <v>12</v>
      </c>
      <c r="H75" s="108">
        <f t="shared" si="10"/>
        <v>4</v>
      </c>
      <c r="I75" s="108">
        <f t="shared" si="11"/>
        <v>16</v>
      </c>
      <c r="J75" s="125">
        <f t="shared" si="12"/>
        <v>0.29090909090909089</v>
      </c>
      <c r="K75" s="108">
        <f t="shared" si="13"/>
        <v>43</v>
      </c>
      <c r="L75" s="121"/>
      <c r="M75" s="108"/>
      <c r="N75" s="108"/>
      <c r="O75" s="108"/>
      <c r="P75" s="108"/>
      <c r="Q75" s="127"/>
      <c r="R75" s="116"/>
      <c r="Y75" s="94"/>
      <c r="Z75" s="103"/>
      <c r="AA75" s="103"/>
      <c r="AB75" s="103"/>
      <c r="AC75" s="103"/>
      <c r="AE75" s="102" t="s">
        <v>39</v>
      </c>
      <c r="AF75" s="130">
        <v>17</v>
      </c>
      <c r="AG75" s="130">
        <v>9</v>
      </c>
      <c r="AH75" s="130">
        <v>3</v>
      </c>
      <c r="AI75" s="130">
        <v>12</v>
      </c>
      <c r="AJ75" s="99">
        <v>12</v>
      </c>
      <c r="AK75" s="129" t="s">
        <v>39</v>
      </c>
      <c r="AL75" s="130">
        <v>28</v>
      </c>
      <c r="AM75" s="130">
        <v>3</v>
      </c>
      <c r="AN75" s="130">
        <v>1</v>
      </c>
      <c r="AO75" s="130">
        <v>4</v>
      </c>
      <c r="AP75" s="99">
        <v>31</v>
      </c>
      <c r="AQ75" s="184" t="str">
        <f>INDEX(PlayerTable!C:C,MATCH(C75,PlayerTable!D:D,0))</f>
        <v>Kryptonite</v>
      </c>
      <c r="AR75" s="194">
        <f>COUNT(Goalies!J$53:J$80)</f>
        <v>10</v>
      </c>
      <c r="AS75" s="194">
        <f>INDEX(PlayerTable!H:H,MATCH(C75,PlayerTable!D:D,0))</f>
        <v>0</v>
      </c>
      <c r="AT75" s="194">
        <f>INDEX(PlayerTable!I:I,MATCH(C75,PlayerTable!D:D,0))</f>
        <v>0</v>
      </c>
      <c r="AU75" s="194">
        <f>INDEX(PlayerTable!J:J,MATCH(C75,PlayerTable!D:D,0))</f>
        <v>0</v>
      </c>
      <c r="AV75" s="194">
        <f>IF(INDEX(PlayerTable!K:K,MATCH(C75,PlayerTable!D:D,0))="", 0, INDEX(PlayerTable!K:K,MATCH(C75,PlayerTable!D:D,0)))</f>
        <v>0</v>
      </c>
    </row>
    <row r="76" spans="1:49" s="8" customFormat="1" ht="15" customHeight="1" x14ac:dyDescent="0.25">
      <c r="A76" s="194" t="str">
        <f t="shared" si="14"/>
        <v/>
      </c>
      <c r="B76" s="103"/>
      <c r="C76" s="194">
        <v>2018</v>
      </c>
      <c r="D76" s="184" t="s">
        <v>10</v>
      </c>
      <c r="E76" s="184" t="s">
        <v>248</v>
      </c>
      <c r="F76" s="68">
        <f t="shared" si="8"/>
        <v>93</v>
      </c>
      <c r="G76" s="108">
        <f t="shared" si="9"/>
        <v>35</v>
      </c>
      <c r="H76" s="108">
        <f t="shared" si="10"/>
        <v>17</v>
      </c>
      <c r="I76" s="108">
        <f t="shared" si="11"/>
        <v>52</v>
      </c>
      <c r="J76" s="125">
        <f t="shared" si="12"/>
        <v>0.55913978494623651</v>
      </c>
      <c r="K76" s="108">
        <f t="shared" si="13"/>
        <v>12</v>
      </c>
      <c r="L76" s="121"/>
      <c r="M76" s="108"/>
      <c r="N76" s="108"/>
      <c r="O76" s="108"/>
      <c r="P76" s="108"/>
      <c r="Q76" s="127"/>
      <c r="R76" s="116"/>
      <c r="S76" s="112"/>
      <c r="T76" s="108"/>
      <c r="U76" s="108"/>
      <c r="V76" s="108"/>
      <c r="W76" s="108"/>
      <c r="X76" s="99"/>
      <c r="Y76" s="94" t="s">
        <v>39</v>
      </c>
      <c r="Z76" s="95">
        <v>29</v>
      </c>
      <c r="AA76" s="95">
        <v>3</v>
      </c>
      <c r="AB76" s="95">
        <v>2</v>
      </c>
      <c r="AC76" s="95">
        <v>5</v>
      </c>
      <c r="AD76" s="99">
        <v>0</v>
      </c>
      <c r="AE76" s="102" t="s">
        <v>39</v>
      </c>
      <c r="AF76" s="194">
        <v>26</v>
      </c>
      <c r="AG76" s="194">
        <v>10</v>
      </c>
      <c r="AH76" s="194">
        <v>4</v>
      </c>
      <c r="AI76" s="194">
        <v>14</v>
      </c>
      <c r="AJ76" s="99">
        <v>3</v>
      </c>
      <c r="AK76" s="129" t="s">
        <v>39</v>
      </c>
      <c r="AL76" s="194">
        <v>28</v>
      </c>
      <c r="AM76" s="194">
        <v>21</v>
      </c>
      <c r="AN76" s="194">
        <v>10</v>
      </c>
      <c r="AO76" s="194">
        <v>31</v>
      </c>
      <c r="AP76" s="99">
        <v>9</v>
      </c>
      <c r="AQ76" s="184" t="str">
        <f>INDEX(PlayerTable!C:C,MATCH(C76,PlayerTable!D:D,0))</f>
        <v>Kryptonite</v>
      </c>
      <c r="AR76" s="194">
        <f>COUNT(Goalies!J$53:J$80)</f>
        <v>10</v>
      </c>
      <c r="AS76" s="194">
        <f>INDEX(PlayerTable!H:H,MATCH(C76,PlayerTable!D:D,0))</f>
        <v>1</v>
      </c>
      <c r="AT76" s="194">
        <f>INDEX(PlayerTable!I:I,MATCH(C76,PlayerTable!D:D,0))</f>
        <v>1</v>
      </c>
      <c r="AU76" s="194">
        <f>INDEX(PlayerTable!J:J,MATCH(C76,PlayerTable!D:D,0))</f>
        <v>2</v>
      </c>
      <c r="AV76" s="194">
        <f>IF(INDEX(PlayerTable!K:K,MATCH(C76,PlayerTable!D:D,0))="", 0, INDEX(PlayerTable!K:K,MATCH(C76,PlayerTable!D:D,0)))</f>
        <v>0</v>
      </c>
      <c r="AW76" s="112"/>
    </row>
    <row r="77" spans="1:49" ht="15" customHeight="1" x14ac:dyDescent="0.25">
      <c r="A77" s="194" t="str">
        <f t="shared" si="14"/>
        <v>Yes</v>
      </c>
      <c r="C77" s="43">
        <v>2007</v>
      </c>
      <c r="D77" t="s">
        <v>53</v>
      </c>
      <c r="E77" t="s">
        <v>54</v>
      </c>
      <c r="F77" s="68">
        <f t="shared" si="8"/>
        <v>182</v>
      </c>
      <c r="G77" s="108">
        <f t="shared" si="9"/>
        <v>49</v>
      </c>
      <c r="H77" s="108">
        <f t="shared" si="10"/>
        <v>22</v>
      </c>
      <c r="I77" s="108">
        <f t="shared" si="11"/>
        <v>71</v>
      </c>
      <c r="J77" s="125">
        <f t="shared" si="12"/>
        <v>0.39010989010989011</v>
      </c>
      <c r="K77" s="108">
        <f t="shared" si="13"/>
        <v>42</v>
      </c>
      <c r="L77" s="107" t="s">
        <v>39</v>
      </c>
      <c r="M77" s="116">
        <v>29</v>
      </c>
      <c r="N77" s="116">
        <v>16</v>
      </c>
      <c r="O77" s="116">
        <v>5</v>
      </c>
      <c r="P77" s="116">
        <v>21</v>
      </c>
      <c r="Q77" s="128" t="s">
        <v>39</v>
      </c>
      <c r="R77" s="116">
        <v>33</v>
      </c>
      <c r="S77" s="62" t="s">
        <v>39</v>
      </c>
      <c r="T77" s="31">
        <v>27</v>
      </c>
      <c r="U77" s="31">
        <v>13</v>
      </c>
      <c r="V77" s="31">
        <v>1</v>
      </c>
      <c r="W77" s="31">
        <v>14</v>
      </c>
      <c r="X77" s="63">
        <v>12</v>
      </c>
      <c r="Y77" s="94" t="s">
        <v>39</v>
      </c>
      <c r="Z77" s="95">
        <v>29</v>
      </c>
      <c r="AA77" s="95">
        <v>5</v>
      </c>
      <c r="AB77" s="95">
        <v>6</v>
      </c>
      <c r="AC77" s="95">
        <v>11</v>
      </c>
      <c r="AD77" s="99">
        <v>0</v>
      </c>
      <c r="AE77" s="102" t="s">
        <v>39</v>
      </c>
      <c r="AF77" s="130">
        <v>26</v>
      </c>
      <c r="AG77" s="130">
        <v>9</v>
      </c>
      <c r="AH77" s="130">
        <v>7</v>
      </c>
      <c r="AI77" s="130">
        <v>16</v>
      </c>
      <c r="AJ77" s="99">
        <v>15</v>
      </c>
      <c r="AK77" s="129" t="s">
        <v>39</v>
      </c>
      <c r="AL77" s="130">
        <v>28</v>
      </c>
      <c r="AM77" s="130">
        <v>3</v>
      </c>
      <c r="AN77" s="130">
        <v>1</v>
      </c>
      <c r="AO77" s="130">
        <v>4</v>
      </c>
      <c r="AP77" s="99">
        <v>15</v>
      </c>
      <c r="AQ77" s="184" t="str">
        <f>INDEX(PlayerTable!C:C,MATCH(C77,PlayerTable!D:D,0))</f>
        <v>Kryptonite</v>
      </c>
      <c r="AR77" s="194">
        <f>COUNT(Goalies!J$53:J$80)</f>
        <v>10</v>
      </c>
      <c r="AS77" s="194">
        <f>INDEX(PlayerTable!H:H,MATCH(C77,PlayerTable!D:D,0))</f>
        <v>3</v>
      </c>
      <c r="AT77" s="194">
        <f>INDEX(PlayerTable!I:I,MATCH(C77,PlayerTable!D:D,0))</f>
        <v>2</v>
      </c>
      <c r="AU77" s="194">
        <f>INDEX(PlayerTable!J:J,MATCH(C77,PlayerTable!D:D,0))</f>
        <v>5</v>
      </c>
      <c r="AV77" s="194">
        <f>IF(INDEX(PlayerTable!K:K,MATCH(C77,PlayerTable!D:D,0))="", 0, INDEX(PlayerTable!K:K,MATCH(C77,PlayerTable!D:D,0)))</f>
        <v>0</v>
      </c>
    </row>
    <row r="78" spans="1:49" ht="15" customHeight="1" x14ac:dyDescent="0.25">
      <c r="A78" s="194" t="str">
        <f t="shared" si="14"/>
        <v>Yes</v>
      </c>
      <c r="C78" s="43">
        <v>2008</v>
      </c>
      <c r="D78" t="s">
        <v>55</v>
      </c>
      <c r="E78" t="s">
        <v>56</v>
      </c>
      <c r="F78" s="68">
        <f t="shared" si="8"/>
        <v>182</v>
      </c>
      <c r="G78" s="108">
        <f t="shared" si="9"/>
        <v>30</v>
      </c>
      <c r="H78" s="108">
        <f t="shared" si="10"/>
        <v>33</v>
      </c>
      <c r="I78" s="108">
        <f t="shared" si="11"/>
        <v>63</v>
      </c>
      <c r="J78" s="125">
        <f t="shared" si="12"/>
        <v>0.34615384615384615</v>
      </c>
      <c r="K78" s="108">
        <f t="shared" si="13"/>
        <v>18</v>
      </c>
      <c r="L78" s="107" t="s">
        <v>39</v>
      </c>
      <c r="M78" s="116">
        <v>29</v>
      </c>
      <c r="N78" s="116">
        <v>2</v>
      </c>
      <c r="O78" s="116">
        <v>8</v>
      </c>
      <c r="P78" s="116">
        <v>10</v>
      </c>
      <c r="Q78" s="128" t="s">
        <v>39</v>
      </c>
      <c r="R78" s="116">
        <v>33</v>
      </c>
      <c r="S78" s="62" t="s">
        <v>39</v>
      </c>
      <c r="T78" s="31">
        <v>27</v>
      </c>
      <c r="U78" s="31">
        <v>5</v>
      </c>
      <c r="V78" s="31">
        <v>4</v>
      </c>
      <c r="W78" s="31">
        <v>9</v>
      </c>
      <c r="X78" s="63">
        <v>0</v>
      </c>
      <c r="Y78" s="94" t="s">
        <v>39</v>
      </c>
      <c r="Z78" s="95">
        <v>29</v>
      </c>
      <c r="AA78" s="95">
        <v>12</v>
      </c>
      <c r="AB78" s="95">
        <v>15</v>
      </c>
      <c r="AC78" s="95">
        <v>27</v>
      </c>
      <c r="AD78" s="99">
        <v>6</v>
      </c>
      <c r="AE78" s="102" t="s">
        <v>39</v>
      </c>
      <c r="AF78" s="194">
        <v>26</v>
      </c>
      <c r="AG78" s="194">
        <v>3</v>
      </c>
      <c r="AH78" s="194">
        <v>4</v>
      </c>
      <c r="AI78" s="194">
        <v>7</v>
      </c>
      <c r="AJ78" s="99">
        <v>6</v>
      </c>
      <c r="AK78" s="129" t="s">
        <v>39</v>
      </c>
      <c r="AL78" s="194">
        <v>28</v>
      </c>
      <c r="AM78" s="194">
        <v>6</v>
      </c>
      <c r="AN78" s="194">
        <v>1</v>
      </c>
      <c r="AO78" s="194">
        <v>7</v>
      </c>
      <c r="AP78" s="99">
        <v>6</v>
      </c>
      <c r="AQ78" s="184" t="str">
        <f>INDEX(PlayerTable!C:C,MATCH(C78,PlayerTable!D:D,0))</f>
        <v>Kryptonite</v>
      </c>
      <c r="AR78" s="194">
        <f>COUNT(Goalies!J$53:J$80)</f>
        <v>10</v>
      </c>
      <c r="AS78" s="194">
        <f>INDEX(PlayerTable!H:H,MATCH(C78,PlayerTable!D:D,0))</f>
        <v>2</v>
      </c>
      <c r="AT78" s="194">
        <f>INDEX(PlayerTable!I:I,MATCH(C78,PlayerTable!D:D,0))</f>
        <v>1</v>
      </c>
      <c r="AU78" s="194">
        <f>INDEX(PlayerTable!J:J,MATCH(C78,PlayerTable!D:D,0))</f>
        <v>3</v>
      </c>
      <c r="AV78" s="194">
        <f>IF(INDEX(PlayerTable!K:K,MATCH(C78,PlayerTable!D:D,0))="", 0, INDEX(PlayerTable!K:K,MATCH(C78,PlayerTable!D:D,0)))</f>
        <v>0</v>
      </c>
    </row>
    <row r="79" spans="1:49" ht="15" customHeight="1" x14ac:dyDescent="0.25">
      <c r="A79" s="194" t="str">
        <f t="shared" si="14"/>
        <v/>
      </c>
      <c r="C79" s="43">
        <v>2009</v>
      </c>
      <c r="D79" t="s">
        <v>12</v>
      </c>
      <c r="E79" t="s">
        <v>49</v>
      </c>
      <c r="F79" s="68">
        <f t="shared" si="8"/>
        <v>153</v>
      </c>
      <c r="G79" s="108">
        <f t="shared" si="9"/>
        <v>13</v>
      </c>
      <c r="H79" s="108">
        <f t="shared" si="10"/>
        <v>14</v>
      </c>
      <c r="I79" s="108">
        <f t="shared" si="11"/>
        <v>27</v>
      </c>
      <c r="J79" s="125">
        <f t="shared" si="12"/>
        <v>0.17647058823529413</v>
      </c>
      <c r="K79" s="108">
        <f t="shared" si="13"/>
        <v>15</v>
      </c>
      <c r="L79" s="107"/>
      <c r="M79" s="108"/>
      <c r="N79" s="108"/>
      <c r="O79" s="108"/>
      <c r="P79" s="108"/>
      <c r="Q79" s="127" t="s">
        <v>39</v>
      </c>
      <c r="R79" s="116">
        <v>33</v>
      </c>
      <c r="S79" s="62" t="s">
        <v>39</v>
      </c>
      <c r="T79" s="31">
        <v>27</v>
      </c>
      <c r="U79" s="31">
        <v>6</v>
      </c>
      <c r="V79" s="31">
        <v>7</v>
      </c>
      <c r="W79" s="31">
        <v>13</v>
      </c>
      <c r="X79" s="63">
        <v>6</v>
      </c>
      <c r="Y79" s="94" t="s">
        <v>39</v>
      </c>
      <c r="Z79" s="95">
        <v>29</v>
      </c>
      <c r="AA79" s="95">
        <v>0</v>
      </c>
      <c r="AB79" s="95">
        <v>4</v>
      </c>
      <c r="AC79" s="95">
        <v>4</v>
      </c>
      <c r="AD79" s="99">
        <v>6</v>
      </c>
      <c r="AE79" s="102" t="s">
        <v>39</v>
      </c>
      <c r="AF79" s="130">
        <v>26</v>
      </c>
      <c r="AG79" s="130">
        <v>3</v>
      </c>
      <c r="AH79" s="130">
        <v>2</v>
      </c>
      <c r="AI79" s="130">
        <v>5</v>
      </c>
      <c r="AJ79" s="99">
        <v>0</v>
      </c>
      <c r="AK79" s="129" t="s">
        <v>39</v>
      </c>
      <c r="AL79" s="130">
        <v>28</v>
      </c>
      <c r="AM79" s="130">
        <v>3</v>
      </c>
      <c r="AN79" s="130">
        <v>1</v>
      </c>
      <c r="AO79" s="130">
        <v>4</v>
      </c>
      <c r="AP79" s="99">
        <v>3</v>
      </c>
      <c r="AQ79" s="184" t="str">
        <f>INDEX(PlayerTable!C:C,MATCH(C79,PlayerTable!D:D,0))</f>
        <v>Kryptonite</v>
      </c>
      <c r="AR79" s="194">
        <f>COUNT(Goalies!J$53:J$80)</f>
        <v>10</v>
      </c>
      <c r="AS79" s="194">
        <f>INDEX(PlayerTable!H:H,MATCH(C79,PlayerTable!D:D,0))</f>
        <v>1</v>
      </c>
      <c r="AT79" s="194">
        <f>INDEX(PlayerTable!I:I,MATCH(C79,PlayerTable!D:D,0))</f>
        <v>0</v>
      </c>
      <c r="AU79" s="194">
        <f>INDEX(PlayerTable!J:J,MATCH(C79,PlayerTable!D:D,0))</f>
        <v>1</v>
      </c>
      <c r="AV79" s="194">
        <f>IF(INDEX(PlayerTable!K:K,MATCH(C79,PlayerTable!D:D,0))="", 0, INDEX(PlayerTable!K:K,MATCH(C79,PlayerTable!D:D,0)))</f>
        <v>0</v>
      </c>
    </row>
    <row r="80" spans="1:49" ht="15" customHeight="1" x14ac:dyDescent="0.25">
      <c r="A80" s="194" t="str">
        <f t="shared" si="14"/>
        <v/>
      </c>
      <c r="B80" s="103" t="s">
        <v>279</v>
      </c>
      <c r="C80" s="43">
        <v>2010</v>
      </c>
      <c r="D80" t="s">
        <v>43</v>
      </c>
      <c r="E80" t="s">
        <v>44</v>
      </c>
      <c r="F80" s="68">
        <f t="shared" si="8"/>
        <v>128</v>
      </c>
      <c r="G80" s="108">
        <f t="shared" si="9"/>
        <v>51</v>
      </c>
      <c r="H80" s="108">
        <f t="shared" si="10"/>
        <v>24</v>
      </c>
      <c r="I80" s="108">
        <f t="shared" si="11"/>
        <v>75</v>
      </c>
      <c r="J80" s="125">
        <f t="shared" si="12"/>
        <v>0.5859375</v>
      </c>
      <c r="K80" s="108">
        <f t="shared" si="13"/>
        <v>6</v>
      </c>
      <c r="L80" s="107" t="s">
        <v>39</v>
      </c>
      <c r="M80" s="116">
        <v>29</v>
      </c>
      <c r="N80" s="116">
        <v>18</v>
      </c>
      <c r="O80" s="116">
        <v>7</v>
      </c>
      <c r="P80" s="116">
        <v>25</v>
      </c>
      <c r="Q80" s="128" t="s">
        <v>39</v>
      </c>
      <c r="R80" s="116">
        <v>33</v>
      </c>
      <c r="S80" s="62" t="s">
        <v>39</v>
      </c>
      <c r="T80" s="31">
        <v>27</v>
      </c>
      <c r="U80" s="31">
        <v>19</v>
      </c>
      <c r="V80" s="31">
        <v>9</v>
      </c>
      <c r="W80" s="31">
        <v>28</v>
      </c>
      <c r="X80" s="63">
        <v>3</v>
      </c>
      <c r="Y80" s="94" t="s">
        <v>39</v>
      </c>
      <c r="Z80" s="95">
        <v>29</v>
      </c>
      <c r="AA80" s="95">
        <v>10</v>
      </c>
      <c r="AB80" s="95">
        <v>7</v>
      </c>
      <c r="AC80" s="95">
        <v>17</v>
      </c>
      <c r="AD80" s="99">
        <v>3</v>
      </c>
      <c r="AE80" s="102"/>
      <c r="AF80" s="184"/>
      <c r="AG80" s="184"/>
      <c r="AH80" s="184"/>
      <c r="AI80" s="184"/>
      <c r="AJ80" s="123"/>
      <c r="AK80" s="129"/>
      <c r="AL80" s="184"/>
      <c r="AM80" s="184"/>
      <c r="AN80" s="184"/>
      <c r="AO80" s="184"/>
      <c r="AP80" s="123"/>
      <c r="AQ80" s="184" t="str">
        <f>INDEX(PlayerTable!C:C,MATCH(C80,PlayerTable!D:D,0))</f>
        <v>Kryptonite</v>
      </c>
      <c r="AR80" s="194">
        <f>COUNT(Goalies!J$53:J$80)</f>
        <v>10</v>
      </c>
      <c r="AS80" s="194">
        <f>INDEX(PlayerTable!H:H,MATCH(C80,PlayerTable!D:D,0))</f>
        <v>4</v>
      </c>
      <c r="AT80" s="194">
        <f>INDEX(PlayerTable!I:I,MATCH(C80,PlayerTable!D:D,0))</f>
        <v>1</v>
      </c>
      <c r="AU80" s="194">
        <f>INDEX(PlayerTable!J:J,MATCH(C80,PlayerTable!D:D,0))</f>
        <v>5</v>
      </c>
      <c r="AV80" s="194">
        <f>IF(INDEX(PlayerTable!K:K,MATCH(C80,PlayerTable!D:D,0))="", 0, INDEX(PlayerTable!K:K,MATCH(C80,PlayerTable!D:D,0)))</f>
        <v>0</v>
      </c>
    </row>
    <row r="81" spans="1:49" ht="15" customHeight="1" x14ac:dyDescent="0.25">
      <c r="A81" s="194" t="str">
        <f t="shared" si="14"/>
        <v/>
      </c>
      <c r="C81" s="194">
        <v>2017</v>
      </c>
      <c r="D81" s="184" t="s">
        <v>59</v>
      </c>
      <c r="E81" s="184" t="s">
        <v>215</v>
      </c>
      <c r="F81" s="68">
        <f t="shared" si="8"/>
        <v>93</v>
      </c>
      <c r="G81" s="108">
        <f t="shared" si="9"/>
        <v>17</v>
      </c>
      <c r="H81" s="108">
        <f t="shared" si="10"/>
        <v>16</v>
      </c>
      <c r="I81" s="108">
        <f t="shared" si="11"/>
        <v>33</v>
      </c>
      <c r="J81" s="125">
        <f t="shared" si="12"/>
        <v>0.35483870967741937</v>
      </c>
      <c r="K81" s="108">
        <f t="shared" si="13"/>
        <v>18</v>
      </c>
      <c r="L81" s="121"/>
      <c r="M81" s="108"/>
      <c r="N81" s="108"/>
      <c r="O81" s="108"/>
      <c r="P81" s="108"/>
      <c r="Q81" s="127"/>
      <c r="R81" s="116"/>
      <c r="Y81" s="94" t="s">
        <v>39</v>
      </c>
      <c r="Z81" s="95">
        <v>29</v>
      </c>
      <c r="AA81" s="95">
        <v>0</v>
      </c>
      <c r="AB81" s="95">
        <v>0</v>
      </c>
      <c r="AC81" s="95">
        <v>0</v>
      </c>
      <c r="AD81" s="99">
        <v>6</v>
      </c>
      <c r="AE81" s="102" t="s">
        <v>39</v>
      </c>
      <c r="AF81" s="194">
        <v>26</v>
      </c>
      <c r="AG81" s="194">
        <v>9</v>
      </c>
      <c r="AH81" s="194">
        <v>9</v>
      </c>
      <c r="AI81" s="194">
        <v>18</v>
      </c>
      <c r="AJ81" s="99">
        <v>6</v>
      </c>
      <c r="AK81" s="129" t="s">
        <v>39</v>
      </c>
      <c r="AL81" s="194">
        <v>28</v>
      </c>
      <c r="AM81" s="194">
        <v>6</v>
      </c>
      <c r="AN81" s="194">
        <v>7</v>
      </c>
      <c r="AO81" s="194">
        <v>13</v>
      </c>
      <c r="AP81" s="99">
        <v>3</v>
      </c>
      <c r="AQ81" s="184" t="str">
        <f>INDEX(PlayerTable!C:C,MATCH(C81,PlayerTable!D:D,0))</f>
        <v>Kryptonite</v>
      </c>
      <c r="AR81" s="194">
        <f>COUNT(Goalies!J$53:J$80)</f>
        <v>10</v>
      </c>
      <c r="AS81" s="194">
        <f>INDEX(PlayerTable!H:H,MATCH(C81,PlayerTable!D:D,0))</f>
        <v>2</v>
      </c>
      <c r="AT81" s="194">
        <f>INDEX(PlayerTable!I:I,MATCH(C81,PlayerTable!D:D,0))</f>
        <v>0</v>
      </c>
      <c r="AU81" s="194">
        <f>INDEX(PlayerTable!J:J,MATCH(C81,PlayerTable!D:D,0))</f>
        <v>2</v>
      </c>
      <c r="AV81" s="194">
        <f>IF(INDEX(PlayerTable!K:K,MATCH(C81,PlayerTable!D:D,0))="", 0, INDEX(PlayerTable!K:K,MATCH(C81,PlayerTable!D:D,0)))</f>
        <v>3</v>
      </c>
    </row>
    <row r="82" spans="1:49" ht="15" customHeight="1" x14ac:dyDescent="0.25">
      <c r="A82" s="194" t="str">
        <f t="shared" si="14"/>
        <v>Yes</v>
      </c>
      <c r="C82" s="194">
        <v>2012</v>
      </c>
      <c r="D82" s="184" t="s">
        <v>41</v>
      </c>
      <c r="E82" s="184" t="s">
        <v>42</v>
      </c>
      <c r="F82" s="68">
        <f t="shared" si="8"/>
        <v>182</v>
      </c>
      <c r="G82" s="108">
        <f t="shared" si="9"/>
        <v>67</v>
      </c>
      <c r="H82" s="108">
        <f t="shared" si="10"/>
        <v>37</v>
      </c>
      <c r="I82" s="108">
        <f t="shared" si="11"/>
        <v>104</v>
      </c>
      <c r="J82" s="125">
        <f t="shared" si="12"/>
        <v>0.5714285714285714</v>
      </c>
      <c r="K82" s="108">
        <f t="shared" si="13"/>
        <v>21</v>
      </c>
      <c r="L82" s="107" t="s">
        <v>39</v>
      </c>
      <c r="M82" s="116">
        <v>29</v>
      </c>
      <c r="N82" s="116">
        <v>16</v>
      </c>
      <c r="O82" s="116">
        <v>3</v>
      </c>
      <c r="P82" s="116">
        <v>19</v>
      </c>
      <c r="Q82" s="128" t="s">
        <v>39</v>
      </c>
      <c r="R82" s="116">
        <v>33</v>
      </c>
      <c r="S82" s="62" t="s">
        <v>39</v>
      </c>
      <c r="T82" s="31">
        <v>27</v>
      </c>
      <c r="U82" s="31">
        <v>27</v>
      </c>
      <c r="V82" s="31">
        <v>16</v>
      </c>
      <c r="W82" s="31">
        <v>43</v>
      </c>
      <c r="X82" s="63">
        <v>3</v>
      </c>
      <c r="Y82" s="94" t="s">
        <v>39</v>
      </c>
      <c r="Z82" s="95">
        <v>29</v>
      </c>
      <c r="AA82" s="95">
        <v>6</v>
      </c>
      <c r="AB82" s="95">
        <v>7</v>
      </c>
      <c r="AC82" s="95">
        <v>13</v>
      </c>
      <c r="AD82" s="99">
        <v>9</v>
      </c>
      <c r="AE82" s="102" t="s">
        <v>39</v>
      </c>
      <c r="AF82" s="130">
        <v>26</v>
      </c>
      <c r="AG82" s="130">
        <v>8</v>
      </c>
      <c r="AH82" s="130">
        <v>6</v>
      </c>
      <c r="AI82" s="130">
        <v>14</v>
      </c>
      <c r="AJ82" s="99">
        <v>3</v>
      </c>
      <c r="AK82" s="129" t="s">
        <v>39</v>
      </c>
      <c r="AL82" s="130">
        <v>28</v>
      </c>
      <c r="AM82" s="130">
        <v>9</v>
      </c>
      <c r="AN82" s="130">
        <v>5</v>
      </c>
      <c r="AO82" s="130">
        <v>14</v>
      </c>
      <c r="AP82" s="99">
        <v>3</v>
      </c>
      <c r="AQ82" s="184" t="str">
        <f>INDEX(PlayerTable!C:C,MATCH(C82,PlayerTable!D:D,0))</f>
        <v>Kryptonite</v>
      </c>
      <c r="AR82" s="194">
        <f>COUNT(Goalies!J$53:J$80)</f>
        <v>10</v>
      </c>
      <c r="AS82" s="194">
        <f>INDEX(PlayerTable!H:H,MATCH(C82,PlayerTable!D:D,0))</f>
        <v>1</v>
      </c>
      <c r="AT82" s="194">
        <f>INDEX(PlayerTable!I:I,MATCH(C82,PlayerTable!D:D,0))</f>
        <v>0</v>
      </c>
      <c r="AU82" s="194">
        <f>INDEX(PlayerTable!J:J,MATCH(C82,PlayerTable!D:D,0))</f>
        <v>1</v>
      </c>
      <c r="AV82" s="194">
        <f>IF(INDEX(PlayerTable!K:K,MATCH(C82,PlayerTable!D:D,0))="", 0, INDEX(PlayerTable!K:K,MATCH(C82,PlayerTable!D:D,0)))</f>
        <v>3</v>
      </c>
    </row>
    <row r="83" spans="1:49" ht="15" customHeight="1" x14ac:dyDescent="0.25">
      <c r="A83" s="194" t="str">
        <f t="shared" si="14"/>
        <v/>
      </c>
      <c r="C83" s="171">
        <v>2021</v>
      </c>
      <c r="D83" s="169" t="s">
        <v>74</v>
      </c>
      <c r="E83" s="169" t="s">
        <v>42</v>
      </c>
      <c r="F83" s="68">
        <f t="shared" si="8"/>
        <v>38</v>
      </c>
      <c r="G83" s="108">
        <f t="shared" si="9"/>
        <v>8</v>
      </c>
      <c r="H83" s="108">
        <f t="shared" si="10"/>
        <v>3</v>
      </c>
      <c r="I83" s="108">
        <f t="shared" si="11"/>
        <v>11</v>
      </c>
      <c r="J83" s="125">
        <f t="shared" si="12"/>
        <v>0.28947368421052633</v>
      </c>
      <c r="K83" s="108">
        <f t="shared" si="13"/>
        <v>9</v>
      </c>
      <c r="L83" s="121"/>
      <c r="M83" s="108"/>
      <c r="N83" s="108"/>
      <c r="O83" s="108"/>
      <c r="P83" s="108"/>
      <c r="Q83" s="127"/>
      <c r="R83" s="108"/>
      <c r="Y83" s="94"/>
      <c r="Z83" s="194"/>
      <c r="AA83" s="194"/>
      <c r="AB83" s="194"/>
      <c r="AC83" s="194"/>
      <c r="AE83" s="102"/>
      <c r="AF83" s="194"/>
      <c r="AG83" s="194"/>
      <c r="AH83" s="194"/>
      <c r="AI83" s="194"/>
      <c r="AK83" s="129" t="s">
        <v>39</v>
      </c>
      <c r="AL83" s="194">
        <v>28</v>
      </c>
      <c r="AM83" s="194">
        <v>7</v>
      </c>
      <c r="AN83" s="194">
        <v>2</v>
      </c>
      <c r="AO83" s="194">
        <v>9</v>
      </c>
      <c r="AP83" s="99">
        <v>6</v>
      </c>
      <c r="AQ83" s="184" t="str">
        <f>INDEX(PlayerTable!C:C,MATCH(C83,PlayerTable!D:D,0))</f>
        <v>Kryptonite</v>
      </c>
      <c r="AR83" s="194">
        <f>COUNT(Goalies!J$53:J$80)</f>
        <v>10</v>
      </c>
      <c r="AS83" s="194">
        <f>INDEX(PlayerTable!H:H,MATCH(C83,PlayerTable!D:D,0))</f>
        <v>1</v>
      </c>
      <c r="AT83" s="194">
        <f>INDEX(PlayerTable!I:I,MATCH(C83,PlayerTable!D:D,0))</f>
        <v>1</v>
      </c>
      <c r="AU83" s="194">
        <f>INDEX(PlayerTable!J:J,MATCH(C83,PlayerTable!D:D,0))</f>
        <v>2</v>
      </c>
      <c r="AV83" s="194">
        <f>IF(INDEX(PlayerTable!K:K,MATCH(C83,PlayerTable!D:D,0))="", 0, INDEX(PlayerTable!K:K,MATCH(C83,PlayerTable!D:D,0)))</f>
        <v>3</v>
      </c>
    </row>
    <row r="84" spans="1:49" ht="15" customHeight="1" x14ac:dyDescent="0.25">
      <c r="A84" s="194" t="str">
        <f t="shared" si="14"/>
        <v/>
      </c>
      <c r="C84" s="171">
        <v>2022</v>
      </c>
      <c r="D84" s="169" t="s">
        <v>427</v>
      </c>
      <c r="E84" s="169" t="s">
        <v>428</v>
      </c>
      <c r="F84" s="68">
        <f t="shared" si="8"/>
        <v>38</v>
      </c>
      <c r="G84" s="108">
        <f t="shared" si="9"/>
        <v>2</v>
      </c>
      <c r="H84" s="108">
        <f t="shared" si="10"/>
        <v>2</v>
      </c>
      <c r="I84" s="108">
        <f t="shared" si="11"/>
        <v>4</v>
      </c>
      <c r="J84" s="125">
        <f t="shared" si="12"/>
        <v>0.10526315789473684</v>
      </c>
      <c r="K84" s="108">
        <f t="shared" si="13"/>
        <v>0</v>
      </c>
      <c r="L84" s="121"/>
      <c r="M84" s="108"/>
      <c r="N84" s="108"/>
      <c r="O84" s="108"/>
      <c r="P84" s="108"/>
      <c r="Q84" s="127"/>
      <c r="R84" s="108"/>
      <c r="T84" s="108"/>
      <c r="Y84" s="94"/>
      <c r="Z84" s="95"/>
      <c r="AA84" s="95"/>
      <c r="AB84" s="95"/>
      <c r="AC84" s="95"/>
      <c r="AE84" s="102"/>
      <c r="AF84" s="194"/>
      <c r="AG84" s="194"/>
      <c r="AH84" s="194"/>
      <c r="AI84" s="194"/>
      <c r="AK84" s="129" t="s">
        <v>39</v>
      </c>
      <c r="AL84" s="194">
        <v>28</v>
      </c>
      <c r="AM84" s="194">
        <v>2</v>
      </c>
      <c r="AN84" s="194">
        <v>2</v>
      </c>
      <c r="AO84" s="194">
        <v>4</v>
      </c>
      <c r="AP84" s="99">
        <v>0</v>
      </c>
      <c r="AQ84" s="184" t="str">
        <f>INDEX(PlayerTable!C:C,MATCH(C84,PlayerTable!D:D,0))</f>
        <v>Kryptonite</v>
      </c>
      <c r="AR84" s="194">
        <f>COUNT(Goalies!J$53:J$80)</f>
        <v>10</v>
      </c>
      <c r="AS84" s="194">
        <f>INDEX(PlayerTable!H:H,MATCH(C84,PlayerTable!D:D,0))</f>
        <v>0</v>
      </c>
      <c r="AT84" s="194">
        <f>INDEX(PlayerTable!I:I,MATCH(C84,PlayerTable!D:D,0))</f>
        <v>0</v>
      </c>
      <c r="AU84" s="194">
        <f>INDEX(PlayerTable!J:J,MATCH(C84,PlayerTable!D:D,0))</f>
        <v>0</v>
      </c>
      <c r="AV84" s="194">
        <f>IF(INDEX(PlayerTable!K:K,MATCH(C84,PlayerTable!D:D,0))="", 0, INDEX(PlayerTable!K:K,MATCH(C84,PlayerTable!D:D,0)))</f>
        <v>0</v>
      </c>
    </row>
    <row r="85" spans="1:49" ht="15" customHeight="1" x14ac:dyDescent="0.25">
      <c r="A85" s="194" t="str">
        <f t="shared" si="14"/>
        <v>Yes</v>
      </c>
      <c r="C85" s="43">
        <v>2013</v>
      </c>
      <c r="D85" s="184" t="s">
        <v>32</v>
      </c>
      <c r="E85" s="184" t="s">
        <v>50</v>
      </c>
      <c r="F85" s="68">
        <f t="shared" si="8"/>
        <v>182</v>
      </c>
      <c r="G85" s="108">
        <f t="shared" si="9"/>
        <v>10</v>
      </c>
      <c r="H85" s="108">
        <f t="shared" si="10"/>
        <v>18</v>
      </c>
      <c r="I85" s="108">
        <f t="shared" si="11"/>
        <v>28</v>
      </c>
      <c r="J85" s="125">
        <f t="shared" si="12"/>
        <v>0.15384615384615385</v>
      </c>
      <c r="K85" s="108">
        <f t="shared" si="13"/>
        <v>24</v>
      </c>
      <c r="L85" s="107" t="s">
        <v>39</v>
      </c>
      <c r="M85" s="116">
        <v>29</v>
      </c>
      <c r="N85" s="116">
        <v>2</v>
      </c>
      <c r="O85" s="116">
        <v>4</v>
      </c>
      <c r="P85" s="116">
        <v>6</v>
      </c>
      <c r="Q85" s="128" t="s">
        <v>39</v>
      </c>
      <c r="R85" s="116">
        <v>33</v>
      </c>
      <c r="S85" s="62" t="s">
        <v>39</v>
      </c>
      <c r="T85" s="31">
        <v>27</v>
      </c>
      <c r="U85" s="31">
        <v>3</v>
      </c>
      <c r="V85" s="31">
        <v>5</v>
      </c>
      <c r="W85" s="31">
        <v>8</v>
      </c>
      <c r="X85" s="63">
        <v>6</v>
      </c>
      <c r="Y85" s="94" t="s">
        <v>39</v>
      </c>
      <c r="Z85" s="194">
        <v>29</v>
      </c>
      <c r="AA85" s="194">
        <v>0</v>
      </c>
      <c r="AB85" s="194">
        <v>2</v>
      </c>
      <c r="AC85" s="194">
        <v>2</v>
      </c>
      <c r="AD85" s="99">
        <v>0</v>
      </c>
      <c r="AE85" s="102" t="s">
        <v>39</v>
      </c>
      <c r="AF85" s="194">
        <v>26</v>
      </c>
      <c r="AG85" s="194">
        <v>2</v>
      </c>
      <c r="AH85" s="194">
        <v>4</v>
      </c>
      <c r="AI85" s="194">
        <v>6</v>
      </c>
      <c r="AJ85" s="99">
        <v>6</v>
      </c>
      <c r="AK85" s="129" t="s">
        <v>39</v>
      </c>
      <c r="AL85" s="194">
        <v>28</v>
      </c>
      <c r="AM85" s="194">
        <v>3</v>
      </c>
      <c r="AN85" s="194">
        <v>1</v>
      </c>
      <c r="AO85" s="194">
        <v>4</v>
      </c>
      <c r="AP85" s="99">
        <v>9</v>
      </c>
      <c r="AQ85" s="184" t="str">
        <f>INDEX(PlayerTable!C:C,MATCH(C85,PlayerTable!D:D,0))</f>
        <v>Kryptonite</v>
      </c>
      <c r="AR85" s="194">
        <f>COUNT(Goalies!J$53:J$80)</f>
        <v>10</v>
      </c>
      <c r="AS85" s="194">
        <f>INDEX(PlayerTable!H:H,MATCH(C85,PlayerTable!D:D,0))</f>
        <v>0</v>
      </c>
      <c r="AT85" s="194">
        <f>INDEX(PlayerTable!I:I,MATCH(C85,PlayerTable!D:D,0))</f>
        <v>2</v>
      </c>
      <c r="AU85" s="194">
        <f>INDEX(PlayerTable!J:J,MATCH(C85,PlayerTable!D:D,0))</f>
        <v>2</v>
      </c>
      <c r="AV85" s="194">
        <f>IF(INDEX(PlayerTable!K:K,MATCH(C85,PlayerTable!D:D,0))="", 0, INDEX(PlayerTable!K:K,MATCH(C85,PlayerTable!D:D,0)))</f>
        <v>3</v>
      </c>
    </row>
    <row r="86" spans="1:49" ht="15" customHeight="1" x14ac:dyDescent="0.25">
      <c r="A86" s="194" t="str">
        <f t="shared" si="14"/>
        <v/>
      </c>
      <c r="C86" s="43">
        <v>2014</v>
      </c>
      <c r="D86" s="86" t="s">
        <v>61</v>
      </c>
      <c r="E86" s="86" t="s">
        <v>46</v>
      </c>
      <c r="F86" s="68">
        <f t="shared" si="8"/>
        <v>125</v>
      </c>
      <c r="G86" s="108">
        <f t="shared" si="9"/>
        <v>9</v>
      </c>
      <c r="H86" s="108">
        <f t="shared" si="10"/>
        <v>3</v>
      </c>
      <c r="I86" s="108">
        <f t="shared" si="11"/>
        <v>12</v>
      </c>
      <c r="J86" s="125">
        <f t="shared" si="12"/>
        <v>9.6000000000000002E-2</v>
      </c>
      <c r="K86" s="108">
        <f t="shared" si="13"/>
        <v>3</v>
      </c>
      <c r="L86" s="107"/>
      <c r="M86" s="108"/>
      <c r="N86" s="108"/>
      <c r="O86" s="108"/>
      <c r="P86" s="108"/>
      <c r="Q86" s="127" t="s">
        <v>39</v>
      </c>
      <c r="R86" s="116">
        <v>33</v>
      </c>
      <c r="S86" s="62" t="s">
        <v>39</v>
      </c>
      <c r="T86" s="31">
        <v>27</v>
      </c>
      <c r="U86" s="31">
        <v>0</v>
      </c>
      <c r="V86" s="31">
        <v>0</v>
      </c>
      <c r="W86" s="31">
        <v>0</v>
      </c>
      <c r="X86" s="63">
        <v>0</v>
      </c>
      <c r="Y86" s="94" t="s">
        <v>39</v>
      </c>
      <c r="Z86" s="95">
        <v>29</v>
      </c>
      <c r="AA86" s="95">
        <v>4</v>
      </c>
      <c r="AB86" s="95">
        <v>2</v>
      </c>
      <c r="AC86" s="95">
        <v>6</v>
      </c>
      <c r="AD86" s="99">
        <v>3</v>
      </c>
      <c r="AE86" s="102" t="s">
        <v>39</v>
      </c>
      <c r="AF86" s="184">
        <v>26</v>
      </c>
      <c r="AG86" s="184">
        <v>4</v>
      </c>
      <c r="AH86" s="184">
        <v>0</v>
      </c>
      <c r="AI86" s="184">
        <v>4</v>
      </c>
      <c r="AJ86" s="123">
        <v>0</v>
      </c>
      <c r="AK86" s="129"/>
      <c r="AL86" s="184"/>
      <c r="AM86" s="184"/>
      <c r="AN86" s="184"/>
      <c r="AO86" s="184"/>
      <c r="AP86" s="123"/>
      <c r="AQ86" s="184" t="str">
        <f>INDEX(PlayerTable!C:C,MATCH(C86,PlayerTable!D:D,0))</f>
        <v>Kryptonite</v>
      </c>
      <c r="AR86" s="194">
        <f>COUNT(Goalies!J$53:J$80)</f>
        <v>10</v>
      </c>
      <c r="AS86" s="194">
        <f>INDEX(PlayerTable!H:H,MATCH(C86,PlayerTable!D:D,0))</f>
        <v>1</v>
      </c>
      <c r="AT86" s="194">
        <f>INDEX(PlayerTable!I:I,MATCH(C86,PlayerTable!D:D,0))</f>
        <v>1</v>
      </c>
      <c r="AU86" s="194">
        <f>INDEX(PlayerTable!J:J,MATCH(C86,PlayerTable!D:D,0))</f>
        <v>2</v>
      </c>
      <c r="AV86" s="194">
        <f>IF(INDEX(PlayerTable!K:K,MATCH(C86,PlayerTable!D:D,0))="", 0, INDEX(PlayerTable!K:K,MATCH(C86,PlayerTable!D:D,0)))</f>
        <v>0</v>
      </c>
    </row>
    <row r="87" spans="1:49" s="8" customFormat="1" ht="15" customHeight="1" x14ac:dyDescent="0.25">
      <c r="A87" s="194" t="str">
        <f t="shared" si="14"/>
        <v>Yes</v>
      </c>
      <c r="B87" s="103" t="s">
        <v>279</v>
      </c>
      <c r="C87" s="194">
        <v>2016</v>
      </c>
      <c r="D87" s="184" t="s">
        <v>51</v>
      </c>
      <c r="E87" s="184" t="s">
        <v>52</v>
      </c>
      <c r="F87" s="68">
        <f t="shared" si="8"/>
        <v>182</v>
      </c>
      <c r="G87" s="108">
        <f t="shared" si="9"/>
        <v>59</v>
      </c>
      <c r="H87" s="108">
        <f t="shared" si="10"/>
        <v>16</v>
      </c>
      <c r="I87" s="108">
        <f t="shared" si="11"/>
        <v>75</v>
      </c>
      <c r="J87" s="125">
        <f t="shared" si="12"/>
        <v>0.41208791208791207</v>
      </c>
      <c r="K87" s="108">
        <f t="shared" si="13"/>
        <v>39</v>
      </c>
      <c r="L87" s="107" t="s">
        <v>39</v>
      </c>
      <c r="M87" s="116">
        <v>29</v>
      </c>
      <c r="N87" s="116">
        <v>10</v>
      </c>
      <c r="O87" s="116">
        <v>2</v>
      </c>
      <c r="P87" s="116">
        <v>12</v>
      </c>
      <c r="Q87" s="128" t="s">
        <v>39</v>
      </c>
      <c r="R87" s="116">
        <v>33</v>
      </c>
      <c r="S87" s="62" t="s">
        <v>39</v>
      </c>
      <c r="T87" s="31">
        <v>27</v>
      </c>
      <c r="U87" s="31">
        <v>19</v>
      </c>
      <c r="V87" s="31">
        <v>3</v>
      </c>
      <c r="W87" s="31">
        <v>22</v>
      </c>
      <c r="X87" s="63">
        <v>3</v>
      </c>
      <c r="Y87" s="94" t="s">
        <v>39</v>
      </c>
      <c r="Z87" s="95">
        <v>29</v>
      </c>
      <c r="AA87" s="95">
        <v>7</v>
      </c>
      <c r="AB87" s="95">
        <v>3</v>
      </c>
      <c r="AC87" s="95">
        <v>10</v>
      </c>
      <c r="AD87" s="99">
        <v>3</v>
      </c>
      <c r="AE87" s="102" t="s">
        <v>39</v>
      </c>
      <c r="AF87" s="194">
        <v>26</v>
      </c>
      <c r="AG87" s="194">
        <v>13</v>
      </c>
      <c r="AH87" s="194">
        <v>5</v>
      </c>
      <c r="AI87" s="194">
        <v>18</v>
      </c>
      <c r="AJ87" s="99">
        <v>15</v>
      </c>
      <c r="AK87" s="129" t="s">
        <v>39</v>
      </c>
      <c r="AL87" s="194">
        <v>28</v>
      </c>
      <c r="AM87" s="194">
        <v>6</v>
      </c>
      <c r="AN87" s="194">
        <v>3</v>
      </c>
      <c r="AO87" s="194">
        <v>9</v>
      </c>
      <c r="AP87" s="99">
        <v>12</v>
      </c>
      <c r="AQ87" s="184" t="str">
        <f>INDEX(PlayerTable!C:C,MATCH(C87,PlayerTable!D:D,0))</f>
        <v>Kryptonite</v>
      </c>
      <c r="AR87" s="194">
        <f>COUNT(Goalies!J$53:J$80)</f>
        <v>10</v>
      </c>
      <c r="AS87" s="194">
        <f>INDEX(PlayerTable!H:H,MATCH(C87,PlayerTable!D:D,0))</f>
        <v>4</v>
      </c>
      <c r="AT87" s="194">
        <f>INDEX(PlayerTable!I:I,MATCH(C87,PlayerTable!D:D,0))</f>
        <v>0</v>
      </c>
      <c r="AU87" s="194">
        <f>INDEX(PlayerTable!J:J,MATCH(C87,PlayerTable!D:D,0))</f>
        <v>4</v>
      </c>
      <c r="AV87" s="194">
        <f>IF(INDEX(PlayerTable!K:K,MATCH(C87,PlayerTable!D:D,0))="", 0, INDEX(PlayerTable!K:K,MATCH(C87,PlayerTable!D:D,0)))</f>
        <v>6</v>
      </c>
      <c r="AW87" s="112"/>
    </row>
    <row r="88" spans="1:49" ht="15" customHeight="1" x14ac:dyDescent="0.25">
      <c r="A88" s="194" t="str">
        <f t="shared" si="14"/>
        <v/>
      </c>
      <c r="C88" s="194">
        <v>5001</v>
      </c>
      <c r="D88" s="184" t="s">
        <v>24</v>
      </c>
      <c r="E88" s="184" t="s">
        <v>120</v>
      </c>
      <c r="F88" s="68">
        <f t="shared" si="8"/>
        <v>120</v>
      </c>
      <c r="G88" s="108">
        <f t="shared" si="9"/>
        <v>31</v>
      </c>
      <c r="H88" s="108">
        <f t="shared" si="10"/>
        <v>22</v>
      </c>
      <c r="I88" s="108">
        <f t="shared" si="11"/>
        <v>53</v>
      </c>
      <c r="J88" s="125">
        <f t="shared" si="12"/>
        <v>0.44166666666666665</v>
      </c>
      <c r="K88" s="108">
        <f t="shared" si="13"/>
        <v>27</v>
      </c>
      <c r="L88" s="107"/>
      <c r="M88" s="108"/>
      <c r="N88" s="108"/>
      <c r="O88" s="108"/>
      <c r="P88" s="108"/>
      <c r="Q88" s="127"/>
      <c r="R88" s="116"/>
      <c r="S88" s="62" t="s">
        <v>119</v>
      </c>
      <c r="T88" s="31">
        <v>27</v>
      </c>
      <c r="U88" s="31">
        <v>6</v>
      </c>
      <c r="V88" s="31">
        <v>5</v>
      </c>
      <c r="W88" s="31">
        <v>11</v>
      </c>
      <c r="X88" s="63">
        <v>6</v>
      </c>
      <c r="Y88" s="94" t="s">
        <v>119</v>
      </c>
      <c r="Z88" s="103">
        <v>29</v>
      </c>
      <c r="AA88" s="103">
        <v>6</v>
      </c>
      <c r="AB88" s="103">
        <v>7</v>
      </c>
      <c r="AC88" s="103">
        <v>13</v>
      </c>
      <c r="AD88" s="99">
        <v>3</v>
      </c>
      <c r="AE88" s="102" t="s">
        <v>119</v>
      </c>
      <c r="AF88" s="130">
        <v>26</v>
      </c>
      <c r="AG88" s="130">
        <v>8</v>
      </c>
      <c r="AH88" s="130">
        <v>2</v>
      </c>
      <c r="AI88" s="130">
        <v>10</v>
      </c>
      <c r="AJ88" s="99">
        <v>3</v>
      </c>
      <c r="AK88" s="129" t="s">
        <v>119</v>
      </c>
      <c r="AL88" s="130">
        <v>28</v>
      </c>
      <c r="AM88" s="130">
        <v>8</v>
      </c>
      <c r="AN88" s="130">
        <v>8</v>
      </c>
      <c r="AO88" s="130">
        <v>16</v>
      </c>
      <c r="AP88" s="99">
        <v>12</v>
      </c>
      <c r="AQ88" s="184" t="str">
        <f>INDEX(PlayerTable!C:C,MATCH(C88,PlayerTable!D:D,0))</f>
        <v>Red Alert</v>
      </c>
      <c r="AR88" s="194">
        <f>COUNT(Goalies!J$53:J$80)</f>
        <v>10</v>
      </c>
      <c r="AS88" s="194">
        <f>INDEX(PlayerTable!H:H,MATCH(C88,PlayerTable!D:D,0))</f>
        <v>3</v>
      </c>
      <c r="AT88" s="194">
        <f>INDEX(PlayerTable!I:I,MATCH(C88,PlayerTable!D:D,0))</f>
        <v>0</v>
      </c>
      <c r="AU88" s="194">
        <f>INDEX(PlayerTable!J:J,MATCH(C88,PlayerTable!D:D,0))</f>
        <v>3</v>
      </c>
      <c r="AV88" s="194">
        <f>IF(INDEX(PlayerTable!K:K,MATCH(C88,PlayerTable!D:D,0))="", 0, INDEX(PlayerTable!K:K,MATCH(C88,PlayerTable!D:D,0)))</f>
        <v>3</v>
      </c>
    </row>
    <row r="89" spans="1:49" ht="15" customHeight="1" x14ac:dyDescent="0.25">
      <c r="A89" s="194" t="str">
        <f t="shared" si="14"/>
        <v>Yes</v>
      </c>
      <c r="C89" s="194">
        <v>5002</v>
      </c>
      <c r="D89" s="184" t="s">
        <v>121</v>
      </c>
      <c r="E89" s="184" t="s">
        <v>122</v>
      </c>
      <c r="F89" s="68">
        <f t="shared" si="8"/>
        <v>182</v>
      </c>
      <c r="G89" s="108">
        <f t="shared" si="9"/>
        <v>29</v>
      </c>
      <c r="H89" s="108">
        <f t="shared" si="10"/>
        <v>20</v>
      </c>
      <c r="I89" s="108">
        <f t="shared" si="11"/>
        <v>49</v>
      </c>
      <c r="J89" s="125">
        <f t="shared" si="12"/>
        <v>0.26923076923076922</v>
      </c>
      <c r="K89" s="108">
        <f t="shared" si="13"/>
        <v>69</v>
      </c>
      <c r="L89" s="119" t="s">
        <v>119</v>
      </c>
      <c r="M89" s="116">
        <v>29</v>
      </c>
      <c r="N89" s="116">
        <v>6</v>
      </c>
      <c r="O89" s="116">
        <v>3</v>
      </c>
      <c r="P89" s="116">
        <v>9</v>
      </c>
      <c r="Q89" s="128" t="s">
        <v>339</v>
      </c>
      <c r="R89" s="116">
        <v>33</v>
      </c>
      <c r="S89" s="62" t="s">
        <v>119</v>
      </c>
      <c r="T89" s="31">
        <v>27</v>
      </c>
      <c r="U89" s="31">
        <v>2</v>
      </c>
      <c r="V89" s="31">
        <v>1</v>
      </c>
      <c r="W89" s="31">
        <v>3</v>
      </c>
      <c r="X89" s="63">
        <v>9</v>
      </c>
      <c r="Y89" s="94" t="s">
        <v>119</v>
      </c>
      <c r="Z89" s="95">
        <v>29</v>
      </c>
      <c r="AA89" s="95">
        <v>5</v>
      </c>
      <c r="AB89" s="95">
        <v>5</v>
      </c>
      <c r="AC89" s="95">
        <v>10</v>
      </c>
      <c r="AD89" s="99">
        <v>15</v>
      </c>
      <c r="AE89" s="102" t="s">
        <v>119</v>
      </c>
      <c r="AF89" s="194">
        <v>26</v>
      </c>
      <c r="AG89" s="194">
        <v>4</v>
      </c>
      <c r="AH89" s="194">
        <v>4</v>
      </c>
      <c r="AI89" s="194">
        <v>8</v>
      </c>
      <c r="AJ89" s="99">
        <v>12</v>
      </c>
      <c r="AK89" s="129" t="s">
        <v>119</v>
      </c>
      <c r="AL89" s="194">
        <v>28</v>
      </c>
      <c r="AM89" s="194">
        <v>9</v>
      </c>
      <c r="AN89" s="194">
        <v>2</v>
      </c>
      <c r="AO89" s="194">
        <v>11</v>
      </c>
      <c r="AP89" s="99">
        <v>24</v>
      </c>
      <c r="AQ89" s="184" t="str">
        <f>INDEX(PlayerTable!C:C,MATCH(C89,PlayerTable!D:D,0))</f>
        <v>Red Alert</v>
      </c>
      <c r="AR89" s="194">
        <f>COUNT(Goalies!J$53:J$80)</f>
        <v>10</v>
      </c>
      <c r="AS89" s="194">
        <f>INDEX(PlayerTable!H:H,MATCH(C89,PlayerTable!D:D,0))</f>
        <v>3</v>
      </c>
      <c r="AT89" s="194">
        <f>INDEX(PlayerTable!I:I,MATCH(C89,PlayerTable!D:D,0))</f>
        <v>5</v>
      </c>
      <c r="AU89" s="194">
        <f>INDEX(PlayerTable!J:J,MATCH(C89,PlayerTable!D:D,0))</f>
        <v>8</v>
      </c>
      <c r="AV89" s="194">
        <f>IF(INDEX(PlayerTable!K:K,MATCH(C89,PlayerTable!D:D,0))="", 0, INDEX(PlayerTable!K:K,MATCH(C89,PlayerTable!D:D,0)))</f>
        <v>9</v>
      </c>
    </row>
    <row r="90" spans="1:49" ht="15" customHeight="1" x14ac:dyDescent="0.25">
      <c r="A90" s="194" t="str">
        <f t="shared" si="14"/>
        <v/>
      </c>
      <c r="C90" s="43">
        <v>5024</v>
      </c>
      <c r="D90" s="169" t="s">
        <v>24</v>
      </c>
      <c r="E90" s="184" t="s">
        <v>151</v>
      </c>
      <c r="F90" s="68">
        <f t="shared" si="8"/>
        <v>38</v>
      </c>
      <c r="G90" s="108">
        <f t="shared" si="9"/>
        <v>10</v>
      </c>
      <c r="H90" s="108">
        <f t="shared" si="10"/>
        <v>6</v>
      </c>
      <c r="I90" s="108">
        <f t="shared" si="11"/>
        <v>16</v>
      </c>
      <c r="J90" s="125">
        <f t="shared" si="12"/>
        <v>0.42105263157894735</v>
      </c>
      <c r="K90" s="108">
        <f t="shared" si="13"/>
        <v>0</v>
      </c>
      <c r="L90" s="121"/>
      <c r="M90" s="108"/>
      <c r="N90" s="108"/>
      <c r="O90" s="108"/>
      <c r="P90" s="108"/>
      <c r="Q90" s="127"/>
      <c r="R90" s="116"/>
      <c r="Y90" s="94"/>
      <c r="Z90" s="95"/>
      <c r="AA90" s="95"/>
      <c r="AB90" s="95"/>
      <c r="AC90" s="95"/>
      <c r="AE90" s="102"/>
      <c r="AF90" s="194"/>
      <c r="AG90" s="194"/>
      <c r="AH90" s="194"/>
      <c r="AI90" s="194"/>
      <c r="AK90" s="129" t="s">
        <v>119</v>
      </c>
      <c r="AL90" s="194">
        <v>28</v>
      </c>
      <c r="AM90" s="194">
        <v>10</v>
      </c>
      <c r="AN90" s="194">
        <v>6</v>
      </c>
      <c r="AO90" s="194">
        <v>16</v>
      </c>
      <c r="AP90" s="99">
        <v>0</v>
      </c>
      <c r="AQ90" s="184" t="str">
        <f>INDEX(PlayerTable!C:C,MATCH(C90,PlayerTable!D:D,0))</f>
        <v>Red Alert</v>
      </c>
      <c r="AR90" s="194">
        <f>COUNT(Goalies!J$53:J$80)</f>
        <v>10</v>
      </c>
      <c r="AS90" s="194">
        <f>INDEX(PlayerTable!H:H,MATCH(C90,PlayerTable!D:D,0))</f>
        <v>0</v>
      </c>
      <c r="AT90" s="194">
        <f>INDEX(PlayerTable!I:I,MATCH(C90,PlayerTable!D:D,0))</f>
        <v>0</v>
      </c>
      <c r="AU90" s="194">
        <f>INDEX(PlayerTable!J:J,MATCH(C90,PlayerTable!D:D,0))</f>
        <v>0</v>
      </c>
      <c r="AV90" s="194">
        <f>IF(INDEX(PlayerTable!K:K,MATCH(C90,PlayerTable!D:D,0))="", 0, INDEX(PlayerTable!K:K,MATCH(C90,PlayerTable!D:D,0)))</f>
        <v>0</v>
      </c>
    </row>
    <row r="91" spans="1:49" s="8" customFormat="1" ht="15" customHeight="1" x14ac:dyDescent="0.25">
      <c r="A91" s="194" t="str">
        <f t="shared" si="14"/>
        <v>Yes</v>
      </c>
      <c r="B91" s="103"/>
      <c r="C91" s="43">
        <v>5003</v>
      </c>
      <c r="D91" s="86" t="s">
        <v>12</v>
      </c>
      <c r="E91" s="86" t="s">
        <v>123</v>
      </c>
      <c r="F91" s="68">
        <f t="shared" si="8"/>
        <v>182</v>
      </c>
      <c r="G91" s="108">
        <f t="shared" si="9"/>
        <v>18</v>
      </c>
      <c r="H91" s="108">
        <f t="shared" si="10"/>
        <v>18</v>
      </c>
      <c r="I91" s="108">
        <f t="shared" si="11"/>
        <v>36</v>
      </c>
      <c r="J91" s="125">
        <f t="shared" si="12"/>
        <v>0.19780219780219779</v>
      </c>
      <c r="K91" s="108">
        <f t="shared" si="13"/>
        <v>9</v>
      </c>
      <c r="L91" s="119" t="s">
        <v>119</v>
      </c>
      <c r="M91" s="116">
        <v>29</v>
      </c>
      <c r="N91" s="116">
        <v>7</v>
      </c>
      <c r="O91" s="116">
        <v>6</v>
      </c>
      <c r="P91" s="116">
        <v>13</v>
      </c>
      <c r="Q91" s="128" t="s">
        <v>339</v>
      </c>
      <c r="R91" s="116">
        <v>33</v>
      </c>
      <c r="S91" s="62" t="s">
        <v>119</v>
      </c>
      <c r="T91" s="31">
        <v>27</v>
      </c>
      <c r="U91" s="31">
        <v>3</v>
      </c>
      <c r="V91" s="31">
        <v>3</v>
      </c>
      <c r="W91" s="31">
        <v>6</v>
      </c>
      <c r="X91" s="63">
        <v>6</v>
      </c>
      <c r="Y91" s="94" t="s">
        <v>119</v>
      </c>
      <c r="Z91" s="95">
        <v>29</v>
      </c>
      <c r="AA91" s="95">
        <v>0</v>
      </c>
      <c r="AB91" s="95">
        <v>2</v>
      </c>
      <c r="AC91" s="95">
        <v>2</v>
      </c>
      <c r="AD91" s="99">
        <v>0</v>
      </c>
      <c r="AE91" s="102" t="s">
        <v>119</v>
      </c>
      <c r="AF91" s="130">
        <v>26</v>
      </c>
      <c r="AG91" s="130">
        <v>0</v>
      </c>
      <c r="AH91" s="130">
        <v>3</v>
      </c>
      <c r="AI91" s="130">
        <v>3</v>
      </c>
      <c r="AJ91" s="99">
        <v>0</v>
      </c>
      <c r="AK91" s="129" t="s">
        <v>119</v>
      </c>
      <c r="AL91" s="130">
        <v>28</v>
      </c>
      <c r="AM91" s="130">
        <v>7</v>
      </c>
      <c r="AN91" s="130">
        <v>3</v>
      </c>
      <c r="AO91" s="130">
        <v>10</v>
      </c>
      <c r="AP91" s="99">
        <v>0</v>
      </c>
      <c r="AQ91" s="184" t="str">
        <f>INDEX(PlayerTable!C:C,MATCH(C91,PlayerTable!D:D,0))</f>
        <v>Red Alert</v>
      </c>
      <c r="AR91" s="194">
        <f>COUNT(Goalies!J$53:J$80)</f>
        <v>10</v>
      </c>
      <c r="AS91" s="194">
        <f>INDEX(PlayerTable!H:H,MATCH(C91,PlayerTable!D:D,0))</f>
        <v>1</v>
      </c>
      <c r="AT91" s="194">
        <f>INDEX(PlayerTable!I:I,MATCH(C91,PlayerTable!D:D,0))</f>
        <v>1</v>
      </c>
      <c r="AU91" s="194">
        <f>INDEX(PlayerTable!J:J,MATCH(C91,PlayerTable!D:D,0))</f>
        <v>2</v>
      </c>
      <c r="AV91" s="194">
        <f>IF(INDEX(PlayerTable!K:K,MATCH(C91,PlayerTable!D:D,0))="", 0, INDEX(PlayerTable!K:K,MATCH(C91,PlayerTable!D:D,0)))</f>
        <v>3</v>
      </c>
      <c r="AW91" s="112"/>
    </row>
    <row r="92" spans="1:49" ht="15" customHeight="1" x14ac:dyDescent="0.25">
      <c r="A92" s="194" t="str">
        <f t="shared" si="14"/>
        <v>Yes</v>
      </c>
      <c r="B92" s="103" t="s">
        <v>279</v>
      </c>
      <c r="C92" s="43">
        <v>5004</v>
      </c>
      <c r="D92" s="102" t="s">
        <v>71</v>
      </c>
      <c r="E92" s="102" t="s">
        <v>124</v>
      </c>
      <c r="F92" s="68">
        <f t="shared" si="8"/>
        <v>182</v>
      </c>
      <c r="G92" s="108">
        <f t="shared" si="9"/>
        <v>69</v>
      </c>
      <c r="H92" s="108">
        <f t="shared" si="10"/>
        <v>54</v>
      </c>
      <c r="I92" s="108">
        <f t="shared" si="11"/>
        <v>123</v>
      </c>
      <c r="J92" s="125">
        <f t="shared" si="12"/>
        <v>0.67582417582417587</v>
      </c>
      <c r="K92" s="108">
        <f t="shared" si="13"/>
        <v>18</v>
      </c>
      <c r="L92" s="119" t="s">
        <v>119</v>
      </c>
      <c r="M92" s="116">
        <v>29</v>
      </c>
      <c r="N92" s="116">
        <v>14</v>
      </c>
      <c r="O92" s="116">
        <v>16</v>
      </c>
      <c r="P92" s="116">
        <v>30</v>
      </c>
      <c r="Q92" s="128" t="s">
        <v>339</v>
      </c>
      <c r="R92" s="116">
        <v>33</v>
      </c>
      <c r="S92" s="62" t="s">
        <v>119</v>
      </c>
      <c r="T92" s="31">
        <v>27</v>
      </c>
      <c r="U92" s="31">
        <v>8</v>
      </c>
      <c r="V92" s="31">
        <v>6</v>
      </c>
      <c r="W92" s="31">
        <v>14</v>
      </c>
      <c r="X92" s="63">
        <v>9</v>
      </c>
      <c r="Y92" s="94" t="s">
        <v>119</v>
      </c>
      <c r="Z92" s="103">
        <v>29</v>
      </c>
      <c r="AA92" s="103">
        <v>9</v>
      </c>
      <c r="AB92" s="103">
        <v>4</v>
      </c>
      <c r="AC92" s="103">
        <v>13</v>
      </c>
      <c r="AD92" s="99">
        <v>0</v>
      </c>
      <c r="AE92" s="102" t="s">
        <v>119</v>
      </c>
      <c r="AF92" s="130">
        <v>26</v>
      </c>
      <c r="AG92" s="130">
        <v>16</v>
      </c>
      <c r="AH92" s="130">
        <v>11</v>
      </c>
      <c r="AI92" s="130">
        <v>27</v>
      </c>
      <c r="AJ92" s="99">
        <v>6</v>
      </c>
      <c r="AK92" s="129" t="s">
        <v>119</v>
      </c>
      <c r="AL92" s="130">
        <v>28</v>
      </c>
      <c r="AM92" s="130">
        <v>19</v>
      </c>
      <c r="AN92" s="130">
        <v>11</v>
      </c>
      <c r="AO92" s="130">
        <v>30</v>
      </c>
      <c r="AP92" s="99">
        <v>0</v>
      </c>
      <c r="AQ92" s="184" t="str">
        <f>INDEX(PlayerTable!C:C,MATCH(C92,PlayerTable!D:D,0))</f>
        <v>Red Alert</v>
      </c>
      <c r="AR92" s="194">
        <f>COUNT(Goalies!J$53:J$80)</f>
        <v>10</v>
      </c>
      <c r="AS92" s="194">
        <f>INDEX(PlayerTable!H:H,MATCH(C92,PlayerTable!D:D,0))</f>
        <v>3</v>
      </c>
      <c r="AT92" s="194">
        <f>INDEX(PlayerTable!I:I,MATCH(C92,PlayerTable!D:D,0))</f>
        <v>6</v>
      </c>
      <c r="AU92" s="194">
        <f>INDEX(PlayerTable!J:J,MATCH(C92,PlayerTable!D:D,0))</f>
        <v>9</v>
      </c>
      <c r="AV92" s="194">
        <f>IF(INDEX(PlayerTable!K:K,MATCH(C92,PlayerTable!D:D,0))="", 0, INDEX(PlayerTable!K:K,MATCH(C92,PlayerTable!D:D,0)))</f>
        <v>3</v>
      </c>
    </row>
    <row r="93" spans="1:49" ht="15" customHeight="1" x14ac:dyDescent="0.25">
      <c r="A93" s="194" t="str">
        <f t="shared" si="14"/>
        <v/>
      </c>
      <c r="B93" s="103" t="s">
        <v>279</v>
      </c>
      <c r="C93" s="43">
        <v>5005</v>
      </c>
      <c r="D93" s="184" t="s">
        <v>125</v>
      </c>
      <c r="E93" s="184" t="s">
        <v>126</v>
      </c>
      <c r="F93" s="68">
        <f t="shared" si="8"/>
        <v>120</v>
      </c>
      <c r="G93" s="108">
        <f t="shared" si="9"/>
        <v>80</v>
      </c>
      <c r="H93" s="108">
        <f t="shared" si="10"/>
        <v>48</v>
      </c>
      <c r="I93" s="108">
        <f t="shared" si="11"/>
        <v>128</v>
      </c>
      <c r="J93" s="125">
        <f t="shared" si="12"/>
        <v>1.0666666666666667</v>
      </c>
      <c r="K93" s="108">
        <f t="shared" si="13"/>
        <v>6</v>
      </c>
      <c r="L93" s="107"/>
      <c r="M93" s="108"/>
      <c r="N93" s="108"/>
      <c r="O93" s="108"/>
      <c r="P93" s="108"/>
      <c r="Q93" s="127"/>
      <c r="R93" s="116"/>
      <c r="S93" s="62" t="s">
        <v>119</v>
      </c>
      <c r="T93" s="31">
        <v>27</v>
      </c>
      <c r="U93" s="31">
        <v>12</v>
      </c>
      <c r="V93" s="31">
        <v>10</v>
      </c>
      <c r="W93" s="31">
        <v>22</v>
      </c>
      <c r="X93" s="63">
        <v>0</v>
      </c>
      <c r="Y93" s="94" t="s">
        <v>119</v>
      </c>
      <c r="Z93" s="194">
        <v>29</v>
      </c>
      <c r="AA93" s="194">
        <v>10</v>
      </c>
      <c r="AB93" s="194">
        <v>13</v>
      </c>
      <c r="AC93" s="194">
        <v>23</v>
      </c>
      <c r="AD93" s="99">
        <v>3</v>
      </c>
      <c r="AE93" s="102" t="s">
        <v>119</v>
      </c>
      <c r="AF93" s="194">
        <v>26</v>
      </c>
      <c r="AG93" s="194">
        <v>27</v>
      </c>
      <c r="AH93" s="194">
        <v>12</v>
      </c>
      <c r="AI93" s="194">
        <v>39</v>
      </c>
      <c r="AJ93" s="99">
        <v>3</v>
      </c>
      <c r="AK93" s="129" t="s">
        <v>119</v>
      </c>
      <c r="AL93" s="194">
        <v>28</v>
      </c>
      <c r="AM93" s="194">
        <v>22</v>
      </c>
      <c r="AN93" s="194">
        <v>10</v>
      </c>
      <c r="AO93" s="194">
        <v>32</v>
      </c>
      <c r="AP93" s="99">
        <v>0</v>
      </c>
      <c r="AQ93" s="184" t="str">
        <f>INDEX(PlayerTable!C:C,MATCH(C93,PlayerTable!D:D,0))</f>
        <v>Red Alert</v>
      </c>
      <c r="AR93" s="194">
        <f>COUNT(Goalies!J$53:J$80)</f>
        <v>10</v>
      </c>
      <c r="AS93" s="194">
        <f>INDEX(PlayerTable!H:H,MATCH(C93,PlayerTable!D:D,0))</f>
        <v>9</v>
      </c>
      <c r="AT93" s="194">
        <f>INDEX(PlayerTable!I:I,MATCH(C93,PlayerTable!D:D,0))</f>
        <v>3</v>
      </c>
      <c r="AU93" s="194">
        <f>INDEX(PlayerTable!J:J,MATCH(C93,PlayerTable!D:D,0))</f>
        <v>12</v>
      </c>
      <c r="AV93" s="194">
        <f>IF(INDEX(PlayerTable!K:K,MATCH(C93,PlayerTable!D:D,0))="", 0, INDEX(PlayerTable!K:K,MATCH(C93,PlayerTable!D:D,0)))</f>
        <v>0</v>
      </c>
    </row>
    <row r="94" spans="1:49" ht="15" customHeight="1" x14ac:dyDescent="0.25">
      <c r="A94" s="194" t="str">
        <f t="shared" si="14"/>
        <v>Yes</v>
      </c>
      <c r="C94" s="43">
        <v>5006</v>
      </c>
      <c r="D94" s="184" t="s">
        <v>51</v>
      </c>
      <c r="E94" s="184" t="s">
        <v>81</v>
      </c>
      <c r="F94" s="68">
        <f t="shared" si="8"/>
        <v>182</v>
      </c>
      <c r="G94" s="108">
        <f t="shared" si="9"/>
        <v>2</v>
      </c>
      <c r="H94" s="108">
        <f t="shared" si="10"/>
        <v>2</v>
      </c>
      <c r="I94" s="108">
        <f t="shared" si="11"/>
        <v>4</v>
      </c>
      <c r="J94" s="125">
        <f t="shared" si="12"/>
        <v>2.197802197802198E-2</v>
      </c>
      <c r="K94" s="108">
        <f t="shared" si="13"/>
        <v>0</v>
      </c>
      <c r="L94" s="119" t="s">
        <v>119</v>
      </c>
      <c r="M94" s="116">
        <v>29</v>
      </c>
      <c r="N94" s="117">
        <v>0</v>
      </c>
      <c r="O94" s="116">
        <v>0</v>
      </c>
      <c r="P94" s="116">
        <v>0</v>
      </c>
      <c r="Q94" s="128" t="s">
        <v>339</v>
      </c>
      <c r="R94" s="116">
        <v>33</v>
      </c>
      <c r="S94" s="62" t="s">
        <v>119</v>
      </c>
      <c r="T94" s="31">
        <v>27</v>
      </c>
      <c r="U94" s="31">
        <v>0</v>
      </c>
      <c r="V94" s="31">
        <v>0</v>
      </c>
      <c r="W94" s="31">
        <v>0</v>
      </c>
      <c r="X94" s="63">
        <v>0</v>
      </c>
      <c r="Y94" s="94" t="s">
        <v>119</v>
      </c>
      <c r="Z94" s="194">
        <v>29</v>
      </c>
      <c r="AA94" s="194">
        <v>0</v>
      </c>
      <c r="AB94" s="194">
        <v>1</v>
      </c>
      <c r="AC94" s="194">
        <v>1</v>
      </c>
      <c r="AD94" s="99">
        <v>0</v>
      </c>
      <c r="AE94" s="102" t="s">
        <v>119</v>
      </c>
      <c r="AF94" s="194">
        <v>26</v>
      </c>
      <c r="AG94" s="194">
        <v>2</v>
      </c>
      <c r="AH94" s="194">
        <v>1</v>
      </c>
      <c r="AI94" s="194">
        <v>3</v>
      </c>
      <c r="AJ94" s="99">
        <v>0</v>
      </c>
      <c r="AK94" s="129" t="s">
        <v>119</v>
      </c>
      <c r="AL94" s="194">
        <v>28</v>
      </c>
      <c r="AM94" s="194">
        <v>0</v>
      </c>
      <c r="AN94" s="194">
        <v>0</v>
      </c>
      <c r="AO94" s="194">
        <v>0</v>
      </c>
      <c r="AP94" s="99">
        <v>0</v>
      </c>
      <c r="AQ94" s="184" t="str">
        <f>INDEX(PlayerTable!C:C,MATCH(C94,PlayerTable!D:D,0))</f>
        <v>Red Alert</v>
      </c>
      <c r="AR94" s="194">
        <f>COUNT(Goalies!J$53:J$80)</f>
        <v>10</v>
      </c>
      <c r="AS94" s="194">
        <f>INDEX(PlayerTable!H:H,MATCH(C94,PlayerTable!D:D,0))</f>
        <v>0</v>
      </c>
      <c r="AT94" s="194">
        <f>INDEX(PlayerTable!I:I,MATCH(C94,PlayerTable!D:D,0))</f>
        <v>0</v>
      </c>
      <c r="AU94" s="194">
        <f>INDEX(PlayerTable!J:J,MATCH(C94,PlayerTable!D:D,0))</f>
        <v>0</v>
      </c>
      <c r="AV94" s="194">
        <f>IF(INDEX(PlayerTable!K:K,MATCH(C94,PlayerTable!D:D,0))="", 0, INDEX(PlayerTable!K:K,MATCH(C94,PlayerTable!D:D,0)))</f>
        <v>0</v>
      </c>
    </row>
    <row r="95" spans="1:49" ht="15" customHeight="1" x14ac:dyDescent="0.25">
      <c r="A95" s="194" t="str">
        <f t="shared" si="14"/>
        <v/>
      </c>
      <c r="C95" s="43">
        <v>5009</v>
      </c>
      <c r="D95" s="102" t="s">
        <v>128</v>
      </c>
      <c r="E95" s="102" t="s">
        <v>129</v>
      </c>
      <c r="F95" s="68">
        <f t="shared" si="8"/>
        <v>110</v>
      </c>
      <c r="G95" s="108">
        <f t="shared" si="9"/>
        <v>10</v>
      </c>
      <c r="H95" s="108">
        <f t="shared" si="10"/>
        <v>10</v>
      </c>
      <c r="I95" s="108">
        <f t="shared" si="11"/>
        <v>20</v>
      </c>
      <c r="J95" s="125">
        <f t="shared" si="12"/>
        <v>0.18181818181818182</v>
      </c>
      <c r="K95" s="108">
        <f t="shared" si="13"/>
        <v>28</v>
      </c>
      <c r="L95" s="107"/>
      <c r="M95" s="108"/>
      <c r="N95" s="108"/>
      <c r="O95" s="108"/>
      <c r="P95" s="108"/>
      <c r="Q95" s="127"/>
      <c r="R95" s="116"/>
      <c r="S95" s="62" t="s">
        <v>119</v>
      </c>
      <c r="T95" s="31">
        <v>27</v>
      </c>
      <c r="U95" s="31">
        <v>3</v>
      </c>
      <c r="V95" s="31">
        <v>3</v>
      </c>
      <c r="W95" s="31">
        <v>6</v>
      </c>
      <c r="X95" s="63">
        <v>3</v>
      </c>
      <c r="Y95" s="94" t="s">
        <v>119</v>
      </c>
      <c r="Z95" s="103">
        <v>29</v>
      </c>
      <c r="AA95" s="103">
        <v>1</v>
      </c>
      <c r="AB95" s="103">
        <v>4</v>
      </c>
      <c r="AC95" s="103">
        <v>5</v>
      </c>
      <c r="AD95" s="99">
        <v>19</v>
      </c>
      <c r="AE95" s="102" t="s">
        <v>119</v>
      </c>
      <c r="AF95" s="194">
        <v>26</v>
      </c>
      <c r="AG95" s="194">
        <v>2</v>
      </c>
      <c r="AH95" s="194">
        <v>3</v>
      </c>
      <c r="AI95" s="194">
        <v>5</v>
      </c>
      <c r="AJ95" s="99">
        <v>3</v>
      </c>
      <c r="AK95" s="129" t="s">
        <v>119</v>
      </c>
      <c r="AL95" s="194">
        <v>18</v>
      </c>
      <c r="AM95" s="194">
        <v>4</v>
      </c>
      <c r="AN95" s="194">
        <v>0</v>
      </c>
      <c r="AO95" s="194">
        <v>4</v>
      </c>
      <c r="AP95" s="99">
        <v>3</v>
      </c>
      <c r="AQ95" s="184" t="str">
        <f>INDEX(PlayerTable!C:C,MATCH(C95,PlayerTable!D:D,0))</f>
        <v>Red Alert</v>
      </c>
      <c r="AR95" s="194">
        <f>COUNT(Goalies!J$53:J$80)</f>
        <v>10</v>
      </c>
      <c r="AS95" s="194">
        <f>INDEX(PlayerTable!H:H,MATCH(C95,PlayerTable!D:D,0))</f>
        <v>0</v>
      </c>
      <c r="AT95" s="194">
        <f>INDEX(PlayerTable!I:I,MATCH(C95,PlayerTable!D:D,0))</f>
        <v>0</v>
      </c>
      <c r="AU95" s="194">
        <f>INDEX(PlayerTable!J:J,MATCH(C95,PlayerTable!D:D,0))</f>
        <v>0</v>
      </c>
      <c r="AV95" s="194">
        <f>IF(INDEX(PlayerTable!K:K,MATCH(C95,PlayerTable!D:D,0))="", 0, INDEX(PlayerTable!K:K,MATCH(C95,PlayerTable!D:D,0)))</f>
        <v>0</v>
      </c>
    </row>
    <row r="96" spans="1:49" ht="15" customHeight="1" x14ac:dyDescent="0.25">
      <c r="A96" s="194" t="str">
        <f t="shared" si="14"/>
        <v/>
      </c>
      <c r="C96" s="43">
        <v>5028</v>
      </c>
      <c r="D96" s="169" t="s">
        <v>481</v>
      </c>
      <c r="E96" s="169" t="s">
        <v>482</v>
      </c>
      <c r="F96" s="68">
        <f t="shared" si="8"/>
        <v>10</v>
      </c>
      <c r="G96" s="108">
        <f t="shared" si="9"/>
        <v>8</v>
      </c>
      <c r="H96" s="108">
        <f t="shared" si="10"/>
        <v>4</v>
      </c>
      <c r="I96" s="108">
        <f t="shared" si="11"/>
        <v>12</v>
      </c>
      <c r="J96" s="125">
        <f t="shared" si="12"/>
        <v>1.2</v>
      </c>
      <c r="K96" s="108">
        <f t="shared" si="13"/>
        <v>9</v>
      </c>
      <c r="L96" s="121"/>
      <c r="M96" s="108"/>
      <c r="N96" s="108"/>
      <c r="O96" s="108"/>
      <c r="P96" s="108"/>
      <c r="Q96" s="127"/>
      <c r="R96" s="108"/>
      <c r="Y96" s="94"/>
      <c r="Z96" s="95"/>
      <c r="AA96" s="95"/>
      <c r="AB96" s="95"/>
      <c r="AC96" s="95"/>
      <c r="AE96" s="102"/>
      <c r="AF96" s="194"/>
      <c r="AG96" s="194"/>
      <c r="AH96" s="194"/>
      <c r="AI96" s="194"/>
      <c r="AK96" s="129"/>
      <c r="AL96" s="194"/>
      <c r="AM96" s="194"/>
      <c r="AN96" s="194"/>
      <c r="AO96" s="194"/>
      <c r="AQ96" s="184" t="str">
        <f>INDEX(PlayerTable!C:C,MATCH(C96,PlayerTable!D:D,0))</f>
        <v>Red Alert</v>
      </c>
      <c r="AR96" s="194">
        <f>COUNT(Goalies!J$53:J$80)</f>
        <v>10</v>
      </c>
      <c r="AS96" s="194">
        <f>INDEX(PlayerTable!H:H,MATCH(C96,PlayerTable!D:D,0))</f>
        <v>8</v>
      </c>
      <c r="AT96" s="194">
        <f>INDEX(PlayerTable!I:I,MATCH(C96,PlayerTable!D:D,0))</f>
        <v>4</v>
      </c>
      <c r="AU96" s="194">
        <f>INDEX(PlayerTable!J:J,MATCH(C96,PlayerTable!D:D,0))</f>
        <v>12</v>
      </c>
      <c r="AV96" s="194">
        <f>IF(INDEX(PlayerTable!K:K,MATCH(C96,PlayerTable!D:D,0))="", 0, INDEX(PlayerTable!K:K,MATCH(C96,PlayerTable!D:D,0)))</f>
        <v>9</v>
      </c>
    </row>
    <row r="97" spans="1:49" ht="15" customHeight="1" x14ac:dyDescent="0.25">
      <c r="A97" s="194" t="str">
        <f t="shared" si="14"/>
        <v>Yes</v>
      </c>
      <c r="C97" s="43">
        <v>5011</v>
      </c>
      <c r="D97" s="184" t="s">
        <v>29</v>
      </c>
      <c r="E97" s="184" t="s">
        <v>131</v>
      </c>
      <c r="F97" s="68">
        <f t="shared" si="8"/>
        <v>182</v>
      </c>
      <c r="G97" s="108">
        <f t="shared" si="9"/>
        <v>21</v>
      </c>
      <c r="H97" s="108">
        <f t="shared" si="10"/>
        <v>12</v>
      </c>
      <c r="I97" s="108">
        <f t="shared" si="11"/>
        <v>33</v>
      </c>
      <c r="J97" s="125">
        <f t="shared" si="12"/>
        <v>0.18131868131868131</v>
      </c>
      <c r="K97" s="108">
        <f t="shared" si="13"/>
        <v>15</v>
      </c>
      <c r="L97" s="119" t="s">
        <v>119</v>
      </c>
      <c r="M97" s="116">
        <v>29</v>
      </c>
      <c r="N97" s="116">
        <v>3</v>
      </c>
      <c r="O97" s="116">
        <v>2</v>
      </c>
      <c r="P97" s="116">
        <v>5</v>
      </c>
      <c r="Q97" s="128" t="s">
        <v>339</v>
      </c>
      <c r="R97" s="116">
        <v>33</v>
      </c>
      <c r="S97" s="62" t="s">
        <v>119</v>
      </c>
      <c r="T97" s="31">
        <v>27</v>
      </c>
      <c r="U97" s="31">
        <v>3</v>
      </c>
      <c r="V97" s="31">
        <v>1</v>
      </c>
      <c r="W97" s="31">
        <v>4</v>
      </c>
      <c r="X97" s="63">
        <v>0</v>
      </c>
      <c r="Y97" s="94" t="s">
        <v>119</v>
      </c>
      <c r="Z97" s="194">
        <v>29</v>
      </c>
      <c r="AA97" s="194">
        <v>4</v>
      </c>
      <c r="AB97" s="194">
        <v>3</v>
      </c>
      <c r="AC97" s="194">
        <v>7</v>
      </c>
      <c r="AD97" s="99">
        <v>3</v>
      </c>
      <c r="AE97" s="102" t="s">
        <v>119</v>
      </c>
      <c r="AF97" s="194">
        <v>26</v>
      </c>
      <c r="AG97" s="194">
        <v>4</v>
      </c>
      <c r="AH97" s="194">
        <v>1</v>
      </c>
      <c r="AI97" s="194">
        <v>5</v>
      </c>
      <c r="AJ97" s="99">
        <v>3</v>
      </c>
      <c r="AK97" s="129" t="s">
        <v>119</v>
      </c>
      <c r="AL97" s="194">
        <v>28</v>
      </c>
      <c r="AM97" s="194">
        <v>6</v>
      </c>
      <c r="AN97" s="194">
        <v>5</v>
      </c>
      <c r="AO97" s="194">
        <v>11</v>
      </c>
      <c r="AP97" s="99">
        <v>6</v>
      </c>
      <c r="AQ97" s="184" t="str">
        <f>INDEX(PlayerTable!C:C,MATCH(C97,PlayerTable!D:D,0))</f>
        <v>Red Alert</v>
      </c>
      <c r="AR97" s="194">
        <f>COUNT(Goalies!J$53:J$80)</f>
        <v>10</v>
      </c>
      <c r="AS97" s="194">
        <f>INDEX(PlayerTable!H:H,MATCH(C97,PlayerTable!D:D,0))</f>
        <v>1</v>
      </c>
      <c r="AT97" s="194">
        <f>INDEX(PlayerTable!I:I,MATCH(C97,PlayerTable!D:D,0))</f>
        <v>0</v>
      </c>
      <c r="AU97" s="194">
        <f>INDEX(PlayerTable!J:J,MATCH(C97,PlayerTable!D:D,0))</f>
        <v>1</v>
      </c>
      <c r="AV97" s="194">
        <f>IF(INDEX(PlayerTable!K:K,MATCH(C97,PlayerTable!D:D,0))="", 0, INDEX(PlayerTable!K:K,MATCH(C97,PlayerTable!D:D,0)))</f>
        <v>3</v>
      </c>
    </row>
    <row r="98" spans="1:49" s="8" customFormat="1" ht="15" customHeight="1" x14ac:dyDescent="0.25">
      <c r="A98" s="194" t="str">
        <f t="shared" si="14"/>
        <v/>
      </c>
      <c r="B98" s="103"/>
      <c r="C98" s="43">
        <v>5021</v>
      </c>
      <c r="D98" s="184" t="s">
        <v>22</v>
      </c>
      <c r="E98" s="8" t="s">
        <v>368</v>
      </c>
      <c r="F98" s="68">
        <f t="shared" si="8"/>
        <v>64</v>
      </c>
      <c r="G98" s="108">
        <f t="shared" si="9"/>
        <v>14</v>
      </c>
      <c r="H98" s="108">
        <f t="shared" si="10"/>
        <v>11</v>
      </c>
      <c r="I98" s="108">
        <f t="shared" si="11"/>
        <v>25</v>
      </c>
      <c r="J98" s="125">
        <f t="shared" si="12"/>
        <v>0.390625</v>
      </c>
      <c r="K98" s="108">
        <f t="shared" si="13"/>
        <v>12</v>
      </c>
      <c r="L98" s="121"/>
      <c r="M98" s="108"/>
      <c r="N98" s="108"/>
      <c r="O98" s="108"/>
      <c r="P98" s="108"/>
      <c r="Q98" s="127"/>
      <c r="R98" s="116"/>
      <c r="S98" s="62"/>
      <c r="T98" s="31"/>
      <c r="U98" s="31"/>
      <c r="V98" s="31"/>
      <c r="W98" s="31"/>
      <c r="X98" s="63"/>
      <c r="Y98" s="94"/>
      <c r="Z98" s="95"/>
      <c r="AA98" s="95"/>
      <c r="AB98" s="95"/>
      <c r="AC98" s="95"/>
      <c r="AD98" s="99"/>
      <c r="AE98" s="102" t="s">
        <v>119</v>
      </c>
      <c r="AF98" s="194">
        <v>26</v>
      </c>
      <c r="AG98" s="194">
        <v>5</v>
      </c>
      <c r="AH98" s="194">
        <v>4</v>
      </c>
      <c r="AI98" s="194">
        <v>9</v>
      </c>
      <c r="AJ98" s="99">
        <v>9</v>
      </c>
      <c r="AK98" s="129" t="s">
        <v>119</v>
      </c>
      <c r="AL98" s="194">
        <v>28</v>
      </c>
      <c r="AM98" s="194">
        <v>7</v>
      </c>
      <c r="AN98" s="194">
        <v>5</v>
      </c>
      <c r="AO98" s="194">
        <v>12</v>
      </c>
      <c r="AP98" s="99">
        <v>3</v>
      </c>
      <c r="AQ98" s="184" t="str">
        <f>INDEX(PlayerTable!C:C,MATCH(C98,PlayerTable!D:D,0))</f>
        <v>Red Alert</v>
      </c>
      <c r="AR98" s="194">
        <f>COUNT(Goalies!J$53:J$80)</f>
        <v>10</v>
      </c>
      <c r="AS98" s="194">
        <f>INDEX(PlayerTable!H:H,MATCH(C98,PlayerTable!D:D,0))</f>
        <v>2</v>
      </c>
      <c r="AT98" s="194">
        <f>INDEX(PlayerTable!I:I,MATCH(C98,PlayerTable!D:D,0))</f>
        <v>2</v>
      </c>
      <c r="AU98" s="194">
        <f>INDEX(PlayerTable!J:J,MATCH(C98,PlayerTable!D:D,0))</f>
        <v>4</v>
      </c>
      <c r="AV98" s="194">
        <f>IF(INDEX(PlayerTable!K:K,MATCH(C98,PlayerTable!D:D,0))="", 0, INDEX(PlayerTable!K:K,MATCH(C98,PlayerTable!D:D,0)))</f>
        <v>0</v>
      </c>
      <c r="AW98" s="112"/>
    </row>
    <row r="99" spans="1:49" s="8" customFormat="1" ht="15" customHeight="1" x14ac:dyDescent="0.25">
      <c r="A99" s="194" t="str">
        <f t="shared" si="14"/>
        <v/>
      </c>
      <c r="B99" s="103"/>
      <c r="C99" s="43">
        <v>5027</v>
      </c>
      <c r="D99" s="169" t="s">
        <v>452</v>
      </c>
      <c r="E99" s="169" t="s">
        <v>420</v>
      </c>
      <c r="F99" s="68">
        <f t="shared" si="8"/>
        <v>22</v>
      </c>
      <c r="G99" s="108">
        <f t="shared" si="9"/>
        <v>0</v>
      </c>
      <c r="H99" s="108">
        <f t="shared" si="10"/>
        <v>4</v>
      </c>
      <c r="I99" s="108">
        <f t="shared" si="11"/>
        <v>4</v>
      </c>
      <c r="J99" s="125">
        <f t="shared" si="12"/>
        <v>0.18181818181818182</v>
      </c>
      <c r="K99" s="108">
        <f t="shared" si="13"/>
        <v>0</v>
      </c>
      <c r="L99" s="121"/>
      <c r="M99" s="108"/>
      <c r="N99" s="108"/>
      <c r="O99" s="108"/>
      <c r="P99" s="108"/>
      <c r="Q99" s="127"/>
      <c r="R99" s="108"/>
      <c r="S99" s="62"/>
      <c r="T99" s="31"/>
      <c r="U99" s="31"/>
      <c r="V99" s="31"/>
      <c r="W99" s="31"/>
      <c r="X99" s="63"/>
      <c r="Y99" s="94"/>
      <c r="Z99" s="95"/>
      <c r="AA99" s="95"/>
      <c r="AB99" s="95"/>
      <c r="AC99" s="95"/>
      <c r="AD99" s="99"/>
      <c r="AE99" s="102"/>
      <c r="AF99" s="130"/>
      <c r="AG99" s="130"/>
      <c r="AH99" s="130"/>
      <c r="AI99" s="130"/>
      <c r="AJ99" s="99"/>
      <c r="AK99" s="129" t="s">
        <v>119</v>
      </c>
      <c r="AL99" s="130">
        <v>12</v>
      </c>
      <c r="AM99" s="130">
        <v>0</v>
      </c>
      <c r="AN99" s="130">
        <v>4</v>
      </c>
      <c r="AO99" s="130">
        <v>4</v>
      </c>
      <c r="AP99" s="99">
        <v>0</v>
      </c>
      <c r="AQ99" s="184" t="str">
        <f>INDEX(PlayerTable!C:C,MATCH(C99,PlayerTable!D:D,0))</f>
        <v>Red Alert</v>
      </c>
      <c r="AR99" s="194">
        <f>COUNT(Goalies!J$53:J$80)</f>
        <v>10</v>
      </c>
      <c r="AS99" s="194">
        <f>INDEX(PlayerTable!H:H,MATCH(C99,PlayerTable!D:D,0))</f>
        <v>0</v>
      </c>
      <c r="AT99" s="194">
        <f>INDEX(PlayerTable!I:I,MATCH(C99,PlayerTable!D:D,0))</f>
        <v>0</v>
      </c>
      <c r="AU99" s="194">
        <f>INDEX(PlayerTable!J:J,MATCH(C99,PlayerTable!D:D,0))</f>
        <v>0</v>
      </c>
      <c r="AV99" s="194">
        <f>IF(INDEX(PlayerTable!K:K,MATCH(C99,PlayerTable!D:D,0))="", 0, INDEX(PlayerTable!K:K,MATCH(C99,PlayerTable!D:D,0)))</f>
        <v>0</v>
      </c>
      <c r="AW99" s="112"/>
    </row>
    <row r="100" spans="1:49" ht="15" customHeight="1" x14ac:dyDescent="0.25">
      <c r="A100" s="194" t="str">
        <f t="shared" si="14"/>
        <v/>
      </c>
      <c r="C100" s="43">
        <v>5023</v>
      </c>
      <c r="D100" s="169" t="s">
        <v>419</v>
      </c>
      <c r="E100" s="184" t="s">
        <v>420</v>
      </c>
      <c r="F100" s="68">
        <f t="shared" si="8"/>
        <v>38</v>
      </c>
      <c r="G100" s="108">
        <f t="shared" si="9"/>
        <v>16</v>
      </c>
      <c r="H100" s="108">
        <f t="shared" si="10"/>
        <v>12</v>
      </c>
      <c r="I100" s="108">
        <f t="shared" si="11"/>
        <v>28</v>
      </c>
      <c r="J100" s="125">
        <f t="shared" si="12"/>
        <v>0.73684210526315785</v>
      </c>
      <c r="K100" s="108">
        <f t="shared" si="13"/>
        <v>12</v>
      </c>
      <c r="L100" s="121"/>
      <c r="M100" s="108"/>
      <c r="N100" s="108"/>
      <c r="O100" s="108"/>
      <c r="P100" s="108"/>
      <c r="Q100" s="127"/>
      <c r="R100" s="116"/>
      <c r="Y100" s="94"/>
      <c r="Z100" s="194"/>
      <c r="AA100" s="194"/>
      <c r="AB100" s="194"/>
      <c r="AC100" s="194"/>
      <c r="AE100" s="102"/>
      <c r="AF100" s="194"/>
      <c r="AG100" s="194"/>
      <c r="AH100" s="194"/>
      <c r="AI100" s="194"/>
      <c r="AK100" s="129" t="s">
        <v>119</v>
      </c>
      <c r="AL100" s="194">
        <v>28</v>
      </c>
      <c r="AM100" s="194">
        <v>12</v>
      </c>
      <c r="AN100" s="194">
        <v>9</v>
      </c>
      <c r="AO100" s="194">
        <v>21</v>
      </c>
      <c r="AP100" s="99">
        <v>12</v>
      </c>
      <c r="AQ100" s="184" t="str">
        <f>INDEX(PlayerTable!C:C,MATCH(C100,PlayerTable!D:D,0))</f>
        <v>Red Alert</v>
      </c>
      <c r="AR100" s="194">
        <f>COUNT(Goalies!J$53:J$80)</f>
        <v>10</v>
      </c>
      <c r="AS100" s="194">
        <f>INDEX(PlayerTable!H:H,MATCH(C100,PlayerTable!D:D,0))</f>
        <v>4</v>
      </c>
      <c r="AT100" s="194">
        <f>INDEX(PlayerTable!I:I,MATCH(C100,PlayerTable!D:D,0))</f>
        <v>3</v>
      </c>
      <c r="AU100" s="194">
        <f>INDEX(PlayerTable!J:J,MATCH(C100,PlayerTable!D:D,0))</f>
        <v>7</v>
      </c>
      <c r="AV100" s="194">
        <f>IF(INDEX(PlayerTable!K:K,MATCH(C100,PlayerTable!D:D,0))="", 0, INDEX(PlayerTable!K:K,MATCH(C100,PlayerTable!D:D,0)))</f>
        <v>0</v>
      </c>
    </row>
    <row r="101" spans="1:49" ht="15" customHeight="1" x14ac:dyDescent="0.25">
      <c r="A101" s="194" t="str">
        <f t="shared" si="14"/>
        <v/>
      </c>
      <c r="C101" s="43">
        <v>5029</v>
      </c>
      <c r="D101" s="169" t="s">
        <v>473</v>
      </c>
      <c r="E101" s="169" t="s">
        <v>420</v>
      </c>
      <c r="F101" s="68">
        <f t="shared" si="8"/>
        <v>10</v>
      </c>
      <c r="G101" s="108">
        <f t="shared" si="9"/>
        <v>3</v>
      </c>
      <c r="H101" s="108">
        <f t="shared" si="10"/>
        <v>8</v>
      </c>
      <c r="I101" s="108">
        <f t="shared" si="11"/>
        <v>11</v>
      </c>
      <c r="J101" s="125">
        <f t="shared" si="12"/>
        <v>1.1000000000000001</v>
      </c>
      <c r="K101" s="108">
        <f t="shared" si="13"/>
        <v>3</v>
      </c>
      <c r="L101" s="121"/>
      <c r="M101" s="108"/>
      <c r="N101" s="108"/>
      <c r="O101" s="108"/>
      <c r="P101" s="108"/>
      <c r="Q101" s="127"/>
      <c r="R101" s="108"/>
      <c r="Y101" s="94"/>
      <c r="Z101" s="103"/>
      <c r="AA101" s="103"/>
      <c r="AB101" s="103"/>
      <c r="AC101" s="103"/>
      <c r="AE101" s="102"/>
      <c r="AF101" s="194"/>
      <c r="AG101" s="194"/>
      <c r="AH101" s="194"/>
      <c r="AI101" s="194"/>
      <c r="AK101" s="129"/>
      <c r="AL101" s="194"/>
      <c r="AM101" s="194"/>
      <c r="AN101" s="194"/>
      <c r="AO101" s="194"/>
      <c r="AQ101" s="184" t="str">
        <f>INDEX(PlayerTable!C:C,MATCH(C101,PlayerTable!D:D,0))</f>
        <v>Red Alert</v>
      </c>
      <c r="AR101" s="194">
        <f>COUNT(Goalies!J$53:J$80)</f>
        <v>10</v>
      </c>
      <c r="AS101" s="194">
        <f>INDEX(PlayerTable!H:H,MATCH(C101,PlayerTable!D:D,0))</f>
        <v>3</v>
      </c>
      <c r="AT101" s="194">
        <f>INDEX(PlayerTable!I:I,MATCH(C101,PlayerTable!D:D,0))</f>
        <v>8</v>
      </c>
      <c r="AU101" s="194">
        <f>INDEX(PlayerTable!J:J,MATCH(C101,PlayerTable!D:D,0))</f>
        <v>11</v>
      </c>
      <c r="AV101" s="194">
        <f>IF(INDEX(PlayerTable!K:K,MATCH(C101,PlayerTable!D:D,0))="", 0, INDEX(PlayerTable!K:K,MATCH(C101,PlayerTable!D:D,0)))</f>
        <v>3</v>
      </c>
    </row>
    <row r="102" spans="1:49" ht="15" customHeight="1" x14ac:dyDescent="0.25">
      <c r="A102" s="194" t="str">
        <f t="shared" ref="A102:A133" si="15">IF(AND(ISTEXT(L102), ISTEXT(Q102), ISTEXT(S102), ISTEXT(Y102), ISTEXT(AE102),ISTEXT(AK102),ISTEXT(AQ102)),"Yes", "")</f>
        <v/>
      </c>
      <c r="C102" s="43">
        <v>5012</v>
      </c>
      <c r="D102" s="184" t="s">
        <v>132</v>
      </c>
      <c r="E102" s="86" t="s">
        <v>133</v>
      </c>
      <c r="F102" s="68">
        <f t="shared" si="8"/>
        <v>93</v>
      </c>
      <c r="G102" s="108">
        <f t="shared" si="9"/>
        <v>67</v>
      </c>
      <c r="H102" s="108">
        <f t="shared" si="10"/>
        <v>59</v>
      </c>
      <c r="I102" s="108">
        <f t="shared" si="11"/>
        <v>126</v>
      </c>
      <c r="J102" s="125">
        <f t="shared" si="12"/>
        <v>1.3548387096774193</v>
      </c>
      <c r="K102" s="108">
        <f t="shared" si="13"/>
        <v>24</v>
      </c>
      <c r="L102" s="121"/>
      <c r="M102" s="108"/>
      <c r="N102" s="108"/>
      <c r="O102" s="108"/>
      <c r="P102" s="108"/>
      <c r="Q102" s="127"/>
      <c r="R102" s="116"/>
      <c r="Y102" s="94" t="s">
        <v>119</v>
      </c>
      <c r="Z102" s="95">
        <v>29</v>
      </c>
      <c r="AA102" s="95">
        <v>21</v>
      </c>
      <c r="AB102" s="95">
        <v>13</v>
      </c>
      <c r="AC102" s="95">
        <v>34</v>
      </c>
      <c r="AD102" s="99">
        <v>0</v>
      </c>
      <c r="AE102" s="102" t="s">
        <v>119</v>
      </c>
      <c r="AF102" s="130">
        <v>26</v>
      </c>
      <c r="AG102" s="130">
        <v>19</v>
      </c>
      <c r="AH102" s="130">
        <v>17</v>
      </c>
      <c r="AI102" s="130">
        <v>36</v>
      </c>
      <c r="AJ102" s="99">
        <v>15</v>
      </c>
      <c r="AK102" s="129" t="s">
        <v>119</v>
      </c>
      <c r="AL102" s="130">
        <v>28</v>
      </c>
      <c r="AM102" s="130">
        <v>19</v>
      </c>
      <c r="AN102" s="130">
        <v>24</v>
      </c>
      <c r="AO102" s="130">
        <v>43</v>
      </c>
      <c r="AP102" s="99">
        <v>9</v>
      </c>
      <c r="AQ102" s="184" t="str">
        <f>INDEX(PlayerTable!C:C,MATCH(C102,PlayerTable!D:D,0))</f>
        <v>Red Alert</v>
      </c>
      <c r="AR102" s="194">
        <f>COUNT(Goalies!J$53:J$80)</f>
        <v>10</v>
      </c>
      <c r="AS102" s="194">
        <f>INDEX(PlayerTable!H:H,MATCH(C102,PlayerTable!D:D,0))</f>
        <v>8</v>
      </c>
      <c r="AT102" s="194">
        <f>INDEX(PlayerTable!I:I,MATCH(C102,PlayerTable!D:D,0))</f>
        <v>5</v>
      </c>
      <c r="AU102" s="194">
        <f>INDEX(PlayerTable!J:J,MATCH(C102,PlayerTable!D:D,0))</f>
        <v>13</v>
      </c>
      <c r="AV102" s="194">
        <f>IF(INDEX(PlayerTable!K:K,MATCH(C102,PlayerTable!D:D,0))="", 0, INDEX(PlayerTable!K:K,MATCH(C102,PlayerTable!D:D,0)))</f>
        <v>0</v>
      </c>
    </row>
    <row r="103" spans="1:49" ht="15" customHeight="1" x14ac:dyDescent="0.25">
      <c r="A103" s="194" t="str">
        <f t="shared" si="15"/>
        <v/>
      </c>
      <c r="C103" s="43">
        <v>5026</v>
      </c>
      <c r="D103" s="169" t="s">
        <v>24</v>
      </c>
      <c r="E103" s="169" t="s">
        <v>134</v>
      </c>
      <c r="F103" s="68">
        <f t="shared" si="8"/>
        <v>22</v>
      </c>
      <c r="G103" s="108">
        <f t="shared" si="9"/>
        <v>7</v>
      </c>
      <c r="H103" s="108">
        <f t="shared" si="10"/>
        <v>4</v>
      </c>
      <c r="I103" s="108">
        <f t="shared" si="11"/>
        <v>11</v>
      </c>
      <c r="J103" s="125">
        <f t="shared" si="12"/>
        <v>0.5</v>
      </c>
      <c r="K103" s="108">
        <f t="shared" si="13"/>
        <v>3</v>
      </c>
      <c r="L103" s="121"/>
      <c r="M103" s="108"/>
      <c r="N103" s="108"/>
      <c r="O103" s="108"/>
      <c r="P103" s="108"/>
      <c r="Q103" s="127"/>
      <c r="R103" s="108"/>
      <c r="Y103" s="94"/>
      <c r="Z103" s="103"/>
      <c r="AA103" s="103"/>
      <c r="AB103" s="103"/>
      <c r="AC103" s="103"/>
      <c r="AE103" s="102"/>
      <c r="AF103" s="194"/>
      <c r="AG103" s="194"/>
      <c r="AH103" s="194"/>
      <c r="AI103" s="194"/>
      <c r="AK103" s="129" t="s">
        <v>119</v>
      </c>
      <c r="AL103" s="194">
        <v>12</v>
      </c>
      <c r="AM103" s="194">
        <v>5</v>
      </c>
      <c r="AN103" s="194">
        <v>2</v>
      </c>
      <c r="AO103" s="194">
        <v>7</v>
      </c>
      <c r="AP103" s="99">
        <v>3</v>
      </c>
      <c r="AQ103" s="184" t="str">
        <f>INDEX(PlayerTable!C:C,MATCH(C103,PlayerTable!D:D,0))</f>
        <v>Red Alert</v>
      </c>
      <c r="AR103" s="194">
        <f>COUNT(Goalies!J$53:J$80)</f>
        <v>10</v>
      </c>
      <c r="AS103" s="194">
        <f>INDEX(PlayerTable!H:H,MATCH(C103,PlayerTable!D:D,0))</f>
        <v>2</v>
      </c>
      <c r="AT103" s="194">
        <f>INDEX(PlayerTable!I:I,MATCH(C103,PlayerTable!D:D,0))</f>
        <v>2</v>
      </c>
      <c r="AU103" s="194">
        <f>INDEX(PlayerTable!J:J,MATCH(C103,PlayerTable!D:D,0))</f>
        <v>4</v>
      </c>
      <c r="AV103" s="194">
        <f>IF(INDEX(PlayerTable!K:K,MATCH(C103,PlayerTable!D:D,0))="", 0, INDEX(PlayerTable!K:K,MATCH(C103,PlayerTable!D:D,0)))</f>
        <v>0</v>
      </c>
    </row>
    <row r="104" spans="1:49" ht="15" customHeight="1" x14ac:dyDescent="0.25">
      <c r="A104" s="194" t="str">
        <f t="shared" si="15"/>
        <v>Yes</v>
      </c>
      <c r="C104" s="43">
        <v>5013</v>
      </c>
      <c r="D104" s="184" t="s">
        <v>62</v>
      </c>
      <c r="E104" s="8" t="s">
        <v>134</v>
      </c>
      <c r="F104" s="68">
        <f t="shared" si="8"/>
        <v>182</v>
      </c>
      <c r="G104" s="108">
        <f t="shared" si="9"/>
        <v>16</v>
      </c>
      <c r="H104" s="108">
        <f t="shared" si="10"/>
        <v>10</v>
      </c>
      <c r="I104" s="108">
        <f t="shared" si="11"/>
        <v>26</v>
      </c>
      <c r="J104" s="125">
        <f t="shared" si="12"/>
        <v>0.14285714285714285</v>
      </c>
      <c r="K104" s="108">
        <f t="shared" si="13"/>
        <v>6</v>
      </c>
      <c r="L104" s="119" t="s">
        <v>119</v>
      </c>
      <c r="M104" s="116">
        <v>29</v>
      </c>
      <c r="N104" s="116">
        <v>1</v>
      </c>
      <c r="O104" s="116">
        <v>2</v>
      </c>
      <c r="P104" s="116">
        <v>3</v>
      </c>
      <c r="Q104" s="128" t="s">
        <v>339</v>
      </c>
      <c r="R104" s="116">
        <v>33</v>
      </c>
      <c r="S104" s="62" t="s">
        <v>119</v>
      </c>
      <c r="T104" s="31">
        <v>27</v>
      </c>
      <c r="U104" s="31">
        <v>2</v>
      </c>
      <c r="V104" s="31">
        <v>2</v>
      </c>
      <c r="W104" s="31">
        <v>4</v>
      </c>
      <c r="X104" s="63">
        <v>0</v>
      </c>
      <c r="Y104" s="94" t="s">
        <v>119</v>
      </c>
      <c r="Z104" s="95">
        <v>29</v>
      </c>
      <c r="AA104" s="95">
        <v>4</v>
      </c>
      <c r="AB104" s="95">
        <v>0</v>
      </c>
      <c r="AC104" s="95">
        <v>4</v>
      </c>
      <c r="AD104" s="99">
        <v>3</v>
      </c>
      <c r="AE104" s="102" t="s">
        <v>119</v>
      </c>
      <c r="AF104" s="194">
        <v>26</v>
      </c>
      <c r="AG104" s="194">
        <v>6</v>
      </c>
      <c r="AH104" s="194">
        <v>4</v>
      </c>
      <c r="AI104" s="194">
        <v>10</v>
      </c>
      <c r="AJ104" s="99">
        <v>0</v>
      </c>
      <c r="AK104" s="129" t="s">
        <v>119</v>
      </c>
      <c r="AL104" s="194">
        <v>28</v>
      </c>
      <c r="AM104" s="194">
        <v>1</v>
      </c>
      <c r="AN104" s="194">
        <v>1</v>
      </c>
      <c r="AO104" s="194">
        <v>2</v>
      </c>
      <c r="AP104" s="99">
        <v>3</v>
      </c>
      <c r="AQ104" s="184" t="str">
        <f>INDEX(PlayerTable!C:C,MATCH(C104,PlayerTable!D:D,0))</f>
        <v>Red Alert</v>
      </c>
      <c r="AR104" s="194">
        <f>COUNT(Goalies!J$53:J$80)</f>
        <v>10</v>
      </c>
      <c r="AS104" s="194">
        <f>INDEX(PlayerTable!H:H,MATCH(C104,PlayerTable!D:D,0))</f>
        <v>2</v>
      </c>
      <c r="AT104" s="194">
        <f>INDEX(PlayerTable!I:I,MATCH(C104,PlayerTable!D:D,0))</f>
        <v>1</v>
      </c>
      <c r="AU104" s="194">
        <f>INDEX(PlayerTable!J:J,MATCH(C104,PlayerTable!D:D,0))</f>
        <v>3</v>
      </c>
      <c r="AV104" s="194">
        <f>IF(INDEX(PlayerTable!K:K,MATCH(C104,PlayerTable!D:D,0))="", 0, INDEX(PlayerTable!K:K,MATCH(C104,PlayerTable!D:D,0)))</f>
        <v>0</v>
      </c>
    </row>
    <row r="105" spans="1:49" ht="15" customHeight="1" x14ac:dyDescent="0.25">
      <c r="A105" s="194" t="str">
        <f t="shared" si="15"/>
        <v/>
      </c>
      <c r="C105" s="194">
        <v>5030</v>
      </c>
      <c r="D105" s="169" t="s">
        <v>476</v>
      </c>
      <c r="E105" s="169" t="s">
        <v>477</v>
      </c>
      <c r="F105" s="68">
        <f t="shared" si="8"/>
        <v>10</v>
      </c>
      <c r="G105" s="108">
        <f t="shared" si="9"/>
        <v>9</v>
      </c>
      <c r="H105" s="108">
        <f t="shared" si="10"/>
        <v>3</v>
      </c>
      <c r="I105" s="108">
        <f t="shared" si="11"/>
        <v>12</v>
      </c>
      <c r="J105" s="125">
        <f t="shared" si="12"/>
        <v>1.2</v>
      </c>
      <c r="K105" s="108">
        <f t="shared" si="13"/>
        <v>6</v>
      </c>
      <c r="L105" s="121"/>
      <c r="M105" s="108"/>
      <c r="N105" s="108"/>
      <c r="O105" s="108"/>
      <c r="P105" s="108"/>
      <c r="Q105" s="127"/>
      <c r="R105" s="108"/>
      <c r="Y105" s="94"/>
      <c r="Z105" s="95"/>
      <c r="AA105" s="95"/>
      <c r="AB105" s="95"/>
      <c r="AC105" s="95"/>
      <c r="AE105" s="102"/>
      <c r="AF105" s="194"/>
      <c r="AG105" s="194"/>
      <c r="AH105" s="194"/>
      <c r="AI105" s="194"/>
      <c r="AK105" s="129"/>
      <c r="AL105" s="194"/>
      <c r="AM105" s="194"/>
      <c r="AN105" s="194"/>
      <c r="AO105" s="194"/>
      <c r="AQ105" s="184" t="str">
        <f>INDEX(PlayerTable!C:C,MATCH(C105,PlayerTable!D:D,0))</f>
        <v>Red Alert</v>
      </c>
      <c r="AR105" s="194">
        <f>COUNT(Goalies!J$53:J$80)</f>
        <v>10</v>
      </c>
      <c r="AS105" s="194">
        <f>INDEX(PlayerTable!H:H,MATCH(C105,PlayerTable!D:D,0))</f>
        <v>9</v>
      </c>
      <c r="AT105" s="194">
        <f>INDEX(PlayerTable!I:I,MATCH(C105,PlayerTable!D:D,0))</f>
        <v>3</v>
      </c>
      <c r="AU105" s="194">
        <f>INDEX(PlayerTable!J:J,MATCH(C105,PlayerTable!D:D,0))</f>
        <v>12</v>
      </c>
      <c r="AV105" s="194">
        <f>IF(INDEX(PlayerTable!K:K,MATCH(C105,PlayerTable!D:D,0))="", 0, INDEX(PlayerTable!K:K,MATCH(C105,PlayerTable!D:D,0)))</f>
        <v>6</v>
      </c>
    </row>
    <row r="106" spans="1:49" ht="15" customHeight="1" x14ac:dyDescent="0.25">
      <c r="A106" s="194" t="str">
        <f t="shared" si="15"/>
        <v/>
      </c>
      <c r="C106" s="43">
        <v>6001</v>
      </c>
      <c r="D106" s="86" t="s">
        <v>47</v>
      </c>
      <c r="E106" s="86" t="s">
        <v>155</v>
      </c>
      <c r="F106" s="68">
        <f t="shared" si="8"/>
        <v>93</v>
      </c>
      <c r="G106" s="108">
        <f t="shared" si="9"/>
        <v>31</v>
      </c>
      <c r="H106" s="108">
        <f t="shared" si="10"/>
        <v>23</v>
      </c>
      <c r="I106" s="108">
        <f t="shared" si="11"/>
        <v>54</v>
      </c>
      <c r="J106" s="125">
        <f t="shared" si="12"/>
        <v>0.58064516129032262</v>
      </c>
      <c r="K106" s="108">
        <f t="shared" si="13"/>
        <v>3</v>
      </c>
      <c r="L106" s="121"/>
      <c r="M106" s="108"/>
      <c r="N106" s="108"/>
      <c r="O106" s="108"/>
      <c r="P106" s="108"/>
      <c r="Q106" s="127"/>
      <c r="R106" s="116"/>
      <c r="Y106" s="94" t="s">
        <v>140</v>
      </c>
      <c r="Z106" s="95">
        <v>29</v>
      </c>
      <c r="AA106" s="95">
        <v>5</v>
      </c>
      <c r="AB106" s="95">
        <v>12</v>
      </c>
      <c r="AC106" s="95">
        <v>17</v>
      </c>
      <c r="AD106" s="99">
        <v>0</v>
      </c>
      <c r="AE106" s="102" t="s">
        <v>140</v>
      </c>
      <c r="AF106" s="194">
        <v>26</v>
      </c>
      <c r="AG106" s="194">
        <v>10</v>
      </c>
      <c r="AH106" s="194">
        <v>5</v>
      </c>
      <c r="AI106" s="194">
        <v>15</v>
      </c>
      <c r="AJ106" s="99">
        <v>3</v>
      </c>
      <c r="AK106" s="129" t="s">
        <v>140</v>
      </c>
      <c r="AL106" s="194">
        <v>28</v>
      </c>
      <c r="AM106" s="194">
        <v>15</v>
      </c>
      <c r="AN106" s="194">
        <v>6</v>
      </c>
      <c r="AO106" s="194">
        <v>21</v>
      </c>
      <c r="AP106" s="99">
        <v>0</v>
      </c>
      <c r="AQ106" s="184" t="str">
        <f>INDEX(PlayerTable!C:C,MATCH(C106,PlayerTable!D:D,0))</f>
        <v>Rink Rats</v>
      </c>
      <c r="AR106" s="194">
        <f>COUNT(Goalies!J$53:J$80)</f>
        <v>10</v>
      </c>
      <c r="AS106" s="194">
        <f>INDEX(PlayerTable!H:H,MATCH(C106,PlayerTable!D:D,0))</f>
        <v>1</v>
      </c>
      <c r="AT106" s="194">
        <f>INDEX(PlayerTable!I:I,MATCH(C106,PlayerTable!D:D,0))</f>
        <v>0</v>
      </c>
      <c r="AU106" s="194">
        <f>INDEX(PlayerTable!J:J,MATCH(C106,PlayerTable!D:D,0))</f>
        <v>1</v>
      </c>
      <c r="AV106" s="194">
        <f>IF(INDEX(PlayerTable!K:K,MATCH(C106,PlayerTable!D:D,0))="", 0, INDEX(PlayerTable!K:K,MATCH(C106,PlayerTable!D:D,0)))</f>
        <v>0</v>
      </c>
    </row>
    <row r="107" spans="1:49" ht="15" customHeight="1" x14ac:dyDescent="0.25">
      <c r="A107" s="194" t="str">
        <f t="shared" si="15"/>
        <v/>
      </c>
      <c r="C107" s="171">
        <v>6029</v>
      </c>
      <c r="D107" s="169" t="s">
        <v>436</v>
      </c>
      <c r="E107" s="169" t="s">
        <v>437</v>
      </c>
      <c r="F107" s="68">
        <f t="shared" si="8"/>
        <v>38</v>
      </c>
      <c r="G107" s="108">
        <f t="shared" si="9"/>
        <v>5</v>
      </c>
      <c r="H107" s="108">
        <f t="shared" si="10"/>
        <v>1</v>
      </c>
      <c r="I107" s="108">
        <f t="shared" si="11"/>
        <v>6</v>
      </c>
      <c r="J107" s="125">
        <f t="shared" si="12"/>
        <v>0.15789473684210525</v>
      </c>
      <c r="K107" s="108">
        <f t="shared" si="13"/>
        <v>6</v>
      </c>
      <c r="L107" s="121"/>
      <c r="M107" s="108"/>
      <c r="N107" s="108"/>
      <c r="O107" s="108"/>
      <c r="P107" s="108"/>
      <c r="Q107" s="127"/>
      <c r="R107" s="108"/>
      <c r="Y107" s="94"/>
      <c r="Z107" s="103"/>
      <c r="AA107" s="103"/>
      <c r="AB107" s="103"/>
      <c r="AC107" s="103"/>
      <c r="AE107" s="102"/>
      <c r="AF107" s="194"/>
      <c r="AG107" s="194"/>
      <c r="AH107" s="194"/>
      <c r="AI107" s="194"/>
      <c r="AK107" s="129" t="s">
        <v>140</v>
      </c>
      <c r="AL107" s="194">
        <v>28</v>
      </c>
      <c r="AM107" s="194">
        <v>4</v>
      </c>
      <c r="AN107" s="194">
        <v>1</v>
      </c>
      <c r="AO107" s="194">
        <v>5</v>
      </c>
      <c r="AP107" s="99">
        <v>6</v>
      </c>
      <c r="AQ107" s="184" t="str">
        <f>INDEX(PlayerTable!C:C,MATCH(C107,PlayerTable!D:D,0))</f>
        <v>Rink Rats</v>
      </c>
      <c r="AR107" s="194">
        <f>COUNT(Goalies!J$53:J$80)</f>
        <v>10</v>
      </c>
      <c r="AS107" s="194">
        <f>INDEX(PlayerTable!H:H,MATCH(C107,PlayerTable!D:D,0))</f>
        <v>1</v>
      </c>
      <c r="AT107" s="194">
        <f>INDEX(PlayerTable!I:I,MATCH(C107,PlayerTable!D:D,0))</f>
        <v>0</v>
      </c>
      <c r="AU107" s="194">
        <f>INDEX(PlayerTable!J:J,MATCH(C107,PlayerTable!D:D,0))</f>
        <v>1</v>
      </c>
      <c r="AV107" s="194">
        <f>IF(INDEX(PlayerTable!K:K,MATCH(C107,PlayerTable!D:D,0))="", 0, INDEX(PlayerTable!K:K,MATCH(C107,PlayerTable!D:D,0)))</f>
        <v>0</v>
      </c>
    </row>
    <row r="108" spans="1:49" ht="15" customHeight="1" x14ac:dyDescent="0.25">
      <c r="A108" s="194" t="str">
        <f t="shared" si="15"/>
        <v/>
      </c>
      <c r="C108" s="43">
        <v>6004</v>
      </c>
      <c r="D108" s="8" t="s">
        <v>144</v>
      </c>
      <c r="E108" s="8" t="s">
        <v>145</v>
      </c>
      <c r="F108" s="68">
        <f t="shared" si="8"/>
        <v>93</v>
      </c>
      <c r="G108" s="108">
        <f t="shared" si="9"/>
        <v>19</v>
      </c>
      <c r="H108" s="108">
        <f t="shared" si="10"/>
        <v>15</v>
      </c>
      <c r="I108" s="108">
        <f t="shared" si="11"/>
        <v>34</v>
      </c>
      <c r="J108" s="125">
        <f t="shared" si="12"/>
        <v>0.36559139784946237</v>
      </c>
      <c r="K108" s="108">
        <f t="shared" si="13"/>
        <v>42</v>
      </c>
      <c r="L108" s="121"/>
      <c r="M108" s="108"/>
      <c r="N108" s="108"/>
      <c r="O108" s="108"/>
      <c r="P108" s="108"/>
      <c r="Q108" s="127"/>
      <c r="R108" s="116"/>
      <c r="Y108" s="94" t="s">
        <v>140</v>
      </c>
      <c r="Z108" s="103">
        <v>29</v>
      </c>
      <c r="AA108" s="103">
        <v>10</v>
      </c>
      <c r="AB108" s="103">
        <v>4</v>
      </c>
      <c r="AC108" s="103">
        <v>14</v>
      </c>
      <c r="AD108" s="99">
        <v>9</v>
      </c>
      <c r="AE108" s="102" t="s">
        <v>140</v>
      </c>
      <c r="AF108" s="194">
        <v>26</v>
      </c>
      <c r="AG108" s="194">
        <v>3</v>
      </c>
      <c r="AH108" s="194">
        <v>6</v>
      </c>
      <c r="AI108" s="194">
        <v>9</v>
      </c>
      <c r="AJ108" s="99">
        <v>6</v>
      </c>
      <c r="AK108" s="129" t="s">
        <v>140</v>
      </c>
      <c r="AL108" s="194">
        <v>28</v>
      </c>
      <c r="AM108" s="194">
        <v>6</v>
      </c>
      <c r="AN108" s="194">
        <v>4</v>
      </c>
      <c r="AO108" s="194">
        <v>10</v>
      </c>
      <c r="AP108" s="99">
        <v>21</v>
      </c>
      <c r="AQ108" s="184" t="str">
        <f>INDEX(PlayerTable!C:C,MATCH(C108,PlayerTable!D:D,0))</f>
        <v>Rink Rats</v>
      </c>
      <c r="AR108" s="194">
        <f>COUNT(Goalies!J$53:J$80)</f>
        <v>10</v>
      </c>
      <c r="AS108" s="194">
        <f>INDEX(PlayerTable!H:H,MATCH(C108,PlayerTable!D:D,0))</f>
        <v>0</v>
      </c>
      <c r="AT108" s="194">
        <f>INDEX(PlayerTable!I:I,MATCH(C108,PlayerTable!D:D,0))</f>
        <v>1</v>
      </c>
      <c r="AU108" s="194">
        <f>INDEX(PlayerTable!J:J,MATCH(C108,PlayerTable!D:D,0))</f>
        <v>1</v>
      </c>
      <c r="AV108" s="194">
        <f>IF(INDEX(PlayerTable!K:K,MATCH(C108,PlayerTable!D:D,0))="", 0, INDEX(PlayerTable!K:K,MATCH(C108,PlayerTable!D:D,0)))</f>
        <v>6</v>
      </c>
    </row>
    <row r="109" spans="1:49" ht="15" customHeight="1" x14ac:dyDescent="0.25">
      <c r="A109" s="194" t="str">
        <f t="shared" si="15"/>
        <v/>
      </c>
      <c r="C109" s="171">
        <v>6025</v>
      </c>
      <c r="D109" s="169" t="s">
        <v>431</v>
      </c>
      <c r="E109" s="169" t="s">
        <v>432</v>
      </c>
      <c r="F109" s="68">
        <f t="shared" si="8"/>
        <v>38</v>
      </c>
      <c r="G109" s="108">
        <f t="shared" si="9"/>
        <v>10</v>
      </c>
      <c r="H109" s="108">
        <f t="shared" si="10"/>
        <v>4</v>
      </c>
      <c r="I109" s="108">
        <f t="shared" si="11"/>
        <v>14</v>
      </c>
      <c r="J109" s="125">
        <f t="shared" si="12"/>
        <v>0.36842105263157893</v>
      </c>
      <c r="K109" s="108">
        <f t="shared" si="13"/>
        <v>6</v>
      </c>
      <c r="L109" s="121"/>
      <c r="M109" s="108"/>
      <c r="N109" s="108"/>
      <c r="O109" s="108"/>
      <c r="P109" s="108"/>
      <c r="Q109" s="127"/>
      <c r="R109" s="108"/>
      <c r="Y109" s="94"/>
      <c r="Z109" s="95"/>
      <c r="AA109" s="95"/>
      <c r="AB109" s="95"/>
      <c r="AC109" s="95"/>
      <c r="AE109" s="102"/>
      <c r="AF109" s="194"/>
      <c r="AG109" s="194"/>
      <c r="AH109" s="194"/>
      <c r="AI109" s="194"/>
      <c r="AK109" s="129" t="s">
        <v>140</v>
      </c>
      <c r="AL109" s="194">
        <v>28</v>
      </c>
      <c r="AM109" s="194">
        <v>7</v>
      </c>
      <c r="AN109" s="194">
        <v>2</v>
      </c>
      <c r="AO109" s="194">
        <v>9</v>
      </c>
      <c r="AP109" s="99">
        <v>3</v>
      </c>
      <c r="AQ109" s="184" t="str">
        <f>INDEX(PlayerTable!C:C,MATCH(C109,PlayerTable!D:D,0))</f>
        <v>Rink Rats</v>
      </c>
      <c r="AR109" s="194">
        <f>COUNT(Goalies!J$53:J$80)</f>
        <v>10</v>
      </c>
      <c r="AS109" s="194">
        <f>INDEX(PlayerTable!H:H,MATCH(C109,PlayerTable!D:D,0))</f>
        <v>3</v>
      </c>
      <c r="AT109" s="194">
        <f>INDEX(PlayerTable!I:I,MATCH(C109,PlayerTable!D:D,0))</f>
        <v>2</v>
      </c>
      <c r="AU109" s="194">
        <f>INDEX(PlayerTable!J:J,MATCH(C109,PlayerTable!D:D,0))</f>
        <v>5</v>
      </c>
      <c r="AV109" s="194">
        <f>IF(INDEX(PlayerTable!K:K,MATCH(C109,PlayerTable!D:D,0))="", 0, INDEX(PlayerTable!K:K,MATCH(C109,PlayerTable!D:D,0)))</f>
        <v>3</v>
      </c>
    </row>
    <row r="110" spans="1:49" ht="15" customHeight="1" x14ac:dyDescent="0.25">
      <c r="A110" s="194" t="str">
        <f t="shared" si="15"/>
        <v/>
      </c>
      <c r="C110" s="194">
        <v>6006</v>
      </c>
      <c r="D110" s="184" t="s">
        <v>146</v>
      </c>
      <c r="E110" s="184" t="s">
        <v>141</v>
      </c>
      <c r="F110" s="68">
        <f t="shared" si="8"/>
        <v>93</v>
      </c>
      <c r="G110" s="108">
        <f t="shared" si="9"/>
        <v>9</v>
      </c>
      <c r="H110" s="108">
        <f t="shared" si="10"/>
        <v>11</v>
      </c>
      <c r="I110" s="108">
        <f t="shared" si="11"/>
        <v>20</v>
      </c>
      <c r="J110" s="125">
        <f t="shared" si="12"/>
        <v>0.21505376344086022</v>
      </c>
      <c r="K110" s="108">
        <f t="shared" si="13"/>
        <v>0</v>
      </c>
      <c r="L110" s="121"/>
      <c r="M110" s="108"/>
      <c r="N110" s="108"/>
      <c r="O110" s="108"/>
      <c r="P110" s="108"/>
      <c r="Q110" s="127"/>
      <c r="R110" s="116"/>
      <c r="T110" s="108"/>
      <c r="Y110" s="94" t="s">
        <v>140</v>
      </c>
      <c r="Z110" s="95">
        <v>29</v>
      </c>
      <c r="AA110" s="95">
        <v>6</v>
      </c>
      <c r="AB110" s="95">
        <v>8</v>
      </c>
      <c r="AC110" s="95">
        <v>14</v>
      </c>
      <c r="AD110" s="99">
        <v>0</v>
      </c>
      <c r="AE110" s="102" t="s">
        <v>140</v>
      </c>
      <c r="AF110" s="130">
        <v>26</v>
      </c>
      <c r="AG110" s="130">
        <v>0</v>
      </c>
      <c r="AH110" s="130">
        <v>2</v>
      </c>
      <c r="AI110" s="130">
        <v>2</v>
      </c>
      <c r="AJ110" s="99">
        <v>0</v>
      </c>
      <c r="AK110" s="129" t="s">
        <v>140</v>
      </c>
      <c r="AL110" s="130">
        <v>28</v>
      </c>
      <c r="AM110" s="130">
        <v>3</v>
      </c>
      <c r="AN110" s="130">
        <v>1</v>
      </c>
      <c r="AO110" s="130">
        <v>4</v>
      </c>
      <c r="AP110" s="99">
        <v>0</v>
      </c>
      <c r="AQ110" s="184" t="str">
        <f>INDEX(PlayerTable!C:C,MATCH(C110,PlayerTable!D:D,0))</f>
        <v>Rink Rats</v>
      </c>
      <c r="AR110" s="194">
        <f>COUNT(Goalies!J$53:J$80)</f>
        <v>10</v>
      </c>
      <c r="AS110" s="194">
        <f>INDEX(PlayerTable!H:H,MATCH(C110,PlayerTable!D:D,0))</f>
        <v>0</v>
      </c>
      <c r="AT110" s="194">
        <f>INDEX(PlayerTable!I:I,MATCH(C110,PlayerTable!D:D,0))</f>
        <v>0</v>
      </c>
      <c r="AU110" s="194">
        <f>INDEX(PlayerTable!J:J,MATCH(C110,PlayerTable!D:D,0))</f>
        <v>0</v>
      </c>
      <c r="AV110" s="194">
        <f>IF(INDEX(PlayerTable!K:K,MATCH(C110,PlayerTable!D:D,0))="", 0, INDEX(PlayerTable!K:K,MATCH(C110,PlayerTable!D:D,0)))</f>
        <v>0</v>
      </c>
    </row>
    <row r="111" spans="1:49" ht="15" customHeight="1" x14ac:dyDescent="0.25">
      <c r="A111" s="194" t="str">
        <f t="shared" si="15"/>
        <v/>
      </c>
      <c r="C111" s="43">
        <v>6007</v>
      </c>
      <c r="D111" s="8" t="s">
        <v>112</v>
      </c>
      <c r="E111" s="8" t="s">
        <v>147</v>
      </c>
      <c r="F111" s="68">
        <f t="shared" si="8"/>
        <v>93</v>
      </c>
      <c r="G111" s="108">
        <f t="shared" si="9"/>
        <v>5</v>
      </c>
      <c r="H111" s="108">
        <f t="shared" si="10"/>
        <v>6</v>
      </c>
      <c r="I111" s="108">
        <f t="shared" si="11"/>
        <v>11</v>
      </c>
      <c r="J111" s="125">
        <f t="shared" si="12"/>
        <v>0.11827956989247312</v>
      </c>
      <c r="K111" s="108">
        <f t="shared" si="13"/>
        <v>0</v>
      </c>
      <c r="L111" s="121"/>
      <c r="M111" s="108"/>
      <c r="N111" s="108"/>
      <c r="O111" s="108"/>
      <c r="P111" s="108"/>
      <c r="Q111" s="127"/>
      <c r="R111" s="116"/>
      <c r="Y111" s="94" t="s">
        <v>140</v>
      </c>
      <c r="Z111" s="95">
        <v>29</v>
      </c>
      <c r="AA111" s="95">
        <v>2</v>
      </c>
      <c r="AB111" s="95">
        <v>5</v>
      </c>
      <c r="AC111" s="95">
        <v>7</v>
      </c>
      <c r="AD111" s="99">
        <v>0</v>
      </c>
      <c r="AE111" s="102" t="s">
        <v>140</v>
      </c>
      <c r="AF111" s="130">
        <v>26</v>
      </c>
      <c r="AG111" s="130">
        <v>1</v>
      </c>
      <c r="AH111" s="130">
        <v>0</v>
      </c>
      <c r="AI111" s="130">
        <v>1</v>
      </c>
      <c r="AJ111" s="99">
        <v>0</v>
      </c>
      <c r="AK111" s="129" t="s">
        <v>140</v>
      </c>
      <c r="AL111" s="130">
        <v>28</v>
      </c>
      <c r="AM111" s="130">
        <v>2</v>
      </c>
      <c r="AN111" s="130">
        <v>1</v>
      </c>
      <c r="AO111" s="130">
        <v>3</v>
      </c>
      <c r="AP111" s="99">
        <v>0</v>
      </c>
      <c r="AQ111" s="184" t="str">
        <f>INDEX(PlayerTable!C:C,MATCH(C111,PlayerTable!D:D,0))</f>
        <v>Rink Rats</v>
      </c>
      <c r="AR111" s="194">
        <f>COUNT(Goalies!J$53:J$80)</f>
        <v>10</v>
      </c>
      <c r="AS111" s="194">
        <f>INDEX(PlayerTable!H:H,MATCH(C111,PlayerTable!D:D,0))</f>
        <v>0</v>
      </c>
      <c r="AT111" s="194">
        <f>INDEX(PlayerTable!I:I,MATCH(C111,PlayerTable!D:D,0))</f>
        <v>0</v>
      </c>
      <c r="AU111" s="194">
        <f>INDEX(PlayerTable!J:J,MATCH(C111,PlayerTable!D:D,0))</f>
        <v>0</v>
      </c>
      <c r="AV111" s="194">
        <f>IF(INDEX(PlayerTable!K:K,MATCH(C111,PlayerTable!D:D,0))="", 0, INDEX(PlayerTable!K:K,MATCH(C111,PlayerTable!D:D,0)))</f>
        <v>0</v>
      </c>
    </row>
    <row r="112" spans="1:49" ht="15" customHeight="1" x14ac:dyDescent="0.25">
      <c r="A112" s="194" t="str">
        <f t="shared" si="15"/>
        <v/>
      </c>
      <c r="C112" s="171">
        <v>6028</v>
      </c>
      <c r="D112" s="169" t="s">
        <v>10</v>
      </c>
      <c r="E112" s="169" t="s">
        <v>435</v>
      </c>
      <c r="F112" s="68">
        <f t="shared" si="8"/>
        <v>38</v>
      </c>
      <c r="G112" s="108">
        <f t="shared" si="9"/>
        <v>1</v>
      </c>
      <c r="H112" s="108">
        <f t="shared" si="10"/>
        <v>1</v>
      </c>
      <c r="I112" s="108">
        <f t="shared" si="11"/>
        <v>2</v>
      </c>
      <c r="J112" s="125">
        <f t="shared" si="12"/>
        <v>5.2631578947368418E-2</v>
      </c>
      <c r="K112" s="108">
        <f t="shared" si="13"/>
        <v>3</v>
      </c>
      <c r="L112" s="121"/>
      <c r="M112" s="108"/>
      <c r="N112" s="108"/>
      <c r="O112" s="108"/>
      <c r="P112" s="108"/>
      <c r="Q112" s="127"/>
      <c r="R112" s="108"/>
      <c r="Y112" s="94"/>
      <c r="Z112" s="95"/>
      <c r="AA112" s="95"/>
      <c r="AB112" s="95"/>
      <c r="AC112" s="95"/>
      <c r="AE112" s="102"/>
      <c r="AF112" s="194"/>
      <c r="AG112" s="194"/>
      <c r="AH112" s="194"/>
      <c r="AI112" s="194"/>
      <c r="AK112" s="129" t="s">
        <v>140</v>
      </c>
      <c r="AL112" s="194">
        <v>28</v>
      </c>
      <c r="AM112" s="194">
        <v>1</v>
      </c>
      <c r="AN112" s="194">
        <v>1</v>
      </c>
      <c r="AO112" s="194">
        <v>2</v>
      </c>
      <c r="AP112" s="99">
        <v>3</v>
      </c>
      <c r="AQ112" s="184" t="str">
        <f>INDEX(PlayerTable!C:C,MATCH(C112,PlayerTable!D:D,0))</f>
        <v>Rink Rats</v>
      </c>
      <c r="AR112" s="194">
        <f>COUNT(Goalies!J$53:J$80)</f>
        <v>10</v>
      </c>
      <c r="AS112" s="194">
        <f>INDEX(PlayerTable!H:H,MATCH(C112,PlayerTable!D:D,0))</f>
        <v>0</v>
      </c>
      <c r="AT112" s="194">
        <f>INDEX(PlayerTable!I:I,MATCH(C112,PlayerTable!D:D,0))</f>
        <v>0</v>
      </c>
      <c r="AU112" s="194">
        <f>INDEX(PlayerTable!J:J,MATCH(C112,PlayerTable!D:D,0))</f>
        <v>0</v>
      </c>
      <c r="AV112" s="194">
        <f>IF(INDEX(PlayerTable!K:K,MATCH(C112,PlayerTable!D:D,0))="", 0, INDEX(PlayerTable!K:K,MATCH(C112,PlayerTable!D:D,0)))</f>
        <v>0</v>
      </c>
    </row>
    <row r="113" spans="1:48" ht="15" customHeight="1" x14ac:dyDescent="0.25">
      <c r="A113" s="194" t="str">
        <f t="shared" si="15"/>
        <v/>
      </c>
      <c r="C113" s="43">
        <v>6008</v>
      </c>
      <c r="D113" s="184" t="s">
        <v>116</v>
      </c>
      <c r="E113" s="184" t="s">
        <v>158</v>
      </c>
      <c r="F113" s="68">
        <f t="shared" si="8"/>
        <v>93</v>
      </c>
      <c r="G113" s="108">
        <f t="shared" si="9"/>
        <v>8</v>
      </c>
      <c r="H113" s="108">
        <f t="shared" si="10"/>
        <v>4</v>
      </c>
      <c r="I113" s="108">
        <f t="shared" si="11"/>
        <v>12</v>
      </c>
      <c r="J113" s="125">
        <f t="shared" si="12"/>
        <v>0.12903225806451613</v>
      </c>
      <c r="K113" s="108">
        <f t="shared" si="13"/>
        <v>0</v>
      </c>
      <c r="L113" s="121"/>
      <c r="M113" s="108"/>
      <c r="N113" s="108"/>
      <c r="O113" s="108"/>
      <c r="P113" s="108"/>
      <c r="Q113" s="127"/>
      <c r="R113" s="116"/>
      <c r="Y113" s="94" t="s">
        <v>140</v>
      </c>
      <c r="Z113" s="103">
        <v>29</v>
      </c>
      <c r="AA113" s="103">
        <v>3</v>
      </c>
      <c r="AB113" s="103">
        <v>0</v>
      </c>
      <c r="AC113" s="103">
        <v>3</v>
      </c>
      <c r="AD113" s="99">
        <v>0</v>
      </c>
      <c r="AE113" s="102" t="s">
        <v>140</v>
      </c>
      <c r="AF113" s="130">
        <v>26</v>
      </c>
      <c r="AG113" s="130">
        <v>0</v>
      </c>
      <c r="AH113" s="130">
        <v>0</v>
      </c>
      <c r="AI113" s="130">
        <v>0</v>
      </c>
      <c r="AJ113" s="99">
        <v>0</v>
      </c>
      <c r="AK113" s="129" t="s">
        <v>140</v>
      </c>
      <c r="AL113" s="130">
        <v>28</v>
      </c>
      <c r="AM113" s="130">
        <v>4</v>
      </c>
      <c r="AN113" s="130">
        <v>4</v>
      </c>
      <c r="AO113" s="130">
        <v>8</v>
      </c>
      <c r="AP113" s="99">
        <v>0</v>
      </c>
      <c r="AQ113" s="184" t="str">
        <f>INDEX(PlayerTable!C:C,MATCH(C113,PlayerTable!D:D,0))</f>
        <v>Rink Rats</v>
      </c>
      <c r="AR113" s="194">
        <f>COUNT(Goalies!J$53:J$80)</f>
        <v>10</v>
      </c>
      <c r="AS113" s="194">
        <f>INDEX(PlayerTable!H:H,MATCH(C113,PlayerTable!D:D,0))</f>
        <v>1</v>
      </c>
      <c r="AT113" s="194">
        <f>INDEX(PlayerTable!I:I,MATCH(C113,PlayerTable!D:D,0))</f>
        <v>0</v>
      </c>
      <c r="AU113" s="194">
        <f>INDEX(PlayerTable!J:J,MATCH(C113,PlayerTable!D:D,0))</f>
        <v>1</v>
      </c>
      <c r="AV113" s="194">
        <f>IF(INDEX(PlayerTable!K:K,MATCH(C113,PlayerTable!D:D,0))="", 0, INDEX(PlayerTable!K:K,MATCH(C113,PlayerTable!D:D,0)))</f>
        <v>0</v>
      </c>
    </row>
    <row r="114" spans="1:48" ht="15" customHeight="1" x14ac:dyDescent="0.25">
      <c r="A114" s="194" t="str">
        <f t="shared" si="15"/>
        <v/>
      </c>
      <c r="C114" s="171">
        <v>6030</v>
      </c>
      <c r="D114" s="169" t="s">
        <v>478</v>
      </c>
      <c r="E114" s="169" t="s">
        <v>479</v>
      </c>
      <c r="F114" s="68">
        <f t="shared" si="8"/>
        <v>10</v>
      </c>
      <c r="G114" s="108">
        <f t="shared" si="9"/>
        <v>2</v>
      </c>
      <c r="H114" s="108">
        <f t="shared" si="10"/>
        <v>2</v>
      </c>
      <c r="I114" s="108">
        <f t="shared" si="11"/>
        <v>4</v>
      </c>
      <c r="J114" s="125">
        <f t="shared" si="12"/>
        <v>0.4</v>
      </c>
      <c r="K114" s="108">
        <f t="shared" si="13"/>
        <v>6</v>
      </c>
      <c r="L114" s="121"/>
      <c r="M114" s="108"/>
      <c r="N114" s="108"/>
      <c r="O114" s="108"/>
      <c r="P114" s="108"/>
      <c r="Q114" s="127"/>
      <c r="R114" s="108"/>
      <c r="Y114" s="94"/>
      <c r="Z114" s="95"/>
      <c r="AA114" s="95"/>
      <c r="AB114" s="95"/>
      <c r="AC114" s="95"/>
      <c r="AE114" s="102"/>
      <c r="AF114" s="194"/>
      <c r="AG114" s="194"/>
      <c r="AH114" s="194"/>
      <c r="AI114" s="194"/>
      <c r="AK114" s="129"/>
      <c r="AL114" s="194"/>
      <c r="AM114" s="194"/>
      <c r="AN114" s="194"/>
      <c r="AO114" s="194"/>
      <c r="AQ114" s="184" t="str">
        <f>INDEX(PlayerTable!C:C,MATCH(C114,PlayerTable!D:D,0))</f>
        <v>Rink Rats</v>
      </c>
      <c r="AR114" s="194">
        <f>COUNT(Goalies!J$53:J$80)</f>
        <v>10</v>
      </c>
      <c r="AS114" s="194">
        <f>INDEX(PlayerTable!H:H,MATCH(C114,PlayerTable!D:D,0))</f>
        <v>2</v>
      </c>
      <c r="AT114" s="194">
        <f>INDEX(PlayerTable!I:I,MATCH(C114,PlayerTable!D:D,0))</f>
        <v>2</v>
      </c>
      <c r="AU114" s="194">
        <f>INDEX(PlayerTable!J:J,MATCH(C114,PlayerTable!D:D,0))</f>
        <v>4</v>
      </c>
      <c r="AV114" s="194">
        <f>IF(INDEX(PlayerTable!K:K,MATCH(C114,PlayerTable!D:D,0))="", 0, INDEX(PlayerTable!K:K,MATCH(C114,PlayerTable!D:D,0)))</f>
        <v>6</v>
      </c>
    </row>
    <row r="115" spans="1:48" ht="15" customHeight="1" x14ac:dyDescent="0.25">
      <c r="A115" s="194" t="str">
        <f t="shared" si="15"/>
        <v/>
      </c>
      <c r="C115" s="43">
        <v>6031</v>
      </c>
      <c r="D115" s="169" t="s">
        <v>69</v>
      </c>
      <c r="E115" s="169" t="s">
        <v>480</v>
      </c>
      <c r="F115" s="68">
        <f t="shared" si="8"/>
        <v>10</v>
      </c>
      <c r="G115" s="108">
        <f t="shared" si="9"/>
        <v>7</v>
      </c>
      <c r="H115" s="108">
        <f t="shared" si="10"/>
        <v>4</v>
      </c>
      <c r="I115" s="108">
        <f t="shared" si="11"/>
        <v>11</v>
      </c>
      <c r="J115" s="125">
        <f t="shared" si="12"/>
        <v>1.1000000000000001</v>
      </c>
      <c r="K115" s="108">
        <f t="shared" si="13"/>
        <v>6</v>
      </c>
      <c r="L115" s="121"/>
      <c r="M115" s="108"/>
      <c r="N115" s="108"/>
      <c r="O115" s="108"/>
      <c r="P115" s="108"/>
      <c r="Q115" s="127"/>
      <c r="R115" s="108"/>
      <c r="Y115" s="94"/>
      <c r="Z115" s="194"/>
      <c r="AA115" s="194"/>
      <c r="AB115" s="194"/>
      <c r="AC115" s="194"/>
      <c r="AE115" s="102"/>
      <c r="AF115" s="194"/>
      <c r="AG115" s="194"/>
      <c r="AH115" s="194"/>
      <c r="AI115" s="194"/>
      <c r="AK115" s="129"/>
      <c r="AL115" s="194"/>
      <c r="AM115" s="194"/>
      <c r="AN115" s="194"/>
      <c r="AO115" s="194"/>
      <c r="AQ115" s="184" t="str">
        <f>INDEX(PlayerTable!C:C,MATCH(C115,PlayerTable!D:D,0))</f>
        <v>Rink Rats</v>
      </c>
      <c r="AR115" s="194">
        <f>COUNT(Goalies!J$53:J$80)</f>
        <v>10</v>
      </c>
      <c r="AS115" s="194">
        <f>INDEX(PlayerTable!H:H,MATCH(C115,PlayerTable!D:D,0))</f>
        <v>7</v>
      </c>
      <c r="AT115" s="194">
        <f>INDEX(PlayerTable!I:I,MATCH(C115,PlayerTable!D:D,0))</f>
        <v>4</v>
      </c>
      <c r="AU115" s="194">
        <f>INDEX(PlayerTable!J:J,MATCH(C115,PlayerTable!D:D,0))</f>
        <v>11</v>
      </c>
      <c r="AV115" s="194">
        <f>IF(INDEX(PlayerTable!K:K,MATCH(C115,PlayerTable!D:D,0))="", 0, INDEX(PlayerTable!K:K,MATCH(C115,PlayerTable!D:D,0)))</f>
        <v>6</v>
      </c>
    </row>
    <row r="116" spans="1:48" ht="15" customHeight="1" x14ac:dyDescent="0.25">
      <c r="A116" s="194" t="str">
        <f t="shared" si="15"/>
        <v/>
      </c>
      <c r="C116" s="194">
        <v>6032</v>
      </c>
      <c r="D116" s="169" t="s">
        <v>294</v>
      </c>
      <c r="E116" s="169" t="s">
        <v>467</v>
      </c>
      <c r="F116" s="68">
        <f t="shared" si="8"/>
        <v>10</v>
      </c>
      <c r="G116" s="108">
        <f t="shared" si="9"/>
        <v>0</v>
      </c>
      <c r="H116" s="108">
        <f t="shared" si="10"/>
        <v>0</v>
      </c>
      <c r="I116" s="108">
        <f t="shared" si="11"/>
        <v>0</v>
      </c>
      <c r="J116" s="125">
        <f t="shared" si="12"/>
        <v>0</v>
      </c>
      <c r="K116" s="108">
        <f t="shared" si="13"/>
        <v>0</v>
      </c>
      <c r="L116" s="121"/>
      <c r="M116" s="108"/>
      <c r="N116" s="108"/>
      <c r="O116" s="108"/>
      <c r="P116" s="108"/>
      <c r="Q116" s="127"/>
      <c r="R116" s="108"/>
      <c r="Y116" s="94"/>
      <c r="Z116" s="95"/>
      <c r="AA116" s="95"/>
      <c r="AB116" s="95"/>
      <c r="AC116" s="95"/>
      <c r="AE116" s="102"/>
      <c r="AF116" s="194"/>
      <c r="AG116" s="194"/>
      <c r="AH116" s="194"/>
      <c r="AI116" s="194"/>
      <c r="AK116" s="129"/>
      <c r="AL116" s="194"/>
      <c r="AM116" s="194"/>
      <c r="AN116" s="194"/>
      <c r="AO116" s="194"/>
      <c r="AQ116" s="184" t="str">
        <f>INDEX(PlayerTable!C:C,MATCH(C116,PlayerTable!D:D,0))</f>
        <v>Rink Rats</v>
      </c>
      <c r="AR116" s="194">
        <f>COUNT(Goalies!J$53:J$80)</f>
        <v>10</v>
      </c>
      <c r="AS116" s="194">
        <f>INDEX(PlayerTable!H:H,MATCH(C116,PlayerTable!D:D,0))</f>
        <v>0</v>
      </c>
      <c r="AT116" s="194">
        <f>INDEX(PlayerTable!I:I,MATCH(C116,PlayerTable!D:D,0))</f>
        <v>0</v>
      </c>
      <c r="AU116" s="194">
        <f>INDEX(PlayerTable!J:J,MATCH(C116,PlayerTable!D:D,0))</f>
        <v>0</v>
      </c>
      <c r="AV116" s="194">
        <f>IF(INDEX(PlayerTable!K:K,MATCH(C116,PlayerTable!D:D,0))="", 0, INDEX(PlayerTable!K:K,MATCH(C116,PlayerTable!D:D,0)))</f>
        <v>0</v>
      </c>
    </row>
    <row r="117" spans="1:48" ht="15" customHeight="1" x14ac:dyDescent="0.25">
      <c r="A117" s="194" t="str">
        <f t="shared" si="15"/>
        <v/>
      </c>
      <c r="C117" s="194">
        <v>6009</v>
      </c>
      <c r="D117" s="184" t="s">
        <v>161</v>
      </c>
      <c r="E117" s="184" t="s">
        <v>63</v>
      </c>
      <c r="F117" s="68">
        <f t="shared" si="8"/>
        <v>93</v>
      </c>
      <c r="G117" s="108">
        <f t="shared" si="9"/>
        <v>0</v>
      </c>
      <c r="H117" s="108">
        <f t="shared" si="10"/>
        <v>7</v>
      </c>
      <c r="I117" s="108">
        <f t="shared" si="11"/>
        <v>7</v>
      </c>
      <c r="J117" s="125">
        <f t="shared" si="12"/>
        <v>7.5268817204301078E-2</v>
      </c>
      <c r="K117" s="108">
        <f t="shared" si="13"/>
        <v>3</v>
      </c>
      <c r="L117" s="121"/>
      <c r="M117" s="108"/>
      <c r="N117" s="108"/>
      <c r="O117" s="108"/>
      <c r="P117" s="108"/>
      <c r="Q117" s="127"/>
      <c r="R117" s="116"/>
      <c r="Y117" s="94" t="s">
        <v>140</v>
      </c>
      <c r="Z117" s="103">
        <v>29</v>
      </c>
      <c r="AA117" s="103">
        <v>0</v>
      </c>
      <c r="AB117" s="103">
        <v>2</v>
      </c>
      <c r="AC117" s="103">
        <v>2</v>
      </c>
      <c r="AD117" s="99">
        <v>3</v>
      </c>
      <c r="AE117" s="102" t="s">
        <v>140</v>
      </c>
      <c r="AF117" s="194">
        <v>26</v>
      </c>
      <c r="AG117" s="194">
        <v>0</v>
      </c>
      <c r="AH117" s="194">
        <v>5</v>
      </c>
      <c r="AI117" s="194">
        <v>5</v>
      </c>
      <c r="AJ117" s="99">
        <v>0</v>
      </c>
      <c r="AK117" s="129" t="s">
        <v>140</v>
      </c>
      <c r="AL117" s="194">
        <v>28</v>
      </c>
      <c r="AM117" s="194">
        <v>0</v>
      </c>
      <c r="AN117" s="194">
        <v>0</v>
      </c>
      <c r="AO117" s="194">
        <v>0</v>
      </c>
      <c r="AP117" s="99">
        <v>0</v>
      </c>
      <c r="AQ117" s="184" t="str">
        <f>INDEX(PlayerTable!C:C,MATCH(C117,PlayerTable!D:D,0))</f>
        <v>Rink Rats</v>
      </c>
      <c r="AR117" s="194">
        <f>COUNT(Goalies!J$53:J$80)</f>
        <v>10</v>
      </c>
      <c r="AS117" s="194">
        <f>INDEX(PlayerTable!H:H,MATCH(C117,PlayerTable!D:D,0))</f>
        <v>0</v>
      </c>
      <c r="AT117" s="194">
        <f>INDEX(PlayerTable!I:I,MATCH(C117,PlayerTable!D:D,0))</f>
        <v>0</v>
      </c>
      <c r="AU117" s="194">
        <f>INDEX(PlayerTable!J:J,MATCH(C117,PlayerTable!D:D,0))</f>
        <v>0</v>
      </c>
      <c r="AV117" s="194">
        <f>IF(INDEX(PlayerTable!K:K,MATCH(C117,PlayerTable!D:D,0))="", 0, INDEX(PlayerTable!K:K,MATCH(C117,PlayerTable!D:D,0)))</f>
        <v>0</v>
      </c>
    </row>
    <row r="118" spans="1:48" ht="15" customHeight="1" x14ac:dyDescent="0.25">
      <c r="A118" s="194" t="str">
        <f t="shared" si="15"/>
        <v/>
      </c>
      <c r="C118" s="43">
        <v>6023</v>
      </c>
      <c r="D118" s="184" t="s">
        <v>168</v>
      </c>
      <c r="E118" s="184" t="s">
        <v>404</v>
      </c>
      <c r="F118" s="68">
        <f t="shared" si="8"/>
        <v>58</v>
      </c>
      <c r="G118" s="108">
        <f t="shared" si="9"/>
        <v>15</v>
      </c>
      <c r="H118" s="108">
        <f t="shared" si="10"/>
        <v>6</v>
      </c>
      <c r="I118" s="108">
        <f t="shared" si="11"/>
        <v>21</v>
      </c>
      <c r="J118" s="125">
        <f t="shared" si="12"/>
        <v>0.36206896551724138</v>
      </c>
      <c r="K118" s="108">
        <f t="shared" si="13"/>
        <v>21</v>
      </c>
      <c r="L118" s="121"/>
      <c r="M118" s="108"/>
      <c r="N118" s="108"/>
      <c r="O118" s="108"/>
      <c r="P118" s="108"/>
      <c r="Q118" s="127"/>
      <c r="R118" s="116"/>
      <c r="Y118" s="94"/>
      <c r="Z118" s="95"/>
      <c r="AA118" s="95"/>
      <c r="AB118" s="95"/>
      <c r="AC118" s="95"/>
      <c r="AE118" s="102" t="s">
        <v>140</v>
      </c>
      <c r="AF118" s="194">
        <v>20</v>
      </c>
      <c r="AG118" s="194">
        <v>0</v>
      </c>
      <c r="AH118" s="194">
        <v>0</v>
      </c>
      <c r="AI118" s="194">
        <v>0</v>
      </c>
      <c r="AJ118" s="99">
        <v>3</v>
      </c>
      <c r="AK118" s="129" t="s">
        <v>140</v>
      </c>
      <c r="AL118" s="194">
        <v>28</v>
      </c>
      <c r="AM118" s="194">
        <v>12</v>
      </c>
      <c r="AN118" s="194">
        <v>4</v>
      </c>
      <c r="AO118" s="194">
        <v>16</v>
      </c>
      <c r="AP118" s="99">
        <v>9</v>
      </c>
      <c r="AQ118" s="184" t="str">
        <f>INDEX(PlayerTable!C:C,MATCH(C118,PlayerTable!D:D,0))</f>
        <v>Rink Rats</v>
      </c>
      <c r="AR118" s="194">
        <f>COUNT(Goalies!J$53:J$80)</f>
        <v>10</v>
      </c>
      <c r="AS118" s="194">
        <f>INDEX(PlayerTable!H:H,MATCH(C118,PlayerTable!D:D,0))</f>
        <v>3</v>
      </c>
      <c r="AT118" s="194">
        <f>INDEX(PlayerTable!I:I,MATCH(C118,PlayerTable!D:D,0))</f>
        <v>2</v>
      </c>
      <c r="AU118" s="194">
        <f>INDEX(PlayerTable!J:J,MATCH(C118,PlayerTable!D:D,0))</f>
        <v>5</v>
      </c>
      <c r="AV118" s="194">
        <f>IF(INDEX(PlayerTable!K:K,MATCH(C118,PlayerTable!D:D,0))="", 0, INDEX(PlayerTable!K:K,MATCH(C118,PlayerTable!D:D,0)))</f>
        <v>9</v>
      </c>
    </row>
    <row r="119" spans="1:48" ht="15" customHeight="1" x14ac:dyDescent="0.25">
      <c r="A119" s="194" t="str">
        <f t="shared" si="15"/>
        <v/>
      </c>
      <c r="C119" s="171">
        <v>6027</v>
      </c>
      <c r="D119" s="169" t="s">
        <v>71</v>
      </c>
      <c r="E119" s="169" t="s">
        <v>434</v>
      </c>
      <c r="F119" s="68">
        <f t="shared" si="8"/>
        <v>38</v>
      </c>
      <c r="G119" s="108">
        <f t="shared" si="9"/>
        <v>4</v>
      </c>
      <c r="H119" s="108">
        <f t="shared" si="10"/>
        <v>1</v>
      </c>
      <c r="I119" s="108">
        <f t="shared" si="11"/>
        <v>5</v>
      </c>
      <c r="J119" s="125">
        <f t="shared" si="12"/>
        <v>0.13157894736842105</v>
      </c>
      <c r="K119" s="108">
        <f t="shared" si="13"/>
        <v>9</v>
      </c>
      <c r="L119" s="121"/>
      <c r="M119" s="108"/>
      <c r="N119" s="108"/>
      <c r="O119" s="108"/>
      <c r="P119" s="108"/>
      <c r="Q119" s="127"/>
      <c r="R119" s="108"/>
      <c r="Y119" s="94"/>
      <c r="Z119" s="95"/>
      <c r="AA119" s="95"/>
      <c r="AB119" s="95"/>
      <c r="AC119" s="95"/>
      <c r="AE119" s="102"/>
      <c r="AF119" s="194"/>
      <c r="AG119" s="194"/>
      <c r="AH119" s="194"/>
      <c r="AI119" s="194"/>
      <c r="AK119" s="129" t="s">
        <v>140</v>
      </c>
      <c r="AL119" s="194">
        <v>28</v>
      </c>
      <c r="AM119" s="194">
        <v>3</v>
      </c>
      <c r="AN119" s="194">
        <v>0</v>
      </c>
      <c r="AO119" s="194">
        <v>3</v>
      </c>
      <c r="AP119" s="99">
        <v>6</v>
      </c>
      <c r="AQ119" s="184" t="str">
        <f>INDEX(PlayerTable!C:C,MATCH(C119,PlayerTable!D:D,0))</f>
        <v>Rink Rats</v>
      </c>
      <c r="AR119" s="194">
        <f>COUNT(Goalies!J$53:J$80)</f>
        <v>10</v>
      </c>
      <c r="AS119" s="194">
        <f>INDEX(PlayerTable!H:H,MATCH(C119,PlayerTable!D:D,0))</f>
        <v>1</v>
      </c>
      <c r="AT119" s="194">
        <f>INDEX(PlayerTable!I:I,MATCH(C119,PlayerTable!D:D,0))</f>
        <v>1</v>
      </c>
      <c r="AU119" s="194">
        <f>INDEX(PlayerTable!J:J,MATCH(C119,PlayerTable!D:D,0))</f>
        <v>2</v>
      </c>
      <c r="AV119" s="194">
        <f>IF(INDEX(PlayerTable!K:K,MATCH(C119,PlayerTable!D:D,0))="", 0, INDEX(PlayerTable!K:K,MATCH(C119,PlayerTable!D:D,0)))</f>
        <v>3</v>
      </c>
    </row>
    <row r="120" spans="1:48" ht="15" customHeight="1" x14ac:dyDescent="0.25">
      <c r="A120" s="194" t="str">
        <f t="shared" si="15"/>
        <v/>
      </c>
      <c r="C120" s="43">
        <v>6033</v>
      </c>
      <c r="D120" s="169" t="s">
        <v>465</v>
      </c>
      <c r="E120" s="169" t="s">
        <v>466</v>
      </c>
      <c r="F120" s="68">
        <f t="shared" si="8"/>
        <v>10</v>
      </c>
      <c r="G120" s="108">
        <f t="shared" si="9"/>
        <v>5</v>
      </c>
      <c r="H120" s="108">
        <f t="shared" si="10"/>
        <v>1</v>
      </c>
      <c r="I120" s="108">
        <f t="shared" si="11"/>
        <v>6</v>
      </c>
      <c r="J120" s="125">
        <f t="shared" si="12"/>
        <v>0.6</v>
      </c>
      <c r="K120" s="108">
        <f t="shared" si="13"/>
        <v>0</v>
      </c>
      <c r="L120" s="121"/>
      <c r="M120" s="108"/>
      <c r="N120" s="108"/>
      <c r="O120" s="108"/>
      <c r="P120" s="108"/>
      <c r="Q120" s="127"/>
      <c r="R120" s="108"/>
      <c r="Y120" s="94"/>
      <c r="Z120" s="194"/>
      <c r="AA120" s="194"/>
      <c r="AB120" s="194"/>
      <c r="AC120" s="194"/>
      <c r="AE120" s="102"/>
      <c r="AF120" s="194"/>
      <c r="AG120" s="194"/>
      <c r="AH120" s="194"/>
      <c r="AI120" s="194"/>
      <c r="AK120" s="129"/>
      <c r="AL120" s="194"/>
      <c r="AM120" s="194"/>
      <c r="AN120" s="194"/>
      <c r="AO120" s="194"/>
      <c r="AQ120" s="184" t="str">
        <f>INDEX(PlayerTable!C:C,MATCH(C120,PlayerTable!D:D,0))</f>
        <v>Rink Rats</v>
      </c>
      <c r="AR120" s="194">
        <f>COUNT(Goalies!J$53:J$80)</f>
        <v>10</v>
      </c>
      <c r="AS120" s="194">
        <f>INDEX(PlayerTable!H:H,MATCH(C120,PlayerTable!D:D,0))</f>
        <v>5</v>
      </c>
      <c r="AT120" s="194">
        <f>INDEX(PlayerTable!I:I,MATCH(C120,PlayerTable!D:D,0))</f>
        <v>1</v>
      </c>
      <c r="AU120" s="194">
        <f>INDEX(PlayerTable!J:J,MATCH(C120,PlayerTable!D:D,0))</f>
        <v>6</v>
      </c>
      <c r="AV120" s="194">
        <f>IF(INDEX(PlayerTable!K:K,MATCH(C120,PlayerTable!D:D,0))="", 0, INDEX(PlayerTable!K:K,MATCH(C120,PlayerTable!D:D,0)))</f>
        <v>0</v>
      </c>
    </row>
    <row r="121" spans="1:48" ht="15" customHeight="1" x14ac:dyDescent="0.25">
      <c r="A121" s="194" t="str">
        <f t="shared" si="15"/>
        <v/>
      </c>
      <c r="C121" s="171">
        <v>6026</v>
      </c>
      <c r="D121" s="169" t="s">
        <v>55</v>
      </c>
      <c r="E121" s="169" t="s">
        <v>433</v>
      </c>
      <c r="F121" s="68">
        <f t="shared" si="8"/>
        <v>38</v>
      </c>
      <c r="G121" s="108">
        <f t="shared" si="9"/>
        <v>1</v>
      </c>
      <c r="H121" s="108">
        <f t="shared" si="10"/>
        <v>1</v>
      </c>
      <c r="I121" s="108">
        <f t="shared" si="11"/>
        <v>2</v>
      </c>
      <c r="J121" s="125">
        <f t="shared" si="12"/>
        <v>5.2631578947368418E-2</v>
      </c>
      <c r="K121" s="108">
        <f t="shared" si="13"/>
        <v>3</v>
      </c>
      <c r="L121" s="121"/>
      <c r="M121" s="108"/>
      <c r="N121" s="108"/>
      <c r="O121" s="108"/>
      <c r="P121" s="108"/>
      <c r="Q121" s="127"/>
      <c r="R121" s="108"/>
      <c r="Y121" s="94"/>
      <c r="Z121" s="194"/>
      <c r="AA121" s="194"/>
      <c r="AB121" s="194"/>
      <c r="AC121" s="194"/>
      <c r="AE121" s="102"/>
      <c r="AF121" s="194"/>
      <c r="AG121" s="194"/>
      <c r="AH121" s="194"/>
      <c r="AI121" s="194"/>
      <c r="AK121" s="129" t="s">
        <v>140</v>
      </c>
      <c r="AL121" s="194">
        <v>28</v>
      </c>
      <c r="AM121" s="194">
        <v>0</v>
      </c>
      <c r="AN121" s="194">
        <v>1</v>
      </c>
      <c r="AO121" s="194">
        <v>1</v>
      </c>
      <c r="AP121" s="99">
        <v>3</v>
      </c>
      <c r="AQ121" s="184" t="str">
        <f>INDEX(PlayerTable!C:C,MATCH(C121,PlayerTable!D:D,0))</f>
        <v>Rink Rats</v>
      </c>
      <c r="AR121" s="194">
        <f>COUNT(Goalies!J$53:J$80)</f>
        <v>10</v>
      </c>
      <c r="AS121" s="194">
        <f>INDEX(PlayerTable!H:H,MATCH(C121,PlayerTable!D:D,0))</f>
        <v>1</v>
      </c>
      <c r="AT121" s="194">
        <f>INDEX(PlayerTable!I:I,MATCH(C121,PlayerTable!D:D,0))</f>
        <v>0</v>
      </c>
      <c r="AU121" s="194">
        <f>INDEX(PlayerTable!J:J,MATCH(C121,PlayerTable!D:D,0))</f>
        <v>1</v>
      </c>
      <c r="AV121" s="194">
        <f>IF(INDEX(PlayerTable!K:K,MATCH(C121,PlayerTable!D:D,0))="", 0, INDEX(PlayerTable!K:K,MATCH(C121,PlayerTable!D:D,0)))</f>
        <v>0</v>
      </c>
    </row>
    <row r="122" spans="1:48" ht="15" customHeight="1" x14ac:dyDescent="0.25">
      <c r="A122" s="194" t="str">
        <f t="shared" si="15"/>
        <v/>
      </c>
      <c r="C122" s="43">
        <v>6016</v>
      </c>
      <c r="D122" s="184" t="s">
        <v>74</v>
      </c>
      <c r="E122" s="184" t="s">
        <v>149</v>
      </c>
      <c r="F122" s="68">
        <f t="shared" si="8"/>
        <v>93</v>
      </c>
      <c r="G122" s="108">
        <f t="shared" si="9"/>
        <v>7</v>
      </c>
      <c r="H122" s="108">
        <f t="shared" si="10"/>
        <v>12</v>
      </c>
      <c r="I122" s="108">
        <f t="shared" si="11"/>
        <v>19</v>
      </c>
      <c r="J122" s="125">
        <f t="shared" si="12"/>
        <v>0.20430107526881722</v>
      </c>
      <c r="K122" s="108">
        <f t="shared" si="13"/>
        <v>9</v>
      </c>
      <c r="L122" s="121"/>
      <c r="M122" s="108"/>
      <c r="N122" s="108"/>
      <c r="O122" s="108"/>
      <c r="P122" s="108"/>
      <c r="Q122" s="127"/>
      <c r="R122" s="116"/>
      <c r="Y122" s="94" t="s">
        <v>140</v>
      </c>
      <c r="Z122" s="194">
        <v>29</v>
      </c>
      <c r="AA122" s="194">
        <v>1</v>
      </c>
      <c r="AB122" s="194">
        <v>5</v>
      </c>
      <c r="AC122" s="194">
        <v>6</v>
      </c>
      <c r="AD122" s="99">
        <v>0</v>
      </c>
      <c r="AE122" s="102" t="s">
        <v>140</v>
      </c>
      <c r="AF122" s="194">
        <v>26</v>
      </c>
      <c r="AG122" s="194">
        <v>1</v>
      </c>
      <c r="AH122" s="194">
        <v>4</v>
      </c>
      <c r="AI122" s="194">
        <v>5</v>
      </c>
      <c r="AJ122" s="99">
        <v>0</v>
      </c>
      <c r="AK122" s="129" t="s">
        <v>140</v>
      </c>
      <c r="AL122" s="194">
        <v>28</v>
      </c>
      <c r="AM122" s="194">
        <v>4</v>
      </c>
      <c r="AN122" s="194">
        <v>1</v>
      </c>
      <c r="AO122" s="194">
        <v>5</v>
      </c>
      <c r="AP122" s="99">
        <v>9</v>
      </c>
      <c r="AQ122" s="184" t="str">
        <f>INDEX(PlayerTable!C:C,MATCH(C122,PlayerTable!D:D,0))</f>
        <v>Rink Rats</v>
      </c>
      <c r="AR122" s="194">
        <f>COUNT(Goalies!J$53:J$80)</f>
        <v>10</v>
      </c>
      <c r="AS122" s="194">
        <f>INDEX(PlayerTable!H:H,MATCH(C122,PlayerTable!D:D,0))</f>
        <v>1</v>
      </c>
      <c r="AT122" s="194">
        <f>INDEX(PlayerTable!I:I,MATCH(C122,PlayerTable!D:D,0))</f>
        <v>2</v>
      </c>
      <c r="AU122" s="194">
        <f>INDEX(PlayerTable!J:J,MATCH(C122,PlayerTable!D:D,0))</f>
        <v>3</v>
      </c>
      <c r="AV122" s="194">
        <f>IF(INDEX(PlayerTable!K:K,MATCH(C122,PlayerTable!D:D,0))="", 0, INDEX(PlayerTable!K:K,MATCH(C122,PlayerTable!D:D,0)))</f>
        <v>0</v>
      </c>
    </row>
    <row r="123" spans="1:48" ht="15" customHeight="1" x14ac:dyDescent="0.25">
      <c r="A123" s="194" t="str">
        <f t="shared" si="15"/>
        <v/>
      </c>
      <c r="C123" s="43">
        <v>7002</v>
      </c>
      <c r="D123" s="184" t="s">
        <v>62</v>
      </c>
      <c r="E123" s="184" t="s">
        <v>181</v>
      </c>
      <c r="F123" s="68">
        <f t="shared" si="8"/>
        <v>153</v>
      </c>
      <c r="G123" s="108">
        <f t="shared" si="9"/>
        <v>17</v>
      </c>
      <c r="H123" s="108">
        <f t="shared" si="10"/>
        <v>10</v>
      </c>
      <c r="I123" s="108">
        <f t="shared" si="11"/>
        <v>27</v>
      </c>
      <c r="J123" s="125">
        <f t="shared" si="12"/>
        <v>0.17647058823529413</v>
      </c>
      <c r="K123" s="108">
        <f t="shared" si="13"/>
        <v>27</v>
      </c>
      <c r="L123" s="107"/>
      <c r="M123" s="108"/>
      <c r="N123" s="108"/>
      <c r="O123" s="108"/>
      <c r="P123" s="108"/>
      <c r="Q123" s="127" t="s">
        <v>273</v>
      </c>
      <c r="R123" s="116">
        <v>33</v>
      </c>
      <c r="S123" s="62" t="s">
        <v>273</v>
      </c>
      <c r="T123" s="31">
        <v>27</v>
      </c>
      <c r="U123" s="31">
        <v>4</v>
      </c>
      <c r="V123" s="31">
        <v>0</v>
      </c>
      <c r="W123" s="31">
        <v>4</v>
      </c>
      <c r="X123" s="63">
        <v>0</v>
      </c>
      <c r="Y123" s="94" t="s">
        <v>162</v>
      </c>
      <c r="Z123" s="194">
        <v>29</v>
      </c>
      <c r="AA123" s="194">
        <v>3</v>
      </c>
      <c r="AB123" s="194">
        <v>2</v>
      </c>
      <c r="AC123" s="194">
        <v>5</v>
      </c>
      <c r="AD123" s="99">
        <v>3</v>
      </c>
      <c r="AE123" s="102" t="s">
        <v>162</v>
      </c>
      <c r="AF123" s="194">
        <v>26</v>
      </c>
      <c r="AG123" s="194">
        <v>4</v>
      </c>
      <c r="AH123" s="194">
        <v>2</v>
      </c>
      <c r="AI123" s="194">
        <v>6</v>
      </c>
      <c r="AJ123" s="99">
        <v>15</v>
      </c>
      <c r="AK123" s="129" t="s">
        <v>162</v>
      </c>
      <c r="AL123" s="194">
        <v>28</v>
      </c>
      <c r="AM123" s="194">
        <v>5</v>
      </c>
      <c r="AN123" s="194">
        <v>2</v>
      </c>
      <c r="AO123" s="194">
        <v>7</v>
      </c>
      <c r="AP123" s="99">
        <v>6</v>
      </c>
      <c r="AQ123" s="184" t="str">
        <f>INDEX(PlayerTable!C:C,MATCH(C123,PlayerTable!D:D,0))</f>
        <v>Victors</v>
      </c>
      <c r="AR123" s="194">
        <f>COUNT(Goalies!J$53:J$80)</f>
        <v>10</v>
      </c>
      <c r="AS123" s="194">
        <f>INDEX(PlayerTable!H:H,MATCH(C123,PlayerTable!D:D,0))</f>
        <v>1</v>
      </c>
      <c r="AT123" s="194">
        <f>INDEX(PlayerTable!I:I,MATCH(C123,PlayerTable!D:D,0))</f>
        <v>4</v>
      </c>
      <c r="AU123" s="194">
        <f>INDEX(PlayerTable!J:J,MATCH(C123,PlayerTable!D:D,0))</f>
        <v>5</v>
      </c>
      <c r="AV123" s="194">
        <f>IF(INDEX(PlayerTable!K:K,MATCH(C123,PlayerTable!D:D,0))="", 0, INDEX(PlayerTable!K:K,MATCH(C123,PlayerTable!D:D,0)))</f>
        <v>3</v>
      </c>
    </row>
    <row r="124" spans="1:48" ht="15" customHeight="1" x14ac:dyDescent="0.25">
      <c r="A124" s="194" t="str">
        <f t="shared" si="15"/>
        <v>Yes</v>
      </c>
      <c r="C124" s="43">
        <v>7003</v>
      </c>
      <c r="D124" s="8" t="s">
        <v>177</v>
      </c>
      <c r="E124" s="8" t="s">
        <v>178</v>
      </c>
      <c r="F124" s="68">
        <f t="shared" si="8"/>
        <v>182</v>
      </c>
      <c r="G124" s="108">
        <f t="shared" si="9"/>
        <v>2</v>
      </c>
      <c r="H124" s="108">
        <f t="shared" si="10"/>
        <v>15</v>
      </c>
      <c r="I124" s="108">
        <f t="shared" si="11"/>
        <v>17</v>
      </c>
      <c r="J124" s="125">
        <f t="shared" si="12"/>
        <v>9.3406593406593408E-2</v>
      </c>
      <c r="K124" s="108">
        <f t="shared" si="13"/>
        <v>3</v>
      </c>
      <c r="L124" s="107" t="s">
        <v>273</v>
      </c>
      <c r="M124" s="116">
        <v>29</v>
      </c>
      <c r="N124" s="116">
        <v>0</v>
      </c>
      <c r="O124" s="116">
        <v>4</v>
      </c>
      <c r="P124" s="116">
        <v>4</v>
      </c>
      <c r="Q124" s="128" t="s">
        <v>273</v>
      </c>
      <c r="R124" s="116">
        <v>33</v>
      </c>
      <c r="S124" s="62" t="s">
        <v>273</v>
      </c>
      <c r="T124" s="31">
        <v>27</v>
      </c>
      <c r="U124" s="31">
        <v>0</v>
      </c>
      <c r="V124" s="31">
        <v>2</v>
      </c>
      <c r="W124" s="31">
        <v>2</v>
      </c>
      <c r="X124" s="63">
        <v>0</v>
      </c>
      <c r="Y124" s="94" t="s">
        <v>162</v>
      </c>
      <c r="Z124" s="95">
        <v>29</v>
      </c>
      <c r="AA124" s="95">
        <v>0</v>
      </c>
      <c r="AB124" s="95">
        <v>6</v>
      </c>
      <c r="AC124" s="95">
        <v>6</v>
      </c>
      <c r="AD124" s="99">
        <v>3</v>
      </c>
      <c r="AE124" s="102" t="s">
        <v>162</v>
      </c>
      <c r="AF124" s="194">
        <v>26</v>
      </c>
      <c r="AG124" s="194">
        <v>1</v>
      </c>
      <c r="AH124" s="194">
        <v>0</v>
      </c>
      <c r="AI124" s="194">
        <v>1</v>
      </c>
      <c r="AJ124" s="99">
        <v>0</v>
      </c>
      <c r="AK124" s="129" t="s">
        <v>162</v>
      </c>
      <c r="AL124" s="194">
        <v>28</v>
      </c>
      <c r="AM124" s="194">
        <v>1</v>
      </c>
      <c r="AN124" s="194">
        <v>1</v>
      </c>
      <c r="AO124" s="194">
        <v>2</v>
      </c>
      <c r="AP124" s="99">
        <v>0</v>
      </c>
      <c r="AQ124" s="184" t="str">
        <f>INDEX(PlayerTable!C:C,MATCH(C124,PlayerTable!D:D,0))</f>
        <v>Victors</v>
      </c>
      <c r="AR124" s="194">
        <f>COUNT(Goalies!J$53:J$80)</f>
        <v>10</v>
      </c>
      <c r="AS124" s="194">
        <f>INDEX(PlayerTable!H:H,MATCH(C124,PlayerTable!D:D,0))</f>
        <v>0</v>
      </c>
      <c r="AT124" s="194">
        <f>INDEX(PlayerTable!I:I,MATCH(C124,PlayerTable!D:D,0))</f>
        <v>2</v>
      </c>
      <c r="AU124" s="194">
        <f>INDEX(PlayerTable!J:J,MATCH(C124,PlayerTable!D:D,0))</f>
        <v>2</v>
      </c>
      <c r="AV124" s="194">
        <f>IF(INDEX(PlayerTable!K:K,MATCH(C124,PlayerTable!D:D,0))="", 0, INDEX(PlayerTable!K:K,MATCH(C124,PlayerTable!D:D,0)))</f>
        <v>0</v>
      </c>
    </row>
    <row r="125" spans="1:48" ht="15" customHeight="1" x14ac:dyDescent="0.25">
      <c r="A125" s="194" t="str">
        <f t="shared" si="15"/>
        <v>Yes</v>
      </c>
      <c r="C125" s="43">
        <v>7004</v>
      </c>
      <c r="D125" s="8" t="s">
        <v>62</v>
      </c>
      <c r="E125" s="8" t="s">
        <v>179</v>
      </c>
      <c r="F125" s="68">
        <f t="shared" si="8"/>
        <v>182</v>
      </c>
      <c r="G125" s="108">
        <f t="shared" si="9"/>
        <v>9</v>
      </c>
      <c r="H125" s="108">
        <f t="shared" si="10"/>
        <v>20</v>
      </c>
      <c r="I125" s="108">
        <f t="shared" si="11"/>
        <v>29</v>
      </c>
      <c r="J125" s="125">
        <f t="shared" si="12"/>
        <v>0.15934065934065933</v>
      </c>
      <c r="K125" s="108">
        <f t="shared" si="13"/>
        <v>12</v>
      </c>
      <c r="L125" s="107" t="s">
        <v>273</v>
      </c>
      <c r="M125" s="116">
        <v>29</v>
      </c>
      <c r="N125" s="116">
        <v>1</v>
      </c>
      <c r="O125" s="116">
        <v>4</v>
      </c>
      <c r="P125" s="116">
        <v>5</v>
      </c>
      <c r="Q125" s="128" t="s">
        <v>273</v>
      </c>
      <c r="R125" s="116">
        <v>33</v>
      </c>
      <c r="S125" s="62" t="s">
        <v>273</v>
      </c>
      <c r="T125" s="31">
        <v>27</v>
      </c>
      <c r="U125" s="31">
        <v>5</v>
      </c>
      <c r="V125" s="31">
        <v>2</v>
      </c>
      <c r="W125" s="31">
        <v>7</v>
      </c>
      <c r="X125" s="63">
        <v>3</v>
      </c>
      <c r="Y125" s="94" t="s">
        <v>162</v>
      </c>
      <c r="Z125" s="95">
        <v>29</v>
      </c>
      <c r="AA125" s="95">
        <v>0</v>
      </c>
      <c r="AB125" s="95">
        <v>9</v>
      </c>
      <c r="AC125" s="95">
        <v>9</v>
      </c>
      <c r="AD125" s="99">
        <v>0</v>
      </c>
      <c r="AE125" s="102" t="s">
        <v>162</v>
      </c>
      <c r="AF125" s="130">
        <v>26</v>
      </c>
      <c r="AG125" s="130">
        <v>3</v>
      </c>
      <c r="AH125" s="130">
        <v>3</v>
      </c>
      <c r="AI125" s="130">
        <v>6</v>
      </c>
      <c r="AJ125" s="99">
        <v>0</v>
      </c>
      <c r="AK125" s="129" t="s">
        <v>162</v>
      </c>
      <c r="AL125" s="130">
        <v>28</v>
      </c>
      <c r="AM125" s="130">
        <v>0</v>
      </c>
      <c r="AN125" s="130">
        <v>2</v>
      </c>
      <c r="AO125" s="130">
        <v>2</v>
      </c>
      <c r="AP125" s="99">
        <v>6</v>
      </c>
      <c r="AQ125" s="184" t="str">
        <f>INDEX(PlayerTable!C:C,MATCH(C125,PlayerTable!D:D,0))</f>
        <v>Victors</v>
      </c>
      <c r="AR125" s="194">
        <f>COUNT(Goalies!J$53:J$80)</f>
        <v>10</v>
      </c>
      <c r="AS125" s="194">
        <f>INDEX(PlayerTable!H:H,MATCH(C125,PlayerTable!D:D,0))</f>
        <v>0</v>
      </c>
      <c r="AT125" s="194">
        <f>INDEX(PlayerTable!I:I,MATCH(C125,PlayerTable!D:D,0))</f>
        <v>0</v>
      </c>
      <c r="AU125" s="194">
        <f>INDEX(PlayerTable!J:J,MATCH(C125,PlayerTable!D:D,0))</f>
        <v>0</v>
      </c>
      <c r="AV125" s="194">
        <f>IF(INDEX(PlayerTable!K:K,MATCH(C125,PlayerTable!D:D,0))="", 0, INDEX(PlayerTable!K:K,MATCH(C125,PlayerTable!D:D,0)))</f>
        <v>3</v>
      </c>
    </row>
    <row r="126" spans="1:48" ht="15" customHeight="1" x14ac:dyDescent="0.25">
      <c r="A126" s="194" t="str">
        <f t="shared" si="15"/>
        <v/>
      </c>
      <c r="C126" s="43">
        <v>7020</v>
      </c>
      <c r="D126" s="8" t="s">
        <v>144</v>
      </c>
      <c r="E126" s="8" t="s">
        <v>179</v>
      </c>
      <c r="F126" s="68">
        <f t="shared" si="8"/>
        <v>38</v>
      </c>
      <c r="G126" s="108">
        <f t="shared" si="9"/>
        <v>13</v>
      </c>
      <c r="H126" s="108">
        <f t="shared" si="10"/>
        <v>10</v>
      </c>
      <c r="I126" s="108">
        <f t="shared" si="11"/>
        <v>23</v>
      </c>
      <c r="J126" s="125">
        <f t="shared" si="12"/>
        <v>0.60526315789473684</v>
      </c>
      <c r="K126" s="108">
        <f t="shared" si="13"/>
        <v>0</v>
      </c>
      <c r="L126" s="121"/>
      <c r="M126" s="108"/>
      <c r="N126" s="108"/>
      <c r="O126" s="108"/>
      <c r="P126" s="108"/>
      <c r="Q126" s="127"/>
      <c r="R126" s="116"/>
      <c r="Y126" s="94"/>
      <c r="Z126" s="95"/>
      <c r="AA126" s="95"/>
      <c r="AB126" s="95"/>
      <c r="AC126" s="95"/>
      <c r="AE126" s="102"/>
      <c r="AF126" s="194"/>
      <c r="AG126" s="194"/>
      <c r="AH126" s="194"/>
      <c r="AI126" s="194"/>
      <c r="AK126" s="129" t="s">
        <v>162</v>
      </c>
      <c r="AL126" s="194">
        <v>28</v>
      </c>
      <c r="AM126" s="194">
        <v>10</v>
      </c>
      <c r="AN126" s="194">
        <v>7</v>
      </c>
      <c r="AO126" s="194">
        <v>17</v>
      </c>
      <c r="AP126" s="99">
        <v>0</v>
      </c>
      <c r="AQ126" s="184" t="str">
        <f>INDEX(PlayerTable!C:C,MATCH(C126,PlayerTable!D:D,0))</f>
        <v>Victors</v>
      </c>
      <c r="AR126" s="194">
        <f>COUNT(Goalies!J$53:J$80)</f>
        <v>10</v>
      </c>
      <c r="AS126" s="194">
        <f>INDEX(PlayerTable!H:H,MATCH(C126,PlayerTable!D:D,0))</f>
        <v>3</v>
      </c>
      <c r="AT126" s="194">
        <f>INDEX(PlayerTable!I:I,MATCH(C126,PlayerTable!D:D,0))</f>
        <v>3</v>
      </c>
      <c r="AU126" s="194">
        <f>INDEX(PlayerTable!J:J,MATCH(C126,PlayerTable!D:D,0))</f>
        <v>6</v>
      </c>
      <c r="AV126" s="194">
        <f>IF(INDEX(PlayerTable!K:K,MATCH(C126,PlayerTable!D:D,0))="", 0, INDEX(PlayerTable!K:K,MATCH(C126,PlayerTable!D:D,0)))</f>
        <v>0</v>
      </c>
    </row>
    <row r="127" spans="1:48" ht="15" customHeight="1" x14ac:dyDescent="0.25">
      <c r="A127" s="194" t="str">
        <f t="shared" si="15"/>
        <v>Yes</v>
      </c>
      <c r="C127" s="43">
        <v>7005</v>
      </c>
      <c r="D127" s="8" t="s">
        <v>171</v>
      </c>
      <c r="E127" s="8" t="s">
        <v>172</v>
      </c>
      <c r="F127" s="68">
        <f t="shared" si="8"/>
        <v>182</v>
      </c>
      <c r="G127" s="108">
        <f t="shared" si="9"/>
        <v>80</v>
      </c>
      <c r="H127" s="108">
        <f t="shared" si="10"/>
        <v>33</v>
      </c>
      <c r="I127" s="108">
        <f t="shared" si="11"/>
        <v>113</v>
      </c>
      <c r="J127" s="125">
        <f t="shared" si="12"/>
        <v>0.62087912087912089</v>
      </c>
      <c r="K127" s="108">
        <f t="shared" si="13"/>
        <v>12</v>
      </c>
      <c r="L127" s="107" t="s">
        <v>273</v>
      </c>
      <c r="M127" s="116">
        <v>29</v>
      </c>
      <c r="N127" s="116">
        <v>7</v>
      </c>
      <c r="O127" s="116">
        <v>3</v>
      </c>
      <c r="P127" s="116">
        <v>10</v>
      </c>
      <c r="Q127" s="128" t="s">
        <v>273</v>
      </c>
      <c r="R127" s="116">
        <v>33</v>
      </c>
      <c r="S127" s="62" t="s">
        <v>273</v>
      </c>
      <c r="T127" s="31">
        <v>27</v>
      </c>
      <c r="U127" s="31">
        <v>19</v>
      </c>
      <c r="V127" s="31">
        <v>6</v>
      </c>
      <c r="W127" s="31">
        <v>25</v>
      </c>
      <c r="X127" s="63">
        <v>9</v>
      </c>
      <c r="Y127" s="94" t="s">
        <v>162</v>
      </c>
      <c r="Z127" s="95">
        <v>29</v>
      </c>
      <c r="AA127" s="95">
        <v>15</v>
      </c>
      <c r="AB127" s="95">
        <v>7</v>
      </c>
      <c r="AC127" s="95">
        <v>22</v>
      </c>
      <c r="AD127" s="99">
        <v>0</v>
      </c>
      <c r="AE127" s="102" t="s">
        <v>162</v>
      </c>
      <c r="AF127" s="194">
        <v>26</v>
      </c>
      <c r="AG127" s="194">
        <v>11</v>
      </c>
      <c r="AH127" s="194">
        <v>8</v>
      </c>
      <c r="AI127" s="194">
        <v>19</v>
      </c>
      <c r="AJ127" s="99">
        <v>0</v>
      </c>
      <c r="AK127" s="129" t="s">
        <v>162</v>
      </c>
      <c r="AL127" s="194">
        <v>28</v>
      </c>
      <c r="AM127" s="194">
        <v>20</v>
      </c>
      <c r="AN127" s="194">
        <v>8</v>
      </c>
      <c r="AO127" s="194">
        <v>28</v>
      </c>
      <c r="AP127" s="99">
        <v>3</v>
      </c>
      <c r="AQ127" s="184" t="str">
        <f>INDEX(PlayerTable!C:C,MATCH(C127,PlayerTable!D:D,0))</f>
        <v>Victors</v>
      </c>
      <c r="AR127" s="194">
        <f>COUNT(Goalies!J$53:J$80)</f>
        <v>10</v>
      </c>
      <c r="AS127" s="194">
        <f>INDEX(PlayerTable!H:H,MATCH(C127,PlayerTable!D:D,0))</f>
        <v>8</v>
      </c>
      <c r="AT127" s="194">
        <f>INDEX(PlayerTable!I:I,MATCH(C127,PlayerTable!D:D,0))</f>
        <v>1</v>
      </c>
      <c r="AU127" s="194">
        <f>INDEX(PlayerTable!J:J,MATCH(C127,PlayerTable!D:D,0))</f>
        <v>9</v>
      </c>
      <c r="AV127" s="194">
        <f>IF(INDEX(PlayerTable!K:K,MATCH(C127,PlayerTable!D:D,0))="", 0, INDEX(PlayerTable!K:K,MATCH(C127,PlayerTable!D:D,0)))</f>
        <v>0</v>
      </c>
    </row>
    <row r="128" spans="1:48" ht="15" customHeight="1" x14ac:dyDescent="0.25">
      <c r="A128" s="194" t="str">
        <f t="shared" si="15"/>
        <v/>
      </c>
      <c r="C128" s="43">
        <v>7009</v>
      </c>
      <c r="D128" s="8" t="s">
        <v>168</v>
      </c>
      <c r="E128" s="8" t="s">
        <v>169</v>
      </c>
      <c r="F128" s="68">
        <f t="shared" si="8"/>
        <v>153</v>
      </c>
      <c r="G128" s="108">
        <f t="shared" si="9"/>
        <v>46</v>
      </c>
      <c r="H128" s="108">
        <f t="shared" si="10"/>
        <v>41</v>
      </c>
      <c r="I128" s="108">
        <f t="shared" si="11"/>
        <v>87</v>
      </c>
      <c r="J128" s="125">
        <f t="shared" si="12"/>
        <v>0.56862745098039214</v>
      </c>
      <c r="K128" s="108">
        <f t="shared" si="13"/>
        <v>19</v>
      </c>
      <c r="L128" s="107"/>
      <c r="M128" s="108"/>
      <c r="N128" s="108"/>
      <c r="O128" s="108"/>
      <c r="P128" s="108"/>
      <c r="Q128" s="127" t="s">
        <v>273</v>
      </c>
      <c r="R128" s="116">
        <v>33</v>
      </c>
      <c r="S128" s="62" t="s">
        <v>273</v>
      </c>
      <c r="T128" s="31">
        <v>27</v>
      </c>
      <c r="U128" s="31">
        <v>6</v>
      </c>
      <c r="V128" s="31">
        <v>12</v>
      </c>
      <c r="W128" s="31">
        <v>18</v>
      </c>
      <c r="X128" s="63">
        <v>0</v>
      </c>
      <c r="Y128" s="94" t="s">
        <v>162</v>
      </c>
      <c r="Z128" s="95">
        <v>29</v>
      </c>
      <c r="AA128" s="95">
        <v>10</v>
      </c>
      <c r="AB128" s="95">
        <v>6</v>
      </c>
      <c r="AC128" s="95">
        <v>16</v>
      </c>
      <c r="AD128" s="99">
        <v>6</v>
      </c>
      <c r="AE128" s="102" t="s">
        <v>162</v>
      </c>
      <c r="AF128" s="194">
        <v>26</v>
      </c>
      <c r="AG128" s="194">
        <v>11</v>
      </c>
      <c r="AH128" s="194">
        <v>7</v>
      </c>
      <c r="AI128" s="194">
        <v>18</v>
      </c>
      <c r="AJ128" s="99">
        <v>0</v>
      </c>
      <c r="AK128" s="129" t="s">
        <v>162</v>
      </c>
      <c r="AL128" s="194">
        <v>28</v>
      </c>
      <c r="AM128" s="194">
        <v>15</v>
      </c>
      <c r="AN128" s="194">
        <v>14</v>
      </c>
      <c r="AO128" s="194">
        <v>29</v>
      </c>
      <c r="AP128" s="99">
        <v>13</v>
      </c>
      <c r="AQ128" s="184" t="str">
        <f>INDEX(PlayerTable!C:C,MATCH(C128,PlayerTable!D:D,0))</f>
        <v>Victors</v>
      </c>
      <c r="AR128" s="194">
        <f>COUNT(Goalies!J$53:J$80)</f>
        <v>10</v>
      </c>
      <c r="AS128" s="194">
        <f>INDEX(PlayerTable!H:H,MATCH(C128,PlayerTable!D:D,0))</f>
        <v>4</v>
      </c>
      <c r="AT128" s="194">
        <f>INDEX(PlayerTable!I:I,MATCH(C128,PlayerTable!D:D,0))</f>
        <v>2</v>
      </c>
      <c r="AU128" s="194">
        <f>INDEX(PlayerTable!J:J,MATCH(C128,PlayerTable!D:D,0))</f>
        <v>6</v>
      </c>
      <c r="AV128" s="194">
        <f>IF(INDEX(PlayerTable!K:K,MATCH(C128,PlayerTable!D:D,0))="", 0, INDEX(PlayerTable!K:K,MATCH(C128,PlayerTable!D:D,0)))</f>
        <v>0</v>
      </c>
    </row>
    <row r="129" spans="1:48" ht="15" customHeight="1" x14ac:dyDescent="0.25">
      <c r="A129" s="194" t="str">
        <f t="shared" si="15"/>
        <v/>
      </c>
      <c r="C129" s="43">
        <v>7012</v>
      </c>
      <c r="D129" s="8" t="s">
        <v>163</v>
      </c>
      <c r="E129" s="8" t="s">
        <v>164</v>
      </c>
      <c r="F129" s="68">
        <f t="shared" si="8"/>
        <v>153</v>
      </c>
      <c r="G129" s="108">
        <f t="shared" si="9"/>
        <v>124</v>
      </c>
      <c r="H129" s="108">
        <f t="shared" si="10"/>
        <v>59</v>
      </c>
      <c r="I129" s="108">
        <f t="shared" si="11"/>
        <v>183</v>
      </c>
      <c r="J129" s="125">
        <f t="shared" si="12"/>
        <v>1.196078431372549</v>
      </c>
      <c r="K129" s="108">
        <f t="shared" si="13"/>
        <v>9</v>
      </c>
      <c r="L129" s="107"/>
      <c r="M129" s="108"/>
      <c r="N129" s="108"/>
      <c r="O129" s="108"/>
      <c r="P129" s="108"/>
      <c r="Q129" s="127" t="s">
        <v>273</v>
      </c>
      <c r="R129" s="116">
        <v>33</v>
      </c>
      <c r="S129" s="62" t="s">
        <v>273</v>
      </c>
      <c r="T129" s="31">
        <v>27</v>
      </c>
      <c r="U129" s="31">
        <v>35</v>
      </c>
      <c r="V129" s="31">
        <v>15</v>
      </c>
      <c r="W129" s="31">
        <v>50</v>
      </c>
      <c r="X129" s="63">
        <v>3</v>
      </c>
      <c r="Y129" s="94" t="s">
        <v>162</v>
      </c>
      <c r="Z129" s="95">
        <v>29</v>
      </c>
      <c r="AA129" s="95">
        <v>31</v>
      </c>
      <c r="AB129" s="95">
        <v>11</v>
      </c>
      <c r="AC129" s="95">
        <v>42</v>
      </c>
      <c r="AD129" s="99">
        <v>0</v>
      </c>
      <c r="AE129" s="102" t="s">
        <v>162</v>
      </c>
      <c r="AF129" s="194">
        <v>26</v>
      </c>
      <c r="AG129" s="194">
        <v>22</v>
      </c>
      <c r="AH129" s="194">
        <v>9</v>
      </c>
      <c r="AI129" s="194">
        <v>31</v>
      </c>
      <c r="AJ129" s="99">
        <v>0</v>
      </c>
      <c r="AK129" s="129" t="s">
        <v>162</v>
      </c>
      <c r="AL129" s="194">
        <v>28</v>
      </c>
      <c r="AM129" s="194">
        <v>28</v>
      </c>
      <c r="AN129" s="194">
        <v>17</v>
      </c>
      <c r="AO129" s="194">
        <v>45</v>
      </c>
      <c r="AP129" s="99">
        <v>6</v>
      </c>
      <c r="AQ129" s="184" t="str">
        <f>INDEX(PlayerTable!C:C,MATCH(C129,PlayerTable!D:D,0))</f>
        <v>Victors</v>
      </c>
      <c r="AR129" s="194">
        <f>COUNT(Goalies!J$53:J$80)</f>
        <v>10</v>
      </c>
      <c r="AS129" s="194">
        <f>INDEX(PlayerTable!H:H,MATCH(C129,PlayerTable!D:D,0))</f>
        <v>8</v>
      </c>
      <c r="AT129" s="194">
        <f>INDEX(PlayerTable!I:I,MATCH(C129,PlayerTable!D:D,0))</f>
        <v>7</v>
      </c>
      <c r="AU129" s="194">
        <f>INDEX(PlayerTable!J:J,MATCH(C129,PlayerTable!D:D,0))</f>
        <v>15</v>
      </c>
      <c r="AV129" s="194">
        <f>IF(INDEX(PlayerTable!K:K,MATCH(C129,PlayerTable!D:D,0))="", 0, INDEX(PlayerTable!K:K,MATCH(C129,PlayerTable!D:D,0)))</f>
        <v>0</v>
      </c>
    </row>
    <row r="130" spans="1:48" ht="15" customHeight="1" x14ac:dyDescent="0.25">
      <c r="A130" s="194" t="str">
        <f t="shared" si="15"/>
        <v>Yes</v>
      </c>
      <c r="C130" s="43">
        <v>7013</v>
      </c>
      <c r="D130" s="184" t="s">
        <v>100</v>
      </c>
      <c r="E130" s="184" t="s">
        <v>164</v>
      </c>
      <c r="F130" s="68">
        <f t="shared" si="8"/>
        <v>182</v>
      </c>
      <c r="G130" s="108">
        <f t="shared" si="9"/>
        <v>9</v>
      </c>
      <c r="H130" s="108">
        <f t="shared" si="10"/>
        <v>14</v>
      </c>
      <c r="I130" s="108">
        <f t="shared" si="11"/>
        <v>23</v>
      </c>
      <c r="J130" s="125">
        <f t="shared" si="12"/>
        <v>0.12637362637362637</v>
      </c>
      <c r="K130" s="108">
        <f t="shared" si="13"/>
        <v>18</v>
      </c>
      <c r="L130" s="107" t="s">
        <v>266</v>
      </c>
      <c r="M130" s="116">
        <v>29</v>
      </c>
      <c r="N130" s="116">
        <v>1</v>
      </c>
      <c r="O130" s="116">
        <v>0</v>
      </c>
      <c r="P130" s="116">
        <v>1</v>
      </c>
      <c r="Q130" s="128" t="s">
        <v>273</v>
      </c>
      <c r="R130" s="116">
        <v>33</v>
      </c>
      <c r="S130" s="62" t="s">
        <v>273</v>
      </c>
      <c r="T130" s="31">
        <v>27</v>
      </c>
      <c r="U130" s="31">
        <v>4</v>
      </c>
      <c r="V130" s="31">
        <v>2</v>
      </c>
      <c r="W130" s="31">
        <v>6</v>
      </c>
      <c r="X130" s="63">
        <v>9</v>
      </c>
      <c r="Y130" s="94" t="s">
        <v>162</v>
      </c>
      <c r="Z130" s="194">
        <v>29</v>
      </c>
      <c r="AA130" s="194">
        <v>2</v>
      </c>
      <c r="AB130" s="194">
        <v>4</v>
      </c>
      <c r="AC130" s="194">
        <v>6</v>
      </c>
      <c r="AD130" s="99">
        <v>3</v>
      </c>
      <c r="AE130" s="129" t="s">
        <v>162</v>
      </c>
      <c r="AF130" s="194">
        <v>26</v>
      </c>
      <c r="AG130" s="194">
        <v>0</v>
      </c>
      <c r="AH130" s="194">
        <v>4</v>
      </c>
      <c r="AI130" s="194">
        <v>4</v>
      </c>
      <c r="AJ130" s="99">
        <v>0</v>
      </c>
      <c r="AK130" s="129" t="s">
        <v>162</v>
      </c>
      <c r="AL130" s="194">
        <v>28</v>
      </c>
      <c r="AM130" s="194">
        <v>2</v>
      </c>
      <c r="AN130" s="194">
        <v>4</v>
      </c>
      <c r="AO130" s="194">
        <v>6</v>
      </c>
      <c r="AP130" s="99">
        <v>6</v>
      </c>
      <c r="AQ130" s="184" t="str">
        <f>INDEX(PlayerTable!C:C,MATCH(C130,PlayerTable!D:D,0))</f>
        <v>Victors</v>
      </c>
      <c r="AR130" s="194">
        <f>COUNT(Goalies!J$53:J$80)</f>
        <v>10</v>
      </c>
      <c r="AS130" s="194">
        <f>INDEX(PlayerTable!H:H,MATCH(C130,PlayerTable!D:D,0))</f>
        <v>0</v>
      </c>
      <c r="AT130" s="194">
        <f>INDEX(PlayerTable!I:I,MATCH(C130,PlayerTable!D:D,0))</f>
        <v>0</v>
      </c>
      <c r="AU130" s="194">
        <f>INDEX(PlayerTable!J:J,MATCH(C130,PlayerTable!D:D,0))</f>
        <v>0</v>
      </c>
      <c r="AV130" s="194">
        <f>IF(INDEX(PlayerTable!K:K,MATCH(C130,PlayerTable!D:D,0))="", 0, INDEX(PlayerTable!K:K,MATCH(C130,PlayerTable!D:D,0)))</f>
        <v>0</v>
      </c>
    </row>
    <row r="131" spans="1:48" ht="15" customHeight="1" x14ac:dyDescent="0.25">
      <c r="A131" s="194" t="str">
        <f t="shared" si="15"/>
        <v/>
      </c>
      <c r="C131" s="43">
        <v>6019</v>
      </c>
      <c r="D131" s="8" t="s">
        <v>62</v>
      </c>
      <c r="E131" s="8" t="s">
        <v>381</v>
      </c>
      <c r="F131" s="68">
        <f t="shared" ref="F131:F194" si="16">SUM(M131+R131+T131+Z131+AF131+AL131+AR131)</f>
        <v>36</v>
      </c>
      <c r="G131" s="108">
        <f t="shared" ref="G131:G194" si="17">SUM(N131+U131+AA131+AG131+AM131+AS131)</f>
        <v>6</v>
      </c>
      <c r="H131" s="108">
        <f t="shared" ref="H131:H194" si="18">SUM(O131+V131+AB131+AH131+AN131+AT131)</f>
        <v>4</v>
      </c>
      <c r="I131" s="108">
        <f t="shared" ref="I131:I194" si="19">SUM(P131+W131+AC131+AI131+AO131+AU131)</f>
        <v>10</v>
      </c>
      <c r="J131" s="125">
        <f t="shared" ref="J131:J194" si="20">I131/F131</f>
        <v>0.27777777777777779</v>
      </c>
      <c r="K131" s="108">
        <f t="shared" ref="K131:K194" si="21">SUM(X131+AD131+AJ131+AP131+AV131)</f>
        <v>0</v>
      </c>
      <c r="L131" s="121"/>
      <c r="M131" s="108"/>
      <c r="N131" s="108"/>
      <c r="O131" s="108"/>
      <c r="P131" s="108"/>
      <c r="Q131" s="127"/>
      <c r="R131" s="116"/>
      <c r="Y131" s="94"/>
      <c r="Z131" s="95"/>
      <c r="AA131" s="95"/>
      <c r="AB131" s="95"/>
      <c r="AC131" s="95"/>
      <c r="AE131" s="129" t="s">
        <v>140</v>
      </c>
      <c r="AF131" s="184">
        <v>26</v>
      </c>
      <c r="AG131" s="184">
        <v>5</v>
      </c>
      <c r="AH131" s="184">
        <v>3</v>
      </c>
      <c r="AI131" s="184">
        <v>8</v>
      </c>
      <c r="AJ131" s="123">
        <v>0</v>
      </c>
      <c r="AK131" s="129"/>
      <c r="AL131" s="184"/>
      <c r="AM131" s="184"/>
      <c r="AN131" s="184"/>
      <c r="AO131" s="184"/>
      <c r="AP131" s="123"/>
      <c r="AQ131" s="184" t="str">
        <f>INDEX(PlayerTable!C:C,MATCH(C131,PlayerTable!D:D,0))</f>
        <v>Victors</v>
      </c>
      <c r="AR131" s="194">
        <f>COUNT(Goalies!J$53:J$80)</f>
        <v>10</v>
      </c>
      <c r="AS131" s="194">
        <f>INDEX(PlayerTable!H:H,MATCH(C131,PlayerTable!D:D,0))</f>
        <v>1</v>
      </c>
      <c r="AT131" s="194">
        <f>INDEX(PlayerTable!I:I,MATCH(C131,PlayerTable!D:D,0))</f>
        <v>1</v>
      </c>
      <c r="AU131" s="194">
        <f>INDEX(PlayerTable!J:J,MATCH(C131,PlayerTable!D:D,0))</f>
        <v>2</v>
      </c>
      <c r="AV131" s="194">
        <f>IF(INDEX(PlayerTable!K:K,MATCH(C131,PlayerTable!D:D,0))="", 0, INDEX(PlayerTable!K:K,MATCH(C131,PlayerTable!D:D,0)))</f>
        <v>0</v>
      </c>
    </row>
    <row r="132" spans="1:48" ht="15" customHeight="1" x14ac:dyDescent="0.25">
      <c r="A132" s="194" t="str">
        <f t="shared" si="15"/>
        <v/>
      </c>
      <c r="C132" s="43">
        <v>7014</v>
      </c>
      <c r="D132" s="184" t="s">
        <v>62</v>
      </c>
      <c r="E132" s="184" t="s">
        <v>180</v>
      </c>
      <c r="F132" s="68">
        <f t="shared" si="16"/>
        <v>120</v>
      </c>
      <c r="G132" s="108">
        <f t="shared" si="17"/>
        <v>6</v>
      </c>
      <c r="H132" s="108">
        <f t="shared" si="18"/>
        <v>9</v>
      </c>
      <c r="I132" s="108">
        <f t="shared" si="19"/>
        <v>15</v>
      </c>
      <c r="J132" s="125">
        <f t="shared" si="20"/>
        <v>0.125</v>
      </c>
      <c r="K132" s="108">
        <f t="shared" si="21"/>
        <v>12</v>
      </c>
      <c r="L132" s="107"/>
      <c r="M132" s="108"/>
      <c r="N132" s="108"/>
      <c r="O132" s="108"/>
      <c r="P132" s="108"/>
      <c r="Q132" s="127"/>
      <c r="R132" s="116"/>
      <c r="S132" s="62" t="s">
        <v>273</v>
      </c>
      <c r="T132" s="31">
        <v>27</v>
      </c>
      <c r="U132" s="31">
        <v>0</v>
      </c>
      <c r="V132" s="31">
        <v>1</v>
      </c>
      <c r="W132" s="31">
        <v>1</v>
      </c>
      <c r="X132" s="63">
        <v>3</v>
      </c>
      <c r="Y132" s="94" t="s">
        <v>162</v>
      </c>
      <c r="Z132" s="194">
        <v>29</v>
      </c>
      <c r="AA132" s="194">
        <v>1</v>
      </c>
      <c r="AB132" s="194">
        <v>2</v>
      </c>
      <c r="AC132" s="194">
        <v>3</v>
      </c>
      <c r="AD132" s="99">
        <v>3</v>
      </c>
      <c r="AE132" s="129" t="s">
        <v>162</v>
      </c>
      <c r="AF132" s="194">
        <v>26</v>
      </c>
      <c r="AG132" s="194">
        <v>3</v>
      </c>
      <c r="AH132" s="194">
        <v>5</v>
      </c>
      <c r="AI132" s="194">
        <v>8</v>
      </c>
      <c r="AJ132" s="99">
        <v>3</v>
      </c>
      <c r="AK132" s="129" t="s">
        <v>162</v>
      </c>
      <c r="AL132" s="194">
        <v>28</v>
      </c>
      <c r="AM132" s="194">
        <v>1</v>
      </c>
      <c r="AN132" s="194">
        <v>1</v>
      </c>
      <c r="AO132" s="194">
        <v>2</v>
      </c>
      <c r="AP132" s="99">
        <v>3</v>
      </c>
      <c r="AQ132" s="184" t="str">
        <f>INDEX(PlayerTable!C:C,MATCH(C132,PlayerTable!D:D,0))</f>
        <v>Victors</v>
      </c>
      <c r="AR132" s="194">
        <f>COUNT(Goalies!J$53:J$80)</f>
        <v>10</v>
      </c>
      <c r="AS132" s="194">
        <f>INDEX(PlayerTable!H:H,MATCH(C132,PlayerTable!D:D,0))</f>
        <v>1</v>
      </c>
      <c r="AT132" s="194">
        <f>INDEX(PlayerTable!I:I,MATCH(C132,PlayerTable!D:D,0))</f>
        <v>0</v>
      </c>
      <c r="AU132" s="194">
        <f>INDEX(PlayerTable!J:J,MATCH(C132,PlayerTable!D:D,0))</f>
        <v>1</v>
      </c>
      <c r="AV132" s="194">
        <f>IF(INDEX(PlayerTable!K:K,MATCH(C132,PlayerTable!D:D,0))="", 0, INDEX(PlayerTable!K:K,MATCH(C132,PlayerTable!D:D,0)))</f>
        <v>0</v>
      </c>
    </row>
    <row r="133" spans="1:48" ht="15" customHeight="1" x14ac:dyDescent="0.25">
      <c r="A133" s="194" t="str">
        <f t="shared" si="15"/>
        <v/>
      </c>
      <c r="C133" s="43">
        <v>7017</v>
      </c>
      <c r="D133" s="8" t="s">
        <v>12</v>
      </c>
      <c r="E133" s="8" t="s">
        <v>346</v>
      </c>
      <c r="F133" s="68">
        <f t="shared" si="16"/>
        <v>73</v>
      </c>
      <c r="G133" s="108">
        <f t="shared" si="17"/>
        <v>15</v>
      </c>
      <c r="H133" s="108">
        <f t="shared" si="18"/>
        <v>11</v>
      </c>
      <c r="I133" s="108">
        <f t="shared" si="19"/>
        <v>26</v>
      </c>
      <c r="J133" s="125">
        <f t="shared" si="20"/>
        <v>0.35616438356164382</v>
      </c>
      <c r="K133" s="108">
        <f t="shared" si="21"/>
        <v>18</v>
      </c>
      <c r="L133" s="121"/>
      <c r="M133" s="108"/>
      <c r="N133" s="108"/>
      <c r="O133" s="108"/>
      <c r="P133" s="108"/>
      <c r="Q133" s="127"/>
      <c r="R133" s="116"/>
      <c r="Y133" s="94" t="s">
        <v>162</v>
      </c>
      <c r="Z133" s="95">
        <v>9</v>
      </c>
      <c r="AA133" s="95">
        <v>1</v>
      </c>
      <c r="AB133" s="95">
        <v>2</v>
      </c>
      <c r="AC133" s="95">
        <v>3</v>
      </c>
      <c r="AD133" s="99">
        <v>3</v>
      </c>
      <c r="AE133" s="129" t="s">
        <v>162</v>
      </c>
      <c r="AF133" s="194">
        <v>26</v>
      </c>
      <c r="AG133" s="194">
        <v>5</v>
      </c>
      <c r="AH133" s="194">
        <v>1</v>
      </c>
      <c r="AI133" s="194">
        <v>6</v>
      </c>
      <c r="AJ133" s="99">
        <v>6</v>
      </c>
      <c r="AK133" s="129" t="s">
        <v>162</v>
      </c>
      <c r="AL133" s="194">
        <v>28</v>
      </c>
      <c r="AM133" s="194">
        <v>5</v>
      </c>
      <c r="AN133" s="194">
        <v>6</v>
      </c>
      <c r="AO133" s="194">
        <v>11</v>
      </c>
      <c r="AP133" s="99">
        <v>3</v>
      </c>
      <c r="AQ133" s="184" t="str">
        <f>INDEX(PlayerTable!C:C,MATCH(C133,PlayerTable!D:D,0))</f>
        <v>Victors</v>
      </c>
      <c r="AR133" s="194">
        <f>COUNT(Goalies!J$53:J$80)</f>
        <v>10</v>
      </c>
      <c r="AS133" s="194">
        <f>INDEX(PlayerTable!H:H,MATCH(C133,PlayerTable!D:D,0))</f>
        <v>4</v>
      </c>
      <c r="AT133" s="194">
        <f>INDEX(PlayerTable!I:I,MATCH(C133,PlayerTable!D:D,0))</f>
        <v>2</v>
      </c>
      <c r="AU133" s="194">
        <f>INDEX(PlayerTable!J:J,MATCH(C133,PlayerTable!D:D,0))</f>
        <v>6</v>
      </c>
      <c r="AV133" s="194">
        <f>IF(INDEX(PlayerTable!K:K,MATCH(C133,PlayerTable!D:D,0))="", 0, INDEX(PlayerTable!K:K,MATCH(C133,PlayerTable!D:D,0)))</f>
        <v>6</v>
      </c>
    </row>
    <row r="134" spans="1:48" ht="15" customHeight="1" x14ac:dyDescent="0.25">
      <c r="A134" s="194" t="str">
        <f t="shared" ref="A134:A165" si="22">IF(AND(ISTEXT(L134), ISTEXT(Q134), ISTEXT(S134), ISTEXT(Y134), ISTEXT(AE134),ISTEXT(AK134),ISTEXT(AQ134)),"Yes", "")</f>
        <v/>
      </c>
      <c r="C134" s="43">
        <v>7018</v>
      </c>
      <c r="D134" s="129" t="s">
        <v>171</v>
      </c>
      <c r="E134" s="129" t="s">
        <v>176</v>
      </c>
      <c r="F134" s="68">
        <f t="shared" si="16"/>
        <v>64</v>
      </c>
      <c r="G134" s="108">
        <f t="shared" si="17"/>
        <v>36</v>
      </c>
      <c r="H134" s="108">
        <f t="shared" si="18"/>
        <v>5</v>
      </c>
      <c r="I134" s="108">
        <f t="shared" si="19"/>
        <v>41</v>
      </c>
      <c r="J134" s="125">
        <f t="shared" si="20"/>
        <v>0.640625</v>
      </c>
      <c r="K134" s="108">
        <f t="shared" si="21"/>
        <v>6</v>
      </c>
      <c r="L134" s="121"/>
      <c r="M134" s="108"/>
      <c r="N134" s="108"/>
      <c r="O134" s="108"/>
      <c r="P134" s="108"/>
      <c r="Q134" s="127"/>
      <c r="R134" s="116"/>
      <c r="Y134" s="94"/>
      <c r="Z134" s="130"/>
      <c r="AA134" s="130"/>
      <c r="AB134" s="130"/>
      <c r="AC134" s="130"/>
      <c r="AE134" s="129" t="s">
        <v>162</v>
      </c>
      <c r="AF134" s="194">
        <v>26</v>
      </c>
      <c r="AG134" s="194">
        <v>14</v>
      </c>
      <c r="AH134" s="194">
        <v>3</v>
      </c>
      <c r="AI134" s="194">
        <v>17</v>
      </c>
      <c r="AJ134" s="99">
        <v>3</v>
      </c>
      <c r="AK134" s="129" t="s">
        <v>162</v>
      </c>
      <c r="AL134" s="194">
        <v>28</v>
      </c>
      <c r="AM134" s="194">
        <v>16</v>
      </c>
      <c r="AN134" s="194">
        <v>1</v>
      </c>
      <c r="AO134" s="194">
        <v>17</v>
      </c>
      <c r="AP134" s="99">
        <v>3</v>
      </c>
      <c r="AQ134" s="184" t="str">
        <f>INDEX(PlayerTable!C:C,MATCH(C134,PlayerTable!D:D,0))</f>
        <v>Victors</v>
      </c>
      <c r="AR134" s="194">
        <f>COUNT(Goalies!J$53:J$80)</f>
        <v>10</v>
      </c>
      <c r="AS134" s="194">
        <f>INDEX(PlayerTable!H:H,MATCH(C134,PlayerTable!D:D,0))</f>
        <v>6</v>
      </c>
      <c r="AT134" s="194">
        <f>INDEX(PlayerTable!I:I,MATCH(C134,PlayerTable!D:D,0))</f>
        <v>1</v>
      </c>
      <c r="AU134" s="194">
        <f>INDEX(PlayerTable!J:J,MATCH(C134,PlayerTable!D:D,0))</f>
        <v>7</v>
      </c>
      <c r="AV134" s="194">
        <f>IF(INDEX(PlayerTable!K:K,MATCH(C134,PlayerTable!D:D,0))="", 0, INDEX(PlayerTable!K:K,MATCH(C134,PlayerTable!D:D,0)))</f>
        <v>0</v>
      </c>
    </row>
    <row r="135" spans="1:48" ht="15" customHeight="1" x14ac:dyDescent="0.25">
      <c r="A135" s="194" t="str">
        <f t="shared" si="22"/>
        <v/>
      </c>
      <c r="C135" s="43">
        <v>7015</v>
      </c>
      <c r="D135" s="102" t="s">
        <v>26</v>
      </c>
      <c r="E135" s="102" t="s">
        <v>176</v>
      </c>
      <c r="F135" s="68">
        <f t="shared" si="16"/>
        <v>126</v>
      </c>
      <c r="G135" s="108">
        <f t="shared" si="17"/>
        <v>30</v>
      </c>
      <c r="H135" s="108">
        <f t="shared" si="18"/>
        <v>11</v>
      </c>
      <c r="I135" s="108">
        <f t="shared" si="19"/>
        <v>41</v>
      </c>
      <c r="J135" s="125">
        <f t="shared" si="20"/>
        <v>0.32539682539682541</v>
      </c>
      <c r="K135" s="108">
        <f t="shared" si="21"/>
        <v>28</v>
      </c>
      <c r="L135" s="121"/>
      <c r="M135" s="108"/>
      <c r="N135" s="108"/>
      <c r="O135" s="108"/>
      <c r="P135" s="108"/>
      <c r="Q135" s="127" t="s">
        <v>341</v>
      </c>
      <c r="R135" s="116">
        <v>33</v>
      </c>
      <c r="Y135" s="94" t="s">
        <v>162</v>
      </c>
      <c r="Z135" s="103">
        <v>29</v>
      </c>
      <c r="AA135" s="103">
        <v>13</v>
      </c>
      <c r="AB135" s="103">
        <v>3</v>
      </c>
      <c r="AC135" s="103">
        <v>16</v>
      </c>
      <c r="AD135" s="99">
        <v>0</v>
      </c>
      <c r="AE135" s="129" t="s">
        <v>162</v>
      </c>
      <c r="AF135" s="194">
        <v>26</v>
      </c>
      <c r="AG135" s="194">
        <v>9</v>
      </c>
      <c r="AH135" s="194">
        <v>5</v>
      </c>
      <c r="AI135" s="194">
        <v>14</v>
      </c>
      <c r="AJ135" s="99">
        <v>6</v>
      </c>
      <c r="AK135" s="129" t="s">
        <v>162</v>
      </c>
      <c r="AL135" s="194">
        <v>28</v>
      </c>
      <c r="AM135" s="194">
        <v>5</v>
      </c>
      <c r="AN135" s="194">
        <v>2</v>
      </c>
      <c r="AO135" s="194">
        <v>7</v>
      </c>
      <c r="AP135" s="99">
        <v>22</v>
      </c>
      <c r="AQ135" s="184" t="str">
        <f>INDEX(PlayerTable!C:C,MATCH(C135,PlayerTable!D:D,0))</f>
        <v>Victors</v>
      </c>
      <c r="AR135" s="194">
        <f>COUNT(Goalies!J$53:J$80)</f>
        <v>10</v>
      </c>
      <c r="AS135" s="194">
        <f>INDEX(PlayerTable!H:H,MATCH(C135,PlayerTable!D:D,0))</f>
        <v>3</v>
      </c>
      <c r="AT135" s="194">
        <f>INDEX(PlayerTable!I:I,MATCH(C135,PlayerTable!D:D,0))</f>
        <v>1</v>
      </c>
      <c r="AU135" s="194">
        <f>INDEX(PlayerTable!J:J,MATCH(C135,PlayerTable!D:D,0))</f>
        <v>4</v>
      </c>
      <c r="AV135" s="194">
        <f>IF(INDEX(PlayerTable!K:K,MATCH(C135,PlayerTable!D:D,0))="", 0, INDEX(PlayerTable!K:K,MATCH(C135,PlayerTable!D:D,0)))</f>
        <v>0</v>
      </c>
    </row>
    <row r="136" spans="1:48" ht="15" customHeight="1" x14ac:dyDescent="0.25">
      <c r="A136" s="194" t="str">
        <f t="shared" si="22"/>
        <v>Yes</v>
      </c>
      <c r="C136" s="43">
        <v>7016</v>
      </c>
      <c r="D136" s="184" t="s">
        <v>174</v>
      </c>
      <c r="E136" s="184" t="s">
        <v>175</v>
      </c>
      <c r="F136" s="68">
        <f t="shared" si="16"/>
        <v>182</v>
      </c>
      <c r="G136" s="108">
        <f t="shared" si="17"/>
        <v>26</v>
      </c>
      <c r="H136" s="108">
        <f t="shared" si="18"/>
        <v>25</v>
      </c>
      <c r="I136" s="108">
        <f t="shared" si="19"/>
        <v>51</v>
      </c>
      <c r="J136" s="125">
        <f t="shared" si="20"/>
        <v>0.28021978021978022</v>
      </c>
      <c r="K136" s="108">
        <f t="shared" si="21"/>
        <v>0</v>
      </c>
      <c r="L136" s="107" t="s">
        <v>273</v>
      </c>
      <c r="M136" s="116">
        <v>29</v>
      </c>
      <c r="N136" s="116">
        <v>2</v>
      </c>
      <c r="O136" s="116">
        <v>2</v>
      </c>
      <c r="P136" s="116">
        <v>4</v>
      </c>
      <c r="Q136" s="128" t="s">
        <v>273</v>
      </c>
      <c r="R136" s="116">
        <v>33</v>
      </c>
      <c r="S136" s="62" t="s">
        <v>273</v>
      </c>
      <c r="T136" s="31">
        <v>27</v>
      </c>
      <c r="U136" s="31">
        <v>8</v>
      </c>
      <c r="V136" s="31">
        <v>3</v>
      </c>
      <c r="W136" s="31">
        <v>11</v>
      </c>
      <c r="X136" s="63">
        <v>0</v>
      </c>
      <c r="Y136" s="94" t="s">
        <v>162</v>
      </c>
      <c r="Z136" s="194">
        <v>29</v>
      </c>
      <c r="AA136" s="194">
        <v>7</v>
      </c>
      <c r="AB136" s="194">
        <v>6</v>
      </c>
      <c r="AC136" s="194">
        <v>13</v>
      </c>
      <c r="AD136" s="99">
        <v>0</v>
      </c>
      <c r="AE136" s="129" t="s">
        <v>162</v>
      </c>
      <c r="AF136" s="194">
        <v>26</v>
      </c>
      <c r="AG136" s="194">
        <v>3</v>
      </c>
      <c r="AH136" s="194">
        <v>4</v>
      </c>
      <c r="AI136" s="194">
        <v>7</v>
      </c>
      <c r="AJ136" s="99">
        <v>0</v>
      </c>
      <c r="AK136" s="129" t="s">
        <v>162</v>
      </c>
      <c r="AL136" s="194">
        <v>28</v>
      </c>
      <c r="AM136" s="194">
        <v>4</v>
      </c>
      <c r="AN136" s="194">
        <v>8</v>
      </c>
      <c r="AO136" s="194">
        <v>12</v>
      </c>
      <c r="AP136" s="99">
        <v>0</v>
      </c>
      <c r="AQ136" s="184" t="str">
        <f>INDEX(PlayerTable!C:C,MATCH(C136,PlayerTable!D:D,0))</f>
        <v>Victors</v>
      </c>
      <c r="AR136" s="194">
        <f>COUNT(Goalies!J$53:J$80)</f>
        <v>10</v>
      </c>
      <c r="AS136" s="194">
        <f>INDEX(PlayerTable!H:H,MATCH(C136,PlayerTable!D:D,0))</f>
        <v>2</v>
      </c>
      <c r="AT136" s="194">
        <f>INDEX(PlayerTable!I:I,MATCH(C136,PlayerTable!D:D,0))</f>
        <v>2</v>
      </c>
      <c r="AU136" s="194">
        <f>INDEX(PlayerTable!J:J,MATCH(C136,PlayerTable!D:D,0))</f>
        <v>4</v>
      </c>
      <c r="AV136" s="194">
        <f>IF(INDEX(PlayerTable!K:K,MATCH(C136,PlayerTable!D:D,0))="", 0, INDEX(PlayerTable!K:K,MATCH(C136,PlayerTable!D:D,0)))</f>
        <v>0</v>
      </c>
    </row>
    <row r="137" spans="1:48" ht="15" customHeight="1" x14ac:dyDescent="0.25">
      <c r="A137" s="194" t="str">
        <f t="shared" si="22"/>
        <v/>
      </c>
      <c r="C137" s="43">
        <v>7021</v>
      </c>
      <c r="D137" s="129" t="s">
        <v>411</v>
      </c>
      <c r="E137" s="129" t="s">
        <v>412</v>
      </c>
      <c r="F137" s="68">
        <f t="shared" si="16"/>
        <v>38</v>
      </c>
      <c r="G137" s="108">
        <f t="shared" si="17"/>
        <v>0</v>
      </c>
      <c r="H137" s="108">
        <f t="shared" si="18"/>
        <v>0</v>
      </c>
      <c r="I137" s="108">
        <f t="shared" si="19"/>
        <v>0</v>
      </c>
      <c r="J137" s="125">
        <f t="shared" si="20"/>
        <v>0</v>
      </c>
      <c r="K137" s="108">
        <f t="shared" si="21"/>
        <v>0</v>
      </c>
      <c r="L137" s="121"/>
      <c r="M137" s="108"/>
      <c r="N137" s="108"/>
      <c r="O137" s="108"/>
      <c r="P137" s="108"/>
      <c r="Q137" s="127"/>
      <c r="R137" s="116"/>
      <c r="Y137" s="94"/>
      <c r="Z137" s="194"/>
      <c r="AA137" s="194"/>
      <c r="AB137" s="194"/>
      <c r="AC137" s="194"/>
      <c r="AE137" s="129"/>
      <c r="AF137" s="194"/>
      <c r="AG137" s="194"/>
      <c r="AH137" s="194"/>
      <c r="AI137" s="194"/>
      <c r="AK137" s="129" t="s">
        <v>162</v>
      </c>
      <c r="AL137" s="194">
        <v>28</v>
      </c>
      <c r="AM137" s="194">
        <v>0</v>
      </c>
      <c r="AN137" s="194">
        <v>0</v>
      </c>
      <c r="AO137" s="194">
        <v>0</v>
      </c>
      <c r="AP137" s="99">
        <v>0</v>
      </c>
      <c r="AQ137" s="184" t="str">
        <f>INDEX(PlayerTable!C:C,MATCH(C137,PlayerTable!D:D,0))</f>
        <v>Victors</v>
      </c>
      <c r="AR137" s="194">
        <f>COUNT(Goalies!J$53:J$80)</f>
        <v>10</v>
      </c>
      <c r="AS137" s="194">
        <f>INDEX(PlayerTable!H:H,MATCH(C137,PlayerTable!D:D,0))</f>
        <v>0</v>
      </c>
      <c r="AT137" s="194">
        <f>INDEX(PlayerTable!I:I,MATCH(C137,PlayerTable!D:D,0))</f>
        <v>0</v>
      </c>
      <c r="AU137" s="194">
        <f>INDEX(PlayerTable!J:J,MATCH(C137,PlayerTable!D:D,0))</f>
        <v>0</v>
      </c>
      <c r="AV137" s="194">
        <f>IF(INDEX(PlayerTable!K:K,MATCH(C137,PlayerTable!D:D,0))="", 0, INDEX(PlayerTable!K:K,MATCH(C137,PlayerTable!D:D,0)))</f>
        <v>0</v>
      </c>
    </row>
    <row r="138" spans="1:48" ht="15" customHeight="1" x14ac:dyDescent="0.25">
      <c r="A138" s="194" t="str">
        <f t="shared" si="22"/>
        <v/>
      </c>
      <c r="D138" s="115" t="s">
        <v>326</v>
      </c>
      <c r="E138" s="115" t="s">
        <v>327</v>
      </c>
      <c r="F138" s="68">
        <f t="shared" si="16"/>
        <v>62</v>
      </c>
      <c r="G138" s="108">
        <f t="shared" si="17"/>
        <v>12</v>
      </c>
      <c r="H138" s="108">
        <f t="shared" si="18"/>
        <v>3</v>
      </c>
      <c r="I138" s="108">
        <f t="shared" si="19"/>
        <v>15</v>
      </c>
      <c r="J138" s="125">
        <f t="shared" si="20"/>
        <v>0.24193548387096775</v>
      </c>
      <c r="K138" s="108">
        <f t="shared" si="21"/>
        <v>0</v>
      </c>
      <c r="L138" s="120" t="s">
        <v>184</v>
      </c>
      <c r="M138" s="116">
        <v>29</v>
      </c>
      <c r="N138" s="116">
        <v>12</v>
      </c>
      <c r="O138" s="116">
        <v>3</v>
      </c>
      <c r="P138" s="116">
        <v>15</v>
      </c>
      <c r="Q138" s="128" t="s">
        <v>341</v>
      </c>
      <c r="R138" s="116">
        <v>33</v>
      </c>
      <c r="Y138" s="94"/>
      <c r="Z138" s="184"/>
      <c r="AA138" s="184"/>
      <c r="AB138" s="184"/>
      <c r="AC138" s="184"/>
      <c r="AD138" s="123"/>
      <c r="AE138" s="129"/>
      <c r="AF138" s="184"/>
      <c r="AG138" s="184"/>
      <c r="AH138" s="184"/>
      <c r="AI138" s="184"/>
      <c r="AJ138" s="123"/>
      <c r="AK138" s="129"/>
      <c r="AL138" s="184"/>
      <c r="AM138" s="184"/>
      <c r="AN138" s="184"/>
      <c r="AO138" s="184"/>
      <c r="AP138" s="123"/>
      <c r="AQ138" s="184"/>
    </row>
    <row r="139" spans="1:48" ht="15" customHeight="1" x14ac:dyDescent="0.25">
      <c r="A139" s="194" t="str">
        <f t="shared" si="22"/>
        <v/>
      </c>
      <c r="D139" s="129" t="s">
        <v>349</v>
      </c>
      <c r="E139" s="129" t="s">
        <v>350</v>
      </c>
      <c r="F139" s="68">
        <f t="shared" si="16"/>
        <v>33</v>
      </c>
      <c r="G139" s="108">
        <f t="shared" si="17"/>
        <v>0</v>
      </c>
      <c r="H139" s="108">
        <f t="shared" si="18"/>
        <v>0</v>
      </c>
      <c r="I139" s="108">
        <f t="shared" si="19"/>
        <v>0</v>
      </c>
      <c r="J139" s="125">
        <f t="shared" si="20"/>
        <v>0</v>
      </c>
      <c r="K139" s="108">
        <f t="shared" si="21"/>
        <v>0</v>
      </c>
      <c r="L139" s="121"/>
      <c r="M139" s="108"/>
      <c r="N139" s="108"/>
      <c r="O139" s="108"/>
      <c r="P139" s="108"/>
      <c r="Q139" s="127" t="s">
        <v>339</v>
      </c>
      <c r="R139" s="116">
        <v>33</v>
      </c>
      <c r="Y139" s="94"/>
      <c r="Z139" s="130"/>
      <c r="AA139" s="130"/>
      <c r="AB139" s="130"/>
      <c r="AC139" s="130"/>
      <c r="AE139" s="129"/>
      <c r="AF139" s="184"/>
      <c r="AG139" s="184"/>
      <c r="AH139" s="184"/>
      <c r="AI139" s="184"/>
      <c r="AJ139" s="123"/>
      <c r="AK139" s="129"/>
      <c r="AL139" s="184"/>
      <c r="AM139" s="184"/>
      <c r="AN139" s="184"/>
      <c r="AO139" s="184"/>
      <c r="AP139" s="123"/>
      <c r="AQ139" s="184"/>
    </row>
    <row r="140" spans="1:48" ht="15" customHeight="1" x14ac:dyDescent="0.25">
      <c r="A140" s="194" t="str">
        <f t="shared" si="22"/>
        <v/>
      </c>
      <c r="D140" s="129" t="s">
        <v>268</v>
      </c>
      <c r="E140" s="129" t="s">
        <v>269</v>
      </c>
      <c r="F140" s="68">
        <f t="shared" si="16"/>
        <v>56</v>
      </c>
      <c r="G140" s="108">
        <f t="shared" si="17"/>
        <v>14</v>
      </c>
      <c r="H140" s="108">
        <f t="shared" si="18"/>
        <v>6</v>
      </c>
      <c r="I140" s="108">
        <f t="shared" si="19"/>
        <v>20</v>
      </c>
      <c r="J140" s="125">
        <f t="shared" si="20"/>
        <v>0.35714285714285715</v>
      </c>
      <c r="K140" s="108">
        <f t="shared" si="21"/>
        <v>13</v>
      </c>
      <c r="L140" s="107" t="s">
        <v>266</v>
      </c>
      <c r="M140" s="116">
        <v>29</v>
      </c>
      <c r="N140" s="116">
        <v>9</v>
      </c>
      <c r="O140" s="116">
        <v>5</v>
      </c>
      <c r="P140" s="116">
        <v>14</v>
      </c>
      <c r="Q140" s="128"/>
      <c r="R140" s="116"/>
      <c r="S140" s="62" t="s">
        <v>266</v>
      </c>
      <c r="T140" s="31">
        <v>27</v>
      </c>
      <c r="U140" s="31">
        <v>5</v>
      </c>
      <c r="V140" s="31">
        <v>1</v>
      </c>
      <c r="W140" s="31">
        <v>6</v>
      </c>
      <c r="X140" s="63">
        <v>13</v>
      </c>
      <c r="Y140" s="94"/>
      <c r="Z140" s="184"/>
      <c r="AA140" s="184"/>
      <c r="AB140" s="184"/>
      <c r="AC140" s="184"/>
      <c r="AD140" s="123"/>
      <c r="AE140" s="129"/>
      <c r="AF140" s="184"/>
      <c r="AG140" s="184"/>
      <c r="AH140" s="184"/>
      <c r="AI140" s="184"/>
      <c r="AJ140" s="123"/>
      <c r="AK140" s="129"/>
      <c r="AL140" s="184"/>
      <c r="AM140" s="184"/>
      <c r="AN140" s="184"/>
      <c r="AO140" s="184"/>
      <c r="AP140" s="123"/>
      <c r="AQ140" s="184"/>
    </row>
    <row r="141" spans="1:48" ht="15" customHeight="1" x14ac:dyDescent="0.25">
      <c r="A141" s="194" t="str">
        <f t="shared" si="22"/>
        <v/>
      </c>
      <c r="C141" s="194">
        <v>6022</v>
      </c>
      <c r="D141" s="184" t="s">
        <v>402</v>
      </c>
      <c r="E141" s="184" t="s">
        <v>403</v>
      </c>
      <c r="F141" s="68">
        <f t="shared" si="16"/>
        <v>26</v>
      </c>
      <c r="G141" s="108">
        <f t="shared" si="17"/>
        <v>19</v>
      </c>
      <c r="H141" s="108">
        <f t="shared" si="18"/>
        <v>8</v>
      </c>
      <c r="I141" s="108">
        <f t="shared" si="19"/>
        <v>27</v>
      </c>
      <c r="J141" s="125">
        <f t="shared" si="20"/>
        <v>1.0384615384615385</v>
      </c>
      <c r="K141" s="108">
        <f t="shared" si="21"/>
        <v>15</v>
      </c>
      <c r="L141" s="121"/>
      <c r="M141" s="108"/>
      <c r="N141" s="108"/>
      <c r="O141" s="108"/>
      <c r="P141" s="108"/>
      <c r="Q141" s="127"/>
      <c r="R141" s="116"/>
      <c r="Y141" s="94"/>
      <c r="Z141" s="194"/>
      <c r="AA141" s="194"/>
      <c r="AB141" s="194"/>
      <c r="AC141" s="194"/>
      <c r="AE141" s="129" t="s">
        <v>140</v>
      </c>
      <c r="AF141" s="184">
        <v>26</v>
      </c>
      <c r="AG141" s="184">
        <v>19</v>
      </c>
      <c r="AH141" s="184">
        <v>8</v>
      </c>
      <c r="AI141" s="184">
        <v>27</v>
      </c>
      <c r="AJ141" s="123">
        <v>15</v>
      </c>
      <c r="AK141" s="129"/>
      <c r="AL141" s="184"/>
      <c r="AM141" s="184"/>
      <c r="AN141" s="184"/>
      <c r="AO141" s="184"/>
      <c r="AP141" s="123"/>
      <c r="AQ141" s="184"/>
    </row>
    <row r="142" spans="1:48" ht="15" customHeight="1" x14ac:dyDescent="0.25">
      <c r="A142" s="194" t="str">
        <f t="shared" si="22"/>
        <v/>
      </c>
      <c r="C142" s="194">
        <v>1002</v>
      </c>
      <c r="D142" s="184" t="s">
        <v>20</v>
      </c>
      <c r="E142" s="184" t="s">
        <v>21</v>
      </c>
      <c r="F142" s="68">
        <f t="shared" si="16"/>
        <v>144</v>
      </c>
      <c r="G142" s="108">
        <f t="shared" si="17"/>
        <v>10</v>
      </c>
      <c r="H142" s="108">
        <f t="shared" si="18"/>
        <v>10</v>
      </c>
      <c r="I142" s="108">
        <f t="shared" si="19"/>
        <v>20</v>
      </c>
      <c r="J142" s="125">
        <f t="shared" si="20"/>
        <v>0.1388888888888889</v>
      </c>
      <c r="K142" s="108">
        <f t="shared" si="21"/>
        <v>12</v>
      </c>
      <c r="L142" s="118" t="s">
        <v>38</v>
      </c>
      <c r="M142" s="116">
        <v>29</v>
      </c>
      <c r="N142" s="116">
        <v>6</v>
      </c>
      <c r="O142" s="116">
        <v>2</v>
      </c>
      <c r="P142" s="116">
        <v>8</v>
      </c>
      <c r="Q142" s="128" t="s">
        <v>38</v>
      </c>
      <c r="R142" s="116">
        <v>33</v>
      </c>
      <c r="S142" s="62" t="s">
        <v>38</v>
      </c>
      <c r="T142" s="31">
        <v>27</v>
      </c>
      <c r="U142" s="31">
        <v>3</v>
      </c>
      <c r="V142" s="31">
        <v>5</v>
      </c>
      <c r="W142" s="31">
        <v>8</v>
      </c>
      <c r="X142" s="63">
        <v>3</v>
      </c>
      <c r="Y142" s="94" t="s">
        <v>38</v>
      </c>
      <c r="Z142" s="194">
        <v>29</v>
      </c>
      <c r="AA142" s="194">
        <v>0</v>
      </c>
      <c r="AB142" s="194">
        <v>1</v>
      </c>
      <c r="AC142" s="194">
        <v>1</v>
      </c>
      <c r="AD142" s="99">
        <v>0</v>
      </c>
      <c r="AE142" s="129" t="s">
        <v>38</v>
      </c>
      <c r="AF142" s="184">
        <v>26</v>
      </c>
      <c r="AG142" s="184">
        <v>1</v>
      </c>
      <c r="AH142" s="184">
        <v>2</v>
      </c>
      <c r="AI142" s="184">
        <v>3</v>
      </c>
      <c r="AJ142" s="123">
        <v>9</v>
      </c>
      <c r="AK142" s="129"/>
      <c r="AL142" s="184"/>
      <c r="AM142" s="184"/>
      <c r="AN142" s="184"/>
      <c r="AO142" s="184"/>
      <c r="AP142" s="123"/>
      <c r="AQ142" s="184"/>
    </row>
    <row r="143" spans="1:48" ht="15" customHeight="1" x14ac:dyDescent="0.25">
      <c r="A143" s="194" t="str">
        <f t="shared" si="22"/>
        <v/>
      </c>
      <c r="C143" s="194"/>
      <c r="D143" s="115" t="s">
        <v>307</v>
      </c>
      <c r="E143" s="115" t="s">
        <v>304</v>
      </c>
      <c r="F143" s="68">
        <f t="shared" si="16"/>
        <v>24</v>
      </c>
      <c r="G143" s="108">
        <f t="shared" si="17"/>
        <v>0</v>
      </c>
      <c r="H143" s="108">
        <f t="shared" si="18"/>
        <v>0</v>
      </c>
      <c r="I143" s="108">
        <f t="shared" si="19"/>
        <v>0</v>
      </c>
      <c r="J143" s="125">
        <f t="shared" si="20"/>
        <v>0</v>
      </c>
      <c r="K143" s="108">
        <f t="shared" si="21"/>
        <v>0</v>
      </c>
      <c r="L143" s="107" t="s">
        <v>39</v>
      </c>
      <c r="M143" s="116">
        <v>24</v>
      </c>
      <c r="N143" s="116">
        <v>0</v>
      </c>
      <c r="O143" s="116">
        <v>0</v>
      </c>
      <c r="P143" s="116">
        <v>0</v>
      </c>
      <c r="Q143" s="128"/>
      <c r="R143" s="116"/>
      <c r="Y143" s="94"/>
      <c r="Z143" s="184"/>
      <c r="AA143" s="184"/>
      <c r="AB143" s="184"/>
      <c r="AC143" s="184"/>
      <c r="AD143" s="123"/>
      <c r="AE143" s="129"/>
      <c r="AF143" s="184"/>
      <c r="AG143" s="184"/>
      <c r="AH143" s="184"/>
      <c r="AI143" s="184"/>
      <c r="AJ143" s="123"/>
      <c r="AK143" s="129"/>
      <c r="AL143" s="184"/>
      <c r="AM143" s="184"/>
      <c r="AN143" s="184"/>
      <c r="AO143" s="184"/>
      <c r="AP143" s="123"/>
      <c r="AQ143" s="184"/>
    </row>
    <row r="144" spans="1:48" ht="15" customHeight="1" x14ac:dyDescent="0.25">
      <c r="A144" s="194" t="str">
        <f t="shared" si="22"/>
        <v/>
      </c>
      <c r="C144" s="194"/>
      <c r="D144" s="115" t="s">
        <v>14</v>
      </c>
      <c r="E144" s="115" t="s">
        <v>304</v>
      </c>
      <c r="F144" s="68">
        <f t="shared" si="16"/>
        <v>29</v>
      </c>
      <c r="G144" s="108">
        <f t="shared" si="17"/>
        <v>11</v>
      </c>
      <c r="H144" s="108">
        <f t="shared" si="18"/>
        <v>11</v>
      </c>
      <c r="I144" s="108">
        <f t="shared" si="19"/>
        <v>22</v>
      </c>
      <c r="J144" s="125">
        <f t="shared" si="20"/>
        <v>0.75862068965517238</v>
      </c>
      <c r="K144" s="108">
        <f t="shared" si="21"/>
        <v>0</v>
      </c>
      <c r="L144" s="107" t="s">
        <v>39</v>
      </c>
      <c r="M144" s="116">
        <v>29</v>
      </c>
      <c r="N144" s="116">
        <v>11</v>
      </c>
      <c r="O144" s="116">
        <v>11</v>
      </c>
      <c r="P144" s="116">
        <v>22</v>
      </c>
      <c r="Q144" s="128"/>
      <c r="R144" s="116"/>
      <c r="Y144" s="94"/>
      <c r="Z144" s="184"/>
      <c r="AA144" s="184"/>
      <c r="AB144" s="184"/>
      <c r="AC144" s="184"/>
      <c r="AD144" s="123"/>
      <c r="AE144" s="129"/>
      <c r="AF144" s="184"/>
      <c r="AG144" s="184"/>
      <c r="AH144" s="184"/>
      <c r="AI144" s="184"/>
      <c r="AJ144" s="123"/>
      <c r="AK144" s="129"/>
      <c r="AL144" s="184"/>
      <c r="AM144" s="184"/>
      <c r="AN144" s="184"/>
      <c r="AO144" s="184"/>
      <c r="AP144" s="123"/>
      <c r="AQ144" s="184"/>
    </row>
    <row r="145" spans="1:43" ht="15" customHeight="1" x14ac:dyDescent="0.25">
      <c r="A145" s="194" t="str">
        <f t="shared" si="22"/>
        <v/>
      </c>
      <c r="C145" s="194">
        <v>7001</v>
      </c>
      <c r="D145" s="184" t="s">
        <v>10</v>
      </c>
      <c r="E145" s="184" t="s">
        <v>170</v>
      </c>
      <c r="F145" s="68">
        <f t="shared" si="16"/>
        <v>144</v>
      </c>
      <c r="G145" s="108">
        <f t="shared" si="17"/>
        <v>26</v>
      </c>
      <c r="H145" s="108">
        <f t="shared" si="18"/>
        <v>11</v>
      </c>
      <c r="I145" s="108">
        <f t="shared" si="19"/>
        <v>37</v>
      </c>
      <c r="J145" s="125">
        <f t="shared" si="20"/>
        <v>0.25694444444444442</v>
      </c>
      <c r="K145" s="108">
        <f t="shared" si="21"/>
        <v>9</v>
      </c>
      <c r="L145" s="107" t="s">
        <v>273</v>
      </c>
      <c r="M145" s="116">
        <v>29</v>
      </c>
      <c r="N145" s="116">
        <v>6</v>
      </c>
      <c r="O145" s="116">
        <v>2</v>
      </c>
      <c r="P145" s="116">
        <v>8</v>
      </c>
      <c r="Q145" s="128" t="s">
        <v>273</v>
      </c>
      <c r="R145" s="116">
        <v>33</v>
      </c>
      <c r="S145" s="62" t="s">
        <v>273</v>
      </c>
      <c r="T145" s="31">
        <v>27</v>
      </c>
      <c r="U145" s="31">
        <v>9</v>
      </c>
      <c r="V145" s="31">
        <v>3</v>
      </c>
      <c r="W145" s="31">
        <v>12</v>
      </c>
      <c r="X145" s="63">
        <v>3</v>
      </c>
      <c r="Y145" s="94" t="s">
        <v>162</v>
      </c>
      <c r="Z145" s="194">
        <v>29</v>
      </c>
      <c r="AA145" s="194">
        <v>6</v>
      </c>
      <c r="AB145" s="194">
        <v>4</v>
      </c>
      <c r="AC145" s="194">
        <v>10</v>
      </c>
      <c r="AD145" s="99">
        <v>0</v>
      </c>
      <c r="AE145" s="129" t="s">
        <v>162</v>
      </c>
      <c r="AF145" s="184">
        <v>26</v>
      </c>
      <c r="AG145" s="184">
        <v>5</v>
      </c>
      <c r="AH145" s="184">
        <v>2</v>
      </c>
      <c r="AI145" s="184">
        <v>7</v>
      </c>
      <c r="AJ145" s="123">
        <v>6</v>
      </c>
      <c r="AK145" s="129"/>
      <c r="AL145" s="184"/>
      <c r="AM145" s="184"/>
      <c r="AN145" s="184"/>
      <c r="AO145" s="184"/>
      <c r="AP145" s="123"/>
      <c r="AQ145" s="184"/>
    </row>
    <row r="146" spans="1:43" ht="15" customHeight="1" x14ac:dyDescent="0.25">
      <c r="A146" s="194" t="str">
        <f t="shared" si="22"/>
        <v/>
      </c>
      <c r="C146" s="194"/>
      <c r="D146" s="115" t="s">
        <v>57</v>
      </c>
      <c r="E146" s="115" t="s">
        <v>314</v>
      </c>
      <c r="F146" s="68">
        <f t="shared" si="16"/>
        <v>29</v>
      </c>
      <c r="G146" s="108">
        <f t="shared" si="17"/>
        <v>36</v>
      </c>
      <c r="H146" s="108">
        <f t="shared" si="18"/>
        <v>23</v>
      </c>
      <c r="I146" s="108">
        <f t="shared" si="19"/>
        <v>59</v>
      </c>
      <c r="J146" s="125">
        <f t="shared" si="20"/>
        <v>2.0344827586206895</v>
      </c>
      <c r="K146" s="108">
        <f t="shared" si="21"/>
        <v>0</v>
      </c>
      <c r="L146" s="119" t="s">
        <v>119</v>
      </c>
      <c r="M146" s="116">
        <v>29</v>
      </c>
      <c r="N146" s="116">
        <v>36</v>
      </c>
      <c r="O146" s="116">
        <v>23</v>
      </c>
      <c r="P146" s="116">
        <v>59</v>
      </c>
      <c r="Q146" s="128"/>
      <c r="R146" s="116"/>
      <c r="Y146" s="94"/>
      <c r="Z146" s="184"/>
      <c r="AA146" s="184"/>
      <c r="AB146" s="184"/>
      <c r="AC146" s="184"/>
      <c r="AD146" s="123"/>
      <c r="AE146" s="129"/>
      <c r="AF146" s="184"/>
      <c r="AG146" s="184"/>
      <c r="AH146" s="184"/>
      <c r="AI146" s="184"/>
      <c r="AJ146" s="123"/>
      <c r="AK146" s="129"/>
      <c r="AL146" s="184"/>
      <c r="AM146" s="184"/>
      <c r="AN146" s="184"/>
      <c r="AO146" s="184"/>
      <c r="AP146" s="123"/>
      <c r="AQ146" s="184"/>
    </row>
    <row r="147" spans="1:43" ht="15" customHeight="1" x14ac:dyDescent="0.25">
      <c r="A147" s="194" t="str">
        <f t="shared" si="22"/>
        <v/>
      </c>
      <c r="C147" s="194"/>
      <c r="D147" s="115" t="s">
        <v>29</v>
      </c>
      <c r="E147" s="115" t="s">
        <v>314</v>
      </c>
      <c r="F147" s="68">
        <f t="shared" si="16"/>
        <v>29</v>
      </c>
      <c r="G147" s="108">
        <f t="shared" si="17"/>
        <v>45</v>
      </c>
      <c r="H147" s="108">
        <f t="shared" si="18"/>
        <v>24</v>
      </c>
      <c r="I147" s="108">
        <f t="shared" si="19"/>
        <v>69</v>
      </c>
      <c r="J147" s="125">
        <f t="shared" si="20"/>
        <v>2.3793103448275863</v>
      </c>
      <c r="K147" s="108">
        <f t="shared" si="21"/>
        <v>0</v>
      </c>
      <c r="L147" s="119" t="s">
        <v>119</v>
      </c>
      <c r="M147" s="116">
        <v>29</v>
      </c>
      <c r="N147" s="116">
        <v>45</v>
      </c>
      <c r="O147" s="116">
        <v>24</v>
      </c>
      <c r="P147" s="116">
        <v>69</v>
      </c>
      <c r="Q147" s="128"/>
      <c r="R147" s="116"/>
      <c r="Y147" s="94"/>
      <c r="Z147" s="184"/>
      <c r="AA147" s="184"/>
      <c r="AB147" s="184"/>
      <c r="AC147" s="184"/>
      <c r="AD147" s="123"/>
      <c r="AE147" s="129"/>
      <c r="AF147" s="184"/>
      <c r="AG147" s="184"/>
      <c r="AH147" s="184"/>
      <c r="AI147" s="184"/>
      <c r="AJ147" s="123"/>
      <c r="AK147" s="129"/>
      <c r="AL147" s="184"/>
      <c r="AM147" s="184"/>
      <c r="AN147" s="184"/>
      <c r="AO147" s="184"/>
      <c r="AP147" s="123"/>
      <c r="AQ147" s="184"/>
    </row>
    <row r="148" spans="1:43" ht="15" customHeight="1" x14ac:dyDescent="0.25">
      <c r="A148" s="194" t="str">
        <f t="shared" si="22"/>
        <v/>
      </c>
      <c r="C148" s="43">
        <v>6002</v>
      </c>
      <c r="D148" s="102" t="s">
        <v>156</v>
      </c>
      <c r="E148" s="102" t="s">
        <v>157</v>
      </c>
      <c r="F148" s="68">
        <f t="shared" si="16"/>
        <v>29</v>
      </c>
      <c r="G148" s="108">
        <f t="shared" si="17"/>
        <v>2</v>
      </c>
      <c r="H148" s="108">
        <f t="shared" si="18"/>
        <v>4</v>
      </c>
      <c r="I148" s="108">
        <f t="shared" si="19"/>
        <v>6</v>
      </c>
      <c r="J148" s="125">
        <f t="shared" si="20"/>
        <v>0.20689655172413793</v>
      </c>
      <c r="K148" s="108">
        <f t="shared" si="21"/>
        <v>9</v>
      </c>
      <c r="L148" s="121"/>
      <c r="M148" s="108"/>
      <c r="N148" s="108"/>
      <c r="O148" s="108"/>
      <c r="P148" s="108"/>
      <c r="Q148" s="127"/>
      <c r="R148" s="116"/>
      <c r="Y148" s="94" t="s">
        <v>140</v>
      </c>
      <c r="Z148" s="103">
        <v>29</v>
      </c>
      <c r="AA148" s="103">
        <v>2</v>
      </c>
      <c r="AB148" s="103">
        <v>4</v>
      </c>
      <c r="AC148" s="103">
        <v>6</v>
      </c>
      <c r="AD148" s="99">
        <v>9</v>
      </c>
      <c r="AE148" s="129"/>
      <c r="AF148" s="184"/>
      <c r="AG148" s="184"/>
      <c r="AH148" s="184"/>
      <c r="AI148" s="184"/>
      <c r="AJ148" s="123"/>
      <c r="AK148" s="129"/>
      <c r="AL148" s="184"/>
      <c r="AM148" s="184"/>
      <c r="AN148" s="184"/>
      <c r="AO148" s="184"/>
      <c r="AP148" s="123"/>
      <c r="AQ148" s="184"/>
    </row>
    <row r="149" spans="1:43" ht="15" customHeight="1" x14ac:dyDescent="0.25">
      <c r="A149" s="194" t="str">
        <f t="shared" si="22"/>
        <v/>
      </c>
      <c r="D149" s="129" t="s">
        <v>107</v>
      </c>
      <c r="E149" s="129" t="s">
        <v>275</v>
      </c>
      <c r="F149" s="68">
        <f t="shared" si="16"/>
        <v>56</v>
      </c>
      <c r="G149" s="108">
        <f t="shared" si="17"/>
        <v>4</v>
      </c>
      <c r="H149" s="108">
        <f t="shared" si="18"/>
        <v>2</v>
      </c>
      <c r="I149" s="108">
        <f t="shared" si="19"/>
        <v>6</v>
      </c>
      <c r="J149" s="125">
        <f t="shared" si="20"/>
        <v>0.10714285714285714</v>
      </c>
      <c r="K149" s="108">
        <f t="shared" si="21"/>
        <v>0</v>
      </c>
      <c r="L149" s="107" t="s">
        <v>266</v>
      </c>
      <c r="M149" s="116">
        <v>29</v>
      </c>
      <c r="N149" s="116">
        <v>2</v>
      </c>
      <c r="O149" s="116">
        <v>0</v>
      </c>
      <c r="P149" s="116">
        <v>2</v>
      </c>
      <c r="Q149" s="128"/>
      <c r="R149" s="116"/>
      <c r="S149" s="62" t="s">
        <v>273</v>
      </c>
      <c r="T149" s="31">
        <v>27</v>
      </c>
      <c r="U149" s="31">
        <v>2</v>
      </c>
      <c r="V149" s="31">
        <v>2</v>
      </c>
      <c r="W149" s="31">
        <v>4</v>
      </c>
      <c r="X149" s="63">
        <v>0</v>
      </c>
      <c r="Y149" s="94"/>
      <c r="Z149" s="184"/>
      <c r="AA149" s="184"/>
      <c r="AB149" s="184"/>
      <c r="AC149" s="184"/>
      <c r="AD149" s="123"/>
      <c r="AE149" s="129"/>
      <c r="AF149" s="184"/>
      <c r="AG149" s="184"/>
      <c r="AH149" s="184"/>
      <c r="AI149" s="184"/>
      <c r="AJ149" s="123"/>
      <c r="AK149" s="129"/>
      <c r="AL149" s="184"/>
      <c r="AM149" s="184"/>
      <c r="AN149" s="184"/>
      <c r="AO149" s="184"/>
      <c r="AP149" s="123"/>
      <c r="AQ149" s="184"/>
    </row>
    <row r="150" spans="1:43" ht="15" customHeight="1" x14ac:dyDescent="0.25">
      <c r="A150" s="194" t="str">
        <f t="shared" si="22"/>
        <v/>
      </c>
      <c r="D150" s="184" t="s">
        <v>351</v>
      </c>
      <c r="E150" s="184" t="s">
        <v>352</v>
      </c>
      <c r="F150" s="68">
        <f t="shared" si="16"/>
        <v>33</v>
      </c>
      <c r="G150" s="108">
        <f t="shared" si="17"/>
        <v>0</v>
      </c>
      <c r="H150" s="108">
        <f t="shared" si="18"/>
        <v>0</v>
      </c>
      <c r="I150" s="108">
        <f t="shared" si="19"/>
        <v>0</v>
      </c>
      <c r="J150" s="125">
        <f t="shared" si="20"/>
        <v>0</v>
      </c>
      <c r="K150" s="108">
        <f t="shared" si="21"/>
        <v>0</v>
      </c>
      <c r="L150" s="121"/>
      <c r="M150" s="108"/>
      <c r="N150" s="108"/>
      <c r="O150" s="108"/>
      <c r="P150" s="108"/>
      <c r="Q150" s="127" t="s">
        <v>339</v>
      </c>
      <c r="R150" s="116">
        <v>33</v>
      </c>
      <c r="Y150" s="94"/>
      <c r="Z150" s="194"/>
      <c r="AA150" s="194"/>
      <c r="AB150" s="194"/>
      <c r="AC150" s="194"/>
      <c r="AE150" s="129"/>
      <c r="AF150" s="184"/>
      <c r="AG150" s="184"/>
      <c r="AH150" s="184"/>
      <c r="AI150" s="184"/>
      <c r="AJ150" s="123"/>
      <c r="AK150" s="129"/>
      <c r="AL150" s="184"/>
      <c r="AM150" s="184"/>
      <c r="AN150" s="184"/>
      <c r="AO150" s="184"/>
      <c r="AP150" s="123"/>
      <c r="AQ150" s="184"/>
    </row>
    <row r="151" spans="1:43" ht="15" customHeight="1" x14ac:dyDescent="0.25">
      <c r="A151" s="194" t="str">
        <f t="shared" si="22"/>
        <v/>
      </c>
      <c r="C151" s="43">
        <v>6017</v>
      </c>
      <c r="D151" s="129" t="s">
        <v>77</v>
      </c>
      <c r="E151" s="129" t="s">
        <v>377</v>
      </c>
      <c r="F151" s="68">
        <f t="shared" si="16"/>
        <v>54</v>
      </c>
      <c r="G151" s="108">
        <f t="shared" si="17"/>
        <v>22</v>
      </c>
      <c r="H151" s="108">
        <f t="shared" si="18"/>
        <v>16</v>
      </c>
      <c r="I151" s="108">
        <f t="shared" si="19"/>
        <v>38</v>
      </c>
      <c r="J151" s="125">
        <f t="shared" si="20"/>
        <v>0.70370370370370372</v>
      </c>
      <c r="K151" s="108">
        <f t="shared" si="21"/>
        <v>39</v>
      </c>
      <c r="L151" s="121"/>
      <c r="M151" s="108"/>
      <c r="N151" s="108"/>
      <c r="O151" s="108"/>
      <c r="P151" s="108"/>
      <c r="Q151" s="127"/>
      <c r="R151" s="116"/>
      <c r="Y151" s="94"/>
      <c r="Z151" s="130"/>
      <c r="AA151" s="130"/>
      <c r="AB151" s="130"/>
      <c r="AC151" s="130"/>
      <c r="AE151" s="129" t="s">
        <v>140</v>
      </c>
      <c r="AF151" s="194">
        <v>26</v>
      </c>
      <c r="AG151" s="194">
        <v>14</v>
      </c>
      <c r="AH151" s="194">
        <v>13</v>
      </c>
      <c r="AI151" s="194">
        <v>27</v>
      </c>
      <c r="AJ151" s="99">
        <v>30</v>
      </c>
      <c r="AK151" s="129" t="s">
        <v>140</v>
      </c>
      <c r="AL151" s="194">
        <v>28</v>
      </c>
      <c r="AM151" s="194">
        <v>8</v>
      </c>
      <c r="AN151" s="194">
        <v>3</v>
      </c>
      <c r="AO151" s="194">
        <v>11</v>
      </c>
      <c r="AP151" s="99">
        <v>9</v>
      </c>
      <c r="AQ151" s="184"/>
    </row>
    <row r="152" spans="1:43" ht="15" customHeight="1" x14ac:dyDescent="0.25">
      <c r="A152" s="194" t="str">
        <f t="shared" si="22"/>
        <v/>
      </c>
      <c r="D152" s="115" t="s">
        <v>43</v>
      </c>
      <c r="E152" s="115" t="s">
        <v>287</v>
      </c>
      <c r="F152" s="68">
        <f t="shared" si="16"/>
        <v>29</v>
      </c>
      <c r="G152" s="108">
        <f t="shared" si="17"/>
        <v>4</v>
      </c>
      <c r="H152" s="108">
        <f t="shared" si="18"/>
        <v>0</v>
      </c>
      <c r="I152" s="108">
        <f t="shared" si="19"/>
        <v>4</v>
      </c>
      <c r="J152" s="125">
        <f t="shared" si="20"/>
        <v>0.13793103448275862</v>
      </c>
      <c r="K152" s="108">
        <f t="shared" si="21"/>
        <v>0</v>
      </c>
      <c r="L152" s="107" t="s">
        <v>38</v>
      </c>
      <c r="M152" s="116">
        <v>29</v>
      </c>
      <c r="N152" s="116">
        <v>4</v>
      </c>
      <c r="O152" s="116">
        <v>0</v>
      </c>
      <c r="P152" s="116">
        <v>4</v>
      </c>
      <c r="Q152" s="128"/>
      <c r="R152" s="116"/>
      <c r="Y152" s="94"/>
      <c r="Z152" s="184"/>
      <c r="AA152" s="184"/>
      <c r="AB152" s="184"/>
      <c r="AC152" s="184"/>
      <c r="AD152" s="123"/>
      <c r="AE152" s="129"/>
      <c r="AF152" s="184"/>
      <c r="AG152" s="184"/>
      <c r="AH152" s="184"/>
      <c r="AI152" s="184"/>
      <c r="AJ152" s="123"/>
      <c r="AK152" s="129"/>
      <c r="AL152" s="184"/>
      <c r="AM152" s="184"/>
      <c r="AN152" s="184"/>
      <c r="AO152" s="184"/>
      <c r="AP152" s="123"/>
      <c r="AQ152" s="184"/>
    </row>
    <row r="153" spans="1:43" ht="15" customHeight="1" x14ac:dyDescent="0.25">
      <c r="A153" s="194" t="str">
        <f t="shared" si="22"/>
        <v/>
      </c>
      <c r="C153" s="43">
        <v>6003</v>
      </c>
      <c r="D153" s="129" t="s">
        <v>153</v>
      </c>
      <c r="E153" s="129" t="s">
        <v>154</v>
      </c>
      <c r="F153" s="68">
        <f t="shared" si="16"/>
        <v>29</v>
      </c>
      <c r="G153" s="108">
        <f t="shared" si="17"/>
        <v>6</v>
      </c>
      <c r="H153" s="108">
        <f t="shared" si="18"/>
        <v>6</v>
      </c>
      <c r="I153" s="108">
        <f t="shared" si="19"/>
        <v>12</v>
      </c>
      <c r="J153" s="125">
        <f t="shared" si="20"/>
        <v>0.41379310344827586</v>
      </c>
      <c r="K153" s="108">
        <f t="shared" si="21"/>
        <v>0</v>
      </c>
      <c r="L153" s="121"/>
      <c r="M153" s="108"/>
      <c r="N153" s="108"/>
      <c r="O153" s="108"/>
      <c r="P153" s="108"/>
      <c r="Q153" s="127"/>
      <c r="R153" s="116"/>
      <c r="Y153" s="94" t="s">
        <v>140</v>
      </c>
      <c r="Z153" s="130">
        <v>29</v>
      </c>
      <c r="AA153" s="130">
        <v>6</v>
      </c>
      <c r="AB153" s="130">
        <v>6</v>
      </c>
      <c r="AC153" s="130">
        <v>12</v>
      </c>
      <c r="AD153" s="99">
        <v>0</v>
      </c>
      <c r="AE153" s="129"/>
      <c r="AF153" s="184"/>
      <c r="AG153" s="184"/>
      <c r="AH153" s="184"/>
      <c r="AI153" s="184"/>
      <c r="AJ153" s="123"/>
      <c r="AK153" s="129"/>
      <c r="AL153" s="184"/>
      <c r="AM153" s="184"/>
      <c r="AN153" s="184"/>
      <c r="AO153" s="184"/>
      <c r="AP153" s="123"/>
      <c r="AQ153" s="184"/>
    </row>
    <row r="154" spans="1:43" ht="15" customHeight="1" x14ac:dyDescent="0.25">
      <c r="A154" s="194" t="str">
        <f t="shared" si="22"/>
        <v/>
      </c>
      <c r="D154" s="115" t="s">
        <v>320</v>
      </c>
      <c r="E154" s="115" t="s">
        <v>321</v>
      </c>
      <c r="F154" s="68">
        <f t="shared" si="16"/>
        <v>62</v>
      </c>
      <c r="G154" s="108">
        <f t="shared" si="17"/>
        <v>2</v>
      </c>
      <c r="H154" s="108">
        <f t="shared" si="18"/>
        <v>1</v>
      </c>
      <c r="I154" s="108">
        <f t="shared" si="19"/>
        <v>3</v>
      </c>
      <c r="J154" s="125">
        <f t="shared" si="20"/>
        <v>4.8387096774193547E-2</v>
      </c>
      <c r="K154" s="108">
        <f t="shared" si="21"/>
        <v>0</v>
      </c>
      <c r="L154" s="119" t="s">
        <v>119</v>
      </c>
      <c r="M154" s="116">
        <v>29</v>
      </c>
      <c r="N154" s="116">
        <v>2</v>
      </c>
      <c r="O154" s="116">
        <v>1</v>
      </c>
      <c r="P154" s="116">
        <v>3</v>
      </c>
      <c r="Q154" s="128" t="s">
        <v>339</v>
      </c>
      <c r="R154" s="116">
        <v>33</v>
      </c>
      <c r="Y154" s="94"/>
      <c r="Z154" s="184"/>
      <c r="AA154" s="184"/>
      <c r="AB154" s="184"/>
      <c r="AC154" s="184"/>
      <c r="AD154" s="123"/>
      <c r="AE154" s="129"/>
      <c r="AF154" s="184"/>
      <c r="AG154" s="184"/>
      <c r="AH154" s="184"/>
      <c r="AI154" s="184"/>
      <c r="AJ154" s="123"/>
      <c r="AK154" s="129"/>
      <c r="AL154" s="184"/>
      <c r="AM154" s="184"/>
      <c r="AN154" s="184"/>
      <c r="AO154" s="184"/>
      <c r="AP154" s="123"/>
      <c r="AQ154" s="184"/>
    </row>
    <row r="155" spans="1:43" ht="15" customHeight="1" x14ac:dyDescent="0.25">
      <c r="A155" s="194" t="str">
        <f t="shared" si="22"/>
        <v/>
      </c>
      <c r="C155" s="43">
        <v>8002</v>
      </c>
      <c r="D155" s="129" t="s">
        <v>202</v>
      </c>
      <c r="E155" s="129" t="s">
        <v>203</v>
      </c>
      <c r="F155" s="68">
        <f t="shared" si="16"/>
        <v>172</v>
      </c>
      <c r="G155" s="108">
        <f t="shared" si="17"/>
        <v>9</v>
      </c>
      <c r="H155" s="108">
        <f t="shared" si="18"/>
        <v>8</v>
      </c>
      <c r="I155" s="108">
        <f t="shared" si="19"/>
        <v>17</v>
      </c>
      <c r="J155" s="125">
        <f t="shared" si="20"/>
        <v>9.8837209302325577E-2</v>
      </c>
      <c r="K155" s="108">
        <f t="shared" si="21"/>
        <v>15</v>
      </c>
      <c r="L155" s="120" t="s">
        <v>184</v>
      </c>
      <c r="M155" s="116">
        <v>29</v>
      </c>
      <c r="N155" s="116">
        <v>3</v>
      </c>
      <c r="O155" s="116">
        <v>2</v>
      </c>
      <c r="P155" s="116">
        <v>5</v>
      </c>
      <c r="Q155" s="128" t="s">
        <v>341</v>
      </c>
      <c r="R155" s="116">
        <v>33</v>
      </c>
      <c r="S155" s="62" t="s">
        <v>184</v>
      </c>
      <c r="T155" s="31">
        <v>27</v>
      </c>
      <c r="U155" s="31">
        <v>0</v>
      </c>
      <c r="V155" s="31">
        <v>2</v>
      </c>
      <c r="W155" s="31">
        <v>2</v>
      </c>
      <c r="X155" s="63">
        <v>0</v>
      </c>
      <c r="Y155" s="94" t="s">
        <v>184</v>
      </c>
      <c r="Z155" s="130">
        <v>29</v>
      </c>
      <c r="AA155" s="130">
        <v>2</v>
      </c>
      <c r="AB155" s="130">
        <v>3</v>
      </c>
      <c r="AC155" s="130">
        <v>5</v>
      </c>
      <c r="AD155" s="99">
        <v>6</v>
      </c>
      <c r="AE155" s="129" t="s">
        <v>184</v>
      </c>
      <c r="AF155" s="194">
        <v>26</v>
      </c>
      <c r="AG155" s="194">
        <v>2</v>
      </c>
      <c r="AH155" s="194">
        <v>0</v>
      </c>
      <c r="AI155" s="194">
        <v>2</v>
      </c>
      <c r="AJ155" s="99">
        <v>9</v>
      </c>
      <c r="AK155" s="129" t="s">
        <v>414</v>
      </c>
      <c r="AL155" s="194">
        <v>28</v>
      </c>
      <c r="AM155" s="194">
        <v>2</v>
      </c>
      <c r="AN155" s="194">
        <v>1</v>
      </c>
      <c r="AO155" s="194">
        <v>3</v>
      </c>
      <c r="AP155" s="99">
        <v>0</v>
      </c>
      <c r="AQ155" s="184"/>
    </row>
    <row r="156" spans="1:43" ht="15" customHeight="1" x14ac:dyDescent="0.25">
      <c r="A156" s="194" t="str">
        <f t="shared" si="22"/>
        <v/>
      </c>
      <c r="C156" s="194">
        <v>5019</v>
      </c>
      <c r="D156" s="184" t="s">
        <v>43</v>
      </c>
      <c r="E156" s="184" t="s">
        <v>323</v>
      </c>
      <c r="F156" s="68">
        <f t="shared" si="16"/>
        <v>55</v>
      </c>
      <c r="G156" s="108">
        <f t="shared" si="17"/>
        <v>1</v>
      </c>
      <c r="H156" s="108">
        <f t="shared" si="18"/>
        <v>4</v>
      </c>
      <c r="I156" s="108">
        <f t="shared" si="19"/>
        <v>5</v>
      </c>
      <c r="J156" s="125">
        <f t="shared" si="20"/>
        <v>9.0909090909090912E-2</v>
      </c>
      <c r="K156" s="108">
        <f t="shared" si="21"/>
        <v>3</v>
      </c>
      <c r="L156" s="119" t="s">
        <v>119</v>
      </c>
      <c r="M156" s="116">
        <v>29</v>
      </c>
      <c r="N156" s="116">
        <v>1</v>
      </c>
      <c r="O156" s="116">
        <v>2</v>
      </c>
      <c r="P156" s="116">
        <v>3</v>
      </c>
      <c r="Q156" s="127"/>
      <c r="R156" s="116"/>
      <c r="Y156" s="94"/>
      <c r="Z156" s="194"/>
      <c r="AA156" s="194"/>
      <c r="AB156" s="194"/>
      <c r="AC156" s="194"/>
      <c r="AE156" s="129" t="s">
        <v>119</v>
      </c>
      <c r="AF156" s="184">
        <v>26</v>
      </c>
      <c r="AG156" s="184">
        <v>0</v>
      </c>
      <c r="AH156" s="184">
        <v>2</v>
      </c>
      <c r="AI156" s="184">
        <v>2</v>
      </c>
      <c r="AJ156" s="123">
        <v>3</v>
      </c>
      <c r="AK156" s="129"/>
      <c r="AL156" s="184"/>
      <c r="AM156" s="184"/>
      <c r="AN156" s="184"/>
      <c r="AO156" s="184"/>
      <c r="AP156" s="123"/>
      <c r="AQ156" s="184"/>
    </row>
    <row r="157" spans="1:43" ht="15" customHeight="1" x14ac:dyDescent="0.25">
      <c r="A157" s="194" t="str">
        <f t="shared" si="22"/>
        <v/>
      </c>
      <c r="C157" s="43">
        <v>6005</v>
      </c>
      <c r="D157" s="129" t="s">
        <v>71</v>
      </c>
      <c r="E157" s="129" t="s">
        <v>148</v>
      </c>
      <c r="F157" s="68">
        <f t="shared" si="16"/>
        <v>29</v>
      </c>
      <c r="G157" s="108">
        <f t="shared" si="17"/>
        <v>2</v>
      </c>
      <c r="H157" s="108">
        <f t="shared" si="18"/>
        <v>0</v>
      </c>
      <c r="I157" s="108">
        <f t="shared" si="19"/>
        <v>2</v>
      </c>
      <c r="J157" s="125">
        <f t="shared" si="20"/>
        <v>6.8965517241379309E-2</v>
      </c>
      <c r="K157" s="108">
        <f t="shared" si="21"/>
        <v>0</v>
      </c>
      <c r="L157" s="121"/>
      <c r="M157" s="108"/>
      <c r="N157" s="108"/>
      <c r="O157" s="108"/>
      <c r="P157" s="108"/>
      <c r="Q157" s="127"/>
      <c r="R157" s="116"/>
      <c r="Y157" s="94" t="s">
        <v>140</v>
      </c>
      <c r="Z157" s="130">
        <v>29</v>
      </c>
      <c r="AA157" s="130">
        <v>2</v>
      </c>
      <c r="AB157" s="130">
        <v>0</v>
      </c>
      <c r="AC157" s="130">
        <v>2</v>
      </c>
      <c r="AD157" s="99">
        <v>0</v>
      </c>
      <c r="AE157" s="129"/>
      <c r="AF157" s="184"/>
      <c r="AG157" s="184"/>
      <c r="AH157" s="184"/>
      <c r="AI157" s="184"/>
      <c r="AJ157" s="123"/>
      <c r="AK157" s="129"/>
      <c r="AL157" s="184"/>
      <c r="AM157" s="184"/>
      <c r="AN157" s="184"/>
      <c r="AO157" s="184"/>
      <c r="AP157" s="123"/>
      <c r="AQ157" s="184"/>
    </row>
    <row r="158" spans="1:43" ht="15" customHeight="1" x14ac:dyDescent="0.25">
      <c r="A158" s="194" t="str">
        <f t="shared" si="22"/>
        <v/>
      </c>
      <c r="C158" s="171">
        <v>4021</v>
      </c>
      <c r="D158" s="169" t="s">
        <v>22</v>
      </c>
      <c r="E158" s="169" t="s">
        <v>423</v>
      </c>
      <c r="F158" s="68">
        <f t="shared" si="16"/>
        <v>28</v>
      </c>
      <c r="G158" s="108">
        <f t="shared" si="17"/>
        <v>19</v>
      </c>
      <c r="H158" s="108">
        <f t="shared" si="18"/>
        <v>15</v>
      </c>
      <c r="I158" s="108">
        <f t="shared" si="19"/>
        <v>34</v>
      </c>
      <c r="J158" s="125">
        <f t="shared" si="20"/>
        <v>1.2142857142857142</v>
      </c>
      <c r="K158" s="108">
        <f t="shared" si="21"/>
        <v>3</v>
      </c>
      <c r="L158" s="121"/>
      <c r="M158" s="108"/>
      <c r="N158" s="108"/>
      <c r="O158" s="108"/>
      <c r="P158" s="108"/>
      <c r="Q158" s="127"/>
      <c r="R158" s="108"/>
      <c r="Y158" s="94"/>
      <c r="Z158" s="130"/>
      <c r="AA158" s="130"/>
      <c r="AB158" s="130"/>
      <c r="AC158" s="130"/>
      <c r="AE158" s="129"/>
      <c r="AK158" s="129" t="s">
        <v>415</v>
      </c>
      <c r="AL158" s="130">
        <v>28</v>
      </c>
      <c r="AM158" s="130">
        <v>19</v>
      </c>
      <c r="AN158" s="130">
        <v>15</v>
      </c>
      <c r="AO158" s="130">
        <v>34</v>
      </c>
      <c r="AP158" s="99">
        <v>3</v>
      </c>
      <c r="AQ158" s="184"/>
    </row>
    <row r="159" spans="1:43" ht="15" customHeight="1" x14ac:dyDescent="0.25">
      <c r="A159" s="194" t="str">
        <f t="shared" si="22"/>
        <v/>
      </c>
      <c r="C159" s="194">
        <v>3001</v>
      </c>
      <c r="D159" s="184" t="s">
        <v>16</v>
      </c>
      <c r="E159" s="184" t="s">
        <v>78</v>
      </c>
      <c r="F159" s="68">
        <f t="shared" si="16"/>
        <v>89</v>
      </c>
      <c r="G159" s="108">
        <f t="shared" si="17"/>
        <v>1</v>
      </c>
      <c r="H159" s="108">
        <f t="shared" si="18"/>
        <v>2</v>
      </c>
      <c r="I159" s="108">
        <f t="shared" si="19"/>
        <v>3</v>
      </c>
      <c r="J159" s="125">
        <f t="shared" si="20"/>
        <v>3.3707865168539325E-2</v>
      </c>
      <c r="K159" s="108">
        <f t="shared" si="21"/>
        <v>0</v>
      </c>
      <c r="L159" s="107"/>
      <c r="M159" s="108"/>
      <c r="N159" s="108"/>
      <c r="O159" s="108"/>
      <c r="P159" s="108"/>
      <c r="Q159" s="127" t="s">
        <v>339</v>
      </c>
      <c r="R159" s="116">
        <v>33</v>
      </c>
      <c r="S159" s="62" t="s">
        <v>266</v>
      </c>
      <c r="T159" s="31">
        <v>27</v>
      </c>
      <c r="U159" s="31">
        <v>1</v>
      </c>
      <c r="V159" s="31">
        <v>2</v>
      </c>
      <c r="W159" s="31">
        <v>3</v>
      </c>
      <c r="X159" s="63">
        <v>0</v>
      </c>
      <c r="Y159" s="94" t="s">
        <v>67</v>
      </c>
      <c r="Z159" s="130">
        <v>29</v>
      </c>
      <c r="AA159" s="130">
        <v>0</v>
      </c>
      <c r="AB159" s="130">
        <v>0</v>
      </c>
      <c r="AC159" s="130">
        <v>0</v>
      </c>
      <c r="AD159" s="99">
        <v>0</v>
      </c>
      <c r="AE159" s="129"/>
      <c r="AF159" s="184"/>
      <c r="AG159" s="184"/>
      <c r="AH159" s="184"/>
      <c r="AI159" s="184"/>
      <c r="AJ159" s="123"/>
      <c r="AK159" s="129"/>
      <c r="AL159" s="184"/>
      <c r="AM159" s="184"/>
      <c r="AN159" s="184"/>
      <c r="AO159" s="184"/>
      <c r="AP159" s="123"/>
      <c r="AQ159" s="184"/>
    </row>
    <row r="160" spans="1:43" ht="15" customHeight="1" x14ac:dyDescent="0.25">
      <c r="A160" s="194" t="str">
        <f t="shared" si="22"/>
        <v/>
      </c>
      <c r="C160" s="43">
        <v>4001</v>
      </c>
      <c r="D160" s="129" t="s">
        <v>109</v>
      </c>
      <c r="E160" s="129" t="s">
        <v>110</v>
      </c>
      <c r="F160" s="68">
        <f t="shared" si="16"/>
        <v>83</v>
      </c>
      <c r="G160" s="108">
        <f t="shared" si="17"/>
        <v>6</v>
      </c>
      <c r="H160" s="108">
        <f t="shared" si="18"/>
        <v>11</v>
      </c>
      <c r="I160" s="108">
        <f t="shared" si="19"/>
        <v>17</v>
      </c>
      <c r="J160" s="125">
        <f t="shared" si="20"/>
        <v>0.20481927710843373</v>
      </c>
      <c r="K160" s="108">
        <f t="shared" si="21"/>
        <v>9</v>
      </c>
      <c r="L160" s="121"/>
      <c r="M160" s="108"/>
      <c r="N160" s="108"/>
      <c r="O160" s="108"/>
      <c r="P160" s="108"/>
      <c r="Q160" s="127"/>
      <c r="R160" s="116"/>
      <c r="Y160" s="94" t="s">
        <v>92</v>
      </c>
      <c r="Z160" s="130">
        <v>29</v>
      </c>
      <c r="AA160" s="130">
        <v>1</v>
      </c>
      <c r="AB160" s="130">
        <v>7</v>
      </c>
      <c r="AC160" s="130">
        <v>8</v>
      </c>
      <c r="AD160" s="99">
        <v>3</v>
      </c>
      <c r="AE160" s="129" t="s">
        <v>92</v>
      </c>
      <c r="AF160" s="194">
        <v>26</v>
      </c>
      <c r="AG160" s="194">
        <v>1</v>
      </c>
      <c r="AH160" s="194">
        <v>2</v>
      </c>
      <c r="AI160" s="194">
        <v>3</v>
      </c>
      <c r="AJ160" s="99">
        <v>3</v>
      </c>
      <c r="AK160" s="129" t="s">
        <v>415</v>
      </c>
      <c r="AL160" s="194">
        <v>28</v>
      </c>
      <c r="AM160" s="194">
        <v>4</v>
      </c>
      <c r="AN160" s="194">
        <v>2</v>
      </c>
      <c r="AO160" s="194">
        <v>6</v>
      </c>
      <c r="AP160" s="99">
        <v>3</v>
      </c>
      <c r="AQ160" s="184"/>
    </row>
    <row r="161" spans="1:43" ht="15" customHeight="1" x14ac:dyDescent="0.25">
      <c r="A161" s="194" t="str">
        <f t="shared" si="22"/>
        <v/>
      </c>
      <c r="C161" s="43">
        <v>4002</v>
      </c>
      <c r="D161" s="129" t="s">
        <v>105</v>
      </c>
      <c r="E161" s="129" t="s">
        <v>106</v>
      </c>
      <c r="F161" s="68">
        <f t="shared" si="16"/>
        <v>83</v>
      </c>
      <c r="G161" s="108">
        <f t="shared" si="17"/>
        <v>8</v>
      </c>
      <c r="H161" s="108">
        <f t="shared" si="18"/>
        <v>6</v>
      </c>
      <c r="I161" s="108">
        <f t="shared" si="19"/>
        <v>14</v>
      </c>
      <c r="J161" s="125">
        <f t="shared" si="20"/>
        <v>0.16867469879518071</v>
      </c>
      <c r="K161" s="108">
        <f t="shared" si="21"/>
        <v>3</v>
      </c>
      <c r="L161" s="121"/>
      <c r="M161" s="108"/>
      <c r="N161" s="108"/>
      <c r="O161" s="108"/>
      <c r="P161" s="108"/>
      <c r="Q161" s="127"/>
      <c r="R161" s="116"/>
      <c r="Y161" s="94" t="s">
        <v>92</v>
      </c>
      <c r="Z161" s="130">
        <v>29</v>
      </c>
      <c r="AA161" s="130">
        <v>1</v>
      </c>
      <c r="AB161" s="130">
        <v>2</v>
      </c>
      <c r="AC161" s="130">
        <v>3</v>
      </c>
      <c r="AD161" s="99">
        <v>0</v>
      </c>
      <c r="AE161" s="129" t="s">
        <v>92</v>
      </c>
      <c r="AF161" s="130">
        <v>26</v>
      </c>
      <c r="AG161" s="130">
        <v>6</v>
      </c>
      <c r="AH161" s="130">
        <v>1</v>
      </c>
      <c r="AI161" s="130">
        <v>7</v>
      </c>
      <c r="AJ161" s="99">
        <v>3</v>
      </c>
      <c r="AK161" s="129" t="s">
        <v>415</v>
      </c>
      <c r="AL161" s="130">
        <v>28</v>
      </c>
      <c r="AM161" s="130">
        <v>1</v>
      </c>
      <c r="AN161" s="130">
        <v>3</v>
      </c>
      <c r="AO161" s="130">
        <v>4</v>
      </c>
      <c r="AP161" s="99">
        <v>0</v>
      </c>
      <c r="AQ161" s="184"/>
    </row>
    <row r="162" spans="1:43" ht="15" customHeight="1" x14ac:dyDescent="0.25">
      <c r="A162" s="194" t="str">
        <f t="shared" si="22"/>
        <v/>
      </c>
      <c r="C162" s="43">
        <v>2002</v>
      </c>
      <c r="D162" s="129" t="s">
        <v>59</v>
      </c>
      <c r="E162" s="129" t="s">
        <v>60</v>
      </c>
      <c r="F162" s="68">
        <f t="shared" si="16"/>
        <v>144</v>
      </c>
      <c r="G162" s="108">
        <f t="shared" si="17"/>
        <v>13</v>
      </c>
      <c r="H162" s="108">
        <f t="shared" si="18"/>
        <v>7</v>
      </c>
      <c r="I162" s="108">
        <f t="shared" si="19"/>
        <v>20</v>
      </c>
      <c r="J162" s="125">
        <f t="shared" si="20"/>
        <v>0.1388888888888889</v>
      </c>
      <c r="K162" s="108">
        <f t="shared" si="21"/>
        <v>0</v>
      </c>
      <c r="L162" s="107" t="s">
        <v>39</v>
      </c>
      <c r="M162" s="116">
        <v>29</v>
      </c>
      <c r="N162" s="116">
        <v>11</v>
      </c>
      <c r="O162" s="116">
        <v>3</v>
      </c>
      <c r="P162" s="116">
        <v>14</v>
      </c>
      <c r="Q162" s="128" t="s">
        <v>39</v>
      </c>
      <c r="R162" s="116">
        <v>33</v>
      </c>
      <c r="S162" s="62" t="s">
        <v>39</v>
      </c>
      <c r="T162" s="31">
        <v>27</v>
      </c>
      <c r="U162" s="31">
        <v>2</v>
      </c>
      <c r="V162" s="31">
        <v>4</v>
      </c>
      <c r="W162" s="31">
        <v>6</v>
      </c>
      <c r="X162" s="63">
        <v>0</v>
      </c>
      <c r="Y162" s="94" t="s">
        <v>39</v>
      </c>
      <c r="Z162" s="130">
        <v>29</v>
      </c>
      <c r="AA162" s="130">
        <v>0</v>
      </c>
      <c r="AB162" s="130">
        <v>0</v>
      </c>
      <c r="AC162" s="130">
        <v>0</v>
      </c>
      <c r="AD162" s="99">
        <v>0</v>
      </c>
      <c r="AE162" s="129" t="s">
        <v>39</v>
      </c>
      <c r="AF162" s="184">
        <v>26</v>
      </c>
      <c r="AG162" s="184">
        <v>0</v>
      </c>
      <c r="AH162" s="184">
        <v>0</v>
      </c>
      <c r="AI162" s="184">
        <v>0</v>
      </c>
      <c r="AJ162" s="123">
        <v>0</v>
      </c>
      <c r="AK162" s="129"/>
      <c r="AL162" s="184"/>
      <c r="AM162" s="184"/>
      <c r="AN162" s="184"/>
      <c r="AO162" s="184"/>
      <c r="AP162" s="123"/>
      <c r="AQ162" s="184"/>
    </row>
    <row r="163" spans="1:43" ht="15" customHeight="1" x14ac:dyDescent="0.25">
      <c r="A163" s="194" t="str">
        <f t="shared" si="22"/>
        <v/>
      </c>
      <c r="C163" s="43">
        <v>4003</v>
      </c>
      <c r="D163" s="184" t="s">
        <v>112</v>
      </c>
      <c r="E163" s="184" t="s">
        <v>113</v>
      </c>
      <c r="F163" s="68">
        <f t="shared" si="16"/>
        <v>83</v>
      </c>
      <c r="G163" s="108">
        <f t="shared" si="17"/>
        <v>5</v>
      </c>
      <c r="H163" s="108">
        <f t="shared" si="18"/>
        <v>9</v>
      </c>
      <c r="I163" s="108">
        <f t="shared" si="19"/>
        <v>14</v>
      </c>
      <c r="J163" s="125">
        <f t="shared" si="20"/>
        <v>0.16867469879518071</v>
      </c>
      <c r="K163" s="108">
        <f t="shared" si="21"/>
        <v>3</v>
      </c>
      <c r="L163" s="121"/>
      <c r="M163" s="108"/>
      <c r="N163" s="108"/>
      <c r="O163" s="108"/>
      <c r="P163" s="108"/>
      <c r="Q163" s="127"/>
      <c r="R163" s="116"/>
      <c r="Y163" s="94" t="s">
        <v>92</v>
      </c>
      <c r="Z163" s="194">
        <v>29</v>
      </c>
      <c r="AA163" s="194">
        <v>1</v>
      </c>
      <c r="AB163" s="194">
        <v>3</v>
      </c>
      <c r="AC163" s="194">
        <v>4</v>
      </c>
      <c r="AD163" s="99">
        <v>3</v>
      </c>
      <c r="AE163" s="129" t="s">
        <v>92</v>
      </c>
      <c r="AF163" s="194">
        <v>26</v>
      </c>
      <c r="AG163" s="194">
        <v>4</v>
      </c>
      <c r="AH163" s="194">
        <v>3</v>
      </c>
      <c r="AI163" s="194">
        <v>7</v>
      </c>
      <c r="AJ163" s="99">
        <v>0</v>
      </c>
      <c r="AK163" s="129" t="s">
        <v>415</v>
      </c>
      <c r="AL163" s="194">
        <v>28</v>
      </c>
      <c r="AM163" s="194">
        <v>0</v>
      </c>
      <c r="AN163" s="194">
        <v>3</v>
      </c>
      <c r="AO163" s="194">
        <v>3</v>
      </c>
      <c r="AP163" s="99">
        <v>0</v>
      </c>
      <c r="AQ163" s="184"/>
    </row>
    <row r="164" spans="1:43" ht="15" customHeight="1" x14ac:dyDescent="0.25">
      <c r="A164" s="194" t="str">
        <f t="shared" si="22"/>
        <v/>
      </c>
      <c r="C164" s="43">
        <v>8003</v>
      </c>
      <c r="D164" s="184" t="s">
        <v>53</v>
      </c>
      <c r="E164" s="184" t="s">
        <v>188</v>
      </c>
      <c r="F164" s="68">
        <f t="shared" si="16"/>
        <v>110</v>
      </c>
      <c r="G164" s="108">
        <f t="shared" si="17"/>
        <v>24</v>
      </c>
      <c r="H164" s="108">
        <f t="shared" si="18"/>
        <v>12</v>
      </c>
      <c r="I164" s="108">
        <f t="shared" si="19"/>
        <v>36</v>
      </c>
      <c r="J164" s="125">
        <f t="shared" si="20"/>
        <v>0.32727272727272727</v>
      </c>
      <c r="K164" s="108">
        <f t="shared" si="21"/>
        <v>3</v>
      </c>
      <c r="L164" s="107"/>
      <c r="M164" s="108"/>
      <c r="N164" s="108"/>
      <c r="O164" s="108"/>
      <c r="P164" s="108"/>
      <c r="Q164" s="127"/>
      <c r="R164" s="116"/>
      <c r="S164" s="62" t="s">
        <v>184</v>
      </c>
      <c r="T164" s="31">
        <v>27</v>
      </c>
      <c r="U164" s="31">
        <v>6</v>
      </c>
      <c r="V164" s="31">
        <v>4</v>
      </c>
      <c r="W164" s="31">
        <v>10</v>
      </c>
      <c r="X164" s="63">
        <v>0</v>
      </c>
      <c r="Y164" s="94" t="s">
        <v>184</v>
      </c>
      <c r="Z164" s="194">
        <v>29</v>
      </c>
      <c r="AA164" s="194">
        <v>14</v>
      </c>
      <c r="AB164" s="194">
        <v>4</v>
      </c>
      <c r="AC164" s="194">
        <v>18</v>
      </c>
      <c r="AD164" s="99">
        <v>0</v>
      </c>
      <c r="AE164" s="129" t="s">
        <v>184</v>
      </c>
      <c r="AF164" s="194">
        <v>26</v>
      </c>
      <c r="AG164" s="194">
        <v>2</v>
      </c>
      <c r="AH164" s="194">
        <v>3</v>
      </c>
      <c r="AI164" s="194">
        <v>5</v>
      </c>
      <c r="AJ164" s="99">
        <v>0</v>
      </c>
      <c r="AK164" s="129" t="s">
        <v>414</v>
      </c>
      <c r="AL164" s="194">
        <v>28</v>
      </c>
      <c r="AM164" s="194">
        <v>2</v>
      </c>
      <c r="AN164" s="194">
        <v>1</v>
      </c>
      <c r="AO164" s="194">
        <v>3</v>
      </c>
      <c r="AP164" s="99">
        <v>3</v>
      </c>
      <c r="AQ164" s="184"/>
    </row>
    <row r="165" spans="1:43" ht="15" customHeight="1" x14ac:dyDescent="0.25">
      <c r="A165" s="194" t="str">
        <f t="shared" si="22"/>
        <v/>
      </c>
      <c r="D165" s="115" t="s">
        <v>302</v>
      </c>
      <c r="E165" s="115" t="s">
        <v>303</v>
      </c>
      <c r="F165" s="68">
        <f t="shared" si="16"/>
        <v>62</v>
      </c>
      <c r="G165" s="108">
        <f t="shared" si="17"/>
        <v>26</v>
      </c>
      <c r="H165" s="108">
        <f t="shared" si="18"/>
        <v>17</v>
      </c>
      <c r="I165" s="108">
        <f t="shared" si="19"/>
        <v>43</v>
      </c>
      <c r="J165" s="125">
        <f t="shared" si="20"/>
        <v>0.69354838709677424</v>
      </c>
      <c r="K165" s="108">
        <f t="shared" si="21"/>
        <v>0</v>
      </c>
      <c r="L165" s="107" t="s">
        <v>39</v>
      </c>
      <c r="M165" s="116">
        <v>29</v>
      </c>
      <c r="N165" s="116">
        <v>26</v>
      </c>
      <c r="O165" s="116">
        <v>17</v>
      </c>
      <c r="P165" s="116">
        <v>43</v>
      </c>
      <c r="Q165" s="128" t="s">
        <v>39</v>
      </c>
      <c r="R165" s="116">
        <v>33</v>
      </c>
      <c r="Y165" s="94"/>
      <c r="Z165" s="184"/>
      <c r="AA165" s="184"/>
      <c r="AB165" s="184"/>
      <c r="AC165" s="184"/>
      <c r="AD165" s="123"/>
      <c r="AE165" s="129"/>
      <c r="AF165" s="184"/>
      <c r="AG165" s="184"/>
      <c r="AH165" s="184"/>
      <c r="AI165" s="184"/>
      <c r="AJ165" s="123"/>
      <c r="AK165" s="129"/>
      <c r="AL165" s="184"/>
      <c r="AM165" s="184"/>
      <c r="AN165" s="184"/>
      <c r="AO165" s="184"/>
      <c r="AP165" s="123"/>
      <c r="AQ165" s="184"/>
    </row>
    <row r="166" spans="1:43" ht="15" customHeight="1" x14ac:dyDescent="0.25">
      <c r="A166" s="194" t="str">
        <f t="shared" ref="A166:A197" si="23">IF(AND(ISTEXT(L166), ISTEXT(Q166), ISTEXT(S166), ISTEXT(Y166), ISTEXT(AE166),ISTEXT(AK166),ISTEXT(AQ166)),"Yes", "")</f>
        <v/>
      </c>
      <c r="C166" s="194"/>
      <c r="D166" s="115" t="s">
        <v>311</v>
      </c>
      <c r="E166" s="115" t="s">
        <v>312</v>
      </c>
      <c r="F166" s="68">
        <f t="shared" si="16"/>
        <v>62</v>
      </c>
      <c r="G166" s="108">
        <f t="shared" si="17"/>
        <v>1</v>
      </c>
      <c r="H166" s="108">
        <f t="shared" si="18"/>
        <v>1</v>
      </c>
      <c r="I166" s="108">
        <f t="shared" si="19"/>
        <v>2</v>
      </c>
      <c r="J166" s="125">
        <f t="shared" si="20"/>
        <v>3.2258064516129031E-2</v>
      </c>
      <c r="K166" s="108">
        <f t="shared" si="21"/>
        <v>0</v>
      </c>
      <c r="L166" s="107" t="s">
        <v>273</v>
      </c>
      <c r="M166" s="116">
        <v>29</v>
      </c>
      <c r="N166" s="116">
        <v>1</v>
      </c>
      <c r="O166" s="116">
        <v>1</v>
      </c>
      <c r="P166" s="116">
        <v>2</v>
      </c>
      <c r="Q166" s="128" t="s">
        <v>273</v>
      </c>
      <c r="R166" s="116">
        <v>33</v>
      </c>
      <c r="Y166" s="94"/>
      <c r="Z166" s="184"/>
      <c r="AA166" s="184"/>
      <c r="AB166" s="184"/>
      <c r="AC166" s="184"/>
      <c r="AD166" s="123"/>
      <c r="AE166" s="129"/>
      <c r="AF166" s="184"/>
      <c r="AG166" s="184"/>
      <c r="AH166" s="184"/>
      <c r="AI166" s="184"/>
      <c r="AJ166" s="123"/>
      <c r="AK166" s="129"/>
      <c r="AL166" s="184"/>
      <c r="AM166" s="184"/>
      <c r="AN166" s="184"/>
      <c r="AO166" s="184"/>
      <c r="AP166" s="123"/>
      <c r="AQ166" s="184"/>
    </row>
    <row r="167" spans="1:43" ht="15" customHeight="1" x14ac:dyDescent="0.25">
      <c r="A167" s="194" t="str">
        <f t="shared" si="23"/>
        <v/>
      </c>
      <c r="C167" s="43">
        <v>4017</v>
      </c>
      <c r="D167" s="129" t="s">
        <v>372</v>
      </c>
      <c r="E167" s="129" t="s">
        <v>373</v>
      </c>
      <c r="F167" s="68">
        <f t="shared" si="16"/>
        <v>26</v>
      </c>
      <c r="G167" s="108">
        <f t="shared" si="17"/>
        <v>18</v>
      </c>
      <c r="H167" s="108">
        <f t="shared" si="18"/>
        <v>3</v>
      </c>
      <c r="I167" s="108">
        <f t="shared" si="19"/>
        <v>21</v>
      </c>
      <c r="J167" s="125">
        <f t="shared" si="20"/>
        <v>0.80769230769230771</v>
      </c>
      <c r="K167" s="108">
        <f t="shared" si="21"/>
        <v>18</v>
      </c>
      <c r="L167" s="121"/>
      <c r="M167" s="108"/>
      <c r="N167" s="108"/>
      <c r="O167" s="108"/>
      <c r="P167" s="108"/>
      <c r="Q167" s="127"/>
      <c r="R167" s="116"/>
      <c r="Y167" s="94"/>
      <c r="Z167" s="130"/>
      <c r="AA167" s="130"/>
      <c r="AB167" s="130"/>
      <c r="AC167" s="130"/>
      <c r="AE167" s="129" t="s">
        <v>92</v>
      </c>
      <c r="AF167" s="184">
        <v>26</v>
      </c>
      <c r="AG167" s="184">
        <v>18</v>
      </c>
      <c r="AH167" s="184">
        <v>3</v>
      </c>
      <c r="AI167" s="184">
        <v>21</v>
      </c>
      <c r="AJ167" s="123">
        <v>18</v>
      </c>
      <c r="AK167" s="129"/>
      <c r="AL167" s="184"/>
      <c r="AM167" s="184"/>
      <c r="AN167" s="184"/>
      <c r="AO167" s="184"/>
      <c r="AP167" s="123"/>
      <c r="AQ167" s="184"/>
    </row>
    <row r="168" spans="1:43" ht="15" customHeight="1" x14ac:dyDescent="0.25">
      <c r="A168" s="194" t="str">
        <f t="shared" si="23"/>
        <v/>
      </c>
      <c r="C168" s="43">
        <v>7022</v>
      </c>
      <c r="D168" s="169" t="s">
        <v>32</v>
      </c>
      <c r="E168" s="169" t="s">
        <v>456</v>
      </c>
      <c r="F168" s="68">
        <f t="shared" si="16"/>
        <v>7</v>
      </c>
      <c r="G168" s="108">
        <f t="shared" si="17"/>
        <v>2</v>
      </c>
      <c r="H168" s="108">
        <f t="shared" si="18"/>
        <v>1</v>
      </c>
      <c r="I168" s="108">
        <f t="shared" si="19"/>
        <v>3</v>
      </c>
      <c r="J168" s="125">
        <f t="shared" si="20"/>
        <v>0.42857142857142855</v>
      </c>
      <c r="K168" s="108">
        <f t="shared" si="21"/>
        <v>0</v>
      </c>
      <c r="L168" s="121"/>
      <c r="M168" s="108"/>
      <c r="N168" s="108"/>
      <c r="O168" s="108"/>
      <c r="P168" s="108"/>
      <c r="Q168" s="127"/>
      <c r="R168" s="108"/>
      <c r="Y168" s="94"/>
      <c r="Z168" s="194"/>
      <c r="AA168" s="194"/>
      <c r="AB168" s="194"/>
      <c r="AC168" s="194"/>
      <c r="AE168" s="129"/>
      <c r="AF168" s="194"/>
      <c r="AG168" s="194"/>
      <c r="AH168" s="194"/>
      <c r="AI168" s="194"/>
      <c r="AK168" s="129" t="s">
        <v>162</v>
      </c>
      <c r="AL168" s="194">
        <v>7</v>
      </c>
      <c r="AM168" s="194">
        <v>2</v>
      </c>
      <c r="AN168" s="194">
        <v>1</v>
      </c>
      <c r="AO168" s="194">
        <v>3</v>
      </c>
      <c r="AP168" s="99">
        <v>0</v>
      </c>
      <c r="AQ168" s="184"/>
    </row>
    <row r="169" spans="1:43" ht="15" customHeight="1" x14ac:dyDescent="0.25">
      <c r="A169" s="194" t="str">
        <f t="shared" si="23"/>
        <v/>
      </c>
      <c r="D169" s="184" t="s">
        <v>51</v>
      </c>
      <c r="E169" s="184" t="s">
        <v>353</v>
      </c>
      <c r="F169" s="68">
        <f t="shared" si="16"/>
        <v>33</v>
      </c>
      <c r="G169" s="108">
        <f t="shared" si="17"/>
        <v>0</v>
      </c>
      <c r="H169" s="108">
        <f t="shared" si="18"/>
        <v>0</v>
      </c>
      <c r="I169" s="108">
        <f t="shared" si="19"/>
        <v>0</v>
      </c>
      <c r="J169" s="125">
        <f t="shared" si="20"/>
        <v>0</v>
      </c>
      <c r="K169" s="108">
        <f t="shared" si="21"/>
        <v>0</v>
      </c>
      <c r="L169" s="121"/>
      <c r="M169" s="108"/>
      <c r="N169" s="108"/>
      <c r="O169" s="108"/>
      <c r="P169" s="108"/>
      <c r="Q169" s="127" t="s">
        <v>339</v>
      </c>
      <c r="R169" s="116">
        <v>33</v>
      </c>
      <c r="Y169" s="94"/>
      <c r="Z169" s="103"/>
      <c r="AA169" s="103"/>
      <c r="AB169" s="103"/>
      <c r="AC169" s="103"/>
      <c r="AE169" s="129"/>
      <c r="AF169" s="184"/>
      <c r="AG169" s="184"/>
      <c r="AH169" s="184"/>
      <c r="AI169" s="184"/>
      <c r="AJ169" s="123"/>
      <c r="AK169" s="129"/>
      <c r="AL169" s="184"/>
      <c r="AM169" s="184"/>
      <c r="AN169" s="184"/>
      <c r="AO169" s="184"/>
      <c r="AP169" s="123"/>
      <c r="AQ169" s="184"/>
    </row>
    <row r="170" spans="1:43" ht="15" customHeight="1" x14ac:dyDescent="0.25">
      <c r="A170" s="194" t="str">
        <f t="shared" si="23"/>
        <v/>
      </c>
      <c r="C170" s="194"/>
      <c r="D170" s="115" t="s">
        <v>317</v>
      </c>
      <c r="E170" s="115" t="s">
        <v>318</v>
      </c>
      <c r="F170" s="68">
        <f t="shared" si="16"/>
        <v>62</v>
      </c>
      <c r="G170" s="108">
        <f t="shared" si="17"/>
        <v>2</v>
      </c>
      <c r="H170" s="108">
        <f t="shared" si="18"/>
        <v>3</v>
      </c>
      <c r="I170" s="108">
        <f t="shared" si="19"/>
        <v>5</v>
      </c>
      <c r="J170" s="125">
        <f t="shared" si="20"/>
        <v>8.0645161290322578E-2</v>
      </c>
      <c r="K170" s="108">
        <f t="shared" si="21"/>
        <v>0</v>
      </c>
      <c r="L170" s="119" t="s">
        <v>119</v>
      </c>
      <c r="M170" s="116">
        <v>29</v>
      </c>
      <c r="N170" s="116">
        <v>2</v>
      </c>
      <c r="O170" s="116">
        <v>3</v>
      </c>
      <c r="P170" s="116">
        <v>5</v>
      </c>
      <c r="Q170" s="128"/>
      <c r="R170" s="116">
        <v>33</v>
      </c>
      <c r="Y170" s="94"/>
      <c r="Z170" s="184"/>
      <c r="AA170" s="184"/>
      <c r="AB170" s="184"/>
      <c r="AC170" s="184"/>
      <c r="AD170" s="123"/>
      <c r="AE170" s="129"/>
      <c r="AF170" s="184"/>
      <c r="AG170" s="184"/>
      <c r="AH170" s="184"/>
      <c r="AI170" s="184"/>
      <c r="AJ170" s="123"/>
      <c r="AK170" s="129"/>
      <c r="AL170" s="184"/>
      <c r="AM170" s="184"/>
      <c r="AN170" s="184"/>
      <c r="AO170" s="184"/>
      <c r="AP170" s="123"/>
      <c r="AQ170" s="184"/>
    </row>
    <row r="171" spans="1:43" ht="15" customHeight="1" x14ac:dyDescent="0.25">
      <c r="A171" s="194" t="str">
        <f t="shared" si="23"/>
        <v/>
      </c>
      <c r="D171" s="115" t="s">
        <v>32</v>
      </c>
      <c r="E171" s="115" t="s">
        <v>305</v>
      </c>
      <c r="F171" s="68">
        <f t="shared" si="16"/>
        <v>62</v>
      </c>
      <c r="G171" s="108">
        <f t="shared" si="17"/>
        <v>4</v>
      </c>
      <c r="H171" s="108">
        <f t="shared" si="18"/>
        <v>2</v>
      </c>
      <c r="I171" s="108">
        <f t="shared" si="19"/>
        <v>6</v>
      </c>
      <c r="J171" s="125">
        <f t="shared" si="20"/>
        <v>9.6774193548387094E-2</v>
      </c>
      <c r="K171" s="108">
        <f t="shared" si="21"/>
        <v>0</v>
      </c>
      <c r="L171" s="107" t="s">
        <v>39</v>
      </c>
      <c r="M171" s="116">
        <v>29</v>
      </c>
      <c r="N171" s="116">
        <v>4</v>
      </c>
      <c r="O171" s="116">
        <v>2</v>
      </c>
      <c r="P171" s="116">
        <v>6</v>
      </c>
      <c r="Q171" s="128" t="s">
        <v>266</v>
      </c>
      <c r="R171" s="116">
        <v>33</v>
      </c>
      <c r="Y171" s="94"/>
      <c r="Z171" s="130"/>
      <c r="AA171" s="130"/>
      <c r="AB171" s="130"/>
      <c r="AC171" s="130"/>
      <c r="AE171" s="129"/>
      <c r="AF171" s="184"/>
      <c r="AG171" s="184"/>
      <c r="AH171" s="184"/>
      <c r="AI171" s="184"/>
      <c r="AJ171" s="123"/>
      <c r="AK171" s="129"/>
      <c r="AL171" s="184"/>
      <c r="AM171" s="184"/>
      <c r="AN171" s="184"/>
      <c r="AO171" s="184"/>
      <c r="AP171" s="123"/>
      <c r="AQ171" s="184"/>
    </row>
    <row r="172" spans="1:43" ht="15" customHeight="1" x14ac:dyDescent="0.25">
      <c r="A172" s="194" t="str">
        <f t="shared" si="23"/>
        <v/>
      </c>
      <c r="C172" s="171">
        <v>4023</v>
      </c>
      <c r="D172" s="169" t="s">
        <v>100</v>
      </c>
      <c r="E172" s="169" t="s">
        <v>426</v>
      </c>
      <c r="F172" s="68">
        <f t="shared" si="16"/>
        <v>28</v>
      </c>
      <c r="G172" s="108">
        <f t="shared" si="17"/>
        <v>14</v>
      </c>
      <c r="H172" s="108">
        <f t="shared" si="18"/>
        <v>4</v>
      </c>
      <c r="I172" s="108">
        <f t="shared" si="19"/>
        <v>18</v>
      </c>
      <c r="J172" s="125">
        <f t="shared" si="20"/>
        <v>0.6428571428571429</v>
      </c>
      <c r="K172" s="108">
        <f t="shared" si="21"/>
        <v>12</v>
      </c>
      <c r="L172" s="121"/>
      <c r="M172" s="108"/>
      <c r="N172" s="108"/>
      <c r="O172" s="108"/>
      <c r="P172" s="108"/>
      <c r="Q172" s="127"/>
      <c r="R172" s="108"/>
      <c r="Y172" s="94"/>
      <c r="Z172" s="194"/>
      <c r="AA172" s="194"/>
      <c r="AB172" s="194"/>
      <c r="AC172" s="194"/>
      <c r="AE172" s="129"/>
      <c r="AF172" s="194"/>
      <c r="AG172" s="194"/>
      <c r="AH172" s="194"/>
      <c r="AI172" s="194"/>
      <c r="AK172" s="129" t="s">
        <v>415</v>
      </c>
      <c r="AL172" s="194">
        <v>28</v>
      </c>
      <c r="AM172" s="194">
        <v>14</v>
      </c>
      <c r="AN172" s="194">
        <v>4</v>
      </c>
      <c r="AO172" s="194">
        <v>18</v>
      </c>
      <c r="AP172" s="99">
        <v>12</v>
      </c>
      <c r="AQ172" s="184"/>
    </row>
    <row r="173" spans="1:43" ht="15" customHeight="1" x14ac:dyDescent="0.25">
      <c r="A173" s="194" t="str">
        <f t="shared" si="23"/>
        <v/>
      </c>
      <c r="C173" s="43">
        <v>4024</v>
      </c>
      <c r="D173" s="110" t="s">
        <v>447</v>
      </c>
      <c r="E173" s="110" t="s">
        <v>446</v>
      </c>
      <c r="F173" s="68">
        <f t="shared" si="16"/>
        <v>20</v>
      </c>
      <c r="G173" s="108">
        <f t="shared" si="17"/>
        <v>0</v>
      </c>
      <c r="H173" s="108">
        <f t="shared" si="18"/>
        <v>0</v>
      </c>
      <c r="I173" s="108">
        <f t="shared" si="19"/>
        <v>0</v>
      </c>
      <c r="J173" s="125">
        <f t="shared" si="20"/>
        <v>0</v>
      </c>
      <c r="K173" s="108">
        <f t="shared" si="21"/>
        <v>0</v>
      </c>
      <c r="L173" s="121"/>
      <c r="M173" s="108"/>
      <c r="N173" s="108"/>
      <c r="O173" s="108"/>
      <c r="P173" s="108"/>
      <c r="Q173" s="127"/>
      <c r="R173" s="108"/>
      <c r="Y173" s="94"/>
      <c r="Z173" s="194"/>
      <c r="AA173" s="194"/>
      <c r="AB173" s="194"/>
      <c r="AC173" s="194"/>
      <c r="AE173" s="129"/>
      <c r="AF173" s="194"/>
      <c r="AG173" s="194"/>
      <c r="AH173" s="194"/>
      <c r="AI173" s="194"/>
      <c r="AK173" s="129" t="s">
        <v>415</v>
      </c>
      <c r="AL173" s="194">
        <v>20</v>
      </c>
      <c r="AM173" s="194">
        <v>0</v>
      </c>
      <c r="AN173" s="194">
        <v>0</v>
      </c>
      <c r="AO173" s="194">
        <v>0</v>
      </c>
      <c r="AP173" s="99">
        <v>0</v>
      </c>
      <c r="AQ173" s="184"/>
    </row>
    <row r="174" spans="1:43" ht="15" customHeight="1" x14ac:dyDescent="0.25">
      <c r="A174" s="194" t="str">
        <f t="shared" si="23"/>
        <v/>
      </c>
      <c r="C174" s="43">
        <v>1009</v>
      </c>
      <c r="D174" s="184" t="s">
        <v>10</v>
      </c>
      <c r="E174" s="184" t="s">
        <v>28</v>
      </c>
      <c r="F174" s="68">
        <f t="shared" si="16"/>
        <v>172</v>
      </c>
      <c r="G174" s="108">
        <f t="shared" si="17"/>
        <v>12</v>
      </c>
      <c r="H174" s="108">
        <f t="shared" si="18"/>
        <v>7</v>
      </c>
      <c r="I174" s="108">
        <f t="shared" si="19"/>
        <v>19</v>
      </c>
      <c r="J174" s="125">
        <f t="shared" si="20"/>
        <v>0.11046511627906977</v>
      </c>
      <c r="K174" s="108">
        <f t="shared" si="21"/>
        <v>0</v>
      </c>
      <c r="L174" s="118" t="s">
        <v>38</v>
      </c>
      <c r="M174" s="116">
        <v>29</v>
      </c>
      <c r="N174" s="116">
        <v>8</v>
      </c>
      <c r="O174" s="116">
        <v>3</v>
      </c>
      <c r="P174" s="116">
        <v>11</v>
      </c>
      <c r="Q174" s="93" t="s">
        <v>38</v>
      </c>
      <c r="R174" s="116">
        <v>33</v>
      </c>
      <c r="S174" s="62" t="s">
        <v>38</v>
      </c>
      <c r="T174" s="31">
        <v>27</v>
      </c>
      <c r="U174" s="31">
        <v>1</v>
      </c>
      <c r="V174" s="31">
        <v>0</v>
      </c>
      <c r="W174" s="31">
        <v>1</v>
      </c>
      <c r="X174" s="63">
        <v>0</v>
      </c>
      <c r="Y174" s="94" t="s">
        <v>38</v>
      </c>
      <c r="Z174" s="194">
        <v>29</v>
      </c>
      <c r="AA174" s="194">
        <v>0</v>
      </c>
      <c r="AB174" s="194">
        <v>1</v>
      </c>
      <c r="AC174" s="194">
        <v>1</v>
      </c>
      <c r="AD174" s="99">
        <v>0</v>
      </c>
      <c r="AE174" s="129" t="s">
        <v>38</v>
      </c>
      <c r="AF174" s="194">
        <v>26</v>
      </c>
      <c r="AG174" s="194">
        <v>3</v>
      </c>
      <c r="AH174" s="194">
        <v>3</v>
      </c>
      <c r="AI174" s="194">
        <v>6</v>
      </c>
      <c r="AJ174" s="99">
        <v>0</v>
      </c>
      <c r="AK174" s="129" t="s">
        <v>38</v>
      </c>
      <c r="AL174" s="194">
        <v>28</v>
      </c>
      <c r="AM174" s="194">
        <v>0</v>
      </c>
      <c r="AN174" s="194">
        <v>0</v>
      </c>
      <c r="AO174" s="194">
        <v>0</v>
      </c>
      <c r="AP174" s="99">
        <v>0</v>
      </c>
      <c r="AQ174" s="184"/>
    </row>
    <row r="175" spans="1:43" ht="15" customHeight="1" x14ac:dyDescent="0.25">
      <c r="A175" s="194" t="str">
        <f t="shared" si="23"/>
        <v/>
      </c>
      <c r="C175" s="43">
        <v>5022</v>
      </c>
      <c r="D175" s="169" t="s">
        <v>417</v>
      </c>
      <c r="E175" s="184" t="s">
        <v>418</v>
      </c>
      <c r="F175" s="68">
        <f t="shared" si="16"/>
        <v>28</v>
      </c>
      <c r="G175" s="108">
        <f t="shared" si="17"/>
        <v>10</v>
      </c>
      <c r="H175" s="108">
        <f t="shared" si="18"/>
        <v>9</v>
      </c>
      <c r="I175" s="108">
        <f t="shared" si="19"/>
        <v>19</v>
      </c>
      <c r="J175" s="125">
        <f t="shared" si="20"/>
        <v>0.6785714285714286</v>
      </c>
      <c r="K175" s="108">
        <f t="shared" si="21"/>
        <v>6</v>
      </c>
      <c r="L175" s="121"/>
      <c r="M175" s="108"/>
      <c r="N175" s="108"/>
      <c r="O175" s="108"/>
      <c r="P175" s="108"/>
      <c r="Q175" s="127"/>
      <c r="R175" s="116"/>
      <c r="Y175" s="94"/>
      <c r="Z175" s="194"/>
      <c r="AA175" s="194"/>
      <c r="AB175" s="194"/>
      <c r="AC175" s="194"/>
      <c r="AE175" s="129"/>
      <c r="AF175" s="194"/>
      <c r="AG175" s="194"/>
      <c r="AH175" s="194"/>
      <c r="AI175" s="194"/>
      <c r="AK175" s="129" t="s">
        <v>119</v>
      </c>
      <c r="AL175" s="194">
        <v>28</v>
      </c>
      <c r="AM175" s="194">
        <v>10</v>
      </c>
      <c r="AN175" s="194">
        <v>9</v>
      </c>
      <c r="AO175" s="194">
        <v>19</v>
      </c>
      <c r="AP175" s="99">
        <v>6</v>
      </c>
      <c r="AQ175" s="184"/>
    </row>
    <row r="176" spans="1:43" ht="15" customHeight="1" x14ac:dyDescent="0.25">
      <c r="A176" s="194" t="str">
        <f t="shared" si="23"/>
        <v/>
      </c>
      <c r="C176" s="194"/>
      <c r="D176" s="115" t="s">
        <v>197</v>
      </c>
      <c r="E176" s="115" t="s">
        <v>301</v>
      </c>
      <c r="F176" s="68">
        <f t="shared" si="16"/>
        <v>24</v>
      </c>
      <c r="G176" s="108">
        <f t="shared" si="17"/>
        <v>0</v>
      </c>
      <c r="H176" s="108">
        <f t="shared" si="18"/>
        <v>0</v>
      </c>
      <c r="I176" s="108">
        <f t="shared" si="19"/>
        <v>0</v>
      </c>
      <c r="J176" s="125">
        <f t="shared" si="20"/>
        <v>0</v>
      </c>
      <c r="K176" s="108">
        <f t="shared" si="21"/>
        <v>0</v>
      </c>
      <c r="L176" s="107" t="s">
        <v>266</v>
      </c>
      <c r="M176" s="116">
        <v>24</v>
      </c>
      <c r="N176" s="116">
        <v>0</v>
      </c>
      <c r="O176" s="116">
        <v>0</v>
      </c>
      <c r="P176" s="116">
        <v>0</v>
      </c>
      <c r="Q176" s="128"/>
      <c r="R176" s="116"/>
      <c r="Y176" s="94"/>
      <c r="Z176" s="184"/>
      <c r="AA176" s="184"/>
      <c r="AB176" s="184"/>
      <c r="AC176" s="184"/>
      <c r="AD176" s="123"/>
      <c r="AE176" s="129"/>
      <c r="AF176" s="184"/>
      <c r="AG176" s="184"/>
      <c r="AH176" s="184"/>
      <c r="AI176" s="184"/>
      <c r="AJ176" s="123"/>
      <c r="AK176" s="129"/>
      <c r="AL176" s="184"/>
      <c r="AM176" s="184"/>
      <c r="AN176" s="184"/>
      <c r="AO176" s="184"/>
      <c r="AP176" s="123"/>
      <c r="AQ176" s="184"/>
    </row>
    <row r="177" spans="1:43" ht="15" customHeight="1" x14ac:dyDescent="0.25">
      <c r="A177" s="194" t="str">
        <f t="shared" si="23"/>
        <v/>
      </c>
      <c r="C177" s="43">
        <v>3003</v>
      </c>
      <c r="D177" s="184" t="s">
        <v>69</v>
      </c>
      <c r="E177" s="184" t="s">
        <v>80</v>
      </c>
      <c r="F177" s="68">
        <f t="shared" si="16"/>
        <v>172</v>
      </c>
      <c r="G177" s="108">
        <f t="shared" si="17"/>
        <v>13</v>
      </c>
      <c r="H177" s="108">
        <f t="shared" si="18"/>
        <v>12</v>
      </c>
      <c r="I177" s="108">
        <f t="shared" si="19"/>
        <v>25</v>
      </c>
      <c r="J177" s="125">
        <f t="shared" si="20"/>
        <v>0.14534883720930233</v>
      </c>
      <c r="K177" s="108">
        <f t="shared" si="21"/>
        <v>12</v>
      </c>
      <c r="L177" s="118" t="s">
        <v>266</v>
      </c>
      <c r="M177" s="116">
        <v>29</v>
      </c>
      <c r="N177" s="116">
        <v>3</v>
      </c>
      <c r="O177" s="116">
        <v>4</v>
      </c>
      <c r="P177" s="116">
        <v>7</v>
      </c>
      <c r="Q177" s="128" t="s">
        <v>266</v>
      </c>
      <c r="R177" s="116">
        <v>33</v>
      </c>
      <c r="S177" s="62" t="s">
        <v>266</v>
      </c>
      <c r="T177" s="31">
        <v>27</v>
      </c>
      <c r="U177" s="31">
        <v>1</v>
      </c>
      <c r="V177" s="31">
        <v>5</v>
      </c>
      <c r="W177" s="31">
        <v>6</v>
      </c>
      <c r="X177" s="63">
        <v>3</v>
      </c>
      <c r="Y177" s="94" t="s">
        <v>67</v>
      </c>
      <c r="Z177" s="194">
        <v>29</v>
      </c>
      <c r="AA177" s="194">
        <v>7</v>
      </c>
      <c r="AB177" s="194">
        <v>2</v>
      </c>
      <c r="AC177" s="194">
        <v>9</v>
      </c>
      <c r="AD177" s="99">
        <v>3</v>
      </c>
      <c r="AE177" s="129" t="s">
        <v>67</v>
      </c>
      <c r="AF177" s="194">
        <v>26</v>
      </c>
      <c r="AG177" s="194">
        <v>2</v>
      </c>
      <c r="AH177" s="194">
        <v>1</v>
      </c>
      <c r="AI177" s="194">
        <v>3</v>
      </c>
      <c r="AJ177" s="99">
        <v>0</v>
      </c>
      <c r="AK177" s="129" t="s">
        <v>67</v>
      </c>
      <c r="AL177" s="194">
        <v>28</v>
      </c>
      <c r="AM177" s="194">
        <v>0</v>
      </c>
      <c r="AN177" s="194">
        <v>0</v>
      </c>
      <c r="AO177" s="194">
        <v>0</v>
      </c>
      <c r="AP177" s="99">
        <v>6</v>
      </c>
      <c r="AQ177" s="184"/>
    </row>
    <row r="178" spans="1:43" ht="15" customHeight="1" x14ac:dyDescent="0.25">
      <c r="A178" s="194" t="str">
        <f t="shared" si="23"/>
        <v/>
      </c>
      <c r="C178" s="43">
        <v>2004</v>
      </c>
      <c r="D178" s="184" t="s">
        <v>62</v>
      </c>
      <c r="E178" s="184" t="s">
        <v>64</v>
      </c>
      <c r="F178" s="68">
        <f t="shared" si="16"/>
        <v>118</v>
      </c>
      <c r="G178" s="108">
        <f t="shared" si="17"/>
        <v>9</v>
      </c>
      <c r="H178" s="108">
        <f t="shared" si="18"/>
        <v>17</v>
      </c>
      <c r="I178" s="108">
        <f t="shared" si="19"/>
        <v>26</v>
      </c>
      <c r="J178" s="125">
        <f t="shared" si="20"/>
        <v>0.22033898305084745</v>
      </c>
      <c r="K178" s="108">
        <f t="shared" si="21"/>
        <v>3</v>
      </c>
      <c r="L178" s="107" t="s">
        <v>39</v>
      </c>
      <c r="M178" s="116">
        <v>29</v>
      </c>
      <c r="N178" s="116">
        <v>4</v>
      </c>
      <c r="O178" s="116">
        <v>4</v>
      </c>
      <c r="P178" s="116">
        <v>8</v>
      </c>
      <c r="Q178" s="128" t="s">
        <v>39</v>
      </c>
      <c r="R178" s="116">
        <v>33</v>
      </c>
      <c r="S178" s="62" t="s">
        <v>39</v>
      </c>
      <c r="T178" s="31">
        <v>27</v>
      </c>
      <c r="U178" s="31">
        <v>3</v>
      </c>
      <c r="V178" s="31">
        <v>7</v>
      </c>
      <c r="W178" s="31">
        <v>10</v>
      </c>
      <c r="X178" s="63">
        <v>3</v>
      </c>
      <c r="Y178" s="94" t="s">
        <v>39</v>
      </c>
      <c r="Z178" s="194">
        <v>29</v>
      </c>
      <c r="AA178" s="194">
        <v>2</v>
      </c>
      <c r="AB178" s="194">
        <v>6</v>
      </c>
      <c r="AC178" s="194">
        <v>8</v>
      </c>
      <c r="AD178" s="99">
        <v>0</v>
      </c>
      <c r="AE178" s="129"/>
      <c r="AF178" s="184"/>
      <c r="AG178" s="184"/>
      <c r="AH178" s="184"/>
      <c r="AI178" s="184"/>
      <c r="AJ178" s="123"/>
      <c r="AK178" s="129"/>
      <c r="AL178" s="184"/>
      <c r="AM178" s="184"/>
      <c r="AN178" s="184"/>
      <c r="AO178" s="184"/>
      <c r="AP178" s="123"/>
      <c r="AQ178" s="184"/>
    </row>
    <row r="179" spans="1:43" ht="15" customHeight="1" x14ac:dyDescent="0.25">
      <c r="A179" s="194" t="str">
        <f t="shared" si="23"/>
        <v/>
      </c>
      <c r="D179" s="129" t="s">
        <v>41</v>
      </c>
      <c r="E179" s="129" t="s">
        <v>278</v>
      </c>
      <c r="F179" s="68">
        <f t="shared" si="16"/>
        <v>89</v>
      </c>
      <c r="G179" s="108">
        <f t="shared" si="17"/>
        <v>27</v>
      </c>
      <c r="H179" s="108">
        <f t="shared" si="18"/>
        <v>5</v>
      </c>
      <c r="I179" s="108">
        <f t="shared" si="19"/>
        <v>32</v>
      </c>
      <c r="J179" s="125">
        <f t="shared" si="20"/>
        <v>0.3595505617977528</v>
      </c>
      <c r="K179" s="108">
        <f t="shared" si="21"/>
        <v>0</v>
      </c>
      <c r="L179" s="120" t="s">
        <v>184</v>
      </c>
      <c r="M179" s="116">
        <v>29</v>
      </c>
      <c r="N179" s="116">
        <v>18</v>
      </c>
      <c r="O179" s="116">
        <v>5</v>
      </c>
      <c r="P179" s="116">
        <v>23</v>
      </c>
      <c r="Q179" s="128" t="s">
        <v>341</v>
      </c>
      <c r="R179" s="116">
        <v>33</v>
      </c>
      <c r="S179" s="62" t="s">
        <v>184</v>
      </c>
      <c r="T179" s="31">
        <v>27</v>
      </c>
      <c r="U179" s="31">
        <v>9</v>
      </c>
      <c r="V179" s="31">
        <v>0</v>
      </c>
      <c r="W179" s="31">
        <v>9</v>
      </c>
      <c r="X179" s="63">
        <v>0</v>
      </c>
      <c r="Y179" s="94"/>
      <c r="Z179" s="184"/>
      <c r="AA179" s="184"/>
      <c r="AB179" s="184"/>
      <c r="AC179" s="184"/>
      <c r="AD179" s="123"/>
      <c r="AE179" s="129"/>
      <c r="AF179" s="184"/>
      <c r="AG179" s="184"/>
      <c r="AH179" s="184"/>
      <c r="AI179" s="184"/>
      <c r="AJ179" s="123"/>
      <c r="AK179" s="129"/>
      <c r="AL179" s="184"/>
      <c r="AM179" s="184"/>
      <c r="AN179" s="184"/>
      <c r="AO179" s="184"/>
      <c r="AP179" s="123"/>
      <c r="AQ179" s="184"/>
    </row>
    <row r="180" spans="1:43" ht="15" customHeight="1" x14ac:dyDescent="0.25">
      <c r="A180" s="194" t="str">
        <f t="shared" si="23"/>
        <v/>
      </c>
      <c r="D180" s="115" t="s">
        <v>96</v>
      </c>
      <c r="E180" s="115" t="s">
        <v>293</v>
      </c>
      <c r="F180" s="68">
        <f t="shared" si="16"/>
        <v>29</v>
      </c>
      <c r="G180" s="108">
        <f t="shared" si="17"/>
        <v>10</v>
      </c>
      <c r="H180" s="108">
        <f t="shared" si="18"/>
        <v>0</v>
      </c>
      <c r="I180" s="108">
        <f t="shared" si="19"/>
        <v>10</v>
      </c>
      <c r="J180" s="125">
        <f t="shared" si="20"/>
        <v>0.34482758620689657</v>
      </c>
      <c r="K180" s="108">
        <f t="shared" si="21"/>
        <v>0</v>
      </c>
      <c r="L180" s="107" t="s">
        <v>266</v>
      </c>
      <c r="M180" s="116">
        <v>29</v>
      </c>
      <c r="N180" s="116">
        <v>10</v>
      </c>
      <c r="O180" s="116">
        <v>0</v>
      </c>
      <c r="P180" s="116">
        <v>10</v>
      </c>
      <c r="Q180" s="128"/>
      <c r="R180" s="116"/>
      <c r="Y180" s="94"/>
      <c r="Z180" s="184"/>
      <c r="AA180" s="184"/>
      <c r="AB180" s="184"/>
      <c r="AC180" s="184"/>
      <c r="AD180" s="123"/>
      <c r="AE180" s="129"/>
      <c r="AF180" s="184"/>
      <c r="AG180" s="184"/>
      <c r="AH180" s="184"/>
      <c r="AI180" s="184"/>
      <c r="AJ180" s="123"/>
      <c r="AK180" s="129"/>
      <c r="AL180" s="184"/>
      <c r="AM180" s="184"/>
      <c r="AN180" s="184"/>
      <c r="AO180" s="184"/>
      <c r="AP180" s="123"/>
      <c r="AQ180" s="184"/>
    </row>
    <row r="181" spans="1:43" ht="15" customHeight="1" x14ac:dyDescent="0.25">
      <c r="A181" s="194" t="str">
        <f t="shared" si="23"/>
        <v/>
      </c>
      <c r="C181" s="43">
        <v>7019</v>
      </c>
      <c r="D181" s="184" t="s">
        <v>70</v>
      </c>
      <c r="E181" s="184" t="s">
        <v>360</v>
      </c>
      <c r="F181" s="68">
        <f t="shared" si="16"/>
        <v>26</v>
      </c>
      <c r="G181" s="108">
        <f t="shared" si="17"/>
        <v>0</v>
      </c>
      <c r="H181" s="108">
        <f t="shared" si="18"/>
        <v>0</v>
      </c>
      <c r="I181" s="108">
        <f t="shared" si="19"/>
        <v>0</v>
      </c>
      <c r="J181" s="125">
        <f t="shared" si="20"/>
        <v>0</v>
      </c>
      <c r="K181" s="108">
        <f t="shared" si="21"/>
        <v>0</v>
      </c>
      <c r="L181" s="121"/>
      <c r="M181" s="108"/>
      <c r="N181" s="108"/>
      <c r="O181" s="108"/>
      <c r="P181" s="108"/>
      <c r="Q181" s="127"/>
      <c r="R181" s="116"/>
      <c r="Y181" s="94"/>
      <c r="Z181" s="194"/>
      <c r="AA181" s="194"/>
      <c r="AB181" s="194"/>
      <c r="AC181" s="194"/>
      <c r="AE181" s="129" t="s">
        <v>162</v>
      </c>
      <c r="AF181" s="184">
        <v>26</v>
      </c>
      <c r="AG181" s="184">
        <v>0</v>
      </c>
      <c r="AH181" s="184">
        <v>0</v>
      </c>
      <c r="AI181" s="184">
        <v>0</v>
      </c>
      <c r="AJ181" s="123">
        <v>0</v>
      </c>
      <c r="AK181" s="129"/>
      <c r="AL181" s="184"/>
      <c r="AM181" s="184"/>
      <c r="AN181" s="184"/>
      <c r="AO181" s="184"/>
      <c r="AP181" s="123"/>
      <c r="AQ181" s="184"/>
    </row>
    <row r="182" spans="1:43" ht="15" customHeight="1" x14ac:dyDescent="0.25">
      <c r="A182" s="194" t="str">
        <f t="shared" si="23"/>
        <v/>
      </c>
      <c r="C182" s="43">
        <v>4005</v>
      </c>
      <c r="D182" s="184" t="s">
        <v>102</v>
      </c>
      <c r="E182" s="184" t="s">
        <v>103</v>
      </c>
      <c r="F182" s="68">
        <f t="shared" si="16"/>
        <v>118</v>
      </c>
      <c r="G182" s="108">
        <f t="shared" si="17"/>
        <v>8</v>
      </c>
      <c r="H182" s="108">
        <f t="shared" si="18"/>
        <v>8</v>
      </c>
      <c r="I182" s="108">
        <f t="shared" si="19"/>
        <v>16</v>
      </c>
      <c r="J182" s="125">
        <f t="shared" si="20"/>
        <v>0.13559322033898305</v>
      </c>
      <c r="K182" s="108">
        <f t="shared" si="21"/>
        <v>0</v>
      </c>
      <c r="L182" s="107" t="s">
        <v>266</v>
      </c>
      <c r="M182" s="116">
        <v>29</v>
      </c>
      <c r="N182" s="116">
        <v>3</v>
      </c>
      <c r="O182" s="116">
        <v>0</v>
      </c>
      <c r="P182" s="116">
        <v>3</v>
      </c>
      <c r="Q182" s="128" t="s">
        <v>341</v>
      </c>
      <c r="R182" s="116">
        <v>33</v>
      </c>
      <c r="S182" s="62" t="s">
        <v>273</v>
      </c>
      <c r="T182" s="31">
        <v>27</v>
      </c>
      <c r="U182" s="31">
        <v>3</v>
      </c>
      <c r="V182" s="31">
        <v>3</v>
      </c>
      <c r="W182" s="31">
        <v>6</v>
      </c>
      <c r="X182" s="63">
        <v>0</v>
      </c>
      <c r="Y182" s="94" t="s">
        <v>92</v>
      </c>
      <c r="Z182" s="194">
        <v>29</v>
      </c>
      <c r="AA182" s="194">
        <v>2</v>
      </c>
      <c r="AB182" s="194">
        <v>5</v>
      </c>
      <c r="AC182" s="194">
        <v>7</v>
      </c>
      <c r="AD182" s="99">
        <v>0</v>
      </c>
      <c r="AE182" s="129"/>
      <c r="AF182" s="184"/>
      <c r="AG182" s="184"/>
      <c r="AH182" s="184"/>
      <c r="AI182" s="184"/>
      <c r="AJ182" s="123"/>
      <c r="AK182" s="129"/>
      <c r="AL182" s="184"/>
      <c r="AM182" s="184"/>
      <c r="AN182" s="184"/>
      <c r="AO182" s="184"/>
      <c r="AP182" s="123"/>
      <c r="AQ182" s="184"/>
    </row>
    <row r="183" spans="1:43" ht="15" customHeight="1" x14ac:dyDescent="0.25">
      <c r="A183" s="194" t="str">
        <f t="shared" si="23"/>
        <v/>
      </c>
      <c r="C183" s="43">
        <v>8007</v>
      </c>
      <c r="D183" s="184" t="s">
        <v>208</v>
      </c>
      <c r="E183" s="184" t="s">
        <v>209</v>
      </c>
      <c r="F183" s="68">
        <f t="shared" si="16"/>
        <v>118</v>
      </c>
      <c r="G183" s="108">
        <f t="shared" si="17"/>
        <v>4</v>
      </c>
      <c r="H183" s="108">
        <f t="shared" si="18"/>
        <v>4</v>
      </c>
      <c r="I183" s="108">
        <f t="shared" si="19"/>
        <v>8</v>
      </c>
      <c r="J183" s="125">
        <f t="shared" si="20"/>
        <v>6.7796610169491525E-2</v>
      </c>
      <c r="K183" s="108">
        <f t="shared" si="21"/>
        <v>3</v>
      </c>
      <c r="L183" s="120" t="s">
        <v>184</v>
      </c>
      <c r="M183" s="116">
        <v>29</v>
      </c>
      <c r="N183" s="116">
        <v>3</v>
      </c>
      <c r="O183" s="116">
        <v>4</v>
      </c>
      <c r="P183" s="116">
        <v>7</v>
      </c>
      <c r="Q183" s="128" t="s">
        <v>341</v>
      </c>
      <c r="R183" s="116">
        <v>33</v>
      </c>
      <c r="S183" s="62" t="s">
        <v>184</v>
      </c>
      <c r="T183" s="31">
        <v>27</v>
      </c>
      <c r="U183" s="31">
        <v>0</v>
      </c>
      <c r="V183" s="31">
        <v>0</v>
      </c>
      <c r="W183" s="31">
        <v>0</v>
      </c>
      <c r="X183" s="63">
        <v>0</v>
      </c>
      <c r="Y183" s="94" t="s">
        <v>184</v>
      </c>
      <c r="Z183" s="194">
        <v>29</v>
      </c>
      <c r="AA183" s="194">
        <v>1</v>
      </c>
      <c r="AB183" s="194">
        <v>0</v>
      </c>
      <c r="AC183" s="194">
        <v>1</v>
      </c>
      <c r="AD183" s="99">
        <v>3</v>
      </c>
      <c r="AE183" s="129"/>
      <c r="AF183" s="184"/>
      <c r="AG183" s="184"/>
      <c r="AH183" s="184"/>
      <c r="AI183" s="184"/>
      <c r="AJ183" s="123"/>
      <c r="AK183" s="129"/>
      <c r="AL183" s="184"/>
      <c r="AM183" s="184"/>
      <c r="AN183" s="184"/>
      <c r="AO183" s="184"/>
      <c r="AP183" s="123"/>
      <c r="AQ183" s="184"/>
    </row>
    <row r="184" spans="1:43" ht="15" customHeight="1" x14ac:dyDescent="0.25">
      <c r="A184" s="194" t="str">
        <f t="shared" si="23"/>
        <v/>
      </c>
      <c r="C184" s="194"/>
      <c r="D184" s="115" t="s">
        <v>55</v>
      </c>
      <c r="E184" s="115" t="s">
        <v>288</v>
      </c>
      <c r="F184" s="68">
        <f t="shared" si="16"/>
        <v>62</v>
      </c>
      <c r="G184" s="108">
        <f t="shared" si="17"/>
        <v>2</v>
      </c>
      <c r="H184" s="108">
        <f t="shared" si="18"/>
        <v>1</v>
      </c>
      <c r="I184" s="108">
        <f t="shared" si="19"/>
        <v>3</v>
      </c>
      <c r="J184" s="125">
        <f t="shared" si="20"/>
        <v>4.8387096774193547E-2</v>
      </c>
      <c r="K184" s="108">
        <f t="shared" si="21"/>
        <v>0</v>
      </c>
      <c r="L184" s="107" t="s">
        <v>38</v>
      </c>
      <c r="M184" s="116">
        <v>29</v>
      </c>
      <c r="N184" s="116">
        <v>2</v>
      </c>
      <c r="O184" s="116">
        <v>1</v>
      </c>
      <c r="P184" s="116">
        <v>3</v>
      </c>
      <c r="Q184" s="128" t="s">
        <v>38</v>
      </c>
      <c r="R184" s="116">
        <v>33</v>
      </c>
      <c r="Y184" s="8"/>
      <c r="Z184" s="184"/>
      <c r="AA184" s="184"/>
      <c r="AB184" s="184"/>
      <c r="AC184" s="184"/>
      <c r="AD184" s="123"/>
      <c r="AE184" s="129"/>
      <c r="AF184" s="184"/>
      <c r="AG184" s="184"/>
      <c r="AH184" s="184"/>
      <c r="AI184" s="184"/>
      <c r="AJ184" s="123"/>
      <c r="AK184" s="129"/>
      <c r="AL184" s="184"/>
      <c r="AM184" s="184"/>
      <c r="AN184" s="184"/>
      <c r="AO184" s="184"/>
      <c r="AP184" s="123"/>
      <c r="AQ184" s="184"/>
    </row>
    <row r="185" spans="1:43" ht="15" customHeight="1" x14ac:dyDescent="0.25">
      <c r="A185" s="194" t="str">
        <f t="shared" si="23"/>
        <v/>
      </c>
      <c r="C185" s="194">
        <v>3021</v>
      </c>
      <c r="D185" s="115" t="s">
        <v>20</v>
      </c>
      <c r="E185" s="115" t="s">
        <v>322</v>
      </c>
      <c r="F185" s="68">
        <f t="shared" si="16"/>
        <v>83</v>
      </c>
      <c r="G185" s="108">
        <f t="shared" si="17"/>
        <v>2</v>
      </c>
      <c r="H185" s="108">
        <f t="shared" si="18"/>
        <v>2</v>
      </c>
      <c r="I185" s="108">
        <f t="shared" si="19"/>
        <v>4</v>
      </c>
      <c r="J185" s="125">
        <f t="shared" si="20"/>
        <v>4.8192771084337352E-2</v>
      </c>
      <c r="K185" s="108">
        <f t="shared" si="21"/>
        <v>0</v>
      </c>
      <c r="L185" s="119" t="s">
        <v>119</v>
      </c>
      <c r="M185" s="116">
        <v>29</v>
      </c>
      <c r="N185" s="116">
        <v>2</v>
      </c>
      <c r="O185" s="116">
        <v>1</v>
      </c>
      <c r="P185" s="116">
        <v>3</v>
      </c>
      <c r="Q185" s="128"/>
      <c r="R185" s="116"/>
      <c r="Z185" s="184"/>
      <c r="AA185" s="184"/>
      <c r="AB185" s="184"/>
      <c r="AC185" s="184"/>
      <c r="AD185" s="123"/>
      <c r="AE185" s="129" t="s">
        <v>67</v>
      </c>
      <c r="AF185" s="194">
        <v>26</v>
      </c>
      <c r="AG185" s="194">
        <v>0</v>
      </c>
      <c r="AH185" s="194">
        <v>0</v>
      </c>
      <c r="AI185" s="194">
        <v>0</v>
      </c>
      <c r="AJ185" s="99">
        <v>0</v>
      </c>
      <c r="AK185" s="129" t="s">
        <v>67</v>
      </c>
      <c r="AL185" s="194">
        <v>28</v>
      </c>
      <c r="AM185" s="194">
        <v>0</v>
      </c>
      <c r="AN185" s="194">
        <v>1</v>
      </c>
      <c r="AO185" s="194">
        <v>1</v>
      </c>
      <c r="AP185" s="99">
        <v>0</v>
      </c>
      <c r="AQ185" s="184"/>
    </row>
    <row r="186" spans="1:43" ht="15" customHeight="1" x14ac:dyDescent="0.25">
      <c r="A186" s="194" t="str">
        <f t="shared" si="23"/>
        <v/>
      </c>
      <c r="D186" s="184" t="s">
        <v>355</v>
      </c>
      <c r="E186" s="184" t="s">
        <v>356</v>
      </c>
      <c r="F186" s="68">
        <f t="shared" si="16"/>
        <v>33</v>
      </c>
      <c r="G186" s="108">
        <f t="shared" si="17"/>
        <v>0</v>
      </c>
      <c r="H186" s="108">
        <f t="shared" si="18"/>
        <v>0</v>
      </c>
      <c r="I186" s="108">
        <f t="shared" si="19"/>
        <v>0</v>
      </c>
      <c r="J186" s="125">
        <f t="shared" si="20"/>
        <v>0</v>
      </c>
      <c r="K186" s="108">
        <f t="shared" si="21"/>
        <v>0</v>
      </c>
      <c r="L186" s="121"/>
      <c r="M186" s="108"/>
      <c r="N186" s="108"/>
      <c r="O186" s="108"/>
      <c r="P186" s="108"/>
      <c r="Q186" s="127" t="s">
        <v>273</v>
      </c>
      <c r="R186" s="116">
        <v>33</v>
      </c>
      <c r="Z186" s="130"/>
      <c r="AA186" s="130"/>
      <c r="AB186" s="130"/>
      <c r="AC186" s="130"/>
      <c r="AE186" s="129"/>
      <c r="AF186" s="184"/>
      <c r="AG186" s="184"/>
      <c r="AH186" s="184"/>
      <c r="AI186" s="184"/>
      <c r="AJ186" s="123"/>
      <c r="AK186" s="129"/>
      <c r="AL186" s="184"/>
      <c r="AM186" s="184"/>
      <c r="AN186" s="184"/>
      <c r="AO186" s="184"/>
      <c r="AP186" s="123"/>
      <c r="AQ186" s="184"/>
    </row>
    <row r="187" spans="1:43" ht="15" customHeight="1" x14ac:dyDescent="0.25">
      <c r="A187" s="194" t="str">
        <f t="shared" si="23"/>
        <v/>
      </c>
      <c r="C187" s="194"/>
      <c r="D187" s="184" t="s">
        <v>24</v>
      </c>
      <c r="E187" s="184" t="s">
        <v>97</v>
      </c>
      <c r="F187" s="68">
        <f t="shared" si="16"/>
        <v>89</v>
      </c>
      <c r="G187" s="108">
        <f t="shared" si="17"/>
        <v>0</v>
      </c>
      <c r="H187" s="108">
        <f t="shared" si="18"/>
        <v>0</v>
      </c>
      <c r="I187" s="108">
        <f t="shared" si="19"/>
        <v>0</v>
      </c>
      <c r="J187" s="125">
        <f t="shared" si="20"/>
        <v>0</v>
      </c>
      <c r="K187" s="108">
        <f t="shared" si="21"/>
        <v>0</v>
      </c>
      <c r="L187" s="107" t="s">
        <v>266</v>
      </c>
      <c r="M187" s="116">
        <v>29</v>
      </c>
      <c r="N187" s="116">
        <v>0</v>
      </c>
      <c r="O187" s="116">
        <v>0</v>
      </c>
      <c r="P187" s="116">
        <v>0</v>
      </c>
      <c r="Q187" s="128" t="s">
        <v>341</v>
      </c>
      <c r="R187" s="116">
        <v>33</v>
      </c>
      <c r="S187" s="62" t="s">
        <v>266</v>
      </c>
      <c r="T187" s="31">
        <v>27</v>
      </c>
      <c r="U187" s="31">
        <v>0</v>
      </c>
      <c r="V187" s="31">
        <v>0</v>
      </c>
      <c r="W187" s="31">
        <v>0</v>
      </c>
      <c r="X187" s="63">
        <v>0</v>
      </c>
      <c r="Z187" s="184"/>
      <c r="AA187" s="184"/>
      <c r="AB187" s="184"/>
      <c r="AC187" s="184"/>
      <c r="AD187" s="123"/>
      <c r="AE187" s="129"/>
      <c r="AF187" s="184"/>
      <c r="AG187" s="184"/>
      <c r="AH187" s="184"/>
      <c r="AI187" s="184"/>
      <c r="AJ187" s="123"/>
      <c r="AK187" s="129"/>
      <c r="AL187" s="184"/>
      <c r="AM187" s="184"/>
      <c r="AN187" s="184"/>
      <c r="AO187" s="184"/>
      <c r="AP187" s="123"/>
      <c r="AQ187" s="184"/>
    </row>
    <row r="188" spans="1:43" ht="15" customHeight="1" x14ac:dyDescent="0.25">
      <c r="A188" s="194" t="str">
        <f t="shared" si="23"/>
        <v/>
      </c>
      <c r="C188" s="43">
        <v>4006</v>
      </c>
      <c r="D188" s="184" t="s">
        <v>96</v>
      </c>
      <c r="E188" s="184" t="s">
        <v>97</v>
      </c>
      <c r="F188" s="68">
        <f t="shared" si="16"/>
        <v>55</v>
      </c>
      <c r="G188" s="108">
        <f t="shared" si="17"/>
        <v>30</v>
      </c>
      <c r="H188" s="108">
        <f t="shared" si="18"/>
        <v>22</v>
      </c>
      <c r="I188" s="108">
        <f t="shared" si="19"/>
        <v>52</v>
      </c>
      <c r="J188" s="125">
        <f t="shared" si="20"/>
        <v>0.94545454545454544</v>
      </c>
      <c r="K188" s="108">
        <f t="shared" si="21"/>
        <v>9</v>
      </c>
      <c r="L188" s="121"/>
      <c r="M188" s="108"/>
      <c r="N188" s="108"/>
      <c r="O188" s="108"/>
      <c r="P188" s="108"/>
      <c r="Q188" s="127"/>
      <c r="R188" s="116"/>
      <c r="Y188" t="s">
        <v>92</v>
      </c>
      <c r="Z188" s="194">
        <v>29</v>
      </c>
      <c r="AA188" s="194">
        <v>14</v>
      </c>
      <c r="AB188" s="194">
        <v>14</v>
      </c>
      <c r="AC188" s="194">
        <v>28</v>
      </c>
      <c r="AD188" s="99">
        <v>6</v>
      </c>
      <c r="AE188" s="129" t="s">
        <v>92</v>
      </c>
      <c r="AF188" s="129">
        <v>26</v>
      </c>
      <c r="AG188" s="129">
        <v>16</v>
      </c>
      <c r="AH188" s="129">
        <v>8</v>
      </c>
      <c r="AI188" s="129">
        <v>24</v>
      </c>
      <c r="AJ188" s="123">
        <v>3</v>
      </c>
      <c r="AK188" s="129"/>
      <c r="AL188" s="129"/>
      <c r="AM188" s="129"/>
      <c r="AN188" s="129"/>
      <c r="AO188" s="129"/>
      <c r="AP188" s="123"/>
      <c r="AQ188" s="184"/>
    </row>
    <row r="189" spans="1:43" ht="15" customHeight="1" x14ac:dyDescent="0.25">
      <c r="A189" s="194" t="str">
        <f t="shared" si="23"/>
        <v/>
      </c>
      <c r="C189" s="43">
        <v>2006</v>
      </c>
      <c r="D189" s="184" t="s">
        <v>22</v>
      </c>
      <c r="E189" s="184" t="s">
        <v>40</v>
      </c>
      <c r="F189" s="68">
        <f t="shared" si="16"/>
        <v>172</v>
      </c>
      <c r="G189" s="108">
        <f t="shared" si="17"/>
        <v>22</v>
      </c>
      <c r="H189" s="108">
        <f t="shared" si="18"/>
        <v>19</v>
      </c>
      <c r="I189" s="108">
        <f t="shared" si="19"/>
        <v>41</v>
      </c>
      <c r="J189" s="125">
        <f t="shared" si="20"/>
        <v>0.23837209302325582</v>
      </c>
      <c r="K189" s="108">
        <f t="shared" si="21"/>
        <v>12</v>
      </c>
      <c r="L189" s="107" t="s">
        <v>39</v>
      </c>
      <c r="M189" s="116">
        <v>29</v>
      </c>
      <c r="N189" s="116">
        <v>6</v>
      </c>
      <c r="O189" s="116">
        <v>5</v>
      </c>
      <c r="P189" s="116">
        <v>11</v>
      </c>
      <c r="Q189" s="128" t="s">
        <v>39</v>
      </c>
      <c r="R189" s="116">
        <v>33</v>
      </c>
      <c r="S189" s="62" t="s">
        <v>39</v>
      </c>
      <c r="T189" s="31">
        <v>27</v>
      </c>
      <c r="U189" s="31">
        <v>12</v>
      </c>
      <c r="V189" s="31">
        <v>4</v>
      </c>
      <c r="W189" s="31">
        <v>16</v>
      </c>
      <c r="X189" s="63">
        <v>3</v>
      </c>
      <c r="Y189" t="s">
        <v>39</v>
      </c>
      <c r="Z189" s="194">
        <v>29</v>
      </c>
      <c r="AA189" s="194">
        <v>1</v>
      </c>
      <c r="AB189" s="194">
        <v>5</v>
      </c>
      <c r="AC189" s="194">
        <v>6</v>
      </c>
      <c r="AD189" s="99">
        <v>3</v>
      </c>
      <c r="AE189" s="129" t="s">
        <v>39</v>
      </c>
      <c r="AF189" s="194">
        <v>26</v>
      </c>
      <c r="AG189" s="194">
        <v>3</v>
      </c>
      <c r="AH189" s="194">
        <v>5</v>
      </c>
      <c r="AI189" s="194">
        <v>8</v>
      </c>
      <c r="AJ189" s="99">
        <v>6</v>
      </c>
      <c r="AK189" s="129" t="s">
        <v>39</v>
      </c>
      <c r="AL189" s="194">
        <v>28</v>
      </c>
      <c r="AM189" s="194">
        <v>0</v>
      </c>
      <c r="AN189" s="194">
        <v>0</v>
      </c>
      <c r="AO189" s="194">
        <v>0</v>
      </c>
      <c r="AP189" s="99">
        <v>0</v>
      </c>
      <c r="AQ189" s="184"/>
    </row>
    <row r="190" spans="1:43" ht="15" customHeight="1" x14ac:dyDescent="0.25">
      <c r="A190" s="194" t="str">
        <f t="shared" si="23"/>
        <v/>
      </c>
      <c r="C190" s="194"/>
      <c r="D190" s="115" t="s">
        <v>57</v>
      </c>
      <c r="E190" s="115" t="s">
        <v>316</v>
      </c>
      <c r="F190" s="68">
        <f t="shared" si="16"/>
        <v>62</v>
      </c>
      <c r="G190" s="108">
        <f t="shared" si="17"/>
        <v>4</v>
      </c>
      <c r="H190" s="108">
        <f t="shared" si="18"/>
        <v>7</v>
      </c>
      <c r="I190" s="108">
        <f t="shared" si="19"/>
        <v>11</v>
      </c>
      <c r="J190" s="125">
        <f t="shared" si="20"/>
        <v>0.17741935483870969</v>
      </c>
      <c r="K190" s="108">
        <f t="shared" si="21"/>
        <v>0</v>
      </c>
      <c r="L190" s="119" t="s">
        <v>119</v>
      </c>
      <c r="M190" s="116">
        <v>29</v>
      </c>
      <c r="N190" s="116">
        <v>4</v>
      </c>
      <c r="O190" s="116">
        <v>7</v>
      </c>
      <c r="P190" s="116">
        <v>11</v>
      </c>
      <c r="Q190" s="128" t="s">
        <v>339</v>
      </c>
      <c r="R190" s="116">
        <v>33</v>
      </c>
      <c r="Z190" s="184"/>
      <c r="AA190" s="184"/>
      <c r="AB190" s="184"/>
      <c r="AC190" s="184"/>
      <c r="AD190" s="123"/>
      <c r="AE190" s="129"/>
      <c r="AF190" s="184"/>
      <c r="AG190" s="184"/>
      <c r="AH190" s="184"/>
      <c r="AI190" s="184"/>
      <c r="AJ190" s="123"/>
      <c r="AK190" s="129"/>
      <c r="AL190" s="184"/>
      <c r="AM190" s="184"/>
      <c r="AN190" s="184"/>
      <c r="AO190" s="184"/>
      <c r="AP190" s="123"/>
      <c r="AQ190" s="184"/>
    </row>
    <row r="191" spans="1:43" ht="15" customHeight="1" x14ac:dyDescent="0.25">
      <c r="A191" s="194" t="str">
        <f t="shared" si="23"/>
        <v/>
      </c>
      <c r="C191" s="194"/>
      <c r="D191" s="115" t="s">
        <v>294</v>
      </c>
      <c r="E191" s="115" t="s">
        <v>295</v>
      </c>
      <c r="F191" s="68">
        <f t="shared" si="16"/>
        <v>29</v>
      </c>
      <c r="G191" s="108">
        <f t="shared" si="17"/>
        <v>3</v>
      </c>
      <c r="H191" s="108">
        <f t="shared" si="18"/>
        <v>0</v>
      </c>
      <c r="I191" s="108">
        <f t="shared" si="19"/>
        <v>3</v>
      </c>
      <c r="J191" s="125">
        <f t="shared" si="20"/>
        <v>0.10344827586206896</v>
      </c>
      <c r="K191" s="108">
        <f t="shared" si="21"/>
        <v>0</v>
      </c>
      <c r="L191" s="107" t="s">
        <v>266</v>
      </c>
      <c r="M191" s="116">
        <v>29</v>
      </c>
      <c r="N191" s="116">
        <v>3</v>
      </c>
      <c r="O191" s="116">
        <v>0</v>
      </c>
      <c r="P191" s="116">
        <v>3</v>
      </c>
      <c r="Q191" s="128"/>
      <c r="R191" s="116"/>
      <c r="Z191" s="130"/>
      <c r="AA191" s="130"/>
      <c r="AB191" s="130"/>
      <c r="AC191" s="130"/>
      <c r="AE191" s="129"/>
      <c r="AF191" s="184"/>
      <c r="AG191" s="184"/>
      <c r="AH191" s="184"/>
      <c r="AI191" s="184"/>
      <c r="AJ191" s="123"/>
      <c r="AK191" s="129"/>
      <c r="AL191" s="184"/>
      <c r="AM191" s="184"/>
      <c r="AN191" s="184"/>
      <c r="AO191" s="184"/>
      <c r="AP191" s="123"/>
      <c r="AQ191" s="184"/>
    </row>
    <row r="192" spans="1:43" ht="15" customHeight="1" x14ac:dyDescent="0.25">
      <c r="A192" s="194" t="str">
        <f t="shared" si="23"/>
        <v/>
      </c>
      <c r="B192" s="194"/>
      <c r="C192" s="194">
        <v>5007</v>
      </c>
      <c r="D192" s="184" t="s">
        <v>24</v>
      </c>
      <c r="E192" s="184" t="s">
        <v>127</v>
      </c>
      <c r="F192" s="68">
        <f t="shared" si="16"/>
        <v>56</v>
      </c>
      <c r="G192" s="108">
        <f t="shared" si="17"/>
        <v>3</v>
      </c>
      <c r="H192" s="108">
        <f t="shared" si="18"/>
        <v>2</v>
      </c>
      <c r="I192" s="108">
        <f t="shared" si="19"/>
        <v>5</v>
      </c>
      <c r="J192" s="125">
        <f t="shared" si="20"/>
        <v>8.9285714285714288E-2</v>
      </c>
      <c r="K192" s="108">
        <f t="shared" si="21"/>
        <v>0</v>
      </c>
      <c r="L192" s="107"/>
      <c r="M192" s="108"/>
      <c r="N192" s="108"/>
      <c r="O192" s="108"/>
      <c r="P192" s="108"/>
      <c r="Q192" s="127"/>
      <c r="R192" s="116"/>
      <c r="S192" s="112" t="s">
        <v>119</v>
      </c>
      <c r="T192" s="108">
        <v>27</v>
      </c>
      <c r="U192" s="108">
        <v>3</v>
      </c>
      <c r="V192" s="108">
        <v>1</v>
      </c>
      <c r="W192" s="108">
        <v>4</v>
      </c>
      <c r="X192" s="99">
        <v>0</v>
      </c>
      <c r="Y192" s="184" t="s">
        <v>119</v>
      </c>
      <c r="Z192" s="194">
        <v>29</v>
      </c>
      <c r="AA192" s="194">
        <v>0</v>
      </c>
      <c r="AB192" s="194">
        <v>1</v>
      </c>
      <c r="AC192" s="194">
        <v>1</v>
      </c>
      <c r="AD192" s="99">
        <v>0</v>
      </c>
      <c r="AE192" s="184"/>
      <c r="AF192" s="184"/>
      <c r="AG192" s="184"/>
      <c r="AH192" s="184"/>
      <c r="AI192" s="184"/>
      <c r="AJ192" s="123"/>
      <c r="AK192" s="129"/>
      <c r="AL192" s="184"/>
      <c r="AM192" s="184"/>
      <c r="AN192" s="184"/>
      <c r="AO192" s="184"/>
      <c r="AP192" s="123"/>
      <c r="AQ192" s="184"/>
    </row>
    <row r="193" spans="1:43" ht="15" customHeight="1" x14ac:dyDescent="0.25">
      <c r="A193" s="194" t="str">
        <f t="shared" si="23"/>
        <v/>
      </c>
      <c r="C193" s="194">
        <v>7006</v>
      </c>
      <c r="D193" s="184" t="s">
        <v>41</v>
      </c>
      <c r="E193" s="184" t="s">
        <v>165</v>
      </c>
      <c r="F193" s="68">
        <f t="shared" si="16"/>
        <v>136</v>
      </c>
      <c r="G193" s="108">
        <f t="shared" si="17"/>
        <v>35</v>
      </c>
      <c r="H193" s="108">
        <f t="shared" si="18"/>
        <v>15</v>
      </c>
      <c r="I193" s="108">
        <f t="shared" si="19"/>
        <v>50</v>
      </c>
      <c r="J193" s="125">
        <f t="shared" si="20"/>
        <v>0.36764705882352944</v>
      </c>
      <c r="K193" s="108">
        <f t="shared" si="21"/>
        <v>25</v>
      </c>
      <c r="L193" s="107"/>
      <c r="M193" s="116"/>
      <c r="N193" s="116"/>
      <c r="O193" s="116"/>
      <c r="P193" s="116"/>
      <c r="Q193" s="128" t="s">
        <v>273</v>
      </c>
      <c r="R193" s="116">
        <v>33</v>
      </c>
      <c r="S193" s="62" t="s">
        <v>273</v>
      </c>
      <c r="T193" s="31">
        <v>27</v>
      </c>
      <c r="U193" s="31">
        <v>12</v>
      </c>
      <c r="V193" s="31">
        <v>7</v>
      </c>
      <c r="W193" s="31">
        <v>19</v>
      </c>
      <c r="X193" s="63">
        <v>10</v>
      </c>
      <c r="Y193" t="s">
        <v>162</v>
      </c>
      <c r="Z193" s="194">
        <v>29</v>
      </c>
      <c r="AA193" s="194">
        <v>11</v>
      </c>
      <c r="AB193" s="194">
        <v>3</v>
      </c>
      <c r="AC193" s="194">
        <v>14</v>
      </c>
      <c r="AD193" s="99">
        <v>9</v>
      </c>
      <c r="AE193" s="129" t="s">
        <v>162</v>
      </c>
      <c r="AF193" s="194">
        <v>26</v>
      </c>
      <c r="AG193" s="194">
        <v>6</v>
      </c>
      <c r="AH193" s="194">
        <v>3</v>
      </c>
      <c r="AI193" s="194">
        <v>9</v>
      </c>
      <c r="AJ193" s="99">
        <v>6</v>
      </c>
      <c r="AK193" s="129" t="s">
        <v>162</v>
      </c>
      <c r="AL193" s="194">
        <v>21</v>
      </c>
      <c r="AM193" s="194">
        <v>6</v>
      </c>
      <c r="AN193" s="194">
        <v>2</v>
      </c>
      <c r="AO193" s="194">
        <v>8</v>
      </c>
      <c r="AP193" s="99">
        <v>0</v>
      </c>
      <c r="AQ193" s="184"/>
    </row>
    <row r="194" spans="1:43" ht="15" customHeight="1" x14ac:dyDescent="0.25">
      <c r="A194" s="194" t="str">
        <f t="shared" si="23"/>
        <v/>
      </c>
      <c r="B194" s="103" t="s">
        <v>282</v>
      </c>
      <c r="C194" s="194">
        <v>4007</v>
      </c>
      <c r="D194" s="184" t="s">
        <v>93</v>
      </c>
      <c r="E194" s="184" t="s">
        <v>94</v>
      </c>
      <c r="F194" s="68">
        <f t="shared" si="16"/>
        <v>55</v>
      </c>
      <c r="G194" s="108">
        <f t="shared" si="17"/>
        <v>39</v>
      </c>
      <c r="H194" s="108">
        <f t="shared" si="18"/>
        <v>6</v>
      </c>
      <c r="I194" s="108">
        <f t="shared" si="19"/>
        <v>45</v>
      </c>
      <c r="J194" s="125">
        <f t="shared" si="20"/>
        <v>0.81818181818181823</v>
      </c>
      <c r="K194" s="108">
        <f t="shared" si="21"/>
        <v>15</v>
      </c>
      <c r="L194" s="121"/>
      <c r="M194" s="108"/>
      <c r="N194" s="108"/>
      <c r="O194" s="108"/>
      <c r="P194" s="108"/>
      <c r="Q194" s="127"/>
      <c r="R194" s="116"/>
      <c r="Y194" t="s">
        <v>92</v>
      </c>
      <c r="Z194" s="130">
        <v>29</v>
      </c>
      <c r="AA194" s="130">
        <v>27</v>
      </c>
      <c r="AB194" s="130">
        <v>3</v>
      </c>
      <c r="AC194" s="130">
        <v>30</v>
      </c>
      <c r="AD194" s="99">
        <v>9</v>
      </c>
      <c r="AE194" s="129" t="s">
        <v>92</v>
      </c>
      <c r="AF194" s="184">
        <v>26</v>
      </c>
      <c r="AG194" s="184">
        <v>12</v>
      </c>
      <c r="AH194" s="184">
        <v>3</v>
      </c>
      <c r="AI194" s="184">
        <v>15</v>
      </c>
      <c r="AJ194" s="123">
        <v>6</v>
      </c>
      <c r="AK194" s="129"/>
      <c r="AL194" s="184"/>
      <c r="AM194" s="184"/>
      <c r="AN194" s="184"/>
      <c r="AO194" s="184"/>
      <c r="AP194" s="123"/>
      <c r="AQ194" s="184"/>
    </row>
    <row r="195" spans="1:43" ht="15" customHeight="1" x14ac:dyDescent="0.25">
      <c r="A195" s="194" t="str">
        <f t="shared" si="23"/>
        <v/>
      </c>
      <c r="C195" s="103">
        <v>3019</v>
      </c>
      <c r="D195" s="184" t="s">
        <v>364</v>
      </c>
      <c r="E195" s="184" t="s">
        <v>365</v>
      </c>
      <c r="F195" s="68">
        <f t="shared" ref="F195:F258" si="24">SUM(M195+R195+T195+Z195+AF195+AL195+AR195)</f>
        <v>26</v>
      </c>
      <c r="G195" s="108">
        <f t="shared" ref="G195:G258" si="25">SUM(N195+U195+AA195+AG195+AM195+AS195)</f>
        <v>33</v>
      </c>
      <c r="H195" s="108">
        <f t="shared" ref="H195:H258" si="26">SUM(O195+V195+AB195+AH195+AN195+AT195)</f>
        <v>10</v>
      </c>
      <c r="I195" s="108">
        <f t="shared" ref="I195:I258" si="27">SUM(P195+W195+AC195+AI195+AO195+AU195)</f>
        <v>43</v>
      </c>
      <c r="J195" s="125">
        <f t="shared" ref="J195:J258" si="28">I195/F195</f>
        <v>1.6538461538461537</v>
      </c>
      <c r="K195" s="108">
        <f t="shared" ref="K195:K258" si="29">SUM(X195+AD195+AJ195+AP195+AV195)</f>
        <v>3</v>
      </c>
      <c r="L195" s="121"/>
      <c r="M195" s="108"/>
      <c r="N195" s="108"/>
      <c r="O195" s="108"/>
      <c r="P195" s="108"/>
      <c r="Q195" s="127"/>
      <c r="R195" s="116"/>
      <c r="Z195" s="194"/>
      <c r="AA195" s="194"/>
      <c r="AB195" s="194"/>
      <c r="AC195" s="194"/>
      <c r="AE195" s="129" t="s">
        <v>67</v>
      </c>
      <c r="AF195" s="184">
        <v>26</v>
      </c>
      <c r="AG195" s="184">
        <v>33</v>
      </c>
      <c r="AH195" s="184">
        <v>10</v>
      </c>
      <c r="AI195" s="184">
        <v>43</v>
      </c>
      <c r="AJ195" s="123">
        <v>3</v>
      </c>
      <c r="AK195" s="129"/>
      <c r="AL195" s="184"/>
      <c r="AM195" s="184"/>
      <c r="AN195" s="184"/>
      <c r="AO195" s="184"/>
      <c r="AP195" s="123"/>
      <c r="AQ195" s="184"/>
    </row>
    <row r="196" spans="1:43" ht="15" customHeight="1" x14ac:dyDescent="0.25">
      <c r="A196" s="194" t="str">
        <f t="shared" si="23"/>
        <v/>
      </c>
      <c r="C196" s="103">
        <v>8018</v>
      </c>
      <c r="D196" s="184" t="s">
        <v>112</v>
      </c>
      <c r="E196" s="184" t="s">
        <v>370</v>
      </c>
      <c r="F196" s="68">
        <f t="shared" si="24"/>
        <v>26</v>
      </c>
      <c r="G196" s="108">
        <f t="shared" si="25"/>
        <v>1</v>
      </c>
      <c r="H196" s="108">
        <f t="shared" si="26"/>
        <v>2</v>
      </c>
      <c r="I196" s="108">
        <f t="shared" si="27"/>
        <v>3</v>
      </c>
      <c r="J196" s="125">
        <f t="shared" si="28"/>
        <v>0.11538461538461539</v>
      </c>
      <c r="K196" s="108">
        <f t="shared" si="29"/>
        <v>0</v>
      </c>
      <c r="L196" s="121"/>
      <c r="M196" s="108"/>
      <c r="N196" s="108"/>
      <c r="O196" s="108"/>
      <c r="P196" s="108"/>
      <c r="Q196" s="127"/>
      <c r="R196" s="116"/>
      <c r="Z196" s="194"/>
      <c r="AA196" s="194"/>
      <c r="AB196" s="194"/>
      <c r="AC196" s="194"/>
      <c r="AE196" s="129" t="s">
        <v>184</v>
      </c>
      <c r="AF196" s="129">
        <v>26</v>
      </c>
      <c r="AG196" s="129">
        <v>1</v>
      </c>
      <c r="AH196" s="129">
        <v>2</v>
      </c>
      <c r="AI196" s="129">
        <v>3</v>
      </c>
      <c r="AJ196" s="123">
        <v>0</v>
      </c>
      <c r="AK196" s="129"/>
      <c r="AL196" s="129"/>
      <c r="AM196" s="129"/>
      <c r="AN196" s="129"/>
      <c r="AO196" s="129"/>
      <c r="AP196" s="123"/>
      <c r="AQ196" s="184"/>
    </row>
    <row r="197" spans="1:43" ht="15" customHeight="1" x14ac:dyDescent="0.25">
      <c r="A197" s="194" t="str">
        <f t="shared" si="23"/>
        <v/>
      </c>
      <c r="C197" s="103"/>
      <c r="D197" s="115" t="s">
        <v>297</v>
      </c>
      <c r="E197" s="115" t="s">
        <v>56</v>
      </c>
      <c r="F197" s="68">
        <f t="shared" si="24"/>
        <v>62</v>
      </c>
      <c r="G197" s="108">
        <f t="shared" si="25"/>
        <v>1</v>
      </c>
      <c r="H197" s="108">
        <f t="shared" si="26"/>
        <v>0</v>
      </c>
      <c r="I197" s="108">
        <f t="shared" si="27"/>
        <v>1</v>
      </c>
      <c r="J197" s="125">
        <f t="shared" si="28"/>
        <v>1.6129032258064516E-2</v>
      </c>
      <c r="K197" s="108">
        <f t="shared" si="29"/>
        <v>0</v>
      </c>
      <c r="L197" s="107" t="s">
        <v>266</v>
      </c>
      <c r="M197" s="116">
        <v>29</v>
      </c>
      <c r="N197" s="116">
        <v>1</v>
      </c>
      <c r="O197" s="116">
        <v>0</v>
      </c>
      <c r="P197" s="116">
        <v>1</v>
      </c>
      <c r="Q197" s="128" t="s">
        <v>266</v>
      </c>
      <c r="R197" s="116">
        <v>33</v>
      </c>
      <c r="Z197" s="194"/>
      <c r="AA197" s="194"/>
      <c r="AB197" s="194"/>
      <c r="AC197" s="194"/>
      <c r="AE197" s="129"/>
      <c r="AF197" s="184"/>
      <c r="AG197" s="184"/>
      <c r="AH197" s="184"/>
      <c r="AI197" s="184"/>
      <c r="AJ197" s="123"/>
      <c r="AK197" s="129"/>
      <c r="AL197" s="184"/>
      <c r="AM197" s="184"/>
      <c r="AN197" s="184"/>
      <c r="AO197" s="184"/>
      <c r="AP197" s="123"/>
      <c r="AQ197" s="184"/>
    </row>
    <row r="198" spans="1:43" ht="15" customHeight="1" x14ac:dyDescent="0.25">
      <c r="A198" s="194" t="str">
        <f t="shared" ref="A198:A229" si="30">IF(AND(ISTEXT(L198), ISTEXT(Q198), ISTEXT(S198), ISTEXT(Y198), ISTEXT(AE198),ISTEXT(AK198),ISTEXT(AQ198)),"Yes", "")</f>
        <v/>
      </c>
      <c r="C198" s="103"/>
      <c r="D198" s="115" t="s">
        <v>320</v>
      </c>
      <c r="E198" s="115" t="s">
        <v>331</v>
      </c>
      <c r="F198" s="68">
        <f t="shared" si="24"/>
        <v>29</v>
      </c>
      <c r="G198" s="108">
        <f t="shared" si="25"/>
        <v>1</v>
      </c>
      <c r="H198" s="108">
        <f t="shared" si="26"/>
        <v>0</v>
      </c>
      <c r="I198" s="108">
        <f t="shared" si="27"/>
        <v>1</v>
      </c>
      <c r="J198" s="125">
        <f t="shared" si="28"/>
        <v>3.4482758620689655E-2</v>
      </c>
      <c r="K198" s="108">
        <f t="shared" si="29"/>
        <v>0</v>
      </c>
      <c r="L198" s="120" t="s">
        <v>184</v>
      </c>
      <c r="M198" s="116">
        <v>29</v>
      </c>
      <c r="N198" s="116">
        <v>1</v>
      </c>
      <c r="O198" s="116">
        <v>0</v>
      </c>
      <c r="P198" s="116">
        <v>1</v>
      </c>
      <c r="Q198" s="128"/>
      <c r="R198" s="116"/>
      <c r="Z198" s="184"/>
      <c r="AA198" s="184"/>
      <c r="AB198" s="184"/>
      <c r="AC198" s="184"/>
      <c r="AD198" s="123"/>
      <c r="AE198" s="129"/>
      <c r="AF198" s="184"/>
      <c r="AG198" s="184"/>
      <c r="AH198" s="184"/>
      <c r="AI198" s="184"/>
      <c r="AJ198" s="123"/>
      <c r="AK198" s="129"/>
      <c r="AL198" s="184"/>
      <c r="AM198" s="184"/>
      <c r="AN198" s="184"/>
      <c r="AO198" s="184"/>
      <c r="AP198" s="123"/>
      <c r="AQ198" s="184"/>
    </row>
    <row r="199" spans="1:43" ht="15" customHeight="1" x14ac:dyDescent="0.25">
      <c r="A199" s="194" t="str">
        <f t="shared" si="30"/>
        <v/>
      </c>
      <c r="C199" s="103">
        <v>7007</v>
      </c>
      <c r="D199" s="184" t="s">
        <v>73</v>
      </c>
      <c r="E199" s="184" t="s">
        <v>173</v>
      </c>
      <c r="F199" s="68">
        <f t="shared" si="24"/>
        <v>91</v>
      </c>
      <c r="G199" s="108">
        <f t="shared" si="25"/>
        <v>5</v>
      </c>
      <c r="H199" s="108">
        <f t="shared" si="26"/>
        <v>3</v>
      </c>
      <c r="I199" s="108">
        <f t="shared" si="27"/>
        <v>8</v>
      </c>
      <c r="J199" s="125">
        <f t="shared" si="28"/>
        <v>8.7912087912087919E-2</v>
      </c>
      <c r="K199" s="108">
        <f t="shared" si="29"/>
        <v>3</v>
      </c>
      <c r="L199" s="107" t="s">
        <v>273</v>
      </c>
      <c r="M199" s="116">
        <v>29</v>
      </c>
      <c r="N199" s="116">
        <v>3</v>
      </c>
      <c r="O199" s="116">
        <v>0</v>
      </c>
      <c r="P199" s="116">
        <v>3</v>
      </c>
      <c r="Q199" s="128" t="s">
        <v>273</v>
      </c>
      <c r="R199" s="116">
        <v>33</v>
      </c>
      <c r="Y199" t="s">
        <v>162</v>
      </c>
      <c r="Z199" s="194">
        <v>29</v>
      </c>
      <c r="AA199" s="194">
        <v>2</v>
      </c>
      <c r="AB199" s="194">
        <v>3</v>
      </c>
      <c r="AC199" s="194">
        <v>5</v>
      </c>
      <c r="AD199" s="99">
        <v>3</v>
      </c>
      <c r="AE199" s="129"/>
      <c r="AF199" s="184"/>
      <c r="AG199" s="184"/>
      <c r="AH199" s="184"/>
      <c r="AI199" s="184"/>
      <c r="AJ199" s="123"/>
      <c r="AK199" s="129"/>
      <c r="AL199" s="184"/>
      <c r="AM199" s="184"/>
      <c r="AN199" s="184"/>
      <c r="AO199" s="184"/>
      <c r="AP199" s="123"/>
      <c r="AQ199" s="184"/>
    </row>
    <row r="200" spans="1:43" ht="15" customHeight="1" x14ac:dyDescent="0.25">
      <c r="A200" s="194" t="str">
        <f t="shared" si="30"/>
        <v/>
      </c>
      <c r="B200" s="194"/>
      <c r="C200" s="194">
        <v>7008</v>
      </c>
      <c r="D200" s="184" t="s">
        <v>182</v>
      </c>
      <c r="E200" s="184" t="s">
        <v>183</v>
      </c>
      <c r="F200" s="68">
        <f t="shared" si="24"/>
        <v>82</v>
      </c>
      <c r="G200" s="108">
        <f t="shared" si="25"/>
        <v>0</v>
      </c>
      <c r="H200" s="108">
        <f t="shared" si="26"/>
        <v>2</v>
      </c>
      <c r="I200" s="108">
        <f t="shared" si="27"/>
        <v>2</v>
      </c>
      <c r="J200" s="125">
        <f t="shared" si="28"/>
        <v>2.4390243902439025E-2</v>
      </c>
      <c r="K200" s="108">
        <f t="shared" si="29"/>
        <v>6</v>
      </c>
      <c r="L200" s="107"/>
      <c r="M200" s="108"/>
      <c r="N200" s="108"/>
      <c r="O200" s="108"/>
      <c r="P200" s="108"/>
      <c r="Q200" s="127"/>
      <c r="R200" s="116"/>
      <c r="S200" s="112" t="s">
        <v>273</v>
      </c>
      <c r="T200" s="108">
        <v>27</v>
      </c>
      <c r="U200" s="108">
        <v>0</v>
      </c>
      <c r="V200" s="108">
        <v>0</v>
      </c>
      <c r="W200" s="108">
        <v>0</v>
      </c>
      <c r="X200" s="99">
        <v>3</v>
      </c>
      <c r="Y200" s="184" t="s">
        <v>162</v>
      </c>
      <c r="Z200" s="194">
        <v>29</v>
      </c>
      <c r="AA200" s="194">
        <v>0</v>
      </c>
      <c r="AB200" s="194">
        <v>2</v>
      </c>
      <c r="AC200" s="194">
        <v>2</v>
      </c>
      <c r="AD200" s="99">
        <v>3</v>
      </c>
      <c r="AE200" s="184" t="s">
        <v>162</v>
      </c>
      <c r="AF200" s="184">
        <v>26</v>
      </c>
      <c r="AG200" s="184">
        <v>0</v>
      </c>
      <c r="AH200" s="184">
        <v>0</v>
      </c>
      <c r="AI200" s="184">
        <v>0</v>
      </c>
      <c r="AJ200" s="123">
        <v>0</v>
      </c>
      <c r="AK200" s="129"/>
      <c r="AL200" s="184"/>
      <c r="AM200" s="184"/>
      <c r="AN200" s="184"/>
      <c r="AO200" s="184"/>
      <c r="AP200" s="123"/>
      <c r="AQ200" s="184"/>
    </row>
    <row r="201" spans="1:43" ht="15" customHeight="1" x14ac:dyDescent="0.25">
      <c r="A201" s="194" t="str">
        <f t="shared" si="30"/>
        <v/>
      </c>
      <c r="C201" s="103"/>
      <c r="D201" s="115" t="s">
        <v>289</v>
      </c>
      <c r="E201" s="115" t="s">
        <v>290</v>
      </c>
      <c r="F201" s="68">
        <f t="shared" si="24"/>
        <v>29</v>
      </c>
      <c r="G201" s="108">
        <f t="shared" si="25"/>
        <v>0</v>
      </c>
      <c r="H201" s="108">
        <f t="shared" si="26"/>
        <v>2</v>
      </c>
      <c r="I201" s="108">
        <f t="shared" si="27"/>
        <v>2</v>
      </c>
      <c r="J201" s="125">
        <f t="shared" si="28"/>
        <v>6.8965517241379309E-2</v>
      </c>
      <c r="K201" s="108">
        <f t="shared" si="29"/>
        <v>0</v>
      </c>
      <c r="L201" s="107" t="s">
        <v>38</v>
      </c>
      <c r="M201" s="116">
        <v>29</v>
      </c>
      <c r="N201" s="116">
        <v>0</v>
      </c>
      <c r="O201" s="116">
        <v>2</v>
      </c>
      <c r="P201" s="116">
        <v>2</v>
      </c>
      <c r="Q201" s="128"/>
      <c r="R201" s="116"/>
      <c r="Z201" s="184"/>
      <c r="AA201" s="184"/>
      <c r="AB201" s="184"/>
      <c r="AC201" s="184"/>
      <c r="AD201" s="123"/>
      <c r="AE201" s="129"/>
      <c r="AF201" s="184"/>
      <c r="AG201" s="184"/>
      <c r="AH201" s="184"/>
      <c r="AI201" s="184"/>
      <c r="AJ201" s="123"/>
      <c r="AK201" s="129"/>
      <c r="AL201" s="184"/>
      <c r="AM201" s="184"/>
      <c r="AN201" s="184"/>
      <c r="AO201" s="184"/>
      <c r="AP201" s="123"/>
      <c r="AQ201" s="184"/>
    </row>
    <row r="202" spans="1:43" ht="15" customHeight="1" x14ac:dyDescent="0.25">
      <c r="A202" s="194" t="str">
        <f t="shared" si="30"/>
        <v/>
      </c>
      <c r="C202" s="103"/>
      <c r="D202" s="115" t="s">
        <v>146</v>
      </c>
      <c r="E202" s="115" t="s">
        <v>300</v>
      </c>
      <c r="F202" s="68">
        <f t="shared" si="24"/>
        <v>29</v>
      </c>
      <c r="G202" s="108">
        <f t="shared" si="25"/>
        <v>0</v>
      </c>
      <c r="H202" s="108">
        <f t="shared" si="26"/>
        <v>1</v>
      </c>
      <c r="I202" s="108">
        <f t="shared" si="27"/>
        <v>1</v>
      </c>
      <c r="J202" s="125">
        <f t="shared" si="28"/>
        <v>3.4482758620689655E-2</v>
      </c>
      <c r="K202" s="108">
        <f t="shared" si="29"/>
        <v>0</v>
      </c>
      <c r="L202" s="107" t="s">
        <v>266</v>
      </c>
      <c r="M202" s="116">
        <v>29</v>
      </c>
      <c r="N202" s="116">
        <v>0</v>
      </c>
      <c r="O202" s="116">
        <v>1</v>
      </c>
      <c r="P202" s="116">
        <v>1</v>
      </c>
      <c r="Q202" s="128"/>
      <c r="R202" s="116"/>
      <c r="Z202" s="184"/>
      <c r="AA202" s="184"/>
      <c r="AB202" s="184"/>
      <c r="AC202" s="184"/>
      <c r="AD202" s="123"/>
      <c r="AE202" s="129"/>
      <c r="AF202" s="129"/>
      <c r="AG202" s="129"/>
      <c r="AH202" s="129"/>
      <c r="AI202" s="129"/>
      <c r="AJ202" s="123"/>
      <c r="AK202" s="129"/>
      <c r="AL202" s="129"/>
      <c r="AM202" s="129"/>
      <c r="AN202" s="129"/>
      <c r="AO202" s="129"/>
      <c r="AP202" s="123"/>
      <c r="AQ202" s="184"/>
    </row>
    <row r="203" spans="1:43" ht="15" customHeight="1" x14ac:dyDescent="0.25">
      <c r="A203" s="194" t="str">
        <f t="shared" si="30"/>
        <v/>
      </c>
      <c r="C203" s="103"/>
      <c r="D203" s="115" t="s">
        <v>68</v>
      </c>
      <c r="E203" s="115" t="s">
        <v>315</v>
      </c>
      <c r="F203" s="68">
        <f t="shared" si="24"/>
        <v>62</v>
      </c>
      <c r="G203" s="108">
        <f t="shared" si="25"/>
        <v>8</v>
      </c>
      <c r="H203" s="108">
        <f t="shared" si="26"/>
        <v>4</v>
      </c>
      <c r="I203" s="108">
        <f t="shared" si="27"/>
        <v>12</v>
      </c>
      <c r="J203" s="125">
        <f t="shared" si="28"/>
        <v>0.19354838709677419</v>
      </c>
      <c r="K203" s="108">
        <f t="shared" si="29"/>
        <v>0</v>
      </c>
      <c r="L203" s="119" t="s">
        <v>119</v>
      </c>
      <c r="M203" s="116">
        <v>29</v>
      </c>
      <c r="N203" s="116">
        <v>8</v>
      </c>
      <c r="O203" s="116">
        <v>4</v>
      </c>
      <c r="P203" s="116">
        <v>12</v>
      </c>
      <c r="Q203" s="128" t="s">
        <v>339</v>
      </c>
      <c r="R203" s="116">
        <v>33</v>
      </c>
      <c r="Z203" s="184"/>
      <c r="AA203" s="184"/>
      <c r="AB203" s="184"/>
      <c r="AC203" s="184"/>
      <c r="AD203" s="123"/>
      <c r="AE203" s="129"/>
      <c r="AF203" s="129"/>
      <c r="AG203" s="129"/>
      <c r="AH203" s="129"/>
      <c r="AI203" s="129"/>
      <c r="AJ203" s="123"/>
      <c r="AK203" s="129"/>
      <c r="AL203" s="129"/>
      <c r="AM203" s="129"/>
      <c r="AN203" s="129"/>
      <c r="AO203" s="129"/>
      <c r="AP203" s="123"/>
      <c r="AQ203" s="184"/>
    </row>
    <row r="204" spans="1:43" ht="15" customHeight="1" x14ac:dyDescent="0.25">
      <c r="A204" s="194" t="str">
        <f t="shared" si="30"/>
        <v/>
      </c>
      <c r="C204" s="103"/>
      <c r="D204" s="115" t="s">
        <v>10</v>
      </c>
      <c r="E204" s="115" t="s">
        <v>310</v>
      </c>
      <c r="F204" s="68">
        <f t="shared" si="24"/>
        <v>29</v>
      </c>
      <c r="G204" s="108">
        <f t="shared" si="25"/>
        <v>2</v>
      </c>
      <c r="H204" s="108">
        <f t="shared" si="26"/>
        <v>2</v>
      </c>
      <c r="I204" s="108">
        <f t="shared" si="27"/>
        <v>4</v>
      </c>
      <c r="J204" s="125">
        <f t="shared" si="28"/>
        <v>0.13793103448275862</v>
      </c>
      <c r="K204" s="108">
        <f t="shared" si="29"/>
        <v>0</v>
      </c>
      <c r="L204" s="107" t="s">
        <v>273</v>
      </c>
      <c r="M204" s="116">
        <v>29</v>
      </c>
      <c r="N204" s="116">
        <v>2</v>
      </c>
      <c r="O204" s="116">
        <v>2</v>
      </c>
      <c r="P204" s="116">
        <v>4</v>
      </c>
      <c r="Q204" s="128"/>
      <c r="R204" s="116"/>
      <c r="Z204" s="129"/>
      <c r="AA204" s="129"/>
      <c r="AB204" s="129"/>
      <c r="AC204" s="129"/>
      <c r="AD204" s="123"/>
      <c r="AE204" s="129"/>
      <c r="AF204" s="129"/>
      <c r="AG204" s="129"/>
      <c r="AH204" s="129"/>
      <c r="AI204" s="129"/>
      <c r="AJ204" s="123"/>
      <c r="AK204" s="129"/>
      <c r="AL204" s="129"/>
      <c r="AM204" s="129"/>
      <c r="AN204" s="129"/>
      <c r="AO204" s="129"/>
      <c r="AP204" s="123"/>
      <c r="AQ204" s="184"/>
    </row>
    <row r="205" spans="1:43" ht="15" customHeight="1" x14ac:dyDescent="0.25">
      <c r="A205" s="194" t="str">
        <f t="shared" si="30"/>
        <v/>
      </c>
      <c r="C205" s="194">
        <v>6018</v>
      </c>
      <c r="D205" s="184" t="s">
        <v>250</v>
      </c>
      <c r="E205" s="184" t="s">
        <v>378</v>
      </c>
      <c r="F205" s="68">
        <f t="shared" si="24"/>
        <v>26</v>
      </c>
      <c r="G205" s="108">
        <f t="shared" si="25"/>
        <v>7</v>
      </c>
      <c r="H205" s="108">
        <f t="shared" si="26"/>
        <v>1</v>
      </c>
      <c r="I205" s="108">
        <f t="shared" si="27"/>
        <v>8</v>
      </c>
      <c r="J205" s="125">
        <f t="shared" si="28"/>
        <v>0.30769230769230771</v>
      </c>
      <c r="K205" s="108">
        <f t="shared" si="29"/>
        <v>0</v>
      </c>
      <c r="L205" s="121"/>
      <c r="M205" s="108"/>
      <c r="N205" s="108"/>
      <c r="O205" s="108"/>
      <c r="P205" s="108"/>
      <c r="Q205" s="127"/>
      <c r="R205" s="116"/>
      <c r="Z205" s="194"/>
      <c r="AA205" s="194"/>
      <c r="AB205" s="194"/>
      <c r="AC205" s="194"/>
      <c r="AE205" s="129" t="s">
        <v>140</v>
      </c>
      <c r="AF205" s="184">
        <v>26</v>
      </c>
      <c r="AG205" s="184">
        <v>7</v>
      </c>
      <c r="AH205" s="184">
        <v>1</v>
      </c>
      <c r="AI205" s="184">
        <v>8</v>
      </c>
      <c r="AJ205" s="123">
        <v>0</v>
      </c>
      <c r="AK205" s="129"/>
      <c r="AL205" s="184"/>
      <c r="AM205" s="184"/>
      <c r="AN205" s="184"/>
      <c r="AO205" s="184"/>
      <c r="AP205" s="123"/>
      <c r="AQ205" s="184"/>
    </row>
    <row r="206" spans="1:43" ht="15" customHeight="1" x14ac:dyDescent="0.25">
      <c r="A206" s="194" t="str">
        <f t="shared" si="30"/>
        <v/>
      </c>
      <c r="C206" s="103"/>
      <c r="D206" s="115" t="s">
        <v>308</v>
      </c>
      <c r="E206" s="115" t="s">
        <v>309</v>
      </c>
      <c r="F206" s="68">
        <f t="shared" si="24"/>
        <v>62</v>
      </c>
      <c r="G206" s="108">
        <f t="shared" si="25"/>
        <v>17</v>
      </c>
      <c r="H206" s="108">
        <f t="shared" si="26"/>
        <v>3</v>
      </c>
      <c r="I206" s="108">
        <f t="shared" si="27"/>
        <v>20</v>
      </c>
      <c r="J206" s="125">
        <f t="shared" si="28"/>
        <v>0.32258064516129031</v>
      </c>
      <c r="K206" s="108">
        <f t="shared" si="29"/>
        <v>0</v>
      </c>
      <c r="L206" s="107" t="s">
        <v>273</v>
      </c>
      <c r="M206" s="116">
        <v>29</v>
      </c>
      <c r="N206" s="116">
        <v>17</v>
      </c>
      <c r="O206" s="116">
        <v>3</v>
      </c>
      <c r="P206" s="116">
        <v>20</v>
      </c>
      <c r="Q206" s="128" t="s">
        <v>341</v>
      </c>
      <c r="R206" s="116">
        <v>33</v>
      </c>
      <c r="Z206" s="184"/>
      <c r="AA206" s="184"/>
      <c r="AB206" s="184"/>
      <c r="AC206" s="184"/>
      <c r="AD206" s="123"/>
      <c r="AE206" s="129"/>
      <c r="AF206" s="184"/>
      <c r="AG206" s="184"/>
      <c r="AH206" s="184"/>
      <c r="AI206" s="184"/>
      <c r="AJ206" s="123"/>
      <c r="AK206" s="129"/>
      <c r="AL206" s="184"/>
      <c r="AM206" s="184"/>
      <c r="AN206" s="184"/>
      <c r="AO206" s="184"/>
      <c r="AP206" s="123"/>
      <c r="AQ206" s="184"/>
    </row>
    <row r="207" spans="1:43" ht="15" customHeight="1" x14ac:dyDescent="0.25">
      <c r="A207" s="194" t="str">
        <f t="shared" si="30"/>
        <v/>
      </c>
      <c r="B207" s="103" t="s">
        <v>282</v>
      </c>
      <c r="C207" s="194">
        <v>7010</v>
      </c>
      <c r="D207" s="184" t="s">
        <v>32</v>
      </c>
      <c r="E207" s="184" t="s">
        <v>166</v>
      </c>
      <c r="F207" s="68">
        <f t="shared" si="24"/>
        <v>172</v>
      </c>
      <c r="G207" s="108">
        <f t="shared" si="25"/>
        <v>38</v>
      </c>
      <c r="H207" s="108">
        <f t="shared" si="26"/>
        <v>28</v>
      </c>
      <c r="I207" s="108">
        <f t="shared" si="27"/>
        <v>66</v>
      </c>
      <c r="J207" s="125">
        <f t="shared" si="28"/>
        <v>0.38372093023255816</v>
      </c>
      <c r="K207" s="108">
        <f t="shared" si="29"/>
        <v>36</v>
      </c>
      <c r="L207" s="107" t="s">
        <v>273</v>
      </c>
      <c r="M207" s="116">
        <v>29</v>
      </c>
      <c r="N207" s="116">
        <v>0</v>
      </c>
      <c r="O207" s="116">
        <v>0</v>
      </c>
      <c r="P207" s="116">
        <v>0</v>
      </c>
      <c r="Q207" s="128" t="s">
        <v>273</v>
      </c>
      <c r="R207" s="116">
        <v>33</v>
      </c>
      <c r="S207" s="62" t="s">
        <v>273</v>
      </c>
      <c r="T207" s="31">
        <v>27</v>
      </c>
      <c r="U207" s="31">
        <v>8</v>
      </c>
      <c r="V207" s="31">
        <v>9</v>
      </c>
      <c r="W207" s="31">
        <v>17</v>
      </c>
      <c r="X207" s="63">
        <v>6</v>
      </c>
      <c r="Y207" t="s">
        <v>162</v>
      </c>
      <c r="Z207" s="43">
        <v>29</v>
      </c>
      <c r="AA207" s="43">
        <v>16</v>
      </c>
      <c r="AB207" s="43">
        <v>10</v>
      </c>
      <c r="AC207" s="43">
        <v>26</v>
      </c>
      <c r="AD207" s="99">
        <v>6</v>
      </c>
      <c r="AE207" s="129" t="s">
        <v>162</v>
      </c>
      <c r="AF207" s="194">
        <v>26</v>
      </c>
      <c r="AG207" s="194">
        <v>6</v>
      </c>
      <c r="AH207" s="194">
        <v>3</v>
      </c>
      <c r="AI207" s="194">
        <v>9</v>
      </c>
      <c r="AJ207" s="99">
        <v>9</v>
      </c>
      <c r="AK207" s="129" t="s">
        <v>162</v>
      </c>
      <c r="AL207" s="194">
        <v>28</v>
      </c>
      <c r="AM207" s="194">
        <v>8</v>
      </c>
      <c r="AN207" s="194">
        <v>6</v>
      </c>
      <c r="AO207" s="194">
        <v>14</v>
      </c>
      <c r="AP207" s="99">
        <v>15</v>
      </c>
      <c r="AQ207" s="184"/>
    </row>
    <row r="208" spans="1:43" ht="15" customHeight="1" x14ac:dyDescent="0.25">
      <c r="A208" s="194" t="str">
        <f t="shared" si="30"/>
        <v/>
      </c>
      <c r="C208" s="103"/>
      <c r="D208" s="115" t="s">
        <v>332</v>
      </c>
      <c r="E208" s="115" t="s">
        <v>333</v>
      </c>
      <c r="F208" s="68">
        <f t="shared" si="24"/>
        <v>29</v>
      </c>
      <c r="G208" s="108">
        <f t="shared" si="25"/>
        <v>0</v>
      </c>
      <c r="H208" s="108">
        <f t="shared" si="26"/>
        <v>0</v>
      </c>
      <c r="I208" s="108">
        <f t="shared" si="27"/>
        <v>0</v>
      </c>
      <c r="J208" s="125">
        <f t="shared" si="28"/>
        <v>0</v>
      </c>
      <c r="K208" s="108">
        <f t="shared" si="29"/>
        <v>0</v>
      </c>
      <c r="L208" s="120" t="s">
        <v>184</v>
      </c>
      <c r="M208" s="116">
        <v>29</v>
      </c>
      <c r="N208" s="116">
        <v>0</v>
      </c>
      <c r="O208" s="116">
        <v>0</v>
      </c>
      <c r="P208" s="116">
        <v>0</v>
      </c>
      <c r="Q208" s="128"/>
      <c r="R208" s="116"/>
      <c r="Z208" s="184"/>
      <c r="AA208" s="184"/>
      <c r="AB208" s="184"/>
      <c r="AC208" s="184"/>
      <c r="AD208" s="123"/>
      <c r="AE208" s="129"/>
      <c r="AF208" s="184"/>
      <c r="AG208" s="184"/>
      <c r="AH208" s="184"/>
      <c r="AI208" s="184"/>
      <c r="AJ208" s="123"/>
      <c r="AK208" s="129"/>
      <c r="AL208" s="184"/>
      <c r="AM208" s="184"/>
      <c r="AN208" s="184"/>
      <c r="AO208" s="184"/>
      <c r="AP208" s="123"/>
      <c r="AQ208" s="184"/>
    </row>
    <row r="209" spans="1:43" ht="15" customHeight="1" x14ac:dyDescent="0.25">
      <c r="A209" s="194" t="str">
        <f t="shared" si="30"/>
        <v/>
      </c>
      <c r="C209" s="43">
        <v>3007</v>
      </c>
      <c r="D209" s="184" t="s">
        <v>62</v>
      </c>
      <c r="E209" s="184" t="s">
        <v>83</v>
      </c>
      <c r="F209" s="68">
        <f t="shared" si="24"/>
        <v>117</v>
      </c>
      <c r="G209" s="108">
        <f t="shared" si="25"/>
        <v>13</v>
      </c>
      <c r="H209" s="108">
        <f t="shared" si="26"/>
        <v>7</v>
      </c>
      <c r="I209" s="108">
        <f t="shared" si="27"/>
        <v>20</v>
      </c>
      <c r="J209" s="125">
        <f t="shared" si="28"/>
        <v>0.17094017094017094</v>
      </c>
      <c r="K209" s="108">
        <f t="shared" si="29"/>
        <v>0</v>
      </c>
      <c r="L209" s="107" t="s">
        <v>266</v>
      </c>
      <c r="M209" s="116">
        <v>29</v>
      </c>
      <c r="N209" s="116">
        <v>9</v>
      </c>
      <c r="O209" s="116">
        <v>1</v>
      </c>
      <c r="P209" s="116">
        <v>10</v>
      </c>
      <c r="Q209" s="128" t="s">
        <v>266</v>
      </c>
      <c r="R209" s="116">
        <v>33</v>
      </c>
      <c r="Y209" t="s">
        <v>67</v>
      </c>
      <c r="Z209" s="194">
        <v>29</v>
      </c>
      <c r="AA209" s="194">
        <v>0</v>
      </c>
      <c r="AB209" s="194">
        <v>2</v>
      </c>
      <c r="AC209" s="194">
        <v>2</v>
      </c>
      <c r="AD209" s="99">
        <v>0</v>
      </c>
      <c r="AE209" s="129" t="s">
        <v>67</v>
      </c>
      <c r="AF209" s="184">
        <v>26</v>
      </c>
      <c r="AG209" s="184">
        <v>4</v>
      </c>
      <c r="AH209" s="184">
        <v>4</v>
      </c>
      <c r="AI209" s="184">
        <v>8</v>
      </c>
      <c r="AJ209" s="123">
        <v>0</v>
      </c>
      <c r="AK209" s="129"/>
      <c r="AL209" s="184"/>
      <c r="AM209" s="184"/>
      <c r="AN209" s="184"/>
      <c r="AO209" s="184"/>
      <c r="AP209" s="123"/>
      <c r="AQ209" s="184"/>
    </row>
    <row r="210" spans="1:43" ht="15" customHeight="1" x14ac:dyDescent="0.25">
      <c r="A210" s="194" t="str">
        <f t="shared" si="30"/>
        <v/>
      </c>
      <c r="C210" s="130"/>
      <c r="D210" s="184" t="s">
        <v>72</v>
      </c>
      <c r="E210" s="184" t="s">
        <v>271</v>
      </c>
      <c r="F210" s="68">
        <f t="shared" si="24"/>
        <v>27</v>
      </c>
      <c r="G210" s="108">
        <f t="shared" si="25"/>
        <v>7</v>
      </c>
      <c r="H210" s="108">
        <f t="shared" si="26"/>
        <v>5</v>
      </c>
      <c r="I210" s="108">
        <f t="shared" si="27"/>
        <v>12</v>
      </c>
      <c r="J210" s="125">
        <f t="shared" si="28"/>
        <v>0.44444444444444442</v>
      </c>
      <c r="K210" s="108">
        <f t="shared" si="29"/>
        <v>12</v>
      </c>
      <c r="L210" s="107"/>
      <c r="M210" s="108"/>
      <c r="N210" s="108"/>
      <c r="O210" s="108"/>
      <c r="P210" s="108"/>
      <c r="Q210" s="127"/>
      <c r="R210" s="116"/>
      <c r="S210" s="62" t="s">
        <v>119</v>
      </c>
      <c r="T210" s="31">
        <v>27</v>
      </c>
      <c r="U210" s="31">
        <v>7</v>
      </c>
      <c r="V210" s="31">
        <v>5</v>
      </c>
      <c r="W210" s="31">
        <v>12</v>
      </c>
      <c r="X210" s="63">
        <v>12</v>
      </c>
      <c r="Z210" s="184"/>
      <c r="AA210" s="184"/>
      <c r="AB210" s="184"/>
      <c r="AC210" s="184"/>
      <c r="AD210" s="123"/>
      <c r="AE210" s="129"/>
      <c r="AF210" s="184"/>
      <c r="AG210" s="184"/>
      <c r="AH210" s="184"/>
      <c r="AI210" s="184"/>
      <c r="AJ210" s="123"/>
      <c r="AK210" s="129"/>
      <c r="AL210" s="184"/>
      <c r="AM210" s="184"/>
      <c r="AN210" s="184"/>
      <c r="AO210" s="184"/>
      <c r="AP210" s="123"/>
      <c r="AQ210" s="184"/>
    </row>
    <row r="211" spans="1:43" ht="15" customHeight="1" x14ac:dyDescent="0.25">
      <c r="A211" s="194" t="str">
        <f t="shared" si="30"/>
        <v/>
      </c>
      <c r="C211" s="130"/>
      <c r="D211" s="184" t="s">
        <v>29</v>
      </c>
      <c r="E211" s="184" t="s">
        <v>271</v>
      </c>
      <c r="F211" s="68">
        <f t="shared" si="24"/>
        <v>27</v>
      </c>
      <c r="G211" s="108">
        <f t="shared" si="25"/>
        <v>0</v>
      </c>
      <c r="H211" s="108">
        <f t="shared" si="26"/>
        <v>0</v>
      </c>
      <c r="I211" s="108">
        <f t="shared" si="27"/>
        <v>0</v>
      </c>
      <c r="J211" s="125">
        <f t="shared" si="28"/>
        <v>0</v>
      </c>
      <c r="K211" s="108">
        <f t="shared" si="29"/>
        <v>6</v>
      </c>
      <c r="L211" s="107"/>
      <c r="M211" s="108"/>
      <c r="N211" s="108"/>
      <c r="O211" s="108"/>
      <c r="P211" s="108"/>
      <c r="Q211" s="127"/>
      <c r="R211" s="116"/>
      <c r="S211" s="62" t="s">
        <v>119</v>
      </c>
      <c r="T211" s="31">
        <v>27</v>
      </c>
      <c r="U211" s="31">
        <v>0</v>
      </c>
      <c r="V211" s="31">
        <v>0</v>
      </c>
      <c r="W211" s="31">
        <v>0</v>
      </c>
      <c r="X211" s="63">
        <v>6</v>
      </c>
      <c r="Z211" s="184"/>
      <c r="AA211" s="184"/>
      <c r="AB211" s="184"/>
      <c r="AC211" s="184"/>
      <c r="AD211" s="123"/>
      <c r="AE211" s="129"/>
      <c r="AF211" s="184"/>
      <c r="AG211" s="184"/>
      <c r="AH211" s="184"/>
      <c r="AI211" s="184"/>
      <c r="AJ211" s="123"/>
      <c r="AK211" s="129"/>
      <c r="AL211" s="184"/>
      <c r="AM211" s="184"/>
      <c r="AN211" s="184"/>
      <c r="AO211" s="184"/>
      <c r="AP211" s="123"/>
      <c r="AQ211" s="184"/>
    </row>
    <row r="212" spans="1:43" ht="15" customHeight="1" x14ac:dyDescent="0.25">
      <c r="A212" s="194" t="str">
        <f t="shared" si="30"/>
        <v/>
      </c>
      <c r="C212" s="130">
        <v>7011</v>
      </c>
      <c r="D212" s="184" t="s">
        <v>167</v>
      </c>
      <c r="E212" s="184" t="s">
        <v>164</v>
      </c>
      <c r="F212" s="68">
        <f t="shared" si="24"/>
        <v>117</v>
      </c>
      <c r="G212" s="108">
        <f t="shared" si="25"/>
        <v>6</v>
      </c>
      <c r="H212" s="108">
        <f t="shared" si="26"/>
        <v>4</v>
      </c>
      <c r="I212" s="108">
        <f t="shared" si="27"/>
        <v>10</v>
      </c>
      <c r="J212" s="125">
        <f t="shared" si="28"/>
        <v>8.5470085470085472E-2</v>
      </c>
      <c r="K212" s="108">
        <f t="shared" si="29"/>
        <v>6</v>
      </c>
      <c r="L212" s="107"/>
      <c r="M212" s="108"/>
      <c r="N212" s="108"/>
      <c r="O212" s="108"/>
      <c r="P212" s="108"/>
      <c r="Q212" s="127" t="s">
        <v>273</v>
      </c>
      <c r="R212" s="116">
        <v>33</v>
      </c>
      <c r="S212" s="62" t="s">
        <v>273</v>
      </c>
      <c r="T212" s="31">
        <v>27</v>
      </c>
      <c r="U212" s="31">
        <v>6</v>
      </c>
      <c r="V212" s="31">
        <v>3</v>
      </c>
      <c r="W212" s="31">
        <v>9</v>
      </c>
      <c r="X212" s="63">
        <v>6</v>
      </c>
      <c r="Y212" t="s">
        <v>162</v>
      </c>
      <c r="Z212" s="194">
        <v>29</v>
      </c>
      <c r="AA212" s="194">
        <v>0</v>
      </c>
      <c r="AB212" s="194">
        <v>0</v>
      </c>
      <c r="AC212" s="194">
        <v>0</v>
      </c>
      <c r="AD212" s="99">
        <v>0</v>
      </c>
      <c r="AE212" s="129"/>
      <c r="AF212" s="194"/>
      <c r="AG212" s="194"/>
      <c r="AH212" s="194"/>
      <c r="AI212" s="194"/>
      <c r="AK212" s="129" t="s">
        <v>162</v>
      </c>
      <c r="AL212" s="194">
        <v>28</v>
      </c>
      <c r="AM212" s="194">
        <v>0</v>
      </c>
      <c r="AN212" s="194">
        <v>1</v>
      </c>
      <c r="AO212" s="194">
        <v>1</v>
      </c>
      <c r="AP212" s="99">
        <v>0</v>
      </c>
      <c r="AQ212" s="184"/>
    </row>
    <row r="213" spans="1:43" ht="15" customHeight="1" x14ac:dyDescent="0.25">
      <c r="A213" s="194" t="str">
        <f t="shared" si="30"/>
        <v/>
      </c>
      <c r="D213" s="115" t="s">
        <v>59</v>
      </c>
      <c r="E213" s="115" t="s">
        <v>324</v>
      </c>
      <c r="F213" s="68">
        <f t="shared" si="24"/>
        <v>29</v>
      </c>
      <c r="G213" s="108">
        <f t="shared" si="25"/>
        <v>15</v>
      </c>
      <c r="H213" s="108">
        <f t="shared" si="26"/>
        <v>7</v>
      </c>
      <c r="I213" s="108">
        <f t="shared" si="27"/>
        <v>22</v>
      </c>
      <c r="J213" s="125">
        <f t="shared" si="28"/>
        <v>0.75862068965517238</v>
      </c>
      <c r="K213" s="108">
        <f t="shared" si="29"/>
        <v>0</v>
      </c>
      <c r="L213" s="120" t="s">
        <v>184</v>
      </c>
      <c r="M213" s="116">
        <v>29</v>
      </c>
      <c r="N213" s="116">
        <v>15</v>
      </c>
      <c r="O213" s="116">
        <v>7</v>
      </c>
      <c r="P213" s="116">
        <v>22</v>
      </c>
      <c r="Q213" s="128"/>
      <c r="R213" s="116"/>
      <c r="Z213" s="184"/>
      <c r="AA213" s="184"/>
      <c r="AB213" s="184"/>
      <c r="AC213" s="184"/>
      <c r="AD213" s="123"/>
      <c r="AE213" s="129"/>
      <c r="AF213" s="184"/>
      <c r="AG213" s="184"/>
      <c r="AH213" s="184"/>
      <c r="AI213" s="184"/>
      <c r="AJ213" s="123"/>
      <c r="AK213" s="129"/>
      <c r="AL213" s="184"/>
      <c r="AM213" s="184"/>
      <c r="AN213" s="184"/>
      <c r="AO213" s="184"/>
      <c r="AP213" s="123"/>
      <c r="AQ213" s="184"/>
    </row>
    <row r="214" spans="1:43" ht="15" customHeight="1" x14ac:dyDescent="0.25">
      <c r="A214" s="194" t="str">
        <f t="shared" si="30"/>
        <v/>
      </c>
      <c r="C214" s="43">
        <v>3008</v>
      </c>
      <c r="D214" s="184" t="s">
        <v>71</v>
      </c>
      <c r="E214" s="184" t="s">
        <v>84</v>
      </c>
      <c r="F214" s="68">
        <f t="shared" si="24"/>
        <v>29</v>
      </c>
      <c r="G214" s="108">
        <f t="shared" si="25"/>
        <v>2</v>
      </c>
      <c r="H214" s="108">
        <f t="shared" si="26"/>
        <v>5</v>
      </c>
      <c r="I214" s="108">
        <f t="shared" si="27"/>
        <v>7</v>
      </c>
      <c r="J214" s="125">
        <f t="shared" si="28"/>
        <v>0.2413793103448276</v>
      </c>
      <c r="K214" s="108">
        <f t="shared" si="29"/>
        <v>0</v>
      </c>
      <c r="L214" s="121"/>
      <c r="M214" s="108"/>
      <c r="N214" s="108"/>
      <c r="O214" s="108"/>
      <c r="P214" s="108"/>
      <c r="Q214" s="127"/>
      <c r="R214" s="116"/>
      <c r="S214" s="112"/>
      <c r="T214" s="108"/>
      <c r="U214" s="108"/>
      <c r="V214" s="108"/>
      <c r="W214" s="108"/>
      <c r="X214" s="99"/>
      <c r="Y214" s="129" t="s">
        <v>67</v>
      </c>
      <c r="Z214" s="194">
        <v>29</v>
      </c>
      <c r="AA214" s="194">
        <v>2</v>
      </c>
      <c r="AB214" s="194">
        <v>5</v>
      </c>
      <c r="AC214" s="194">
        <v>7</v>
      </c>
      <c r="AD214" s="99">
        <v>0</v>
      </c>
      <c r="AE214" s="129"/>
      <c r="AF214" s="184"/>
      <c r="AG214" s="184"/>
      <c r="AH214" s="184"/>
      <c r="AI214" s="184"/>
      <c r="AJ214" s="123"/>
      <c r="AK214" s="129"/>
      <c r="AL214" s="184"/>
      <c r="AM214" s="184"/>
      <c r="AN214" s="184"/>
      <c r="AO214" s="184"/>
      <c r="AP214" s="123"/>
      <c r="AQ214" s="184"/>
    </row>
    <row r="215" spans="1:43" ht="15" customHeight="1" x14ac:dyDescent="0.25">
      <c r="A215" s="194" t="str">
        <f t="shared" si="30"/>
        <v/>
      </c>
      <c r="C215" s="194">
        <v>8009</v>
      </c>
      <c r="D215" s="184" t="s">
        <v>29</v>
      </c>
      <c r="E215" s="184" t="s">
        <v>206</v>
      </c>
      <c r="F215" s="68">
        <f t="shared" si="24"/>
        <v>172</v>
      </c>
      <c r="G215" s="108">
        <f t="shared" si="25"/>
        <v>9</v>
      </c>
      <c r="H215" s="108">
        <f t="shared" si="26"/>
        <v>3</v>
      </c>
      <c r="I215" s="108">
        <f t="shared" si="27"/>
        <v>12</v>
      </c>
      <c r="J215" s="125">
        <f t="shared" si="28"/>
        <v>6.9767441860465115E-2</v>
      </c>
      <c r="K215" s="108">
        <f t="shared" si="29"/>
        <v>3</v>
      </c>
      <c r="L215" s="120" t="s">
        <v>184</v>
      </c>
      <c r="M215" s="116">
        <v>29</v>
      </c>
      <c r="N215" s="116">
        <v>2</v>
      </c>
      <c r="O215" s="116">
        <v>1</v>
      </c>
      <c r="P215" s="116">
        <v>3</v>
      </c>
      <c r="Q215" s="128" t="s">
        <v>341</v>
      </c>
      <c r="R215" s="116">
        <v>33</v>
      </c>
      <c r="S215" s="62" t="s">
        <v>184</v>
      </c>
      <c r="T215" s="31">
        <v>27</v>
      </c>
      <c r="U215" s="31">
        <v>1</v>
      </c>
      <c r="V215" s="31">
        <v>1</v>
      </c>
      <c r="W215" s="31">
        <v>2</v>
      </c>
      <c r="X215" s="63">
        <v>0</v>
      </c>
      <c r="Y215" t="s">
        <v>184</v>
      </c>
      <c r="Z215" s="194">
        <v>29</v>
      </c>
      <c r="AA215" s="194">
        <v>5</v>
      </c>
      <c r="AB215" s="194">
        <v>1</v>
      </c>
      <c r="AC215" s="194">
        <v>6</v>
      </c>
      <c r="AD215" s="99">
        <v>3</v>
      </c>
      <c r="AE215" t="s">
        <v>184</v>
      </c>
      <c r="AF215" s="194">
        <v>26</v>
      </c>
      <c r="AG215" s="194">
        <v>1</v>
      </c>
      <c r="AH215" s="194">
        <v>0</v>
      </c>
      <c r="AI215" s="194">
        <v>1</v>
      </c>
      <c r="AJ215" s="99">
        <v>0</v>
      </c>
      <c r="AK215" s="129" t="s">
        <v>414</v>
      </c>
      <c r="AL215" s="194">
        <v>28</v>
      </c>
      <c r="AM215" s="194">
        <v>0</v>
      </c>
      <c r="AN215" s="194">
        <v>0</v>
      </c>
      <c r="AO215" s="194">
        <v>0</v>
      </c>
      <c r="AP215" s="99">
        <v>0</v>
      </c>
      <c r="AQ215" s="184"/>
    </row>
    <row r="216" spans="1:43" ht="15" customHeight="1" x14ac:dyDescent="0.25">
      <c r="A216" s="194" t="str">
        <f t="shared" si="30"/>
        <v/>
      </c>
      <c r="C216" s="171">
        <v>4022</v>
      </c>
      <c r="D216" s="169" t="s">
        <v>424</v>
      </c>
      <c r="E216" s="169" t="s">
        <v>425</v>
      </c>
      <c r="F216" s="68">
        <f t="shared" si="24"/>
        <v>28</v>
      </c>
      <c r="G216" s="108">
        <f t="shared" si="25"/>
        <v>11</v>
      </c>
      <c r="H216" s="108">
        <f t="shared" si="26"/>
        <v>10</v>
      </c>
      <c r="I216" s="108">
        <f t="shared" si="27"/>
        <v>21</v>
      </c>
      <c r="J216" s="125">
        <f t="shared" si="28"/>
        <v>0.75</v>
      </c>
      <c r="K216" s="108">
        <f t="shared" si="29"/>
        <v>13</v>
      </c>
      <c r="L216" s="121"/>
      <c r="M216" s="108"/>
      <c r="N216" s="108"/>
      <c r="O216" s="108"/>
      <c r="P216" s="108"/>
      <c r="Q216" s="127"/>
      <c r="R216" s="108"/>
      <c r="Z216" s="194"/>
      <c r="AA216" s="194"/>
      <c r="AB216" s="194"/>
      <c r="AC216" s="194"/>
      <c r="AF216" s="194"/>
      <c r="AG216" s="194"/>
      <c r="AH216" s="194"/>
      <c r="AI216" s="194"/>
      <c r="AK216" s="129" t="s">
        <v>415</v>
      </c>
      <c r="AL216" s="194">
        <v>28</v>
      </c>
      <c r="AM216" s="194">
        <v>11</v>
      </c>
      <c r="AN216" s="194">
        <v>10</v>
      </c>
      <c r="AO216" s="194">
        <v>21</v>
      </c>
      <c r="AP216" s="99">
        <v>13</v>
      </c>
      <c r="AQ216" s="184"/>
    </row>
    <row r="217" spans="1:43" ht="15" customHeight="1" x14ac:dyDescent="0.25">
      <c r="A217" s="194" t="str">
        <f t="shared" si="30"/>
        <v/>
      </c>
      <c r="C217" s="130"/>
      <c r="D217" s="184" t="s">
        <v>105</v>
      </c>
      <c r="E217" s="184" t="s">
        <v>267</v>
      </c>
      <c r="F217" s="68">
        <f t="shared" si="24"/>
        <v>27</v>
      </c>
      <c r="G217" s="108">
        <f t="shared" si="25"/>
        <v>8</v>
      </c>
      <c r="H217" s="108">
        <f t="shared" si="26"/>
        <v>2</v>
      </c>
      <c r="I217" s="108">
        <f t="shared" si="27"/>
        <v>10</v>
      </c>
      <c r="J217" s="125">
        <f t="shared" si="28"/>
        <v>0.37037037037037035</v>
      </c>
      <c r="K217" s="108">
        <f t="shared" si="29"/>
        <v>0</v>
      </c>
      <c r="L217" s="107"/>
      <c r="M217" s="108"/>
      <c r="N217" s="108"/>
      <c r="O217" s="108"/>
      <c r="P217" s="108"/>
      <c r="Q217" s="127"/>
      <c r="R217" s="116"/>
      <c r="S217" s="62" t="s">
        <v>266</v>
      </c>
      <c r="T217" s="31">
        <v>27</v>
      </c>
      <c r="U217" s="31">
        <v>8</v>
      </c>
      <c r="V217" s="31">
        <v>2</v>
      </c>
      <c r="W217" s="31">
        <v>10</v>
      </c>
      <c r="X217" s="63">
        <v>0</v>
      </c>
      <c r="Z217" s="184"/>
      <c r="AA217" s="184"/>
      <c r="AB217" s="184"/>
      <c r="AC217" s="184"/>
      <c r="AD217" s="123"/>
      <c r="AF217" s="184"/>
      <c r="AG217" s="184"/>
      <c r="AH217" s="184"/>
      <c r="AI217" s="184"/>
      <c r="AJ217" s="123"/>
      <c r="AK217" s="129"/>
      <c r="AL217" s="184"/>
      <c r="AM217" s="184"/>
      <c r="AN217" s="184"/>
      <c r="AO217" s="184"/>
      <c r="AP217" s="123"/>
      <c r="AQ217" s="184"/>
    </row>
    <row r="218" spans="1:43" ht="15" customHeight="1" x14ac:dyDescent="0.25">
      <c r="A218" s="194" t="str">
        <f t="shared" si="30"/>
        <v/>
      </c>
      <c r="C218" s="130"/>
      <c r="D218" s="184" t="s">
        <v>29</v>
      </c>
      <c r="E218" s="184" t="s">
        <v>354</v>
      </c>
      <c r="F218" s="68">
        <f t="shared" si="24"/>
        <v>33</v>
      </c>
      <c r="G218" s="108">
        <f t="shared" si="25"/>
        <v>0</v>
      </c>
      <c r="H218" s="108">
        <f t="shared" si="26"/>
        <v>0</v>
      </c>
      <c r="I218" s="108">
        <f t="shared" si="27"/>
        <v>0</v>
      </c>
      <c r="J218" s="125">
        <f t="shared" si="28"/>
        <v>0</v>
      </c>
      <c r="K218" s="108">
        <f t="shared" si="29"/>
        <v>0</v>
      </c>
      <c r="L218" s="121"/>
      <c r="M218" s="108"/>
      <c r="N218" s="108"/>
      <c r="O218" s="108"/>
      <c r="P218" s="108"/>
      <c r="Q218" s="127" t="s">
        <v>266</v>
      </c>
      <c r="R218" s="116">
        <v>33</v>
      </c>
      <c r="Z218" s="194"/>
      <c r="AA218" s="194"/>
      <c r="AB218" s="194"/>
      <c r="AC218" s="194"/>
      <c r="AF218" s="184"/>
      <c r="AG218" s="184"/>
      <c r="AH218" s="184"/>
      <c r="AI218" s="184"/>
      <c r="AJ218" s="123"/>
      <c r="AK218" s="129"/>
      <c r="AL218" s="184"/>
      <c r="AM218" s="184"/>
      <c r="AN218" s="184"/>
      <c r="AO218" s="184"/>
      <c r="AP218" s="123"/>
      <c r="AQ218" s="184"/>
    </row>
    <row r="219" spans="1:43" ht="15" customHeight="1" x14ac:dyDescent="0.25">
      <c r="A219" s="194" t="str">
        <f t="shared" si="30"/>
        <v/>
      </c>
      <c r="C219" s="130">
        <v>3017</v>
      </c>
      <c r="D219" s="184" t="s">
        <v>260</v>
      </c>
      <c r="E219" s="184" t="s">
        <v>261</v>
      </c>
      <c r="F219" s="68">
        <f t="shared" si="24"/>
        <v>101</v>
      </c>
      <c r="G219" s="108">
        <f t="shared" si="25"/>
        <v>63</v>
      </c>
      <c r="H219" s="108">
        <f t="shared" si="26"/>
        <v>24</v>
      </c>
      <c r="I219" s="108">
        <f t="shared" si="27"/>
        <v>87</v>
      </c>
      <c r="J219" s="125">
        <f t="shared" si="28"/>
        <v>0.86138613861386137</v>
      </c>
      <c r="K219" s="108">
        <f t="shared" si="29"/>
        <v>12</v>
      </c>
      <c r="L219" s="118" t="s">
        <v>266</v>
      </c>
      <c r="M219" s="116">
        <v>29</v>
      </c>
      <c r="N219" s="116">
        <v>33</v>
      </c>
      <c r="O219" s="116">
        <v>8</v>
      </c>
      <c r="P219" s="116">
        <v>41</v>
      </c>
      <c r="Q219" s="128" t="s">
        <v>266</v>
      </c>
      <c r="R219" s="116">
        <v>33</v>
      </c>
      <c r="S219" s="62" t="s">
        <v>266</v>
      </c>
      <c r="T219" s="31">
        <v>27</v>
      </c>
      <c r="U219" s="31">
        <v>18</v>
      </c>
      <c r="V219" s="31">
        <v>10</v>
      </c>
      <c r="W219" s="31">
        <v>28</v>
      </c>
      <c r="X219" s="63">
        <v>3</v>
      </c>
      <c r="Y219" t="s">
        <v>67</v>
      </c>
      <c r="Z219" s="194">
        <v>12</v>
      </c>
      <c r="AA219" s="194">
        <v>12</v>
      </c>
      <c r="AB219" s="194">
        <v>6</v>
      </c>
      <c r="AC219" s="194">
        <v>18</v>
      </c>
      <c r="AD219" s="99">
        <v>9</v>
      </c>
      <c r="AF219" s="184"/>
      <c r="AG219" s="184"/>
      <c r="AH219" s="184"/>
      <c r="AI219" s="184"/>
      <c r="AJ219" s="123"/>
      <c r="AK219" s="129"/>
      <c r="AL219" s="184"/>
      <c r="AM219" s="184"/>
      <c r="AN219" s="184"/>
      <c r="AO219" s="184"/>
      <c r="AP219" s="123"/>
      <c r="AQ219" s="184"/>
    </row>
    <row r="220" spans="1:43" ht="15" customHeight="1" x14ac:dyDescent="0.25">
      <c r="A220" s="194" t="str">
        <f t="shared" si="30"/>
        <v/>
      </c>
      <c r="C220" s="130">
        <v>8011</v>
      </c>
      <c r="D220" s="184" t="s">
        <v>195</v>
      </c>
      <c r="E220" s="184" t="s">
        <v>196</v>
      </c>
      <c r="F220" s="68">
        <f t="shared" si="24"/>
        <v>29</v>
      </c>
      <c r="G220" s="108">
        <f t="shared" si="25"/>
        <v>5</v>
      </c>
      <c r="H220" s="108">
        <f t="shared" si="26"/>
        <v>8</v>
      </c>
      <c r="I220" s="108">
        <f t="shared" si="27"/>
        <v>13</v>
      </c>
      <c r="J220" s="125">
        <f t="shared" si="28"/>
        <v>0.44827586206896552</v>
      </c>
      <c r="K220" s="108">
        <f t="shared" si="29"/>
        <v>12</v>
      </c>
      <c r="L220" s="121"/>
      <c r="M220" s="108"/>
      <c r="N220" s="108"/>
      <c r="O220" s="108"/>
      <c r="P220" s="108"/>
      <c r="Q220" s="127"/>
      <c r="R220" s="116"/>
      <c r="Y220" t="s">
        <v>184</v>
      </c>
      <c r="Z220" s="194">
        <v>29</v>
      </c>
      <c r="AA220" s="194">
        <v>5</v>
      </c>
      <c r="AB220" s="194">
        <v>8</v>
      </c>
      <c r="AC220" s="194">
        <v>13</v>
      </c>
      <c r="AD220" s="99">
        <v>12</v>
      </c>
      <c r="AF220" s="184"/>
      <c r="AG220" s="184"/>
      <c r="AH220" s="184"/>
      <c r="AI220" s="184"/>
      <c r="AJ220" s="123"/>
      <c r="AK220" s="129"/>
      <c r="AL220" s="184"/>
      <c r="AM220" s="184"/>
      <c r="AN220" s="184"/>
      <c r="AO220" s="184"/>
      <c r="AP220" s="123"/>
      <c r="AQ220" s="184"/>
    </row>
    <row r="221" spans="1:43" ht="15" customHeight="1" x14ac:dyDescent="0.25">
      <c r="A221" s="194" t="str">
        <f t="shared" si="30"/>
        <v/>
      </c>
      <c r="C221" s="130">
        <v>3009</v>
      </c>
      <c r="D221" s="184" t="s">
        <v>72</v>
      </c>
      <c r="E221" s="184" t="s">
        <v>85</v>
      </c>
      <c r="F221" s="68">
        <f t="shared" si="24"/>
        <v>110</v>
      </c>
      <c r="G221" s="108">
        <f t="shared" si="25"/>
        <v>18</v>
      </c>
      <c r="H221" s="108">
        <f t="shared" si="26"/>
        <v>12</v>
      </c>
      <c r="I221" s="108">
        <f t="shared" si="27"/>
        <v>30</v>
      </c>
      <c r="J221" s="125">
        <f t="shared" si="28"/>
        <v>0.27272727272727271</v>
      </c>
      <c r="K221" s="108">
        <f t="shared" si="29"/>
        <v>15</v>
      </c>
      <c r="L221" s="107"/>
      <c r="M221" s="108"/>
      <c r="N221" s="108"/>
      <c r="O221" s="108"/>
      <c r="P221" s="108"/>
      <c r="Q221" s="127"/>
      <c r="R221" s="116"/>
      <c r="S221" s="62" t="s">
        <v>266</v>
      </c>
      <c r="T221" s="31">
        <v>27</v>
      </c>
      <c r="U221" s="31">
        <v>9</v>
      </c>
      <c r="V221" s="31">
        <v>7</v>
      </c>
      <c r="W221" s="31">
        <v>16</v>
      </c>
      <c r="X221" s="63">
        <v>9</v>
      </c>
      <c r="Y221" t="s">
        <v>67</v>
      </c>
      <c r="Z221" s="194">
        <v>29</v>
      </c>
      <c r="AA221" s="194">
        <v>7</v>
      </c>
      <c r="AB221" s="194">
        <v>1</v>
      </c>
      <c r="AC221" s="194">
        <v>8</v>
      </c>
      <c r="AD221" s="99">
        <v>6</v>
      </c>
      <c r="AE221" t="s">
        <v>67</v>
      </c>
      <c r="AF221" s="194">
        <v>26</v>
      </c>
      <c r="AG221" s="194">
        <v>2</v>
      </c>
      <c r="AH221" s="194">
        <v>2</v>
      </c>
      <c r="AI221" s="194">
        <v>4</v>
      </c>
      <c r="AJ221" s="99">
        <v>0</v>
      </c>
      <c r="AK221" s="129" t="s">
        <v>67</v>
      </c>
      <c r="AL221" s="194">
        <v>28</v>
      </c>
      <c r="AM221" s="194">
        <v>0</v>
      </c>
      <c r="AN221" s="194">
        <v>2</v>
      </c>
      <c r="AO221" s="194">
        <v>2</v>
      </c>
      <c r="AP221" s="99">
        <v>0</v>
      </c>
      <c r="AQ221" s="184"/>
    </row>
    <row r="222" spans="1:43" ht="15" customHeight="1" x14ac:dyDescent="0.25">
      <c r="A222" s="194" t="str">
        <f t="shared" si="30"/>
        <v/>
      </c>
      <c r="C222" s="130"/>
      <c r="D222" s="115" t="s">
        <v>319</v>
      </c>
      <c r="E222" s="115" t="s">
        <v>63</v>
      </c>
      <c r="F222" s="68">
        <f t="shared" si="24"/>
        <v>29</v>
      </c>
      <c r="G222" s="108">
        <f t="shared" si="25"/>
        <v>2</v>
      </c>
      <c r="H222" s="108">
        <f t="shared" si="26"/>
        <v>2</v>
      </c>
      <c r="I222" s="108">
        <f t="shared" si="27"/>
        <v>4</v>
      </c>
      <c r="J222" s="125">
        <f t="shared" si="28"/>
        <v>0.13793103448275862</v>
      </c>
      <c r="K222" s="108">
        <f t="shared" si="29"/>
        <v>0</v>
      </c>
      <c r="L222" s="119" t="s">
        <v>119</v>
      </c>
      <c r="M222" s="116">
        <v>29</v>
      </c>
      <c r="N222" s="116">
        <v>2</v>
      </c>
      <c r="O222" s="116">
        <v>2</v>
      </c>
      <c r="P222" s="116">
        <v>4</v>
      </c>
      <c r="Q222" s="128"/>
      <c r="R222" s="116"/>
      <c r="Z222" s="184"/>
      <c r="AA222" s="184"/>
      <c r="AB222" s="184"/>
      <c r="AC222" s="184"/>
      <c r="AD222" s="123"/>
      <c r="AF222"/>
      <c r="AG222"/>
      <c r="AH222"/>
      <c r="AI222"/>
      <c r="AJ222" s="123"/>
      <c r="AK222" s="129"/>
      <c r="AL222" s="129"/>
      <c r="AM222" s="129"/>
      <c r="AN222" s="129"/>
      <c r="AO222" s="129"/>
      <c r="AP222" s="123"/>
      <c r="AQ222" s="184"/>
    </row>
    <row r="223" spans="1:43" ht="15" customHeight="1" x14ac:dyDescent="0.25">
      <c r="A223" s="194" t="str">
        <f t="shared" si="30"/>
        <v/>
      </c>
      <c r="C223" s="194">
        <v>2011</v>
      </c>
      <c r="D223" s="184" t="s">
        <v>62</v>
      </c>
      <c r="E223" s="184" t="s">
        <v>63</v>
      </c>
      <c r="F223" s="68">
        <f t="shared" si="24"/>
        <v>82</v>
      </c>
      <c r="G223" s="108">
        <f t="shared" si="25"/>
        <v>10</v>
      </c>
      <c r="H223" s="108">
        <f t="shared" si="26"/>
        <v>18</v>
      </c>
      <c r="I223" s="108">
        <f t="shared" si="27"/>
        <v>28</v>
      </c>
      <c r="J223" s="125">
        <f t="shared" si="28"/>
        <v>0.34146341463414637</v>
      </c>
      <c r="K223" s="108">
        <f t="shared" si="29"/>
        <v>3</v>
      </c>
      <c r="L223" s="107"/>
      <c r="M223" s="108"/>
      <c r="N223" s="108"/>
      <c r="O223" s="108"/>
      <c r="P223" s="108"/>
      <c r="Q223" s="127"/>
      <c r="R223" s="116"/>
      <c r="S223" s="62" t="s">
        <v>39</v>
      </c>
      <c r="T223" s="31">
        <v>27</v>
      </c>
      <c r="U223" s="31">
        <v>1</v>
      </c>
      <c r="V223" s="31">
        <v>1</v>
      </c>
      <c r="W223" s="31">
        <v>2</v>
      </c>
      <c r="X223" s="63">
        <v>0</v>
      </c>
      <c r="Y223" t="s">
        <v>39</v>
      </c>
      <c r="Z223" s="194">
        <v>29</v>
      </c>
      <c r="AA223" s="194">
        <v>8</v>
      </c>
      <c r="AB223" s="194">
        <v>17</v>
      </c>
      <c r="AC223" s="194">
        <v>25</v>
      </c>
      <c r="AD223" s="99">
        <v>0</v>
      </c>
      <c r="AE223" t="s">
        <v>39</v>
      </c>
      <c r="AF223" s="184">
        <v>26</v>
      </c>
      <c r="AG223" s="184">
        <v>1</v>
      </c>
      <c r="AH223" s="184">
        <v>0</v>
      </c>
      <c r="AI223" s="184">
        <v>1</v>
      </c>
      <c r="AJ223" s="123">
        <v>3</v>
      </c>
      <c r="AK223" s="129"/>
      <c r="AL223" s="184"/>
      <c r="AM223" s="184"/>
      <c r="AN223" s="184"/>
      <c r="AO223" s="184"/>
      <c r="AP223" s="123"/>
      <c r="AQ223" s="184"/>
    </row>
    <row r="224" spans="1:43" ht="15" customHeight="1" x14ac:dyDescent="0.25">
      <c r="A224" s="194" t="str">
        <f t="shared" si="30"/>
        <v/>
      </c>
      <c r="C224" s="194">
        <v>6010</v>
      </c>
      <c r="D224" s="184" t="s">
        <v>75</v>
      </c>
      <c r="E224" s="184" t="s">
        <v>142</v>
      </c>
      <c r="F224" s="68">
        <f t="shared" si="24"/>
        <v>55</v>
      </c>
      <c r="G224" s="108">
        <f t="shared" si="25"/>
        <v>42</v>
      </c>
      <c r="H224" s="108">
        <f t="shared" si="26"/>
        <v>19</v>
      </c>
      <c r="I224" s="108">
        <f t="shared" si="27"/>
        <v>61</v>
      </c>
      <c r="J224" s="125">
        <f t="shared" si="28"/>
        <v>1.1090909090909091</v>
      </c>
      <c r="K224" s="108">
        <f t="shared" si="29"/>
        <v>15</v>
      </c>
      <c r="L224" s="121"/>
      <c r="M224" s="108"/>
      <c r="N224" s="108"/>
      <c r="O224" s="108"/>
      <c r="P224" s="108"/>
      <c r="Q224" s="127"/>
      <c r="R224" s="116"/>
      <c r="Y224" t="s">
        <v>140</v>
      </c>
      <c r="Z224" s="194">
        <v>29</v>
      </c>
      <c r="AA224" s="194">
        <v>26</v>
      </c>
      <c r="AB224" s="194">
        <v>10</v>
      </c>
      <c r="AC224" s="194">
        <v>36</v>
      </c>
      <c r="AD224" s="99">
        <v>6</v>
      </c>
      <c r="AE224" t="s">
        <v>140</v>
      </c>
      <c r="AF224" s="184">
        <v>26</v>
      </c>
      <c r="AG224" s="184">
        <v>16</v>
      </c>
      <c r="AH224" s="184">
        <v>9</v>
      </c>
      <c r="AI224" s="184">
        <v>25</v>
      </c>
      <c r="AJ224" s="123">
        <v>9</v>
      </c>
      <c r="AK224" s="129"/>
      <c r="AL224" s="184"/>
      <c r="AM224" s="184"/>
      <c r="AN224" s="184"/>
      <c r="AO224" s="184"/>
      <c r="AP224" s="123"/>
      <c r="AQ224" s="184"/>
    </row>
    <row r="225" spans="1:49" ht="15" customHeight="1" x14ac:dyDescent="0.25">
      <c r="A225" s="194" t="str">
        <f t="shared" si="30"/>
        <v/>
      </c>
      <c r="C225" s="194">
        <v>6020</v>
      </c>
      <c r="D225" s="184" t="s">
        <v>57</v>
      </c>
      <c r="E225" s="184" t="s">
        <v>379</v>
      </c>
      <c r="F225" s="68">
        <f t="shared" si="24"/>
        <v>26</v>
      </c>
      <c r="G225" s="108">
        <f t="shared" si="25"/>
        <v>3</v>
      </c>
      <c r="H225" s="108">
        <f t="shared" si="26"/>
        <v>2</v>
      </c>
      <c r="I225" s="108">
        <f t="shared" si="27"/>
        <v>5</v>
      </c>
      <c r="J225" s="125">
        <f t="shared" si="28"/>
        <v>0.19230769230769232</v>
      </c>
      <c r="K225" s="108">
        <f t="shared" si="29"/>
        <v>0</v>
      </c>
      <c r="L225" s="121"/>
      <c r="M225" s="108"/>
      <c r="N225" s="108"/>
      <c r="O225" s="108"/>
      <c r="P225" s="108"/>
      <c r="Q225" s="127"/>
      <c r="R225" s="116"/>
      <c r="Z225" s="194"/>
      <c r="AA225" s="194"/>
      <c r="AB225" s="194"/>
      <c r="AC225" s="194"/>
      <c r="AE225" t="s">
        <v>140</v>
      </c>
      <c r="AF225" s="184">
        <v>26</v>
      </c>
      <c r="AG225" s="184">
        <v>3</v>
      </c>
      <c r="AH225" s="184">
        <v>2</v>
      </c>
      <c r="AI225" s="184">
        <v>5</v>
      </c>
      <c r="AJ225" s="123">
        <v>0</v>
      </c>
      <c r="AK225" s="129"/>
      <c r="AL225" s="184"/>
      <c r="AM225" s="184"/>
      <c r="AN225" s="184"/>
      <c r="AO225" s="184"/>
      <c r="AP225" s="123"/>
      <c r="AQ225" s="184"/>
    </row>
    <row r="226" spans="1:49" ht="15" customHeight="1" x14ac:dyDescent="0.25">
      <c r="A226" s="194" t="str">
        <f t="shared" si="30"/>
        <v/>
      </c>
      <c r="C226" s="43">
        <v>4008</v>
      </c>
      <c r="D226" s="184" t="s">
        <v>100</v>
      </c>
      <c r="E226" s="184" t="s">
        <v>101</v>
      </c>
      <c r="F226" s="68">
        <f t="shared" si="24"/>
        <v>29</v>
      </c>
      <c r="G226" s="108">
        <f t="shared" si="25"/>
        <v>1</v>
      </c>
      <c r="H226" s="108">
        <f t="shared" si="26"/>
        <v>3</v>
      </c>
      <c r="I226" s="108">
        <f t="shared" si="27"/>
        <v>4</v>
      </c>
      <c r="J226" s="125">
        <f t="shared" si="28"/>
        <v>0.13793103448275862</v>
      </c>
      <c r="K226" s="108">
        <f t="shared" si="29"/>
        <v>0</v>
      </c>
      <c r="L226" s="121"/>
      <c r="M226" s="108"/>
      <c r="N226" s="108"/>
      <c r="O226" s="108"/>
      <c r="P226" s="108"/>
      <c r="Q226" s="127"/>
      <c r="R226" s="116"/>
      <c r="Y226" t="s">
        <v>92</v>
      </c>
      <c r="Z226" s="194">
        <v>29</v>
      </c>
      <c r="AA226" s="194">
        <v>1</v>
      </c>
      <c r="AB226" s="194">
        <v>3</v>
      </c>
      <c r="AC226" s="194">
        <v>4</v>
      </c>
      <c r="AD226" s="99">
        <v>0</v>
      </c>
      <c r="AF226" s="184"/>
      <c r="AG226" s="184"/>
      <c r="AH226" s="184"/>
      <c r="AI226" s="184"/>
      <c r="AJ226" s="123"/>
      <c r="AK226" s="129"/>
      <c r="AL226" s="184"/>
      <c r="AM226" s="184"/>
      <c r="AN226" s="184"/>
      <c r="AO226" s="184"/>
      <c r="AP226" s="123"/>
      <c r="AQ226" s="184"/>
    </row>
    <row r="227" spans="1:49" ht="15" customHeight="1" x14ac:dyDescent="0.25">
      <c r="A227" s="194" t="str">
        <f t="shared" si="30"/>
        <v/>
      </c>
      <c r="C227" s="194"/>
      <c r="D227" s="184" t="s">
        <v>10</v>
      </c>
      <c r="E227" s="184" t="s">
        <v>270</v>
      </c>
      <c r="F227" s="68">
        <f t="shared" si="24"/>
        <v>89</v>
      </c>
      <c r="G227" s="108">
        <f t="shared" si="25"/>
        <v>4</v>
      </c>
      <c r="H227" s="108">
        <f t="shared" si="26"/>
        <v>3</v>
      </c>
      <c r="I227" s="108">
        <f t="shared" si="27"/>
        <v>7</v>
      </c>
      <c r="J227" s="125">
        <f t="shared" si="28"/>
        <v>7.8651685393258425E-2</v>
      </c>
      <c r="K227" s="108">
        <f t="shared" si="29"/>
        <v>0</v>
      </c>
      <c r="L227" s="107" t="s">
        <v>39</v>
      </c>
      <c r="M227" s="116">
        <v>29</v>
      </c>
      <c r="N227" s="116">
        <v>3</v>
      </c>
      <c r="O227" s="116">
        <v>3</v>
      </c>
      <c r="P227" s="116">
        <v>6</v>
      </c>
      <c r="Q227" s="128" t="s">
        <v>39</v>
      </c>
      <c r="R227" s="116">
        <v>33</v>
      </c>
      <c r="S227" s="62" t="s">
        <v>39</v>
      </c>
      <c r="T227" s="31">
        <v>27</v>
      </c>
      <c r="U227" s="31">
        <v>1</v>
      </c>
      <c r="V227" s="31">
        <v>0</v>
      </c>
      <c r="W227" s="31">
        <v>1</v>
      </c>
      <c r="X227" s="63">
        <v>0</v>
      </c>
      <c r="Z227" s="184"/>
      <c r="AA227" s="184"/>
      <c r="AB227" s="184"/>
      <c r="AC227" s="184"/>
      <c r="AD227" s="123"/>
      <c r="AF227" s="184"/>
      <c r="AG227" s="184"/>
      <c r="AH227" s="184"/>
      <c r="AI227" s="184"/>
      <c r="AJ227" s="123"/>
      <c r="AK227" s="129"/>
      <c r="AL227" s="184"/>
      <c r="AM227" s="184"/>
      <c r="AN227" s="184"/>
      <c r="AO227" s="184"/>
      <c r="AP227" s="123"/>
      <c r="AQ227" s="184"/>
    </row>
    <row r="228" spans="1:49" ht="15" customHeight="1" x14ac:dyDescent="0.25">
      <c r="A228" s="194" t="str">
        <f t="shared" si="30"/>
        <v/>
      </c>
      <c r="C228" s="194"/>
      <c r="D228" s="115" t="s">
        <v>70</v>
      </c>
      <c r="E228" s="115" t="s">
        <v>296</v>
      </c>
      <c r="F228" s="68">
        <f t="shared" si="24"/>
        <v>62</v>
      </c>
      <c r="G228" s="108">
        <f t="shared" si="25"/>
        <v>2</v>
      </c>
      <c r="H228" s="108">
        <f t="shared" si="26"/>
        <v>0</v>
      </c>
      <c r="I228" s="108">
        <f t="shared" si="27"/>
        <v>2</v>
      </c>
      <c r="J228" s="125">
        <f t="shared" si="28"/>
        <v>3.2258064516129031E-2</v>
      </c>
      <c r="K228" s="108">
        <f t="shared" si="29"/>
        <v>0</v>
      </c>
      <c r="L228" s="107" t="s">
        <v>266</v>
      </c>
      <c r="M228" s="116">
        <v>29</v>
      </c>
      <c r="N228" s="116">
        <v>2</v>
      </c>
      <c r="O228" s="116">
        <v>0</v>
      </c>
      <c r="P228" s="116">
        <v>2</v>
      </c>
      <c r="Q228" s="128" t="s">
        <v>266</v>
      </c>
      <c r="R228" s="116">
        <v>33</v>
      </c>
      <c r="Z228" s="184"/>
      <c r="AA228" s="184"/>
      <c r="AB228" s="184"/>
      <c r="AC228" s="184"/>
      <c r="AD228" s="123"/>
      <c r="AF228" s="184"/>
      <c r="AG228" s="184"/>
      <c r="AH228" s="184"/>
      <c r="AI228" s="184"/>
      <c r="AJ228" s="123"/>
      <c r="AK228" s="129"/>
      <c r="AL228" s="184"/>
      <c r="AM228" s="184"/>
      <c r="AN228" s="184"/>
      <c r="AO228" s="184"/>
      <c r="AP228" s="123"/>
      <c r="AQ228" s="184"/>
    </row>
    <row r="229" spans="1:49" ht="15" customHeight="1" x14ac:dyDescent="0.25">
      <c r="A229" s="194" t="str">
        <f t="shared" si="30"/>
        <v/>
      </c>
      <c r="C229" s="194"/>
      <c r="D229" s="115" t="s">
        <v>130</v>
      </c>
      <c r="E229" s="115" t="s">
        <v>330</v>
      </c>
      <c r="F229" s="68">
        <f t="shared" si="24"/>
        <v>29</v>
      </c>
      <c r="G229" s="108">
        <f t="shared" si="25"/>
        <v>3</v>
      </c>
      <c r="H229" s="108">
        <f t="shared" si="26"/>
        <v>2</v>
      </c>
      <c r="I229" s="108">
        <f t="shared" si="27"/>
        <v>5</v>
      </c>
      <c r="J229" s="125">
        <f t="shared" si="28"/>
        <v>0.17241379310344829</v>
      </c>
      <c r="K229" s="108">
        <f t="shared" si="29"/>
        <v>0</v>
      </c>
      <c r="L229" s="120" t="s">
        <v>184</v>
      </c>
      <c r="M229" s="116">
        <v>29</v>
      </c>
      <c r="N229" s="116">
        <v>3</v>
      </c>
      <c r="O229" s="116">
        <v>2</v>
      </c>
      <c r="P229" s="116">
        <v>5</v>
      </c>
      <c r="Q229" s="128"/>
      <c r="R229" s="116"/>
      <c r="Z229" s="184"/>
      <c r="AA229" s="184"/>
      <c r="AB229" s="184"/>
      <c r="AC229" s="184"/>
      <c r="AD229" s="123"/>
      <c r="AF229" s="184"/>
      <c r="AG229" s="184"/>
      <c r="AH229" s="184"/>
      <c r="AI229" s="184"/>
      <c r="AJ229" s="123"/>
      <c r="AK229" s="129"/>
      <c r="AL229" s="184"/>
      <c r="AM229" s="184"/>
      <c r="AN229" s="184"/>
      <c r="AO229" s="184"/>
      <c r="AP229" s="123"/>
      <c r="AQ229" s="184"/>
    </row>
    <row r="230" spans="1:49" ht="15" customHeight="1" x14ac:dyDescent="0.25">
      <c r="A230" s="194" t="str">
        <f t="shared" ref="A230:A261" si="31">IF(AND(ISTEXT(L230), ISTEXT(Q230), ISTEXT(S230), ISTEXT(Y230), ISTEXT(AE230),ISTEXT(AK230),ISTEXT(AQ230)),"Yes", "")</f>
        <v/>
      </c>
      <c r="C230" s="194">
        <v>8020</v>
      </c>
      <c r="D230" s="184" t="s">
        <v>311</v>
      </c>
      <c r="E230" s="184" t="s">
        <v>404</v>
      </c>
      <c r="F230" s="68">
        <f t="shared" si="24"/>
        <v>20</v>
      </c>
      <c r="G230" s="108">
        <f t="shared" si="25"/>
        <v>1</v>
      </c>
      <c r="H230" s="108">
        <f t="shared" si="26"/>
        <v>3</v>
      </c>
      <c r="I230" s="108">
        <f t="shared" si="27"/>
        <v>4</v>
      </c>
      <c r="J230" s="125">
        <f t="shared" si="28"/>
        <v>0.2</v>
      </c>
      <c r="K230" s="108">
        <f t="shared" si="29"/>
        <v>0</v>
      </c>
      <c r="L230" s="121"/>
      <c r="M230" s="108"/>
      <c r="N230" s="108"/>
      <c r="O230" s="108"/>
      <c r="P230" s="108"/>
      <c r="Q230" s="127"/>
      <c r="R230" s="116"/>
      <c r="Z230" s="194"/>
      <c r="AA230" s="194"/>
      <c r="AB230" s="194"/>
      <c r="AC230" s="194"/>
      <c r="AE230" t="s">
        <v>184</v>
      </c>
      <c r="AF230" s="184">
        <v>20</v>
      </c>
      <c r="AG230" s="184">
        <v>1</v>
      </c>
      <c r="AH230" s="184">
        <v>3</v>
      </c>
      <c r="AI230" s="184">
        <v>4</v>
      </c>
      <c r="AJ230" s="123">
        <v>0</v>
      </c>
      <c r="AK230" s="129"/>
      <c r="AL230" s="184"/>
      <c r="AM230" s="184"/>
      <c r="AN230" s="184"/>
      <c r="AO230" s="184"/>
      <c r="AP230" s="123"/>
      <c r="AQ230" s="184"/>
    </row>
    <row r="231" spans="1:49" ht="15" customHeight="1" x14ac:dyDescent="0.25">
      <c r="A231" s="194" t="str">
        <f t="shared" si="31"/>
        <v/>
      </c>
      <c r="C231" s="194"/>
      <c r="D231" s="115" t="s">
        <v>298</v>
      </c>
      <c r="E231" s="115" t="s">
        <v>299</v>
      </c>
      <c r="F231" s="68">
        <f t="shared" si="24"/>
        <v>29</v>
      </c>
      <c r="G231" s="108">
        <f t="shared" si="25"/>
        <v>1</v>
      </c>
      <c r="H231" s="108">
        <f t="shared" si="26"/>
        <v>0</v>
      </c>
      <c r="I231" s="108">
        <f t="shared" si="27"/>
        <v>1</v>
      </c>
      <c r="J231" s="125">
        <f t="shared" si="28"/>
        <v>3.4482758620689655E-2</v>
      </c>
      <c r="K231" s="108">
        <f t="shared" si="29"/>
        <v>0</v>
      </c>
      <c r="L231" s="107" t="s">
        <v>266</v>
      </c>
      <c r="M231" s="116">
        <v>29</v>
      </c>
      <c r="N231" s="116">
        <v>1</v>
      </c>
      <c r="O231" s="116">
        <v>0</v>
      </c>
      <c r="P231" s="116">
        <v>1</v>
      </c>
      <c r="Q231" s="128"/>
      <c r="R231" s="116"/>
      <c r="Z231" s="184"/>
      <c r="AA231" s="184"/>
      <c r="AB231" s="184"/>
      <c r="AC231" s="184"/>
      <c r="AD231" s="123"/>
      <c r="AF231" s="184"/>
      <c r="AG231" s="184"/>
      <c r="AH231" s="184"/>
      <c r="AI231" s="184"/>
      <c r="AJ231" s="123"/>
      <c r="AK231" s="129"/>
      <c r="AL231" s="184"/>
      <c r="AM231" s="184"/>
      <c r="AN231" s="184"/>
      <c r="AO231" s="184"/>
      <c r="AP231" s="123"/>
      <c r="AQ231" s="184"/>
    </row>
    <row r="232" spans="1:49" ht="15" customHeight="1" x14ac:dyDescent="0.25">
      <c r="A232" s="194" t="str">
        <f t="shared" si="31"/>
        <v/>
      </c>
      <c r="C232" s="194">
        <v>3010</v>
      </c>
      <c r="D232" s="184" t="s">
        <v>70</v>
      </c>
      <c r="E232" s="184" t="s">
        <v>86</v>
      </c>
      <c r="F232" s="68">
        <f t="shared" si="24"/>
        <v>143</v>
      </c>
      <c r="G232" s="108">
        <f t="shared" si="25"/>
        <v>15</v>
      </c>
      <c r="H232" s="108">
        <f t="shared" si="26"/>
        <v>9</v>
      </c>
      <c r="I232" s="108">
        <f t="shared" si="27"/>
        <v>24</v>
      </c>
      <c r="J232" s="125">
        <f t="shared" si="28"/>
        <v>0.16783216783216784</v>
      </c>
      <c r="K232" s="108">
        <f t="shared" si="29"/>
        <v>3</v>
      </c>
      <c r="L232" s="107"/>
      <c r="M232" s="108"/>
      <c r="N232" s="108"/>
      <c r="O232" s="108"/>
      <c r="P232" s="108"/>
      <c r="Q232" s="127" t="s">
        <v>266</v>
      </c>
      <c r="R232" s="116">
        <v>33</v>
      </c>
      <c r="S232" s="62" t="s">
        <v>266</v>
      </c>
      <c r="T232" s="31">
        <v>27</v>
      </c>
      <c r="U232" s="31">
        <v>4</v>
      </c>
      <c r="V232" s="31">
        <v>1</v>
      </c>
      <c r="W232" s="31">
        <v>5</v>
      </c>
      <c r="X232" s="63">
        <v>0</v>
      </c>
      <c r="Y232" t="s">
        <v>67</v>
      </c>
      <c r="Z232" s="194">
        <v>29</v>
      </c>
      <c r="AA232" s="194">
        <v>4</v>
      </c>
      <c r="AB232" s="194">
        <v>2</v>
      </c>
      <c r="AC232" s="194">
        <v>6</v>
      </c>
      <c r="AD232" s="99">
        <v>0</v>
      </c>
      <c r="AE232" t="s">
        <v>67</v>
      </c>
      <c r="AF232" s="194">
        <v>26</v>
      </c>
      <c r="AG232" s="194">
        <v>6</v>
      </c>
      <c r="AH232" s="194">
        <v>5</v>
      </c>
      <c r="AI232" s="194">
        <v>11</v>
      </c>
      <c r="AJ232" s="99">
        <v>0</v>
      </c>
      <c r="AK232" s="129" t="s">
        <v>67</v>
      </c>
      <c r="AL232" s="194">
        <v>28</v>
      </c>
      <c r="AM232" s="194">
        <v>1</v>
      </c>
      <c r="AN232" s="194">
        <v>1</v>
      </c>
      <c r="AO232" s="194">
        <v>2</v>
      </c>
      <c r="AP232" s="99">
        <v>3</v>
      </c>
      <c r="AQ232" s="184"/>
    </row>
    <row r="233" spans="1:49" ht="15" customHeight="1" x14ac:dyDescent="0.25">
      <c r="A233" s="194" t="str">
        <f t="shared" si="31"/>
        <v/>
      </c>
      <c r="C233" s="194"/>
      <c r="D233" s="184" t="s">
        <v>29</v>
      </c>
      <c r="E233" s="184" t="s">
        <v>274</v>
      </c>
      <c r="F233" s="68">
        <f t="shared" si="24"/>
        <v>27</v>
      </c>
      <c r="G233" s="108">
        <f t="shared" si="25"/>
        <v>8</v>
      </c>
      <c r="H233" s="108">
        <f t="shared" si="26"/>
        <v>5</v>
      </c>
      <c r="I233" s="108">
        <f t="shared" si="27"/>
        <v>13</v>
      </c>
      <c r="J233" s="125">
        <f t="shared" si="28"/>
        <v>0.48148148148148145</v>
      </c>
      <c r="K233" s="108">
        <f t="shared" si="29"/>
        <v>33</v>
      </c>
      <c r="L233" s="107"/>
      <c r="M233" s="108"/>
      <c r="N233" s="108"/>
      <c r="O233" s="108"/>
      <c r="P233" s="108"/>
      <c r="Q233" s="127"/>
      <c r="R233" s="116"/>
      <c r="S233" s="62" t="s">
        <v>273</v>
      </c>
      <c r="T233" s="31">
        <v>27</v>
      </c>
      <c r="U233" s="31">
        <v>8</v>
      </c>
      <c r="V233" s="31">
        <v>5</v>
      </c>
      <c r="W233" s="31">
        <v>13</v>
      </c>
      <c r="X233" s="63">
        <v>33</v>
      </c>
      <c r="Z233" s="184"/>
      <c r="AA233" s="184"/>
      <c r="AB233" s="184"/>
      <c r="AC233" s="184"/>
      <c r="AD233" s="123"/>
      <c r="AF233" s="184"/>
      <c r="AG233" s="184"/>
      <c r="AH233" s="184"/>
      <c r="AI233" s="184"/>
      <c r="AJ233" s="123"/>
      <c r="AK233" s="129"/>
      <c r="AL233" s="184"/>
      <c r="AM233" s="184"/>
      <c r="AN233" s="184"/>
      <c r="AO233" s="184"/>
      <c r="AP233" s="123"/>
      <c r="AQ233" s="184"/>
    </row>
    <row r="234" spans="1:49" ht="15" customHeight="1" x14ac:dyDescent="0.25">
      <c r="A234" s="194" t="str">
        <f t="shared" si="31"/>
        <v/>
      </c>
      <c r="C234" s="194">
        <v>3012</v>
      </c>
      <c r="D234" s="184" t="s">
        <v>74</v>
      </c>
      <c r="E234" s="184" t="s">
        <v>87</v>
      </c>
      <c r="F234" s="68">
        <f t="shared" si="24"/>
        <v>118</v>
      </c>
      <c r="G234" s="108">
        <f t="shared" si="25"/>
        <v>2</v>
      </c>
      <c r="H234" s="108">
        <f t="shared" si="26"/>
        <v>1</v>
      </c>
      <c r="I234" s="108">
        <f t="shared" si="27"/>
        <v>3</v>
      </c>
      <c r="J234" s="125">
        <f t="shared" si="28"/>
        <v>2.5423728813559324E-2</v>
      </c>
      <c r="K234" s="108">
        <f t="shared" si="29"/>
        <v>0</v>
      </c>
      <c r="L234" s="107" t="s">
        <v>266</v>
      </c>
      <c r="M234" s="116">
        <v>29</v>
      </c>
      <c r="N234" s="116">
        <v>1</v>
      </c>
      <c r="O234" s="116">
        <v>0</v>
      </c>
      <c r="P234" s="116">
        <v>1</v>
      </c>
      <c r="Q234" s="128" t="s">
        <v>266</v>
      </c>
      <c r="R234" s="116">
        <v>33</v>
      </c>
      <c r="S234" s="62" t="s">
        <v>266</v>
      </c>
      <c r="T234" s="31">
        <v>27</v>
      </c>
      <c r="U234" s="31">
        <v>1</v>
      </c>
      <c r="V234" s="31">
        <v>0</v>
      </c>
      <c r="W234" s="31">
        <v>1</v>
      </c>
      <c r="X234" s="63">
        <v>0</v>
      </c>
      <c r="Y234" t="s">
        <v>67</v>
      </c>
      <c r="Z234" s="194">
        <v>29</v>
      </c>
      <c r="AA234" s="194">
        <v>0</v>
      </c>
      <c r="AB234" s="194">
        <v>1</v>
      </c>
      <c r="AC234" s="194">
        <v>1</v>
      </c>
      <c r="AD234" s="99">
        <v>0</v>
      </c>
      <c r="AF234" s="184"/>
      <c r="AG234" s="184"/>
      <c r="AH234" s="184"/>
      <c r="AI234" s="184"/>
      <c r="AJ234" s="123"/>
      <c r="AK234" s="129"/>
      <c r="AL234" s="184"/>
      <c r="AM234" s="184"/>
      <c r="AN234" s="184"/>
      <c r="AO234" s="184"/>
      <c r="AP234" s="123"/>
      <c r="AQ234" s="184"/>
    </row>
    <row r="235" spans="1:49" ht="15" customHeight="1" x14ac:dyDescent="0.25">
      <c r="A235" s="194" t="str">
        <f t="shared" si="31"/>
        <v/>
      </c>
      <c r="C235" s="171">
        <v>6024</v>
      </c>
      <c r="D235" s="169" t="s">
        <v>43</v>
      </c>
      <c r="E235" s="169" t="s">
        <v>430</v>
      </c>
      <c r="F235" s="68">
        <f t="shared" si="24"/>
        <v>28</v>
      </c>
      <c r="G235" s="108">
        <f t="shared" si="25"/>
        <v>10</v>
      </c>
      <c r="H235" s="108">
        <f t="shared" si="26"/>
        <v>3</v>
      </c>
      <c r="I235" s="108">
        <f t="shared" si="27"/>
        <v>13</v>
      </c>
      <c r="J235" s="125">
        <f t="shared" si="28"/>
        <v>0.4642857142857143</v>
      </c>
      <c r="K235" s="108">
        <f t="shared" si="29"/>
        <v>9</v>
      </c>
      <c r="L235" s="121"/>
      <c r="M235" s="108"/>
      <c r="N235" s="108"/>
      <c r="O235" s="108"/>
      <c r="P235" s="108"/>
      <c r="Q235" s="127"/>
      <c r="R235" s="108"/>
      <c r="Z235" s="194"/>
      <c r="AA235" s="194"/>
      <c r="AB235" s="194"/>
      <c r="AC235" s="194"/>
      <c r="AF235" s="194"/>
      <c r="AG235" s="194"/>
      <c r="AH235" s="194"/>
      <c r="AI235" s="194"/>
      <c r="AK235" s="129" t="s">
        <v>140</v>
      </c>
      <c r="AL235" s="194">
        <v>28</v>
      </c>
      <c r="AM235" s="194">
        <v>10</v>
      </c>
      <c r="AN235" s="194">
        <v>3</v>
      </c>
      <c r="AO235" s="194">
        <v>13</v>
      </c>
      <c r="AP235" s="99">
        <v>9</v>
      </c>
      <c r="AQ235" s="184"/>
    </row>
    <row r="236" spans="1:49" ht="15" customHeight="1" x14ac:dyDescent="0.25">
      <c r="A236" s="194" t="str">
        <f t="shared" si="31"/>
        <v/>
      </c>
      <c r="C236" s="171">
        <v>2023</v>
      </c>
      <c r="D236" s="169" t="s">
        <v>100</v>
      </c>
      <c r="E236" s="169" t="s">
        <v>429</v>
      </c>
      <c r="F236" s="68">
        <f t="shared" si="24"/>
        <v>28</v>
      </c>
      <c r="G236" s="108">
        <f t="shared" si="25"/>
        <v>1</v>
      </c>
      <c r="H236" s="108">
        <f t="shared" si="26"/>
        <v>0</v>
      </c>
      <c r="I236" s="108">
        <f t="shared" si="27"/>
        <v>1</v>
      </c>
      <c r="J236" s="125">
        <f t="shared" si="28"/>
        <v>3.5714285714285712E-2</v>
      </c>
      <c r="K236" s="108">
        <f t="shared" si="29"/>
        <v>0</v>
      </c>
      <c r="L236" s="121"/>
      <c r="M236" s="108"/>
      <c r="N236" s="108"/>
      <c r="O236" s="108"/>
      <c r="P236" s="108"/>
      <c r="Q236" s="127"/>
      <c r="R236" s="108"/>
      <c r="Z236" s="194"/>
      <c r="AA236" s="194"/>
      <c r="AB236" s="194"/>
      <c r="AC236" s="194"/>
      <c r="AF236" s="194"/>
      <c r="AG236" s="194"/>
      <c r="AH236" s="194"/>
      <c r="AI236" s="194"/>
      <c r="AK236" s="129" t="s">
        <v>39</v>
      </c>
      <c r="AL236" s="194">
        <v>28</v>
      </c>
      <c r="AM236" s="194">
        <v>1</v>
      </c>
      <c r="AN236" s="194">
        <v>0</v>
      </c>
      <c r="AO236" s="194">
        <v>1</v>
      </c>
      <c r="AP236" s="99">
        <v>0</v>
      </c>
      <c r="AQ236" s="184"/>
    </row>
    <row r="237" spans="1:49" ht="15" customHeight="1" x14ac:dyDescent="0.25">
      <c r="A237" s="194" t="str">
        <f t="shared" si="31"/>
        <v/>
      </c>
      <c r="C237" s="194">
        <v>6011</v>
      </c>
      <c r="D237" s="184" t="s">
        <v>112</v>
      </c>
      <c r="E237" s="184" t="s">
        <v>159</v>
      </c>
      <c r="F237" s="68">
        <f t="shared" si="24"/>
        <v>29</v>
      </c>
      <c r="G237" s="108">
        <f t="shared" si="25"/>
        <v>0</v>
      </c>
      <c r="H237" s="108">
        <f t="shared" si="26"/>
        <v>5</v>
      </c>
      <c r="I237" s="108">
        <f t="shared" si="27"/>
        <v>5</v>
      </c>
      <c r="J237" s="125">
        <f t="shared" si="28"/>
        <v>0.17241379310344829</v>
      </c>
      <c r="K237" s="108">
        <f t="shared" si="29"/>
        <v>6</v>
      </c>
      <c r="L237" s="121"/>
      <c r="M237" s="108"/>
      <c r="N237" s="108"/>
      <c r="O237" s="108"/>
      <c r="P237" s="108"/>
      <c r="Q237" s="127"/>
      <c r="R237" s="116"/>
      <c r="Y237" t="s">
        <v>140</v>
      </c>
      <c r="Z237" s="194">
        <v>29</v>
      </c>
      <c r="AA237" s="194">
        <v>0</v>
      </c>
      <c r="AB237" s="194">
        <v>5</v>
      </c>
      <c r="AC237" s="194">
        <v>5</v>
      </c>
      <c r="AD237" s="99">
        <v>6</v>
      </c>
      <c r="AF237" s="184"/>
      <c r="AG237" s="184"/>
      <c r="AH237" s="184"/>
      <c r="AI237" s="184"/>
      <c r="AJ237" s="123"/>
      <c r="AK237" s="129"/>
      <c r="AL237" s="184"/>
      <c r="AM237" s="184"/>
      <c r="AN237" s="184"/>
      <c r="AO237" s="184"/>
      <c r="AP237" s="123"/>
      <c r="AQ237" s="184"/>
    </row>
    <row r="238" spans="1:49" s="169" customFormat="1" ht="15" customHeight="1" x14ac:dyDescent="0.25">
      <c r="A238" s="194" t="str">
        <f t="shared" si="31"/>
        <v/>
      </c>
      <c r="B238" s="194"/>
      <c r="C238" s="194">
        <v>3013</v>
      </c>
      <c r="D238" s="184" t="s">
        <v>43</v>
      </c>
      <c r="E238" s="184" t="s">
        <v>88</v>
      </c>
      <c r="F238" s="68">
        <f t="shared" si="24"/>
        <v>55</v>
      </c>
      <c r="G238" s="108">
        <f t="shared" si="25"/>
        <v>18</v>
      </c>
      <c r="H238" s="108">
        <f t="shared" si="26"/>
        <v>11</v>
      </c>
      <c r="I238" s="108">
        <f t="shared" si="27"/>
        <v>29</v>
      </c>
      <c r="J238" s="125">
        <f t="shared" si="28"/>
        <v>0.52727272727272723</v>
      </c>
      <c r="K238" s="108">
        <f t="shared" si="29"/>
        <v>6</v>
      </c>
      <c r="L238" s="121"/>
      <c r="M238" s="108"/>
      <c r="N238" s="108"/>
      <c r="O238" s="108"/>
      <c r="P238" s="108"/>
      <c r="Q238" s="127"/>
      <c r="R238" s="116"/>
      <c r="S238" s="112"/>
      <c r="T238" s="108"/>
      <c r="U238" s="108"/>
      <c r="V238" s="108"/>
      <c r="W238" s="108"/>
      <c r="X238" s="99"/>
      <c r="Y238" s="184" t="s">
        <v>67</v>
      </c>
      <c r="Z238" s="194">
        <v>29</v>
      </c>
      <c r="AA238" s="194">
        <v>5</v>
      </c>
      <c r="AB238" s="194">
        <v>2</v>
      </c>
      <c r="AC238" s="194">
        <v>7</v>
      </c>
      <c r="AD238" s="99">
        <v>3</v>
      </c>
      <c r="AE238" s="184" t="s">
        <v>67</v>
      </c>
      <c r="AF238" s="184">
        <v>26</v>
      </c>
      <c r="AG238" s="184">
        <v>13</v>
      </c>
      <c r="AH238" s="184">
        <v>9</v>
      </c>
      <c r="AI238" s="184">
        <v>22</v>
      </c>
      <c r="AJ238" s="123">
        <v>3</v>
      </c>
      <c r="AK238" s="129"/>
      <c r="AL238" s="184"/>
      <c r="AM238" s="184"/>
      <c r="AN238" s="184"/>
      <c r="AO238" s="184"/>
      <c r="AP238" s="123"/>
      <c r="AQ238" s="184"/>
      <c r="AR238" s="194"/>
      <c r="AS238" s="194"/>
      <c r="AT238" s="194"/>
      <c r="AU238" s="194"/>
      <c r="AV238" s="194"/>
      <c r="AW238" s="112"/>
    </row>
    <row r="239" spans="1:49" ht="15" customHeight="1" x14ac:dyDescent="0.25">
      <c r="A239" s="194" t="str">
        <f t="shared" si="31"/>
        <v/>
      </c>
      <c r="C239" s="194">
        <v>5010</v>
      </c>
      <c r="D239" s="184" t="s">
        <v>62</v>
      </c>
      <c r="E239" s="184" t="s">
        <v>130</v>
      </c>
      <c r="F239" s="68">
        <f t="shared" si="24"/>
        <v>115</v>
      </c>
      <c r="G239" s="108">
        <f t="shared" si="25"/>
        <v>14</v>
      </c>
      <c r="H239" s="108">
        <f t="shared" si="26"/>
        <v>12</v>
      </c>
      <c r="I239" s="108">
        <f t="shared" si="27"/>
        <v>25</v>
      </c>
      <c r="J239" s="125">
        <f t="shared" si="28"/>
        <v>0.21739130434782608</v>
      </c>
      <c r="K239" s="108">
        <f t="shared" si="29"/>
        <v>0</v>
      </c>
      <c r="L239" s="107"/>
      <c r="M239" s="108"/>
      <c r="N239" s="108"/>
      <c r="O239" s="108"/>
      <c r="P239" s="108"/>
      <c r="Q239" s="127" t="s">
        <v>339</v>
      </c>
      <c r="R239" s="116">
        <v>33</v>
      </c>
      <c r="S239" s="62" t="s">
        <v>119</v>
      </c>
      <c r="T239" s="31">
        <v>27</v>
      </c>
      <c r="U239" s="31">
        <v>2</v>
      </c>
      <c r="V239" s="31">
        <v>1</v>
      </c>
      <c r="W239" s="31">
        <v>2</v>
      </c>
      <c r="X239" s="63">
        <v>0</v>
      </c>
      <c r="Y239" t="s">
        <v>119</v>
      </c>
      <c r="Z239" s="194">
        <v>29</v>
      </c>
      <c r="AA239" s="194">
        <v>6</v>
      </c>
      <c r="AB239" s="194">
        <v>8</v>
      </c>
      <c r="AC239" s="194">
        <v>14</v>
      </c>
      <c r="AD239" s="99">
        <v>0</v>
      </c>
      <c r="AE239" t="s">
        <v>119</v>
      </c>
      <c r="AF239" s="184">
        <v>26</v>
      </c>
      <c r="AG239" s="184">
        <v>6</v>
      </c>
      <c r="AH239" s="184">
        <v>3</v>
      </c>
      <c r="AI239" s="184">
        <v>9</v>
      </c>
      <c r="AJ239" s="123">
        <v>0</v>
      </c>
      <c r="AK239" s="129"/>
      <c r="AL239" s="184"/>
      <c r="AM239" s="184"/>
      <c r="AN239" s="184"/>
      <c r="AO239" s="184"/>
      <c r="AP239" s="123"/>
      <c r="AQ239" s="184"/>
    </row>
    <row r="240" spans="1:49" ht="15" customHeight="1" x14ac:dyDescent="0.25">
      <c r="A240" s="194" t="str">
        <f t="shared" si="31"/>
        <v/>
      </c>
      <c r="C240" s="194">
        <v>5025</v>
      </c>
      <c r="D240" s="169" t="s">
        <v>151</v>
      </c>
      <c r="E240" s="184" t="s">
        <v>421</v>
      </c>
      <c r="F240" s="68">
        <f t="shared" si="24"/>
        <v>15</v>
      </c>
      <c r="G240" s="108">
        <f t="shared" si="25"/>
        <v>0</v>
      </c>
      <c r="H240" s="108">
        <f t="shared" si="26"/>
        <v>0</v>
      </c>
      <c r="I240" s="108">
        <f t="shared" si="27"/>
        <v>0</v>
      </c>
      <c r="J240" s="125">
        <f t="shared" si="28"/>
        <v>0</v>
      </c>
      <c r="K240" s="108">
        <f t="shared" si="29"/>
        <v>0</v>
      </c>
      <c r="L240" s="121"/>
      <c r="M240" s="108"/>
      <c r="N240" s="108"/>
      <c r="O240" s="108"/>
      <c r="P240" s="108"/>
      <c r="Q240" s="127"/>
      <c r="R240" s="116"/>
      <c r="Z240" s="194"/>
      <c r="AA240" s="194"/>
      <c r="AB240" s="194"/>
      <c r="AC240" s="194"/>
      <c r="AF240" s="194"/>
      <c r="AG240" s="194"/>
      <c r="AH240" s="194"/>
      <c r="AI240" s="194"/>
      <c r="AK240" s="129" t="s">
        <v>119</v>
      </c>
      <c r="AL240" s="194">
        <v>15</v>
      </c>
      <c r="AM240" s="194">
        <v>0</v>
      </c>
      <c r="AN240" s="194">
        <v>0</v>
      </c>
      <c r="AO240" s="194">
        <v>0</v>
      </c>
      <c r="AP240" s="99">
        <v>0</v>
      </c>
      <c r="AQ240" s="184"/>
    </row>
    <row r="241" spans="1:43" ht="15" customHeight="1" x14ac:dyDescent="0.25">
      <c r="A241" s="194" t="str">
        <f t="shared" si="31"/>
        <v/>
      </c>
      <c r="C241" s="194">
        <v>6012</v>
      </c>
      <c r="D241" s="184" t="s">
        <v>16</v>
      </c>
      <c r="E241" s="184" t="s">
        <v>150</v>
      </c>
      <c r="F241" s="68">
        <f t="shared" si="24"/>
        <v>29</v>
      </c>
      <c r="G241" s="108">
        <f t="shared" si="25"/>
        <v>2</v>
      </c>
      <c r="H241" s="108">
        <f t="shared" si="26"/>
        <v>0</v>
      </c>
      <c r="I241" s="108">
        <f t="shared" si="27"/>
        <v>2</v>
      </c>
      <c r="J241" s="125">
        <f t="shared" si="28"/>
        <v>6.8965517241379309E-2</v>
      </c>
      <c r="K241" s="108">
        <f t="shared" si="29"/>
        <v>0</v>
      </c>
      <c r="L241" s="121"/>
      <c r="M241" s="108"/>
      <c r="N241" s="108"/>
      <c r="O241" s="108"/>
      <c r="P241" s="108"/>
      <c r="Q241" s="127"/>
      <c r="R241" s="116"/>
      <c r="Y241" t="s">
        <v>140</v>
      </c>
      <c r="Z241" s="194">
        <v>29</v>
      </c>
      <c r="AA241" s="194">
        <v>2</v>
      </c>
      <c r="AB241" s="194">
        <v>0</v>
      </c>
      <c r="AC241" s="194">
        <v>2</v>
      </c>
      <c r="AD241" s="99">
        <v>0</v>
      </c>
      <c r="AF241" s="184"/>
      <c r="AG241" s="184"/>
      <c r="AH241" s="184"/>
      <c r="AI241" s="184"/>
      <c r="AJ241" s="123"/>
      <c r="AK241" s="129"/>
      <c r="AL241" s="184"/>
      <c r="AM241" s="184"/>
      <c r="AN241" s="184"/>
      <c r="AO241" s="184"/>
      <c r="AP241" s="123"/>
      <c r="AQ241" s="184"/>
    </row>
    <row r="242" spans="1:43" ht="15" customHeight="1" x14ac:dyDescent="0.25">
      <c r="A242" s="194" t="str">
        <f t="shared" si="31"/>
        <v/>
      </c>
      <c r="C242" s="130"/>
      <c r="D242" s="115" t="s">
        <v>43</v>
      </c>
      <c r="E242" s="115" t="s">
        <v>306</v>
      </c>
      <c r="F242" s="68">
        <f t="shared" si="24"/>
        <v>29</v>
      </c>
      <c r="G242" s="108">
        <f t="shared" si="25"/>
        <v>0</v>
      </c>
      <c r="H242" s="108">
        <f t="shared" si="26"/>
        <v>0</v>
      </c>
      <c r="I242" s="108">
        <f t="shared" si="27"/>
        <v>0</v>
      </c>
      <c r="J242" s="125">
        <f t="shared" si="28"/>
        <v>0</v>
      </c>
      <c r="K242" s="108">
        <f t="shared" si="29"/>
        <v>0</v>
      </c>
      <c r="L242" s="107" t="s">
        <v>39</v>
      </c>
      <c r="M242" s="116">
        <v>29</v>
      </c>
      <c r="N242" s="116">
        <v>0</v>
      </c>
      <c r="O242" s="116">
        <v>0</v>
      </c>
      <c r="P242" s="116">
        <v>0</v>
      </c>
      <c r="Q242" s="128"/>
      <c r="R242" s="116"/>
      <c r="Z242" s="184"/>
      <c r="AA242" s="184"/>
      <c r="AB242" s="184"/>
      <c r="AC242" s="184"/>
      <c r="AD242" s="123"/>
      <c r="AF242" s="184"/>
      <c r="AG242" s="184"/>
      <c r="AH242" s="184"/>
      <c r="AI242" s="184"/>
      <c r="AJ242" s="123"/>
      <c r="AK242" s="184"/>
      <c r="AL242" s="184"/>
      <c r="AM242" s="184"/>
      <c r="AN242" s="184"/>
      <c r="AO242" s="184"/>
      <c r="AP242" s="123"/>
      <c r="AQ242" s="184"/>
    </row>
    <row r="243" spans="1:43" ht="15" customHeight="1" x14ac:dyDescent="0.25">
      <c r="A243" s="194" t="str">
        <f t="shared" si="31"/>
        <v/>
      </c>
      <c r="D243" s="115" t="s">
        <v>70</v>
      </c>
      <c r="E243" s="115" t="s">
        <v>277</v>
      </c>
      <c r="F243" s="68">
        <f t="shared" si="24"/>
        <v>29</v>
      </c>
      <c r="G243" s="108">
        <f t="shared" si="25"/>
        <v>20</v>
      </c>
      <c r="H243" s="108">
        <f t="shared" si="26"/>
        <v>8</v>
      </c>
      <c r="I243" s="108">
        <f t="shared" si="27"/>
        <v>28</v>
      </c>
      <c r="J243" s="125">
        <f t="shared" si="28"/>
        <v>0.96551724137931039</v>
      </c>
      <c r="K243" s="108">
        <f t="shared" si="29"/>
        <v>0</v>
      </c>
      <c r="L243" s="107" t="s">
        <v>273</v>
      </c>
      <c r="M243" s="116">
        <v>29</v>
      </c>
      <c r="N243" s="116">
        <v>20</v>
      </c>
      <c r="O243" s="116">
        <v>8</v>
      </c>
      <c r="P243" s="116">
        <v>28</v>
      </c>
      <c r="Q243" s="128"/>
      <c r="R243" s="116"/>
      <c r="Z243" s="184"/>
      <c r="AA243" s="184"/>
      <c r="AB243" s="184"/>
      <c r="AC243" s="184"/>
      <c r="AD243" s="123"/>
      <c r="AF243" s="184"/>
      <c r="AG243" s="184"/>
      <c r="AH243" s="184"/>
      <c r="AI243" s="184"/>
      <c r="AJ243" s="123"/>
      <c r="AK243" s="184"/>
      <c r="AL243" s="184"/>
      <c r="AM243" s="184"/>
      <c r="AN243" s="184"/>
      <c r="AO243" s="184"/>
      <c r="AP243" s="123"/>
      <c r="AQ243" s="184"/>
    </row>
    <row r="244" spans="1:43" ht="15" customHeight="1" x14ac:dyDescent="0.25">
      <c r="A244" s="194" t="str">
        <f t="shared" si="31"/>
        <v/>
      </c>
      <c r="D244" s="184" t="s">
        <v>276</v>
      </c>
      <c r="E244" s="184" t="s">
        <v>277</v>
      </c>
      <c r="F244" s="68">
        <f t="shared" si="24"/>
        <v>56</v>
      </c>
      <c r="G244" s="108">
        <f t="shared" si="25"/>
        <v>0</v>
      </c>
      <c r="H244" s="108">
        <f t="shared" si="26"/>
        <v>1</v>
      </c>
      <c r="I244" s="108">
        <f t="shared" si="27"/>
        <v>1</v>
      </c>
      <c r="J244" s="125">
        <f t="shared" si="28"/>
        <v>1.7857142857142856E-2</v>
      </c>
      <c r="K244" s="108">
        <f t="shared" si="29"/>
        <v>3</v>
      </c>
      <c r="L244" s="107" t="s">
        <v>273</v>
      </c>
      <c r="M244" s="116">
        <v>29</v>
      </c>
      <c r="N244" s="116">
        <v>0</v>
      </c>
      <c r="O244" s="116">
        <v>0</v>
      </c>
      <c r="P244" s="116">
        <v>0</v>
      </c>
      <c r="Q244" s="128"/>
      <c r="R244" s="116"/>
      <c r="S244" s="62" t="s">
        <v>273</v>
      </c>
      <c r="T244" s="31">
        <v>27</v>
      </c>
      <c r="U244" s="31">
        <v>0</v>
      </c>
      <c r="V244" s="31">
        <v>1</v>
      </c>
      <c r="W244" s="31">
        <v>1</v>
      </c>
      <c r="X244" s="63">
        <v>3</v>
      </c>
      <c r="Z244" s="184"/>
      <c r="AA244" s="184"/>
      <c r="AB244" s="184"/>
      <c r="AC244" s="184"/>
      <c r="AD244" s="123"/>
      <c r="AF244" s="184"/>
      <c r="AG244" s="184"/>
      <c r="AH244" s="184"/>
      <c r="AI244" s="184"/>
      <c r="AJ244" s="123"/>
      <c r="AK244" s="184"/>
      <c r="AL244" s="184"/>
      <c r="AM244" s="184"/>
      <c r="AN244" s="184"/>
      <c r="AO244" s="184"/>
      <c r="AP244" s="123"/>
      <c r="AQ244" s="184"/>
    </row>
    <row r="245" spans="1:43" ht="15" customHeight="1" x14ac:dyDescent="0.25">
      <c r="A245" s="194" t="str">
        <f t="shared" si="31"/>
        <v/>
      </c>
      <c r="C245" s="43">
        <v>8015</v>
      </c>
      <c r="D245" s="184" t="s">
        <v>146</v>
      </c>
      <c r="E245" s="184" t="s">
        <v>194</v>
      </c>
      <c r="F245" s="68">
        <f t="shared" si="24"/>
        <v>29</v>
      </c>
      <c r="G245" s="108">
        <f t="shared" si="25"/>
        <v>16</v>
      </c>
      <c r="H245" s="108">
        <f t="shared" si="26"/>
        <v>2</v>
      </c>
      <c r="I245" s="108">
        <f t="shared" si="27"/>
        <v>18</v>
      </c>
      <c r="J245" s="125">
        <f t="shared" si="28"/>
        <v>0.62068965517241381</v>
      </c>
      <c r="K245" s="108">
        <f t="shared" si="29"/>
        <v>38</v>
      </c>
      <c r="L245" s="121"/>
      <c r="M245" s="108"/>
      <c r="N245" s="108"/>
      <c r="O245" s="108"/>
      <c r="P245" s="108"/>
      <c r="Q245" s="127"/>
      <c r="R245" s="116"/>
      <c r="Y245" t="s">
        <v>184</v>
      </c>
      <c r="Z245" s="43">
        <v>29</v>
      </c>
      <c r="AA245" s="43">
        <v>16</v>
      </c>
      <c r="AB245" s="43">
        <v>2</v>
      </c>
      <c r="AC245" s="43">
        <v>18</v>
      </c>
      <c r="AD245" s="99">
        <v>38</v>
      </c>
      <c r="AF245" s="184"/>
      <c r="AG245" s="184"/>
      <c r="AH245" s="184"/>
      <c r="AI245" s="184"/>
      <c r="AJ245" s="123"/>
      <c r="AK245" s="184"/>
      <c r="AL245" s="184"/>
      <c r="AM245" s="184"/>
      <c r="AN245" s="184"/>
      <c r="AO245" s="184"/>
      <c r="AP245" s="123"/>
      <c r="AQ245" s="184"/>
    </row>
    <row r="246" spans="1:43" ht="15" customHeight="1" x14ac:dyDescent="0.25">
      <c r="A246" s="194" t="str">
        <f t="shared" si="31"/>
        <v/>
      </c>
      <c r="C246" s="194">
        <v>2015</v>
      </c>
      <c r="D246" s="184" t="s">
        <v>45</v>
      </c>
      <c r="E246" s="184" t="s">
        <v>46</v>
      </c>
      <c r="F246" s="68">
        <f t="shared" si="24"/>
        <v>110</v>
      </c>
      <c r="G246" s="108">
        <f t="shared" si="25"/>
        <v>29</v>
      </c>
      <c r="H246" s="108">
        <f t="shared" si="26"/>
        <v>14</v>
      </c>
      <c r="I246" s="108">
        <f t="shared" si="27"/>
        <v>43</v>
      </c>
      <c r="J246" s="125">
        <f t="shared" si="28"/>
        <v>0.39090909090909093</v>
      </c>
      <c r="K246" s="108">
        <f t="shared" si="29"/>
        <v>27</v>
      </c>
      <c r="L246" s="107"/>
      <c r="R246" s="116"/>
      <c r="S246" s="62" t="s">
        <v>39</v>
      </c>
      <c r="T246" s="31">
        <v>27</v>
      </c>
      <c r="U246" s="31">
        <v>2</v>
      </c>
      <c r="V246" s="31">
        <v>4</v>
      </c>
      <c r="W246" s="31">
        <v>6</v>
      </c>
      <c r="X246" s="63">
        <v>6</v>
      </c>
      <c r="Y246" t="s">
        <v>39</v>
      </c>
      <c r="Z246" s="43">
        <v>29</v>
      </c>
      <c r="AA246" s="43">
        <v>21</v>
      </c>
      <c r="AB246" s="43">
        <v>7</v>
      </c>
      <c r="AC246" s="43">
        <v>28</v>
      </c>
      <c r="AD246" s="99">
        <v>3</v>
      </c>
      <c r="AE246" t="s">
        <v>39</v>
      </c>
      <c r="AF246" s="194">
        <v>26</v>
      </c>
      <c r="AG246" s="194">
        <v>5</v>
      </c>
      <c r="AH246" s="194">
        <v>2</v>
      </c>
      <c r="AI246" s="194">
        <v>7</v>
      </c>
      <c r="AJ246" s="99">
        <v>9</v>
      </c>
      <c r="AK246" t="s">
        <v>39</v>
      </c>
      <c r="AL246" s="194">
        <v>28</v>
      </c>
      <c r="AM246" s="194">
        <v>1</v>
      </c>
      <c r="AN246" s="194">
        <v>1</v>
      </c>
      <c r="AO246" s="194">
        <v>2</v>
      </c>
      <c r="AP246" s="99">
        <v>9</v>
      </c>
      <c r="AQ246" s="184"/>
    </row>
    <row r="247" spans="1:43" ht="15" customHeight="1" x14ac:dyDescent="0.25">
      <c r="A247" s="194" t="str">
        <f t="shared" si="31"/>
        <v/>
      </c>
      <c r="C247" s="194">
        <v>4012</v>
      </c>
      <c r="D247" s="184" t="s">
        <v>114</v>
      </c>
      <c r="E247" s="184" t="s">
        <v>115</v>
      </c>
      <c r="F247" s="68">
        <f t="shared" si="24"/>
        <v>56</v>
      </c>
      <c r="G247" s="108">
        <f t="shared" si="25"/>
        <v>13</v>
      </c>
      <c r="H247" s="108">
        <f t="shared" si="26"/>
        <v>6</v>
      </c>
      <c r="I247" s="108">
        <f t="shared" si="27"/>
        <v>19</v>
      </c>
      <c r="J247" s="125">
        <f t="shared" si="28"/>
        <v>0.3392857142857143</v>
      </c>
      <c r="K247" s="108">
        <f t="shared" si="29"/>
        <v>3</v>
      </c>
      <c r="L247" s="107"/>
      <c r="R247" s="116"/>
      <c r="S247" s="62" t="s">
        <v>266</v>
      </c>
      <c r="T247" s="31">
        <v>27</v>
      </c>
      <c r="U247" s="31">
        <v>5</v>
      </c>
      <c r="V247" s="31">
        <v>2</v>
      </c>
      <c r="W247" s="31">
        <v>7</v>
      </c>
      <c r="X247" s="63">
        <v>3</v>
      </c>
      <c r="Y247" t="s">
        <v>92</v>
      </c>
      <c r="Z247" s="43">
        <v>29</v>
      </c>
      <c r="AA247" s="43">
        <v>8</v>
      </c>
      <c r="AB247" s="43">
        <v>4</v>
      </c>
      <c r="AC247" s="43">
        <v>12</v>
      </c>
      <c r="AD247" s="99">
        <v>0</v>
      </c>
      <c r="AF247" s="184"/>
      <c r="AG247" s="184"/>
      <c r="AH247" s="184"/>
      <c r="AI247" s="184"/>
      <c r="AJ247" s="123"/>
      <c r="AL247" s="184"/>
      <c r="AM247" s="184"/>
      <c r="AN247" s="184"/>
      <c r="AO247" s="184"/>
      <c r="AP247" s="123"/>
      <c r="AQ247" s="184"/>
    </row>
    <row r="248" spans="1:43" ht="15" customHeight="1" x14ac:dyDescent="0.25">
      <c r="A248" s="194" t="str">
        <f t="shared" si="31"/>
        <v/>
      </c>
      <c r="C248" s="194">
        <v>4015</v>
      </c>
      <c r="D248" s="184" t="s">
        <v>100</v>
      </c>
      <c r="E248" s="184" t="s">
        <v>95</v>
      </c>
      <c r="F248" s="68">
        <f t="shared" si="24"/>
        <v>83</v>
      </c>
      <c r="G248" s="108">
        <f t="shared" si="25"/>
        <v>2</v>
      </c>
      <c r="H248" s="108">
        <f t="shared" si="26"/>
        <v>5</v>
      </c>
      <c r="I248" s="108">
        <f t="shared" si="27"/>
        <v>7</v>
      </c>
      <c r="J248" s="125">
        <f t="shared" si="28"/>
        <v>8.4337349397590355E-2</v>
      </c>
      <c r="K248" s="108">
        <f t="shared" si="29"/>
        <v>9</v>
      </c>
      <c r="R248" s="116"/>
      <c r="Y248" t="s">
        <v>92</v>
      </c>
      <c r="Z248" s="43">
        <v>29</v>
      </c>
      <c r="AA248" s="43">
        <v>1</v>
      </c>
      <c r="AB248" s="43">
        <v>2</v>
      </c>
      <c r="AC248" s="43">
        <v>3</v>
      </c>
      <c r="AD248" s="99">
        <v>3</v>
      </c>
      <c r="AE248" t="s">
        <v>92</v>
      </c>
      <c r="AF248" s="130">
        <v>26</v>
      </c>
      <c r="AG248" s="130">
        <v>0</v>
      </c>
      <c r="AH248" s="130">
        <v>3</v>
      </c>
      <c r="AI248" s="130">
        <v>3</v>
      </c>
      <c r="AJ248" s="99">
        <v>6</v>
      </c>
      <c r="AK248" t="s">
        <v>415</v>
      </c>
      <c r="AL248" s="130">
        <v>28</v>
      </c>
      <c r="AM248" s="130">
        <v>1</v>
      </c>
      <c r="AN248" s="130">
        <v>0</v>
      </c>
      <c r="AO248" s="130">
        <v>1</v>
      </c>
      <c r="AP248" s="99">
        <v>0</v>
      </c>
      <c r="AQ248" s="184"/>
    </row>
    <row r="249" spans="1:43" ht="15" customHeight="1" x14ac:dyDescent="0.25">
      <c r="A249" s="194" t="str">
        <f t="shared" si="31"/>
        <v/>
      </c>
      <c r="C249" s="194">
        <v>6021</v>
      </c>
      <c r="D249" s="184" t="s">
        <v>100</v>
      </c>
      <c r="E249" s="184" t="s">
        <v>380</v>
      </c>
      <c r="F249" s="68">
        <f t="shared" si="24"/>
        <v>54</v>
      </c>
      <c r="G249" s="108">
        <f t="shared" si="25"/>
        <v>31</v>
      </c>
      <c r="H249" s="108">
        <f t="shared" si="26"/>
        <v>15</v>
      </c>
      <c r="I249" s="108">
        <f t="shared" si="27"/>
        <v>46</v>
      </c>
      <c r="J249" s="125">
        <f t="shared" si="28"/>
        <v>0.85185185185185186</v>
      </c>
      <c r="K249" s="108">
        <f t="shared" si="29"/>
        <v>0</v>
      </c>
      <c r="L249" s="121"/>
      <c r="M249" s="108"/>
      <c r="N249" s="108"/>
      <c r="O249" s="108"/>
      <c r="P249" s="108"/>
      <c r="Q249" s="127"/>
      <c r="R249" s="116"/>
      <c r="Z249" s="194"/>
      <c r="AA249" s="194"/>
      <c r="AB249" s="194"/>
      <c r="AC249" s="194"/>
      <c r="AE249" t="s">
        <v>140</v>
      </c>
      <c r="AF249" s="194">
        <v>26</v>
      </c>
      <c r="AG249" s="194">
        <v>11</v>
      </c>
      <c r="AH249" s="194">
        <v>5</v>
      </c>
      <c r="AI249" s="194">
        <v>16</v>
      </c>
      <c r="AJ249" s="99">
        <v>0</v>
      </c>
      <c r="AK249" t="s">
        <v>140</v>
      </c>
      <c r="AL249" s="194">
        <v>28</v>
      </c>
      <c r="AM249" s="194">
        <v>20</v>
      </c>
      <c r="AN249" s="194">
        <v>10</v>
      </c>
      <c r="AO249" s="194">
        <v>30</v>
      </c>
      <c r="AP249" s="99">
        <v>0</v>
      </c>
      <c r="AQ249" s="184"/>
    </row>
    <row r="250" spans="1:43" ht="15" customHeight="1" x14ac:dyDescent="0.25">
      <c r="A250" s="194" t="str">
        <f t="shared" si="31"/>
        <v/>
      </c>
      <c r="C250" s="194"/>
      <c r="D250" s="115" t="s">
        <v>55</v>
      </c>
      <c r="E250" s="115" t="s">
        <v>313</v>
      </c>
      <c r="F250" s="68">
        <f t="shared" si="24"/>
        <v>29</v>
      </c>
      <c r="G250" s="108">
        <f t="shared" si="25"/>
        <v>1</v>
      </c>
      <c r="H250" s="108">
        <f t="shared" si="26"/>
        <v>1</v>
      </c>
      <c r="I250" s="108">
        <f t="shared" si="27"/>
        <v>2</v>
      </c>
      <c r="J250" s="125">
        <f t="shared" si="28"/>
        <v>6.8965517241379309E-2</v>
      </c>
      <c r="K250" s="108">
        <f t="shared" si="29"/>
        <v>0</v>
      </c>
      <c r="L250" s="107" t="s">
        <v>273</v>
      </c>
      <c r="M250" s="116">
        <v>29</v>
      </c>
      <c r="N250" s="116">
        <v>1</v>
      </c>
      <c r="O250" s="116">
        <v>1</v>
      </c>
      <c r="P250" s="116">
        <v>2</v>
      </c>
      <c r="Q250" s="128"/>
      <c r="R250" s="116"/>
      <c r="Z250" s="184"/>
      <c r="AA250" s="184"/>
      <c r="AB250" s="184"/>
      <c r="AC250" s="184"/>
      <c r="AD250" s="123"/>
      <c r="AF250" s="184"/>
      <c r="AG250" s="184"/>
      <c r="AH250" s="184"/>
      <c r="AI250" s="184"/>
      <c r="AJ250" s="123"/>
      <c r="AL250" s="184"/>
      <c r="AM250" s="184"/>
      <c r="AN250" s="184"/>
      <c r="AO250" s="184"/>
      <c r="AP250" s="123"/>
      <c r="AQ250" s="184"/>
    </row>
    <row r="251" spans="1:43" ht="15" customHeight="1" x14ac:dyDescent="0.25">
      <c r="A251" s="194" t="str">
        <f t="shared" si="31"/>
        <v/>
      </c>
      <c r="C251" s="194"/>
      <c r="D251" s="115" t="s">
        <v>24</v>
      </c>
      <c r="E251" s="115" t="s">
        <v>325</v>
      </c>
      <c r="F251" s="68">
        <f t="shared" si="24"/>
        <v>29</v>
      </c>
      <c r="G251" s="108">
        <f t="shared" si="25"/>
        <v>14</v>
      </c>
      <c r="H251" s="108">
        <f t="shared" si="26"/>
        <v>6</v>
      </c>
      <c r="I251" s="108">
        <f t="shared" si="27"/>
        <v>20</v>
      </c>
      <c r="J251" s="125">
        <f t="shared" si="28"/>
        <v>0.68965517241379315</v>
      </c>
      <c r="K251" s="108">
        <f t="shared" si="29"/>
        <v>0</v>
      </c>
      <c r="L251" s="120" t="s">
        <v>184</v>
      </c>
      <c r="M251" s="116">
        <v>29</v>
      </c>
      <c r="N251" s="116">
        <v>14</v>
      </c>
      <c r="O251" s="116">
        <v>6</v>
      </c>
      <c r="P251" s="116">
        <v>20</v>
      </c>
      <c r="Q251" s="128"/>
      <c r="R251" s="116"/>
      <c r="Z251" s="184"/>
      <c r="AA251" s="184"/>
      <c r="AB251" s="184"/>
      <c r="AC251" s="184"/>
      <c r="AD251" s="123"/>
      <c r="AF251" s="184"/>
      <c r="AG251" s="184"/>
      <c r="AH251" s="184"/>
      <c r="AI251" s="184"/>
      <c r="AJ251" s="123"/>
      <c r="AL251" s="184"/>
      <c r="AM251" s="184"/>
      <c r="AN251" s="184"/>
      <c r="AO251" s="184"/>
      <c r="AP251" s="123"/>
      <c r="AQ251" s="184"/>
    </row>
    <row r="252" spans="1:43" ht="15" customHeight="1" x14ac:dyDescent="0.25">
      <c r="A252" s="194" t="str">
        <f t="shared" si="31"/>
        <v/>
      </c>
      <c r="C252" s="194"/>
      <c r="D252" s="184" t="s">
        <v>262</v>
      </c>
      <c r="E252" s="184" t="s">
        <v>263</v>
      </c>
      <c r="F252" s="68">
        <f t="shared" si="24"/>
        <v>27</v>
      </c>
      <c r="G252" s="108">
        <f t="shared" si="25"/>
        <v>0</v>
      </c>
      <c r="H252" s="108">
        <f t="shared" si="26"/>
        <v>1</v>
      </c>
      <c r="I252" s="108">
        <f t="shared" si="27"/>
        <v>1</v>
      </c>
      <c r="J252" s="125">
        <f t="shared" si="28"/>
        <v>3.7037037037037035E-2</v>
      </c>
      <c r="K252" s="108">
        <f t="shared" si="29"/>
        <v>0</v>
      </c>
      <c r="L252" s="107"/>
      <c r="R252" s="116"/>
      <c r="S252" s="62" t="s">
        <v>38</v>
      </c>
      <c r="T252" s="31">
        <v>27</v>
      </c>
      <c r="U252" s="31">
        <v>0</v>
      </c>
      <c r="V252" s="31">
        <v>1</v>
      </c>
      <c r="W252" s="31">
        <v>1</v>
      </c>
      <c r="X252" s="63">
        <v>0</v>
      </c>
      <c r="Z252" s="184"/>
      <c r="AA252" s="184"/>
      <c r="AB252" s="184"/>
      <c r="AC252" s="184"/>
      <c r="AD252" s="123"/>
      <c r="AF252" s="184"/>
      <c r="AG252" s="184"/>
      <c r="AH252" s="184"/>
      <c r="AI252" s="184"/>
      <c r="AJ252" s="123"/>
      <c r="AL252" s="184"/>
      <c r="AM252" s="184"/>
      <c r="AN252" s="184"/>
      <c r="AO252" s="184"/>
      <c r="AP252" s="123"/>
      <c r="AQ252" s="184"/>
    </row>
    <row r="253" spans="1:43" ht="15" customHeight="1" x14ac:dyDescent="0.25">
      <c r="A253" s="194" t="str">
        <f t="shared" si="31"/>
        <v/>
      </c>
      <c r="C253" s="194">
        <v>5014</v>
      </c>
      <c r="D253" s="184" t="s">
        <v>75</v>
      </c>
      <c r="E253" s="184" t="s">
        <v>135</v>
      </c>
      <c r="F253" s="68">
        <f t="shared" si="24"/>
        <v>62</v>
      </c>
      <c r="G253" s="108">
        <f t="shared" si="25"/>
        <v>11</v>
      </c>
      <c r="H253" s="108">
        <f t="shared" si="26"/>
        <v>2</v>
      </c>
      <c r="I253" s="108">
        <f t="shared" si="27"/>
        <v>13</v>
      </c>
      <c r="J253" s="125">
        <f t="shared" si="28"/>
        <v>0.20967741935483872</v>
      </c>
      <c r="K253" s="108">
        <f t="shared" si="29"/>
        <v>0</v>
      </c>
      <c r="Q253" s="91" t="s">
        <v>339</v>
      </c>
      <c r="R253" s="116">
        <v>33</v>
      </c>
      <c r="Y253" t="s">
        <v>119</v>
      </c>
      <c r="Z253" s="43">
        <v>29</v>
      </c>
      <c r="AA253" s="43">
        <v>11</v>
      </c>
      <c r="AB253" s="43">
        <v>2</v>
      </c>
      <c r="AC253" s="43">
        <v>13</v>
      </c>
      <c r="AD253" s="99">
        <v>0</v>
      </c>
      <c r="AF253" s="184"/>
      <c r="AG253" s="184"/>
      <c r="AH253" s="184"/>
      <c r="AI253" s="184"/>
      <c r="AJ253" s="123"/>
      <c r="AL253" s="184"/>
      <c r="AM253" s="184"/>
      <c r="AN253" s="184"/>
      <c r="AO253" s="184"/>
      <c r="AP253" s="123"/>
      <c r="AQ253" s="184"/>
    </row>
    <row r="254" spans="1:43" ht="15" customHeight="1" x14ac:dyDescent="0.25">
      <c r="A254" s="194" t="str">
        <f t="shared" si="31"/>
        <v/>
      </c>
      <c r="C254" s="194">
        <v>6013</v>
      </c>
      <c r="D254" s="184" t="s">
        <v>151</v>
      </c>
      <c r="E254" s="184" t="s">
        <v>152</v>
      </c>
      <c r="F254" s="68">
        <f t="shared" si="24"/>
        <v>29</v>
      </c>
      <c r="G254" s="108">
        <f t="shared" si="25"/>
        <v>2</v>
      </c>
      <c r="H254" s="108">
        <f t="shared" si="26"/>
        <v>4</v>
      </c>
      <c r="I254" s="108">
        <f t="shared" si="27"/>
        <v>6</v>
      </c>
      <c r="J254" s="125">
        <f t="shared" si="28"/>
        <v>0.20689655172413793</v>
      </c>
      <c r="K254" s="108">
        <f t="shared" si="29"/>
        <v>13</v>
      </c>
      <c r="R254" s="116"/>
      <c r="Y254" t="s">
        <v>140</v>
      </c>
      <c r="Z254" s="43">
        <v>29</v>
      </c>
      <c r="AA254" s="43">
        <v>2</v>
      </c>
      <c r="AB254" s="43">
        <v>4</v>
      </c>
      <c r="AC254" s="43">
        <v>6</v>
      </c>
      <c r="AD254" s="99">
        <v>13</v>
      </c>
      <c r="AF254" s="184"/>
      <c r="AG254" s="184"/>
      <c r="AH254" s="184"/>
      <c r="AI254" s="184"/>
      <c r="AJ254" s="123"/>
      <c r="AL254" s="184"/>
      <c r="AM254" s="184"/>
      <c r="AN254" s="184"/>
      <c r="AO254" s="184"/>
      <c r="AP254" s="123"/>
      <c r="AQ254" s="184"/>
    </row>
    <row r="255" spans="1:43" ht="15" customHeight="1" x14ac:dyDescent="0.25">
      <c r="A255" s="194" t="str">
        <f t="shared" si="31"/>
        <v/>
      </c>
      <c r="C255" s="194">
        <v>3020</v>
      </c>
      <c r="D255" s="184" t="s">
        <v>366</v>
      </c>
      <c r="E255" s="184" t="s">
        <v>367</v>
      </c>
      <c r="F255" s="68">
        <f t="shared" si="24"/>
        <v>54</v>
      </c>
      <c r="G255" s="108">
        <f t="shared" si="25"/>
        <v>37</v>
      </c>
      <c r="H255" s="108">
        <f t="shared" si="26"/>
        <v>24</v>
      </c>
      <c r="I255" s="108">
        <f t="shared" si="27"/>
        <v>61</v>
      </c>
      <c r="J255" s="125">
        <f t="shared" si="28"/>
        <v>1.1296296296296295</v>
      </c>
      <c r="K255" s="108">
        <f t="shared" si="29"/>
        <v>46</v>
      </c>
      <c r="L255" s="121"/>
      <c r="R255" s="116"/>
      <c r="AE255" t="s">
        <v>67</v>
      </c>
      <c r="AF255" s="194">
        <v>26</v>
      </c>
      <c r="AG255" s="194">
        <v>17</v>
      </c>
      <c r="AH255" s="194">
        <v>13</v>
      </c>
      <c r="AI255" s="194">
        <v>30</v>
      </c>
      <c r="AJ255" s="99">
        <v>12</v>
      </c>
      <c r="AK255" t="s">
        <v>67</v>
      </c>
      <c r="AL255" s="194">
        <v>28</v>
      </c>
      <c r="AM255" s="194">
        <v>20</v>
      </c>
      <c r="AN255" s="194">
        <v>11</v>
      </c>
      <c r="AO255" s="194">
        <v>31</v>
      </c>
      <c r="AP255" s="99">
        <v>34</v>
      </c>
      <c r="AQ255" s="184"/>
    </row>
    <row r="256" spans="1:43" ht="15" customHeight="1" x14ac:dyDescent="0.25">
      <c r="A256" s="194" t="str">
        <f t="shared" si="31"/>
        <v/>
      </c>
      <c r="C256" s="194">
        <v>5015</v>
      </c>
      <c r="D256" s="184" t="s">
        <v>136</v>
      </c>
      <c r="E256" s="184" t="s">
        <v>137</v>
      </c>
      <c r="F256" s="68">
        <f t="shared" si="24"/>
        <v>89</v>
      </c>
      <c r="G256" s="108">
        <f t="shared" si="25"/>
        <v>11</v>
      </c>
      <c r="H256" s="108">
        <f t="shared" si="26"/>
        <v>21</v>
      </c>
      <c r="I256" s="108">
        <f t="shared" si="27"/>
        <v>32</v>
      </c>
      <c r="J256" s="125">
        <f t="shared" si="28"/>
        <v>0.3595505617977528</v>
      </c>
      <c r="K256" s="108">
        <f t="shared" si="29"/>
        <v>24</v>
      </c>
      <c r="L256" s="107"/>
      <c r="M256" s="108"/>
      <c r="N256" s="108"/>
      <c r="O256" s="108"/>
      <c r="P256" s="108"/>
      <c r="Q256" s="127" t="s">
        <v>339</v>
      </c>
      <c r="R256" s="116">
        <v>33</v>
      </c>
      <c r="S256" s="62" t="s">
        <v>119</v>
      </c>
      <c r="T256" s="31">
        <v>27</v>
      </c>
      <c r="U256" s="31">
        <v>6</v>
      </c>
      <c r="V256" s="31">
        <v>12</v>
      </c>
      <c r="W256" s="31">
        <v>18</v>
      </c>
      <c r="X256" s="63">
        <v>15</v>
      </c>
      <c r="Y256" t="s">
        <v>119</v>
      </c>
      <c r="Z256" s="194">
        <v>29</v>
      </c>
      <c r="AA256" s="194">
        <v>5</v>
      </c>
      <c r="AB256" s="194">
        <v>9</v>
      </c>
      <c r="AC256" s="194">
        <v>14</v>
      </c>
      <c r="AD256" s="99">
        <v>9</v>
      </c>
      <c r="AF256" s="184"/>
      <c r="AG256" s="184"/>
      <c r="AH256" s="184"/>
      <c r="AI256" s="184"/>
      <c r="AJ256" s="123"/>
      <c r="AL256" s="184"/>
      <c r="AM256" s="184"/>
      <c r="AN256" s="184"/>
      <c r="AO256" s="184"/>
      <c r="AP256" s="123"/>
      <c r="AQ256" s="184"/>
    </row>
    <row r="257" spans="1:43" ht="15" customHeight="1" x14ac:dyDescent="0.25">
      <c r="A257" s="194" t="str">
        <f t="shared" si="31"/>
        <v/>
      </c>
      <c r="C257" s="194"/>
      <c r="D257" s="184" t="s">
        <v>77</v>
      </c>
      <c r="E257" s="184" t="s">
        <v>272</v>
      </c>
      <c r="F257" s="68">
        <f t="shared" si="24"/>
        <v>89</v>
      </c>
      <c r="G257" s="108">
        <f t="shared" si="25"/>
        <v>21</v>
      </c>
      <c r="H257" s="108">
        <f t="shared" si="26"/>
        <v>18</v>
      </c>
      <c r="I257" s="108">
        <f t="shared" si="27"/>
        <v>39</v>
      </c>
      <c r="J257" s="125">
        <f t="shared" si="28"/>
        <v>0.43820224719101125</v>
      </c>
      <c r="K257" s="108">
        <f t="shared" si="29"/>
        <v>12</v>
      </c>
      <c r="L257" s="119" t="s">
        <v>119</v>
      </c>
      <c r="M257" s="116">
        <v>29</v>
      </c>
      <c r="N257" s="116">
        <v>14</v>
      </c>
      <c r="O257" s="116">
        <v>13</v>
      </c>
      <c r="P257" s="116">
        <v>27</v>
      </c>
      <c r="Q257" s="128" t="s">
        <v>339</v>
      </c>
      <c r="R257" s="116">
        <v>33</v>
      </c>
      <c r="S257" s="62" t="s">
        <v>119</v>
      </c>
      <c r="T257" s="31">
        <v>27</v>
      </c>
      <c r="U257" s="31">
        <v>7</v>
      </c>
      <c r="V257" s="31">
        <v>5</v>
      </c>
      <c r="W257" s="31">
        <v>12</v>
      </c>
      <c r="X257" s="63">
        <v>12</v>
      </c>
      <c r="Z257" s="184"/>
      <c r="AA257" s="184"/>
      <c r="AB257" s="184"/>
      <c r="AC257" s="184"/>
      <c r="AD257" s="123"/>
      <c r="AF257" s="184"/>
      <c r="AG257" s="184"/>
      <c r="AH257" s="184"/>
      <c r="AI257" s="184"/>
      <c r="AJ257" s="123"/>
      <c r="AL257" s="184"/>
      <c r="AM257" s="184"/>
      <c r="AN257" s="184"/>
      <c r="AO257" s="184"/>
      <c r="AP257" s="123"/>
      <c r="AQ257" s="184"/>
    </row>
    <row r="258" spans="1:43" ht="15" customHeight="1" x14ac:dyDescent="0.25">
      <c r="A258" s="194" t="str">
        <f t="shared" si="31"/>
        <v/>
      </c>
      <c r="C258" s="194">
        <v>3015</v>
      </c>
      <c r="D258" s="184" t="s">
        <v>76</v>
      </c>
      <c r="E258" s="184" t="s">
        <v>90</v>
      </c>
      <c r="F258" s="68">
        <f t="shared" si="24"/>
        <v>118</v>
      </c>
      <c r="G258" s="108">
        <f t="shared" si="25"/>
        <v>20</v>
      </c>
      <c r="H258" s="108">
        <f t="shared" si="26"/>
        <v>4</v>
      </c>
      <c r="I258" s="108">
        <f t="shared" si="27"/>
        <v>24</v>
      </c>
      <c r="J258" s="125">
        <f t="shared" si="28"/>
        <v>0.20338983050847459</v>
      </c>
      <c r="K258" s="108">
        <f t="shared" si="29"/>
        <v>0</v>
      </c>
      <c r="L258" s="107" t="s">
        <v>266</v>
      </c>
      <c r="M258" s="116">
        <v>29</v>
      </c>
      <c r="N258" s="116">
        <v>3</v>
      </c>
      <c r="O258" s="116">
        <v>1</v>
      </c>
      <c r="P258" s="116">
        <v>4</v>
      </c>
      <c r="Q258" s="128" t="s">
        <v>266</v>
      </c>
      <c r="R258" s="116">
        <v>33</v>
      </c>
      <c r="S258" s="62" t="s">
        <v>266</v>
      </c>
      <c r="T258" s="31">
        <v>27</v>
      </c>
      <c r="U258" s="31">
        <v>2</v>
      </c>
      <c r="V258" s="31">
        <v>0</v>
      </c>
      <c r="W258" s="31">
        <v>2</v>
      </c>
      <c r="X258" s="63">
        <v>0</v>
      </c>
      <c r="Y258" t="s">
        <v>67</v>
      </c>
      <c r="Z258" s="43">
        <v>29</v>
      </c>
      <c r="AA258" s="43">
        <v>15</v>
      </c>
      <c r="AB258" s="43">
        <v>3</v>
      </c>
      <c r="AC258" s="43">
        <v>18</v>
      </c>
      <c r="AD258" s="99">
        <v>0</v>
      </c>
      <c r="AF258" s="184"/>
      <c r="AG258" s="184"/>
      <c r="AH258" s="184"/>
      <c r="AI258" s="184"/>
      <c r="AJ258" s="123"/>
      <c r="AL258" s="184"/>
      <c r="AM258" s="184"/>
      <c r="AN258" s="184"/>
      <c r="AO258" s="184"/>
      <c r="AP258" s="123"/>
      <c r="AQ258" s="184"/>
    </row>
    <row r="259" spans="1:43" ht="15" customHeight="1" x14ac:dyDescent="0.25">
      <c r="A259" s="194" t="str">
        <f t="shared" si="31"/>
        <v/>
      </c>
      <c r="C259" s="194">
        <v>4019</v>
      </c>
      <c r="D259" s="184" t="s">
        <v>71</v>
      </c>
      <c r="E259" s="184" t="s">
        <v>376</v>
      </c>
      <c r="F259" s="68">
        <f t="shared" ref="F259:F268" si="32">SUM(M259+R259+T259+Z259+AF259+AL259+AR259)</f>
        <v>26</v>
      </c>
      <c r="G259" s="108">
        <f t="shared" ref="G259:G268" si="33">SUM(N259+U259+AA259+AG259+AM259+AS259)</f>
        <v>9</v>
      </c>
      <c r="H259" s="108">
        <f t="shared" ref="H259:H268" si="34">SUM(O259+V259+AB259+AH259+AN259+AT259)</f>
        <v>8</v>
      </c>
      <c r="I259" s="108">
        <f t="shared" ref="I259:I268" si="35">SUM(P259+W259+AC259+AI259+AO259+AU259)</f>
        <v>17</v>
      </c>
      <c r="J259" s="125">
        <f t="shared" ref="J259:J268" si="36">I259/F259</f>
        <v>0.65384615384615385</v>
      </c>
      <c r="K259" s="108">
        <f t="shared" ref="K259:K268" si="37">SUM(X259+AD259+AJ259+AP259+AV259)</f>
        <v>15</v>
      </c>
      <c r="R259" s="116"/>
      <c r="AE259" t="s">
        <v>92</v>
      </c>
      <c r="AF259" s="184">
        <v>26</v>
      </c>
      <c r="AG259" s="184">
        <v>9</v>
      </c>
      <c r="AH259" s="184">
        <v>8</v>
      </c>
      <c r="AI259" s="184">
        <v>17</v>
      </c>
      <c r="AJ259" s="123">
        <v>15</v>
      </c>
      <c r="AL259" s="184"/>
      <c r="AM259" s="184"/>
      <c r="AN259" s="184"/>
      <c r="AO259" s="184"/>
      <c r="AP259" s="123"/>
      <c r="AQ259" s="184"/>
    </row>
    <row r="260" spans="1:43" ht="15" customHeight="1" x14ac:dyDescent="0.25">
      <c r="A260" s="194" t="str">
        <f t="shared" si="31"/>
        <v/>
      </c>
      <c r="C260" s="194">
        <v>6014</v>
      </c>
      <c r="D260" s="184" t="s">
        <v>55</v>
      </c>
      <c r="E260" s="184" t="s">
        <v>160</v>
      </c>
      <c r="F260" s="68">
        <f t="shared" si="32"/>
        <v>55</v>
      </c>
      <c r="G260" s="108">
        <f t="shared" si="33"/>
        <v>8</v>
      </c>
      <c r="H260" s="108">
        <f t="shared" si="34"/>
        <v>5</v>
      </c>
      <c r="I260" s="108">
        <f t="shared" si="35"/>
        <v>13</v>
      </c>
      <c r="J260" s="125">
        <f t="shared" si="36"/>
        <v>0.23636363636363636</v>
      </c>
      <c r="K260" s="108">
        <f t="shared" si="37"/>
        <v>0</v>
      </c>
      <c r="L260" s="121"/>
      <c r="M260" s="108"/>
      <c r="N260" s="108"/>
      <c r="O260" s="108"/>
      <c r="P260" s="108"/>
      <c r="Q260" s="127"/>
      <c r="R260" s="116"/>
      <c r="Y260" t="s">
        <v>140</v>
      </c>
      <c r="Z260" s="43">
        <v>29</v>
      </c>
      <c r="AA260" s="43">
        <v>3</v>
      </c>
      <c r="AB260" s="43">
        <v>2</v>
      </c>
      <c r="AC260" s="43">
        <v>5</v>
      </c>
      <c r="AD260" s="99">
        <v>0</v>
      </c>
      <c r="AE260" t="s">
        <v>140</v>
      </c>
      <c r="AF260" s="184">
        <v>26</v>
      </c>
      <c r="AG260" s="184">
        <v>5</v>
      </c>
      <c r="AH260" s="184">
        <v>3</v>
      </c>
      <c r="AI260" s="184">
        <v>8</v>
      </c>
      <c r="AJ260" s="123">
        <v>0</v>
      </c>
      <c r="AL260" s="184"/>
      <c r="AM260" s="184"/>
      <c r="AN260" s="184"/>
      <c r="AO260" s="184"/>
      <c r="AP260" s="123"/>
      <c r="AQ260" s="184"/>
    </row>
    <row r="261" spans="1:43" ht="15" customHeight="1" x14ac:dyDescent="0.25">
      <c r="A261" s="194" t="str">
        <f t="shared" si="31"/>
        <v/>
      </c>
      <c r="B261" s="103" t="s">
        <v>282</v>
      </c>
      <c r="C261" s="194">
        <v>8016</v>
      </c>
      <c r="D261" s="184" t="s">
        <v>55</v>
      </c>
      <c r="E261" s="184" t="s">
        <v>185</v>
      </c>
      <c r="F261" s="68">
        <f t="shared" si="32"/>
        <v>172</v>
      </c>
      <c r="G261" s="108">
        <f t="shared" si="33"/>
        <v>18</v>
      </c>
      <c r="H261" s="108">
        <f t="shared" si="34"/>
        <v>36</v>
      </c>
      <c r="I261" s="108">
        <f t="shared" si="35"/>
        <v>54</v>
      </c>
      <c r="J261" s="125">
        <f t="shared" si="36"/>
        <v>0.31395348837209303</v>
      </c>
      <c r="K261" s="108">
        <f t="shared" si="37"/>
        <v>0</v>
      </c>
      <c r="L261" s="120" t="s">
        <v>184</v>
      </c>
      <c r="M261" s="116">
        <v>29</v>
      </c>
      <c r="N261" s="116">
        <v>8</v>
      </c>
      <c r="O261" s="116">
        <v>13</v>
      </c>
      <c r="P261" s="116">
        <v>21</v>
      </c>
      <c r="Q261" s="128" t="s">
        <v>341</v>
      </c>
      <c r="R261" s="116">
        <v>33</v>
      </c>
      <c r="S261" s="62" t="s">
        <v>184</v>
      </c>
      <c r="T261" s="31">
        <v>27</v>
      </c>
      <c r="U261" s="31">
        <v>1</v>
      </c>
      <c r="V261" s="31">
        <v>6</v>
      </c>
      <c r="W261" s="31">
        <v>7</v>
      </c>
      <c r="X261" s="63">
        <v>0</v>
      </c>
      <c r="Y261" t="s">
        <v>184</v>
      </c>
      <c r="Z261" s="43">
        <v>29</v>
      </c>
      <c r="AA261" s="43">
        <v>5</v>
      </c>
      <c r="AB261" s="43">
        <v>14</v>
      </c>
      <c r="AC261" s="43">
        <v>19</v>
      </c>
      <c r="AD261" s="99">
        <v>0</v>
      </c>
      <c r="AE261" t="s">
        <v>184</v>
      </c>
      <c r="AF261" s="194">
        <v>26</v>
      </c>
      <c r="AG261" s="194">
        <v>2</v>
      </c>
      <c r="AH261" s="194">
        <v>3</v>
      </c>
      <c r="AI261" s="194">
        <v>5</v>
      </c>
      <c r="AJ261" s="99">
        <v>0</v>
      </c>
      <c r="AK261" t="s">
        <v>414</v>
      </c>
      <c r="AL261" s="194">
        <v>28</v>
      </c>
      <c r="AM261" s="194">
        <v>2</v>
      </c>
      <c r="AN261" s="194">
        <v>0</v>
      </c>
      <c r="AO261" s="194">
        <v>2</v>
      </c>
      <c r="AP261" s="99">
        <v>0</v>
      </c>
      <c r="AQ261" s="184"/>
    </row>
    <row r="262" spans="1:43" ht="15" customHeight="1" x14ac:dyDescent="0.25">
      <c r="A262" s="194" t="str">
        <f t="shared" ref="A262:A268" si="38">IF(AND(ISTEXT(L262), ISTEXT(Q262), ISTEXT(S262), ISTEXT(Y262), ISTEXT(AE262),ISTEXT(AK262),ISTEXT(AQ262)),"Yes", "")</f>
        <v/>
      </c>
      <c r="C262" s="194"/>
      <c r="D262" s="184" t="s">
        <v>55</v>
      </c>
      <c r="E262" s="184" t="s">
        <v>357</v>
      </c>
      <c r="F262" s="68">
        <f t="shared" si="32"/>
        <v>33</v>
      </c>
      <c r="G262" s="108">
        <f t="shared" si="33"/>
        <v>0</v>
      </c>
      <c r="H262" s="108">
        <f t="shared" si="34"/>
        <v>0</v>
      </c>
      <c r="I262" s="108">
        <f t="shared" si="35"/>
        <v>0</v>
      </c>
      <c r="J262" s="125">
        <f t="shared" si="36"/>
        <v>0</v>
      </c>
      <c r="K262" s="108">
        <f t="shared" si="37"/>
        <v>0</v>
      </c>
      <c r="Q262" s="91" t="s">
        <v>341</v>
      </c>
      <c r="R262" s="116">
        <v>33</v>
      </c>
      <c r="AF262" s="184"/>
      <c r="AG262" s="184"/>
      <c r="AH262" s="184"/>
      <c r="AI262" s="184"/>
      <c r="AJ262" s="123"/>
      <c r="AL262" s="184"/>
      <c r="AM262" s="184"/>
      <c r="AN262" s="184"/>
      <c r="AO262" s="184"/>
      <c r="AP262" s="123"/>
      <c r="AQ262" s="184"/>
    </row>
    <row r="263" spans="1:43" ht="15" customHeight="1" x14ac:dyDescent="0.25">
      <c r="A263" s="194" t="str">
        <f t="shared" si="38"/>
        <v/>
      </c>
      <c r="C263" s="194">
        <v>3016</v>
      </c>
      <c r="D263" s="184" t="s">
        <v>77</v>
      </c>
      <c r="E263" s="184" t="s">
        <v>91</v>
      </c>
      <c r="F263" s="68">
        <f t="shared" si="32"/>
        <v>88</v>
      </c>
      <c r="G263" s="108">
        <f t="shared" si="33"/>
        <v>1</v>
      </c>
      <c r="H263" s="108">
        <f t="shared" si="34"/>
        <v>1</v>
      </c>
      <c r="I263" s="108">
        <f t="shared" si="35"/>
        <v>2</v>
      </c>
      <c r="J263" s="125">
        <f t="shared" si="36"/>
        <v>2.2727272727272728E-2</v>
      </c>
      <c r="K263" s="108">
        <f t="shared" si="37"/>
        <v>3</v>
      </c>
      <c r="Q263" s="91" t="s">
        <v>266</v>
      </c>
      <c r="R263" s="116">
        <v>33</v>
      </c>
      <c r="Y263" t="s">
        <v>67</v>
      </c>
      <c r="Z263" s="43">
        <v>29</v>
      </c>
      <c r="AA263" s="43">
        <v>1</v>
      </c>
      <c r="AB263" s="43">
        <v>1</v>
      </c>
      <c r="AC263" s="43">
        <v>2</v>
      </c>
      <c r="AD263" s="99">
        <v>3</v>
      </c>
      <c r="AE263" t="s">
        <v>67</v>
      </c>
      <c r="AF263" s="184">
        <v>26</v>
      </c>
      <c r="AG263" s="184">
        <v>0</v>
      </c>
      <c r="AH263" s="184">
        <v>0</v>
      </c>
      <c r="AI263" s="184">
        <v>0</v>
      </c>
      <c r="AJ263" s="123">
        <v>0</v>
      </c>
      <c r="AL263" s="184"/>
      <c r="AM263" s="184"/>
      <c r="AN263" s="184"/>
      <c r="AO263" s="184"/>
      <c r="AP263" s="123"/>
      <c r="AQ263" s="184"/>
    </row>
    <row r="264" spans="1:43" ht="15" customHeight="1" x14ac:dyDescent="0.25">
      <c r="A264" s="194" t="str">
        <f t="shared" si="38"/>
        <v/>
      </c>
      <c r="C264" s="194">
        <v>5016</v>
      </c>
      <c r="D264" s="184" t="s">
        <v>57</v>
      </c>
      <c r="E264" s="184" t="s">
        <v>138</v>
      </c>
      <c r="F264" s="68">
        <f t="shared" si="32"/>
        <v>29</v>
      </c>
      <c r="G264" s="108">
        <f t="shared" si="33"/>
        <v>2</v>
      </c>
      <c r="H264" s="108">
        <f t="shared" si="34"/>
        <v>2</v>
      </c>
      <c r="I264" s="108">
        <f t="shared" si="35"/>
        <v>4</v>
      </c>
      <c r="J264" s="125">
        <f t="shared" si="36"/>
        <v>0.13793103448275862</v>
      </c>
      <c r="K264" s="108">
        <f t="shared" si="37"/>
        <v>3</v>
      </c>
      <c r="L264" s="121"/>
      <c r="R264" s="116"/>
      <c r="Y264" t="s">
        <v>119</v>
      </c>
      <c r="Z264" s="43">
        <v>29</v>
      </c>
      <c r="AA264" s="43">
        <v>2</v>
      </c>
      <c r="AB264" s="43">
        <v>2</v>
      </c>
      <c r="AC264" s="43">
        <v>4</v>
      </c>
      <c r="AD264" s="99">
        <v>3</v>
      </c>
      <c r="AF264" s="184"/>
      <c r="AG264" s="184"/>
      <c r="AH264" s="184"/>
      <c r="AI264" s="184"/>
      <c r="AJ264" s="123"/>
      <c r="AL264" s="184"/>
      <c r="AM264" s="184"/>
      <c r="AN264" s="184"/>
      <c r="AO264" s="184"/>
      <c r="AP264" s="123"/>
      <c r="AQ264" s="184"/>
    </row>
    <row r="265" spans="1:43" ht="15" customHeight="1" x14ac:dyDescent="0.25">
      <c r="A265" s="194" t="str">
        <f t="shared" si="38"/>
        <v/>
      </c>
      <c r="C265" s="194">
        <v>5017</v>
      </c>
      <c r="D265" s="184" t="s">
        <v>70</v>
      </c>
      <c r="E265" s="184" t="s">
        <v>139</v>
      </c>
      <c r="F265" s="68">
        <f t="shared" si="32"/>
        <v>98</v>
      </c>
      <c r="G265" s="108">
        <f t="shared" si="33"/>
        <v>45</v>
      </c>
      <c r="H265" s="108">
        <f t="shared" si="34"/>
        <v>24</v>
      </c>
      <c r="I265" s="108">
        <f t="shared" si="35"/>
        <v>69</v>
      </c>
      <c r="J265" s="125">
        <f t="shared" si="36"/>
        <v>0.70408163265306123</v>
      </c>
      <c r="K265" s="108">
        <f t="shared" si="37"/>
        <v>23</v>
      </c>
      <c r="L265" s="107"/>
      <c r="R265" s="116"/>
      <c r="S265" s="62" t="s">
        <v>119</v>
      </c>
      <c r="T265" s="31">
        <v>27</v>
      </c>
      <c r="U265" s="31">
        <v>10</v>
      </c>
      <c r="V265" s="31">
        <v>6</v>
      </c>
      <c r="W265" s="31">
        <v>16</v>
      </c>
      <c r="X265" s="63">
        <v>3</v>
      </c>
      <c r="Y265" t="s">
        <v>119</v>
      </c>
      <c r="Z265" s="43">
        <v>29</v>
      </c>
      <c r="AA265" s="43">
        <v>16</v>
      </c>
      <c r="AB265" s="43">
        <v>8</v>
      </c>
      <c r="AC265" s="43">
        <v>24</v>
      </c>
      <c r="AD265" s="99">
        <v>9</v>
      </c>
      <c r="AE265" t="s">
        <v>119</v>
      </c>
      <c r="AF265" s="194">
        <v>26</v>
      </c>
      <c r="AG265" s="194">
        <v>12</v>
      </c>
      <c r="AH265" s="194">
        <v>6</v>
      </c>
      <c r="AI265" s="194">
        <v>18</v>
      </c>
      <c r="AJ265" s="99">
        <v>11</v>
      </c>
      <c r="AK265" t="s">
        <v>119</v>
      </c>
      <c r="AL265" s="194">
        <v>16</v>
      </c>
      <c r="AM265" s="194">
        <v>7</v>
      </c>
      <c r="AN265" s="194">
        <v>4</v>
      </c>
      <c r="AO265" s="194">
        <v>11</v>
      </c>
      <c r="AP265" s="99">
        <v>0</v>
      </c>
      <c r="AQ265" s="184"/>
    </row>
    <row r="266" spans="1:43" ht="15" customHeight="1" x14ac:dyDescent="0.25">
      <c r="A266" s="194" t="str">
        <f t="shared" si="38"/>
        <v/>
      </c>
      <c r="C266" s="194">
        <v>6015</v>
      </c>
      <c r="D266" s="184" t="s">
        <v>29</v>
      </c>
      <c r="E266" s="184" t="s">
        <v>143</v>
      </c>
      <c r="F266" s="68">
        <f t="shared" si="32"/>
        <v>55</v>
      </c>
      <c r="G266" s="108">
        <f t="shared" si="33"/>
        <v>7</v>
      </c>
      <c r="H266" s="108">
        <f t="shared" si="34"/>
        <v>4</v>
      </c>
      <c r="I266" s="108">
        <f t="shared" si="35"/>
        <v>11</v>
      </c>
      <c r="J266" s="125">
        <f t="shared" si="36"/>
        <v>0.2</v>
      </c>
      <c r="K266" s="108">
        <f t="shared" si="37"/>
        <v>15</v>
      </c>
      <c r="R266" s="116"/>
      <c r="Y266" t="s">
        <v>140</v>
      </c>
      <c r="Z266" s="43">
        <v>29</v>
      </c>
      <c r="AA266" s="43">
        <v>5</v>
      </c>
      <c r="AB266" s="43">
        <v>3</v>
      </c>
      <c r="AC266" s="43">
        <v>8</v>
      </c>
      <c r="AD266" s="99">
        <v>6</v>
      </c>
      <c r="AE266" t="s">
        <v>140</v>
      </c>
      <c r="AF266" s="184">
        <v>26</v>
      </c>
      <c r="AG266" s="184">
        <v>2</v>
      </c>
      <c r="AH266" s="184">
        <v>1</v>
      </c>
      <c r="AI266" s="184">
        <v>3</v>
      </c>
      <c r="AJ266" s="123">
        <v>9</v>
      </c>
      <c r="AL266" s="184"/>
      <c r="AM266" s="184"/>
      <c r="AN266" s="184"/>
      <c r="AO266" s="184"/>
      <c r="AP266" s="123"/>
      <c r="AQ266" s="184"/>
    </row>
    <row r="267" spans="1:43" ht="15" customHeight="1" x14ac:dyDescent="0.25">
      <c r="A267" s="194" t="str">
        <f t="shared" si="38"/>
        <v/>
      </c>
      <c r="C267" s="194">
        <v>5018</v>
      </c>
      <c r="D267" s="184" t="s">
        <v>291</v>
      </c>
      <c r="E267" s="184" t="s">
        <v>149</v>
      </c>
      <c r="F267" s="68">
        <f t="shared" si="32"/>
        <v>35</v>
      </c>
      <c r="G267" s="108">
        <f t="shared" si="33"/>
        <v>3</v>
      </c>
      <c r="H267" s="108">
        <f t="shared" si="34"/>
        <v>0</v>
      </c>
      <c r="I267" s="108">
        <f t="shared" si="35"/>
        <v>3</v>
      </c>
      <c r="J267" s="125">
        <f t="shared" si="36"/>
        <v>8.5714285714285715E-2</v>
      </c>
      <c r="K267" s="108">
        <f t="shared" si="37"/>
        <v>9</v>
      </c>
      <c r="L267" s="121"/>
      <c r="M267" s="108"/>
      <c r="N267" s="108"/>
      <c r="O267" s="108"/>
      <c r="P267" s="108"/>
      <c r="Q267" s="127"/>
      <c r="R267" s="116"/>
      <c r="Y267" t="s">
        <v>119</v>
      </c>
      <c r="Z267" s="43">
        <v>9</v>
      </c>
      <c r="AA267" s="43">
        <v>1</v>
      </c>
      <c r="AB267" s="43">
        <v>0</v>
      </c>
      <c r="AC267" s="43">
        <v>1</v>
      </c>
      <c r="AD267" s="99">
        <v>3</v>
      </c>
      <c r="AE267" t="s">
        <v>119</v>
      </c>
      <c r="AF267" s="184">
        <v>26</v>
      </c>
      <c r="AG267" s="184">
        <v>2</v>
      </c>
      <c r="AH267" s="184">
        <v>0</v>
      </c>
      <c r="AI267" s="184">
        <v>2</v>
      </c>
      <c r="AJ267" s="123">
        <v>6</v>
      </c>
      <c r="AL267" s="184"/>
      <c r="AM267" s="184"/>
      <c r="AN267" s="184"/>
      <c r="AO267" s="184"/>
      <c r="AP267" s="123"/>
      <c r="AQ267" s="184"/>
    </row>
    <row r="268" spans="1:43" ht="15" customHeight="1" x14ac:dyDescent="0.25">
      <c r="A268" s="43" t="str">
        <f t="shared" si="38"/>
        <v/>
      </c>
      <c r="D268" s="115" t="s">
        <v>328</v>
      </c>
      <c r="E268" s="115" t="s">
        <v>329</v>
      </c>
      <c r="F268" s="68">
        <f t="shared" si="32"/>
        <v>29</v>
      </c>
      <c r="G268" s="108">
        <f t="shared" si="33"/>
        <v>4</v>
      </c>
      <c r="H268" s="108">
        <f t="shared" si="34"/>
        <v>4</v>
      </c>
      <c r="I268" s="108">
        <f t="shared" si="35"/>
        <v>8</v>
      </c>
      <c r="J268" s="125">
        <f t="shared" si="36"/>
        <v>0.27586206896551724</v>
      </c>
      <c r="K268" s="108">
        <f t="shared" si="37"/>
        <v>0</v>
      </c>
      <c r="L268" s="120" t="s">
        <v>184</v>
      </c>
      <c r="M268" s="116">
        <v>29</v>
      </c>
      <c r="N268" s="116">
        <v>4</v>
      </c>
      <c r="O268" s="116">
        <v>4</v>
      </c>
      <c r="P268" s="116">
        <v>8</v>
      </c>
      <c r="Q268" s="128"/>
      <c r="R268" s="115"/>
      <c r="AF268" s="184"/>
      <c r="AG268" s="184"/>
      <c r="AH268" s="184"/>
      <c r="AI268" s="184"/>
      <c r="AJ268" s="123"/>
      <c r="AL268" s="184"/>
      <c r="AM268" s="184"/>
      <c r="AN268" s="184"/>
      <c r="AO268" s="184"/>
      <c r="AP268" s="123"/>
      <c r="AQ268" s="184"/>
    </row>
    <row r="269" spans="1:43" ht="15" customHeight="1" x14ac:dyDescent="0.25">
      <c r="AQ269" s="184"/>
    </row>
    <row r="270" spans="1:43" ht="15" customHeight="1" x14ac:dyDescent="0.25">
      <c r="AQ270" s="184"/>
    </row>
    <row r="271" spans="1:43" ht="15" customHeight="1" x14ac:dyDescent="0.25">
      <c r="AQ271" s="184"/>
    </row>
    <row r="272" spans="1:43" ht="15" customHeight="1" x14ac:dyDescent="0.25">
      <c r="AQ272" s="184"/>
    </row>
  </sheetData>
  <autoFilter ref="A2:AV268"/>
  <sortState ref="A3:AW268">
    <sortCondition ref="AQ3:AQ268"/>
    <sortCondition ref="E3:E268"/>
    <sortCondition ref="D3:D268"/>
  </sortState>
  <mergeCells count="8">
    <mergeCell ref="AQ1:AV1"/>
    <mergeCell ref="AK1:AP1"/>
    <mergeCell ref="AE1:AJ1"/>
    <mergeCell ref="S1:X1"/>
    <mergeCell ref="F1:K1"/>
    <mergeCell ref="L1:P1"/>
    <mergeCell ref="Q1:R1"/>
    <mergeCell ref="Y1:AD1"/>
  </mergeCells>
  <conditionalFormatting sqref="AD185:AD1048576">
    <cfRule type="duplicateValues" dxfId="124" priority="110"/>
  </conditionalFormatting>
  <conditionalFormatting sqref="C98:C145">
    <cfRule type="duplicateValues" dxfId="123" priority="109"/>
  </conditionalFormatting>
  <conditionalFormatting sqref="C98:C145">
    <cfRule type="duplicateValues" dxfId="122" priority="108"/>
  </conditionalFormatting>
  <conditionalFormatting sqref="AA1:AD1048576 U1:X1048576">
    <cfRule type="top10" dxfId="121" priority="103" rank="10"/>
    <cfRule type="top10" dxfId="120" priority="105" rank="10"/>
    <cfRule type="top10" dxfId="119" priority="106" rank="10"/>
  </conditionalFormatting>
  <conditionalFormatting sqref="U1:X1048576">
    <cfRule type="top10" dxfId="118" priority="104" percent="1" rank="5"/>
  </conditionalFormatting>
  <conditionalFormatting sqref="AA1:AA1048576">
    <cfRule type="top10" dxfId="117" priority="102" rank="10"/>
  </conditionalFormatting>
  <conditionalFormatting sqref="AB1:AB1048576">
    <cfRule type="top10" dxfId="116" priority="101" rank="10"/>
  </conditionalFormatting>
  <conditionalFormatting sqref="AC1:AC1048576">
    <cfRule type="top10" dxfId="115" priority="100" rank="10"/>
  </conditionalFormatting>
  <conditionalFormatting sqref="AD1:AD1048576">
    <cfRule type="top10" dxfId="114" priority="99" rank="10"/>
  </conditionalFormatting>
  <conditionalFormatting sqref="U1:U1048576">
    <cfRule type="top10" dxfId="113" priority="98" rank="10"/>
  </conditionalFormatting>
  <conditionalFormatting sqref="V1:V1048576">
    <cfRule type="top10" dxfId="112" priority="97" rank="10"/>
  </conditionalFormatting>
  <conditionalFormatting sqref="W1:W1048576">
    <cfRule type="top10" dxfId="111" priority="96" rank="10"/>
  </conditionalFormatting>
  <conditionalFormatting sqref="X1:X1048576">
    <cfRule type="top10" dxfId="110" priority="95" rank="10"/>
  </conditionalFormatting>
  <conditionalFormatting sqref="G1:G1048576">
    <cfRule type="cellIs" dxfId="109" priority="52" operator="between">
      <formula>95</formula>
      <formula>105</formula>
    </cfRule>
    <cfRule type="cellIs" dxfId="108" priority="53" operator="between">
      <formula>70</formula>
      <formula>80</formula>
    </cfRule>
    <cfRule type="cellIs" dxfId="107" priority="54" operator="between">
      <formula>45</formula>
      <formula>55</formula>
    </cfRule>
    <cfRule type="top10" dxfId="106" priority="94" rank="10"/>
  </conditionalFormatting>
  <conditionalFormatting sqref="H1:H1048576">
    <cfRule type="cellIs" dxfId="105" priority="55" operator="between">
      <formula>45</formula>
      <formula>55</formula>
    </cfRule>
    <cfRule type="top10" dxfId="104" priority="93" rank="10"/>
  </conditionalFormatting>
  <conditionalFormatting sqref="I1:J1048576">
    <cfRule type="top10" dxfId="103" priority="92" rank="10"/>
  </conditionalFormatting>
  <conditionalFormatting sqref="N141:N145 N1:N67 N103:N115 N117:N139 N69:N78 N80:N101 N183:N1048576">
    <cfRule type="top10" dxfId="102" priority="90" rank="10"/>
  </conditionalFormatting>
  <conditionalFormatting sqref="O141:O145 O1:O67 O103:O115 O117:O139 O69:O78 O80:O101 O183:O1048576">
    <cfRule type="top10" dxfId="101" priority="89" rank="10"/>
  </conditionalFormatting>
  <conditionalFormatting sqref="N141:Q145 G1:L3 N103:Q115 N117:Q139 L117:L139 L103:L115 L141:L145 L4:L67 L69:L78 Q68 N80:Q101 Q79 L80:L101 N69:Q78 G269:L1048576 N2:Q67 N183:Q1048576 L183:L268 G4:K268">
    <cfRule type="top10" dxfId="100" priority="3177" rank="10"/>
  </conditionalFormatting>
  <conditionalFormatting sqref="L141:L145 K1:L3 N141:Q145 L103:L115 N103:Q115 N117:Q139 L117:L139 L69:L78 Q68 L4:L67 N80:Q101 Q79 L80:L101 N69:Q78 K269:L1048576 N2:Q67 N183:Q1048576 L183:L268 K4:K268">
    <cfRule type="top10" dxfId="99" priority="3194" rank="10"/>
  </conditionalFormatting>
  <conditionalFormatting sqref="P141:Q145 P103:Q115 P117:Q139 Q68 P80:Q101 Q79 P69:Q78 P1:Q67 P183:Q1048576">
    <cfRule type="top10" dxfId="98" priority="3208" rank="10"/>
  </conditionalFormatting>
  <conditionalFormatting sqref="J1:J1048576">
    <cfRule type="top10" dxfId="97" priority="85" rank="5"/>
  </conditionalFormatting>
  <conditionalFormatting sqref="G1:K1048576">
    <cfRule type="top10" dxfId="96" priority="84" rank="10"/>
  </conditionalFormatting>
  <conditionalFormatting sqref="K1:K1048576">
    <cfRule type="top10" dxfId="95" priority="83" rank="10"/>
  </conditionalFormatting>
  <conditionalFormatting sqref="N68">
    <cfRule type="top10" dxfId="94" priority="79" rank="10"/>
  </conditionalFormatting>
  <conditionalFormatting sqref="O68">
    <cfRule type="top10" dxfId="93" priority="78" rank="10"/>
  </conditionalFormatting>
  <conditionalFormatting sqref="L68 N68:P68">
    <cfRule type="top10" dxfId="92" priority="80" rank="10"/>
  </conditionalFormatting>
  <conditionalFormatting sqref="L68">
    <cfRule type="top10" dxfId="91" priority="81" rank="10"/>
  </conditionalFormatting>
  <conditionalFormatting sqref="P68">
    <cfRule type="top10" dxfId="90" priority="82" rank="10"/>
  </conditionalFormatting>
  <conditionalFormatting sqref="AG1:AJ2">
    <cfRule type="top10" dxfId="89" priority="75" rank="10"/>
    <cfRule type="top10" dxfId="88" priority="76" rank="10"/>
    <cfRule type="top10" dxfId="87" priority="77" rank="10"/>
  </conditionalFormatting>
  <conditionalFormatting sqref="AG1:AG2">
    <cfRule type="top10" dxfId="86" priority="74" rank="10"/>
  </conditionalFormatting>
  <conditionalFormatting sqref="AH1:AH2">
    <cfRule type="top10" dxfId="85" priority="73" rank="10"/>
  </conditionalFormatting>
  <conditionalFormatting sqref="AI1:AI2">
    <cfRule type="top10" dxfId="84" priority="72" rank="10"/>
  </conditionalFormatting>
  <conditionalFormatting sqref="AJ1:AJ2">
    <cfRule type="top10" dxfId="83" priority="71" rank="10"/>
  </conditionalFormatting>
  <conditionalFormatting sqref="AJ1:AJ1048576">
    <cfRule type="top10" dxfId="82" priority="70" rank="10"/>
  </conditionalFormatting>
  <conditionalFormatting sqref="AI1:AI1048576">
    <cfRule type="top10" dxfId="81" priority="69" rank="10"/>
  </conditionalFormatting>
  <conditionalFormatting sqref="AH1:AH1048576">
    <cfRule type="top10" dxfId="80" priority="68" rank="10"/>
  </conditionalFormatting>
  <conditionalFormatting sqref="AG1:AG1048576">
    <cfRule type="top10" dxfId="79" priority="67" rank="10"/>
  </conditionalFormatting>
  <conditionalFormatting sqref="I1:I1048576">
    <cfRule type="cellIs" dxfId="78" priority="56" operator="between">
      <formula>95</formula>
      <formula>105</formula>
    </cfRule>
    <cfRule type="cellIs" dxfId="77" priority="57" operator="between">
      <formula>45</formula>
      <formula>55</formula>
    </cfRule>
  </conditionalFormatting>
  <conditionalFormatting sqref="AM1:AP2">
    <cfRule type="top10" dxfId="76" priority="49" rank="10"/>
    <cfRule type="top10" dxfId="75" priority="50" rank="10"/>
    <cfRule type="top10" dxfId="74" priority="51" rank="10"/>
  </conditionalFormatting>
  <conditionalFormatting sqref="AM1:AM2">
    <cfRule type="top10" dxfId="73" priority="48" rank="10"/>
  </conditionalFormatting>
  <conditionalFormatting sqref="AN1:AN2">
    <cfRule type="top10" dxfId="72" priority="47" rank="10"/>
  </conditionalFormatting>
  <conditionalFormatting sqref="AO1:AO2">
    <cfRule type="top10" dxfId="71" priority="46" rank="10"/>
  </conditionalFormatting>
  <conditionalFormatting sqref="AP1:AP2">
    <cfRule type="top10" dxfId="70" priority="45" rank="10"/>
  </conditionalFormatting>
  <conditionalFormatting sqref="AP1:AP2">
    <cfRule type="top10" dxfId="69" priority="44" rank="10"/>
  </conditionalFormatting>
  <conditionalFormatting sqref="AO1:AO2">
    <cfRule type="top10" dxfId="68" priority="43" rank="10"/>
  </conditionalFormatting>
  <conditionalFormatting sqref="AN1:AN2">
    <cfRule type="top10" dxfId="67" priority="42" rank="10"/>
  </conditionalFormatting>
  <conditionalFormatting sqref="AM1:AM2">
    <cfRule type="top10" dxfId="66" priority="41" rank="10"/>
  </conditionalFormatting>
  <conditionalFormatting sqref="D217:E217 D218 D219:E241 D243:E243">
    <cfRule type="cellIs" priority="40" operator="notBetween">
      <formula>MIN($C:$C)</formula>
      <formula>MAX($C:$C)</formula>
    </cfRule>
  </conditionalFormatting>
  <conditionalFormatting sqref="C243:C245 C1:C222 C226 C268:C1048576">
    <cfRule type="duplicateValues" dxfId="65" priority="38"/>
  </conditionalFormatting>
  <conditionalFormatting sqref="AM1:AM1048576">
    <cfRule type="top10" dxfId="64" priority="31" rank="10"/>
  </conditionalFormatting>
  <conditionalFormatting sqref="AN1:AN1048576">
    <cfRule type="top10" dxfId="63" priority="30" rank="10"/>
  </conditionalFormatting>
  <conditionalFormatting sqref="AO1:AO1048576">
    <cfRule type="top10" dxfId="62" priority="29" rank="10"/>
  </conditionalFormatting>
  <conditionalFormatting sqref="AP1:AP1048576">
    <cfRule type="top10" dxfId="61" priority="28" rank="10"/>
  </conditionalFormatting>
  <conditionalFormatting sqref="D244:E245">
    <cfRule type="cellIs" priority="25" operator="notBetween">
      <formula>MIN($D:$D)</formula>
      <formula>MAX($D:$D)</formula>
    </cfRule>
  </conditionalFormatting>
  <conditionalFormatting sqref="AS2:AV2">
    <cfRule type="top10" dxfId="60" priority="21" rank="10"/>
    <cfRule type="top10" dxfId="59" priority="22" rank="10"/>
    <cfRule type="top10" dxfId="58" priority="23" rank="10"/>
  </conditionalFormatting>
  <conditionalFormatting sqref="AS2">
    <cfRule type="top10" dxfId="57" priority="20" rank="10"/>
  </conditionalFormatting>
  <conditionalFormatting sqref="AT2">
    <cfRule type="top10" dxfId="56" priority="19" rank="10"/>
  </conditionalFormatting>
  <conditionalFormatting sqref="AU2">
    <cfRule type="top10" dxfId="55" priority="18" rank="10"/>
  </conditionalFormatting>
  <conditionalFormatting sqref="AV2">
    <cfRule type="top10" dxfId="54" priority="17" rank="10"/>
  </conditionalFormatting>
  <conditionalFormatting sqref="AV2">
    <cfRule type="top10" dxfId="53" priority="16" rank="10"/>
  </conditionalFormatting>
  <conditionalFormatting sqref="AU2">
    <cfRule type="top10" dxfId="52" priority="15" rank="10"/>
  </conditionalFormatting>
  <conditionalFormatting sqref="AT2">
    <cfRule type="top10" dxfId="51" priority="14" rank="10"/>
  </conditionalFormatting>
  <conditionalFormatting sqref="AS2">
    <cfRule type="top10" dxfId="50" priority="13" rank="10"/>
  </conditionalFormatting>
  <conditionalFormatting sqref="AS2">
    <cfRule type="top10" dxfId="49" priority="12" rank="10"/>
  </conditionalFormatting>
  <conditionalFormatting sqref="AT2">
    <cfRule type="top10" dxfId="48" priority="11" rank="10"/>
  </conditionalFormatting>
  <conditionalFormatting sqref="AU2">
    <cfRule type="top10" dxfId="47" priority="10" rank="10"/>
  </conditionalFormatting>
  <conditionalFormatting sqref="AV2">
    <cfRule type="top10" dxfId="46" priority="9" rank="10"/>
  </conditionalFormatting>
  <conditionalFormatting sqref="D246:E267">
    <cfRule type="cellIs" priority="7" operator="notBetween">
      <formula>MIN($D:$D)</formula>
      <formula>MAX($D:$D)</formula>
    </cfRule>
  </conditionalFormatting>
  <conditionalFormatting sqref="J3:J268">
    <cfRule type="top10" dxfId="45" priority="4523" rank="10"/>
  </conditionalFormatting>
  <conditionalFormatting sqref="AS1:AS1048576">
    <cfRule type="top10" dxfId="44" priority="5" rank="10"/>
  </conditionalFormatting>
  <conditionalFormatting sqref="AT1:AT1048576">
    <cfRule type="top10" dxfId="43" priority="4" rank="10"/>
  </conditionalFormatting>
  <conditionalFormatting sqref="AU1:AU1048576">
    <cfRule type="top10" dxfId="42" priority="3" rank="10"/>
  </conditionalFormatting>
  <conditionalFormatting sqref="AV1:AV1048576">
    <cfRule type="top10" dxfId="41" priority="2" rank="10"/>
  </conditionalFormatting>
  <conditionalFormatting sqref="D268:E268">
    <cfRule type="cellIs" priority="1" operator="notBetween">
      <formula>MIN($D:$D)</formula>
      <formula>MAX($D:$D)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T33"/>
  <sheetViews>
    <sheetView workbookViewId="0">
      <selection activeCell="H19" sqref="H19"/>
    </sheetView>
  </sheetViews>
  <sheetFormatPr defaultRowHeight="15" x14ac:dyDescent="0.25"/>
  <cols>
    <col min="1" max="1" width="5.28515625" style="43" bestFit="1" customWidth="1"/>
    <col min="2" max="2" width="11.28515625" style="191" bestFit="1" customWidth="1"/>
    <col min="3" max="3" width="9.140625" style="46"/>
    <col min="4" max="4" width="11.85546875" style="46" bestFit="1" customWidth="1"/>
    <col min="5" max="5" width="5.5703125" style="79" bestFit="1" customWidth="1"/>
    <col min="6" max="6" width="8.42578125" style="12" bestFit="1" customWidth="1"/>
    <col min="7" max="7" width="7.7109375" bestFit="1" customWidth="1"/>
    <col min="8" max="8" width="4.5703125" style="89" bestFit="1" customWidth="1"/>
    <col min="9" max="9" width="11.28515625" style="62" bestFit="1" customWidth="1"/>
    <col min="10" max="10" width="3.5703125" bestFit="1" customWidth="1"/>
    <col min="11" max="11" width="4" bestFit="1" customWidth="1"/>
    <col min="12" max="12" width="5" style="77" bestFit="1" customWidth="1"/>
    <col min="13" max="13" width="3.42578125" style="77" bestFit="1" customWidth="1"/>
    <col min="14" max="14" width="12" style="62" bestFit="1" customWidth="1"/>
    <col min="15" max="15" width="3.5703125" style="8" bestFit="1" customWidth="1"/>
    <col min="16" max="16" width="4" style="8" bestFit="1" customWidth="1"/>
    <col min="17" max="17" width="5" style="8" bestFit="1" customWidth="1"/>
    <col min="18" max="18" width="3.42578125" style="129" bestFit="1" customWidth="1"/>
    <col min="19" max="19" width="11.28515625" style="62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62" bestFit="1" customWidth="1"/>
    <col min="25" max="25" width="5.5703125" style="61" bestFit="1" customWidth="1"/>
    <col min="26" max="26" width="5.5703125" style="130" bestFit="1" customWidth="1"/>
    <col min="27" max="27" width="5.5703125" style="106" bestFit="1" customWidth="1"/>
    <col min="28" max="28" width="5.5703125" style="99" bestFit="1" customWidth="1"/>
    <col min="29" max="29" width="10.42578125" bestFit="1" customWidth="1"/>
    <col min="30" max="30" width="5.5703125" style="61" bestFit="1" customWidth="1"/>
    <col min="31" max="31" width="3.7109375" style="130" bestFit="1" customWidth="1"/>
    <col min="32" max="32" width="7.7109375" style="106" bestFit="1" customWidth="1"/>
    <col min="33" max="33" width="3.42578125" style="99" bestFit="1" customWidth="1"/>
    <col min="34" max="34" width="12.7109375" bestFit="1" customWidth="1"/>
    <col min="35" max="36" width="5.85546875" style="130" bestFit="1" customWidth="1"/>
    <col min="37" max="37" width="7.7109375" style="106" bestFit="1" customWidth="1"/>
    <col min="38" max="38" width="5.5703125" style="99" bestFit="1" customWidth="1"/>
    <col min="39" max="39" width="13.140625" customWidth="1"/>
    <col min="40" max="41" width="5.85546875" customWidth="1"/>
    <col min="42" max="42" width="7.7109375" style="77" bestFit="1" customWidth="1"/>
    <col min="43" max="43" width="5.85546875" customWidth="1"/>
    <col min="44" max="44" width="9.140625" style="112"/>
    <col min="45" max="45" width="12.7109375" bestFit="1" customWidth="1"/>
  </cols>
  <sheetData>
    <row r="1" spans="1:46" x14ac:dyDescent="0.25">
      <c r="A1" s="216" t="s">
        <v>337</v>
      </c>
      <c r="B1" s="216"/>
      <c r="C1" s="216"/>
      <c r="D1" s="216"/>
      <c r="E1" s="216" t="s">
        <v>285</v>
      </c>
      <c r="F1" s="216"/>
      <c r="G1" s="216"/>
      <c r="H1" s="216"/>
      <c r="I1" s="213" t="s">
        <v>286</v>
      </c>
      <c r="J1" s="214"/>
      <c r="K1" s="214"/>
      <c r="L1" s="214"/>
      <c r="M1" s="215"/>
      <c r="N1" s="213" t="s">
        <v>338</v>
      </c>
      <c r="O1" s="214"/>
      <c r="P1" s="214"/>
      <c r="Q1" s="214"/>
      <c r="R1" s="215"/>
      <c r="S1" s="216" t="s">
        <v>283</v>
      </c>
      <c r="T1" s="216"/>
      <c r="U1" s="216"/>
      <c r="V1" s="216"/>
      <c r="W1" s="216"/>
      <c r="X1" s="216" t="s">
        <v>284</v>
      </c>
      <c r="Y1" s="216"/>
      <c r="Z1" s="216"/>
      <c r="AA1" s="216"/>
      <c r="AB1" s="216"/>
      <c r="AC1" s="216" t="s">
        <v>359</v>
      </c>
      <c r="AD1" s="216"/>
      <c r="AE1" s="216"/>
      <c r="AF1" s="216"/>
      <c r="AG1" s="216"/>
      <c r="AH1" s="216" t="s">
        <v>413</v>
      </c>
      <c r="AI1" s="216"/>
      <c r="AJ1" s="216"/>
      <c r="AK1" s="216"/>
      <c r="AL1" s="216"/>
      <c r="AM1" s="213" t="s">
        <v>458</v>
      </c>
      <c r="AN1" s="209"/>
      <c r="AO1" s="209"/>
      <c r="AP1" s="209"/>
      <c r="AQ1" s="209"/>
    </row>
    <row r="2" spans="1:46" ht="15.75" thickBot="1" x14ac:dyDescent="0.3">
      <c r="A2" s="59" t="s">
        <v>334</v>
      </c>
      <c r="B2" s="111" t="s">
        <v>5</v>
      </c>
      <c r="C2" s="72" t="s">
        <v>7</v>
      </c>
      <c r="D2" s="72" t="s">
        <v>8</v>
      </c>
      <c r="E2" s="78" t="s">
        <v>259</v>
      </c>
      <c r="F2" s="26" t="s">
        <v>234</v>
      </c>
      <c r="G2" s="59" t="s">
        <v>236</v>
      </c>
      <c r="H2" s="87" t="s">
        <v>280</v>
      </c>
      <c r="I2" s="67" t="s">
        <v>37</v>
      </c>
      <c r="J2" s="59" t="s">
        <v>259</v>
      </c>
      <c r="K2" s="59" t="s">
        <v>234</v>
      </c>
      <c r="L2" s="76" t="s">
        <v>236</v>
      </c>
      <c r="M2" s="122" t="s">
        <v>280</v>
      </c>
      <c r="N2" s="67" t="s">
        <v>37</v>
      </c>
      <c r="O2" s="59" t="s">
        <v>259</v>
      </c>
      <c r="P2" s="59" t="s">
        <v>234</v>
      </c>
      <c r="Q2" s="76" t="s">
        <v>236</v>
      </c>
      <c r="R2" s="122" t="s">
        <v>280</v>
      </c>
      <c r="S2" s="67" t="s">
        <v>37</v>
      </c>
      <c r="T2" s="59" t="s">
        <v>259</v>
      </c>
      <c r="U2" s="59" t="s">
        <v>234</v>
      </c>
      <c r="V2" s="76" t="s">
        <v>236</v>
      </c>
      <c r="W2" s="76" t="s">
        <v>280</v>
      </c>
      <c r="X2" s="114" t="s">
        <v>37</v>
      </c>
      <c r="Y2" s="124" t="s">
        <v>259</v>
      </c>
      <c r="Z2" s="111" t="s">
        <v>234</v>
      </c>
      <c r="AA2" s="122" t="s">
        <v>236</v>
      </c>
      <c r="AB2" s="126" t="s">
        <v>280</v>
      </c>
      <c r="AC2" s="114" t="s">
        <v>37</v>
      </c>
      <c r="AD2" s="124" t="s">
        <v>259</v>
      </c>
      <c r="AE2" s="111" t="s">
        <v>234</v>
      </c>
      <c r="AF2" s="122" t="s">
        <v>236</v>
      </c>
      <c r="AG2" s="126" t="s">
        <v>280</v>
      </c>
      <c r="AH2" s="114" t="s">
        <v>37</v>
      </c>
      <c r="AI2" s="124" t="s">
        <v>259</v>
      </c>
      <c r="AJ2" s="111" t="s">
        <v>234</v>
      </c>
      <c r="AK2" s="122" t="s">
        <v>236</v>
      </c>
      <c r="AL2" s="126" t="s">
        <v>280</v>
      </c>
      <c r="AM2" s="114" t="s">
        <v>37</v>
      </c>
      <c r="AN2" s="124" t="s">
        <v>259</v>
      </c>
      <c r="AO2" s="111" t="s">
        <v>234</v>
      </c>
      <c r="AP2" s="122" t="s">
        <v>236</v>
      </c>
      <c r="AQ2" s="122" t="s">
        <v>280</v>
      </c>
    </row>
    <row r="3" spans="1:46" x14ac:dyDescent="0.25">
      <c r="B3" s="191">
        <v>3002</v>
      </c>
      <c r="C3" s="46" t="s">
        <v>68</v>
      </c>
      <c r="D3" s="46" t="s">
        <v>79</v>
      </c>
      <c r="E3" s="79">
        <f>J3+O3+T3+Y3+AD3+AI3+AN3</f>
        <v>94</v>
      </c>
      <c r="F3" s="12">
        <f>K3+P3+U3+Z3+AE3+AJ3+AO3</f>
        <v>465</v>
      </c>
      <c r="G3" s="17">
        <f>F3/E3</f>
        <v>4.9468085106382977</v>
      </c>
      <c r="H3" s="88">
        <f>M3+R3+W3+AB3+AG3+AL3+AQ3</f>
        <v>2</v>
      </c>
      <c r="M3" s="132"/>
      <c r="O3" s="130"/>
      <c r="P3" s="130"/>
      <c r="Q3" s="17"/>
      <c r="R3" s="132"/>
      <c r="S3" s="62" t="s">
        <v>266</v>
      </c>
      <c r="T3" s="130">
        <v>20</v>
      </c>
      <c r="U3" s="130">
        <v>118</v>
      </c>
      <c r="V3" s="17">
        <f>U3/T3</f>
        <v>5.9</v>
      </c>
      <c r="W3" s="130">
        <v>1</v>
      </c>
      <c r="X3" s="112" t="s">
        <v>67</v>
      </c>
      <c r="Y3" s="61">
        <v>25</v>
      </c>
      <c r="Z3" s="130">
        <v>121</v>
      </c>
      <c r="AA3" s="106">
        <v>4.84</v>
      </c>
      <c r="AB3" s="99">
        <v>0</v>
      </c>
      <c r="AC3" s="112" t="s">
        <v>67</v>
      </c>
      <c r="AD3" s="61">
        <v>24</v>
      </c>
      <c r="AE3" s="130">
        <v>95</v>
      </c>
      <c r="AF3" s="106">
        <v>3.9583333333333335</v>
      </c>
      <c r="AG3" s="99">
        <v>1</v>
      </c>
      <c r="AH3" t="s">
        <v>67</v>
      </c>
      <c r="AI3" s="130">
        <v>25</v>
      </c>
      <c r="AJ3" s="130">
        <v>131</v>
      </c>
      <c r="AK3" s="106">
        <v>5.24</v>
      </c>
      <c r="AL3" s="99">
        <v>0</v>
      </c>
    </row>
    <row r="4" spans="1:46" s="8" customFormat="1" x14ac:dyDescent="0.25">
      <c r="A4" s="43"/>
      <c r="B4" s="191">
        <v>2001</v>
      </c>
      <c r="C4" s="46" t="s">
        <v>43</v>
      </c>
      <c r="D4" s="46" t="s">
        <v>65</v>
      </c>
      <c r="E4" s="79">
        <f t="shared" ref="E4:E31" si="0">J4+O4+T4+Y4+AD4+AI4+AN4</f>
        <v>148.64912280701753</v>
      </c>
      <c r="F4" s="132">
        <f t="shared" ref="F4:F31" si="1">K4+P4+U4+Z4+AE4+AJ4+AO4</f>
        <v>550</v>
      </c>
      <c r="G4" s="106">
        <f t="shared" ref="G4:G31" si="2">F4/E4</f>
        <v>3.6999881978047919</v>
      </c>
      <c r="H4" s="88">
        <f t="shared" ref="H4:H31" si="3">M4+R4+W4+AB4+AG4+AL4+AQ4</f>
        <v>6</v>
      </c>
      <c r="I4" s="62"/>
      <c r="L4" s="77"/>
      <c r="M4" s="132"/>
      <c r="N4" s="62" t="s">
        <v>39</v>
      </c>
      <c r="O4" s="43">
        <v>32</v>
      </c>
      <c r="P4" s="43">
        <v>87</v>
      </c>
      <c r="Q4" s="17">
        <f>P4/O4</f>
        <v>2.71875</v>
      </c>
      <c r="R4" s="132">
        <v>1</v>
      </c>
      <c r="S4" s="62" t="s">
        <v>39</v>
      </c>
      <c r="T4" s="43">
        <v>24</v>
      </c>
      <c r="U4" s="43">
        <v>102</v>
      </c>
      <c r="V4" s="17">
        <f>U4/T4</f>
        <v>4.25</v>
      </c>
      <c r="W4" s="43">
        <v>1</v>
      </c>
      <c r="X4" s="112" t="s">
        <v>39</v>
      </c>
      <c r="Y4" s="61">
        <v>29</v>
      </c>
      <c r="Z4" s="130">
        <v>108</v>
      </c>
      <c r="AA4" s="106">
        <v>3.7241379310344827</v>
      </c>
      <c r="AB4" s="99">
        <v>1</v>
      </c>
      <c r="AC4" s="113" t="s">
        <v>39</v>
      </c>
      <c r="AD4" s="61">
        <v>25.649122807017545</v>
      </c>
      <c r="AE4" s="130">
        <v>104</v>
      </c>
      <c r="AF4" s="106">
        <v>4.0547195622435019</v>
      </c>
      <c r="AG4" s="99">
        <v>0</v>
      </c>
      <c r="AH4" s="8" t="s">
        <v>39</v>
      </c>
      <c r="AI4" s="130">
        <v>28</v>
      </c>
      <c r="AJ4" s="130">
        <v>112</v>
      </c>
      <c r="AK4" s="106">
        <v>4</v>
      </c>
      <c r="AL4" s="99">
        <v>2</v>
      </c>
      <c r="AM4" s="184" t="s">
        <v>39</v>
      </c>
      <c r="AN4" s="184">
        <f>INDEX(Goalies!$I$2:$I$18,MATCH(D4,Goalies!$H$2:$H$18,0))</f>
        <v>10</v>
      </c>
      <c r="AO4" s="184">
        <f>INDEX(Goalies!$J$2:$J$18,MATCH(D4,Goalies!$H$2:$H$18,0))</f>
        <v>37</v>
      </c>
      <c r="AP4" s="77">
        <f t="shared" ref="AP4" si="4">AO4/AN4</f>
        <v>3.7</v>
      </c>
      <c r="AQ4" s="184">
        <f>INDEX(Goalies!$L$2:$L$18,MATCH(D4,Goalies!$H$2:$H$18,0))</f>
        <v>1</v>
      </c>
      <c r="AR4" s="112"/>
    </row>
    <row r="5" spans="1:46" x14ac:dyDescent="0.25">
      <c r="B5" s="191">
        <v>4016</v>
      </c>
      <c r="C5" s="46" t="s">
        <v>107</v>
      </c>
      <c r="D5" s="46" t="s">
        <v>108</v>
      </c>
      <c r="E5" s="79">
        <f t="shared" si="0"/>
        <v>81</v>
      </c>
      <c r="F5" s="132">
        <f t="shared" si="1"/>
        <v>392</v>
      </c>
      <c r="G5" s="106">
        <f t="shared" si="2"/>
        <v>4.8395061728395063</v>
      </c>
      <c r="H5" s="88">
        <f t="shared" si="3"/>
        <v>1</v>
      </c>
      <c r="M5" s="132"/>
      <c r="O5" s="129"/>
      <c r="P5" s="129"/>
      <c r="Q5" s="17"/>
      <c r="R5" s="132"/>
      <c r="T5" s="129"/>
      <c r="U5" s="129"/>
      <c r="V5" s="17"/>
      <c r="W5" s="129"/>
      <c r="X5" s="112" t="s">
        <v>92</v>
      </c>
      <c r="Y5" s="61">
        <v>29</v>
      </c>
      <c r="Z5" s="130">
        <v>149</v>
      </c>
      <c r="AA5" s="106">
        <v>5.1379310344827589</v>
      </c>
      <c r="AB5" s="99">
        <v>0</v>
      </c>
      <c r="AC5" s="112" t="s">
        <v>92</v>
      </c>
      <c r="AD5" s="61">
        <v>33</v>
      </c>
      <c r="AE5" s="130">
        <v>141</v>
      </c>
      <c r="AF5" s="106">
        <v>4.2727272727272725</v>
      </c>
      <c r="AG5" s="99">
        <v>1</v>
      </c>
      <c r="AH5" s="129" t="s">
        <v>415</v>
      </c>
      <c r="AI5" s="130">
        <v>11</v>
      </c>
      <c r="AJ5" s="130">
        <v>67</v>
      </c>
      <c r="AK5" s="106">
        <v>6.0909090909090908</v>
      </c>
      <c r="AL5" s="99">
        <v>0</v>
      </c>
      <c r="AM5" s="184" t="s">
        <v>415</v>
      </c>
      <c r="AN5" s="184">
        <f>INDEX(Goalies!$I$2:$I$18,MATCH(D5,Goalies!$H$2:$H$18,0))</f>
        <v>8</v>
      </c>
      <c r="AO5" s="184">
        <f>INDEX(Goalies!$J$2:$J$18,MATCH(D5,Goalies!$H$2:$H$18,0))</f>
        <v>35</v>
      </c>
      <c r="AP5" s="77">
        <f t="shared" ref="AP5:AP26" si="5">AO5/AN5</f>
        <v>4.375</v>
      </c>
      <c r="AQ5" s="184">
        <f>INDEX(Goalies!$L$2:$L$18,MATCH(D5,Goalies!$H$2:$H$18,0))</f>
        <v>0</v>
      </c>
    </row>
    <row r="6" spans="1:46" s="8" customFormat="1" x14ac:dyDescent="0.25">
      <c r="A6" s="43"/>
      <c r="B6" s="191">
        <v>8013</v>
      </c>
      <c r="C6" s="46" t="s">
        <v>200</v>
      </c>
      <c r="D6" s="46" t="s">
        <v>201</v>
      </c>
      <c r="E6" s="79">
        <f t="shared" si="0"/>
        <v>139.2982456140351</v>
      </c>
      <c r="F6" s="132">
        <f t="shared" si="1"/>
        <v>617</v>
      </c>
      <c r="G6" s="106">
        <f t="shared" si="2"/>
        <v>4.4293450881612086</v>
      </c>
      <c r="H6" s="88">
        <f t="shared" si="3"/>
        <v>1</v>
      </c>
      <c r="I6" s="62" t="s">
        <v>184</v>
      </c>
      <c r="J6" s="8">
        <v>25</v>
      </c>
      <c r="K6" s="8">
        <v>114</v>
      </c>
      <c r="L6" s="77">
        <f>K6/J6</f>
        <v>4.5599999999999996</v>
      </c>
      <c r="M6" s="132">
        <v>0</v>
      </c>
      <c r="N6" s="62" t="s">
        <v>341</v>
      </c>
      <c r="O6" s="130">
        <v>30</v>
      </c>
      <c r="P6" s="130">
        <v>134</v>
      </c>
      <c r="Q6" s="17">
        <f>P6/O6</f>
        <v>4.4666666666666668</v>
      </c>
      <c r="R6" s="132">
        <v>0</v>
      </c>
      <c r="S6" s="62" t="s">
        <v>184</v>
      </c>
      <c r="T6" s="130">
        <v>21</v>
      </c>
      <c r="U6" s="130">
        <v>97</v>
      </c>
      <c r="V6" s="17">
        <f>U6/T6</f>
        <v>4.6190476190476186</v>
      </c>
      <c r="W6" s="130">
        <v>0</v>
      </c>
      <c r="X6" s="112" t="s">
        <v>184</v>
      </c>
      <c r="Y6" s="61">
        <v>20</v>
      </c>
      <c r="Z6" s="130">
        <v>70</v>
      </c>
      <c r="AA6" s="106">
        <v>3.5</v>
      </c>
      <c r="AB6" s="99">
        <v>0</v>
      </c>
      <c r="AC6" s="112" t="s">
        <v>184</v>
      </c>
      <c r="AD6" s="61">
        <v>20.298245614035089</v>
      </c>
      <c r="AE6" s="130">
        <v>105</v>
      </c>
      <c r="AF6" s="106">
        <v>5.1728608470181499</v>
      </c>
      <c r="AG6" s="99">
        <v>0</v>
      </c>
      <c r="AH6" s="8" t="s">
        <v>414</v>
      </c>
      <c r="AI6" s="130">
        <v>16</v>
      </c>
      <c r="AJ6" s="130">
        <v>74</v>
      </c>
      <c r="AK6" s="106">
        <v>4.625</v>
      </c>
      <c r="AL6" s="99">
        <v>0</v>
      </c>
      <c r="AM6" s="184" t="s">
        <v>414</v>
      </c>
      <c r="AN6" s="184">
        <f>INDEX(Goalies!$I$2:$I$18,MATCH(D6,Goalies!$H$2:$H$18,0))</f>
        <v>7</v>
      </c>
      <c r="AO6" s="184">
        <f>INDEX(Goalies!$J$2:$J$18,MATCH(D6,Goalies!$H$2:$H$18,0))</f>
        <v>23</v>
      </c>
      <c r="AP6" s="77">
        <f t="shared" si="5"/>
        <v>3.2857142857142856</v>
      </c>
      <c r="AQ6" s="184">
        <f>INDEX(Goalies!$L$2:$L$18,MATCH(D6,Goalies!$H$2:$H$18,0))</f>
        <v>1</v>
      </c>
      <c r="AR6" s="112"/>
    </row>
    <row r="7" spans="1:46" x14ac:dyDescent="0.25">
      <c r="B7" s="191">
        <v>5020</v>
      </c>
      <c r="C7" s="46" t="s">
        <v>361</v>
      </c>
      <c r="D7" s="46" t="s">
        <v>362</v>
      </c>
      <c r="E7" s="79">
        <f t="shared" si="0"/>
        <v>49</v>
      </c>
      <c r="F7" s="132">
        <f t="shared" si="1"/>
        <v>243</v>
      </c>
      <c r="G7" s="106">
        <f t="shared" si="2"/>
        <v>4.9591836734693882</v>
      </c>
      <c r="H7" s="88">
        <f t="shared" si="3"/>
        <v>2</v>
      </c>
      <c r="M7" s="132"/>
      <c r="Q7" s="129"/>
      <c r="R7" s="6"/>
      <c r="V7" s="129"/>
      <c r="X7" s="112"/>
      <c r="AC7" s="113" t="s">
        <v>119</v>
      </c>
      <c r="AD7" s="61">
        <v>23</v>
      </c>
      <c r="AE7" s="130">
        <v>106</v>
      </c>
      <c r="AF7" s="106">
        <v>4.6086956521739131</v>
      </c>
      <c r="AG7" s="99">
        <v>1</v>
      </c>
      <c r="AH7" t="s">
        <v>38</v>
      </c>
      <c r="AI7" s="130">
        <v>24</v>
      </c>
      <c r="AJ7" s="130">
        <v>127</v>
      </c>
      <c r="AK7" s="106">
        <v>5.291666666666667</v>
      </c>
      <c r="AL7" s="99">
        <v>1</v>
      </c>
      <c r="AM7" s="184" t="s">
        <v>38</v>
      </c>
      <c r="AN7" s="184">
        <f>INDEX(Goalies!$I$2:$I$18,MATCH(D7,Goalies!$H$2:$H$18,0))</f>
        <v>2</v>
      </c>
      <c r="AO7" s="184">
        <f>INDEX(Goalies!$J$2:$J$18,MATCH(D7,Goalies!$H$2:$H$18,0))</f>
        <v>10</v>
      </c>
      <c r="AP7" s="77">
        <f t="shared" ref="AP7:AP11" si="6">AO7/AN7</f>
        <v>5</v>
      </c>
      <c r="AQ7" s="184">
        <f>INDEX(Goalies!$L$2:$L$18,MATCH(D7,Goalies!$H$2:$H$18,0))</f>
        <v>0</v>
      </c>
      <c r="AS7" s="184"/>
      <c r="AT7" s="184"/>
    </row>
    <row r="8" spans="1:46" x14ac:dyDescent="0.25">
      <c r="B8" s="191">
        <v>6009</v>
      </c>
      <c r="C8" s="46" t="s">
        <v>161</v>
      </c>
      <c r="D8" s="46" t="s">
        <v>63</v>
      </c>
      <c r="E8" s="79">
        <f t="shared" si="0"/>
        <v>85.991228070175438</v>
      </c>
      <c r="F8" s="132">
        <f t="shared" si="1"/>
        <v>431</v>
      </c>
      <c r="G8" s="106">
        <f t="shared" si="2"/>
        <v>5.0121391410792615</v>
      </c>
      <c r="H8" s="88">
        <f t="shared" si="3"/>
        <v>0</v>
      </c>
      <c r="M8" s="132"/>
      <c r="Q8" s="106"/>
      <c r="R8" s="132"/>
      <c r="V8" s="106"/>
      <c r="X8" s="112" t="s">
        <v>140</v>
      </c>
      <c r="Y8" s="61">
        <v>28.771929824561404</v>
      </c>
      <c r="Z8" s="130">
        <v>167</v>
      </c>
      <c r="AA8" s="106">
        <v>5.8042682926829263</v>
      </c>
      <c r="AB8" s="99">
        <v>0</v>
      </c>
      <c r="AC8" s="127" t="s">
        <v>140</v>
      </c>
      <c r="AD8" s="61">
        <v>22.649122807017545</v>
      </c>
      <c r="AE8" s="130">
        <v>107</v>
      </c>
      <c r="AF8" s="106">
        <v>4.7242447714949654</v>
      </c>
      <c r="AG8" s="99">
        <v>0</v>
      </c>
      <c r="AH8" s="129" t="s">
        <v>140</v>
      </c>
      <c r="AI8" s="130">
        <v>26</v>
      </c>
      <c r="AJ8" s="130">
        <v>122</v>
      </c>
      <c r="AK8" s="106">
        <v>4.6923076923076925</v>
      </c>
      <c r="AL8" s="99">
        <v>0</v>
      </c>
      <c r="AM8" s="184" t="s">
        <v>140</v>
      </c>
      <c r="AN8" s="184">
        <f>INDEX(Goalies!$I$2:$I$18,MATCH(D8,Goalies!$H$2:$H$18,0))</f>
        <v>8.5701754385964914</v>
      </c>
      <c r="AO8" s="184">
        <f>INDEX(Goalies!$J$2:$J$18,MATCH(D8,Goalies!$H$2:$H$18,0))</f>
        <v>35</v>
      </c>
      <c r="AP8" s="77">
        <f t="shared" si="6"/>
        <v>4.0839303991811668</v>
      </c>
      <c r="AQ8" s="184">
        <f>INDEX(Goalies!$L$2:$L$18,MATCH(D8,Goalies!$H$2:$H$18,0))</f>
        <v>0</v>
      </c>
      <c r="AS8" s="184"/>
      <c r="AT8" s="161"/>
    </row>
    <row r="9" spans="1:46" s="8" customFormat="1" x14ac:dyDescent="0.25">
      <c r="A9" s="43"/>
      <c r="B9" s="191">
        <v>7008</v>
      </c>
      <c r="C9" s="46" t="s">
        <v>182</v>
      </c>
      <c r="D9" s="46" t="s">
        <v>237</v>
      </c>
      <c r="E9" s="79">
        <f t="shared" si="0"/>
        <v>41</v>
      </c>
      <c r="F9" s="132">
        <f t="shared" si="1"/>
        <v>121</v>
      </c>
      <c r="G9" s="106">
        <f t="shared" si="2"/>
        <v>2.9512195121951219</v>
      </c>
      <c r="H9" s="88">
        <f t="shared" si="3"/>
        <v>5</v>
      </c>
      <c r="I9" s="62"/>
      <c r="L9" s="77"/>
      <c r="M9" s="132"/>
      <c r="N9" s="62"/>
      <c r="O9" s="43"/>
      <c r="P9" s="43"/>
      <c r="Q9" s="17"/>
      <c r="R9" s="132"/>
      <c r="S9" s="62" t="s">
        <v>273</v>
      </c>
      <c r="T9" s="43">
        <v>21</v>
      </c>
      <c r="U9" s="43">
        <v>73</v>
      </c>
      <c r="V9" s="17">
        <f>U9/T9</f>
        <v>3.4761904761904763</v>
      </c>
      <c r="W9" s="43">
        <v>3</v>
      </c>
      <c r="X9" s="112" t="s">
        <v>162</v>
      </c>
      <c r="Y9" s="61">
        <v>19</v>
      </c>
      <c r="Z9" s="130">
        <v>41</v>
      </c>
      <c r="AA9" s="106">
        <v>2.1578947368421053</v>
      </c>
      <c r="AB9" s="99">
        <v>2</v>
      </c>
      <c r="AC9" s="112" t="s">
        <v>162</v>
      </c>
      <c r="AD9" s="61">
        <v>1</v>
      </c>
      <c r="AE9" s="130">
        <v>7</v>
      </c>
      <c r="AF9" s="106">
        <v>7</v>
      </c>
      <c r="AG9" s="99">
        <v>0</v>
      </c>
      <c r="AI9" s="130"/>
      <c r="AJ9" s="130"/>
      <c r="AK9" s="106"/>
      <c r="AL9" s="99"/>
      <c r="AM9" s="184"/>
      <c r="AN9" s="184"/>
      <c r="AO9" s="184"/>
      <c r="AP9" s="77"/>
      <c r="AQ9" s="184"/>
      <c r="AR9" s="112"/>
      <c r="AS9" s="184"/>
      <c r="AT9" s="184"/>
    </row>
    <row r="10" spans="1:46" x14ac:dyDescent="0.25">
      <c r="B10" s="191">
        <v>7019</v>
      </c>
      <c r="C10" s="46" t="s">
        <v>70</v>
      </c>
      <c r="D10" s="46" t="s">
        <v>360</v>
      </c>
      <c r="E10" s="79">
        <f t="shared" si="0"/>
        <v>4</v>
      </c>
      <c r="F10" s="132">
        <f t="shared" si="1"/>
        <v>6</v>
      </c>
      <c r="G10" s="106">
        <f t="shared" si="2"/>
        <v>1.5</v>
      </c>
      <c r="H10" s="88">
        <f t="shared" si="3"/>
        <v>0</v>
      </c>
      <c r="M10" s="132"/>
      <c r="Q10" s="102"/>
      <c r="R10" s="6"/>
      <c r="V10" s="102"/>
      <c r="X10" s="112"/>
      <c r="AC10" s="113" t="s">
        <v>162</v>
      </c>
      <c r="AD10" s="61">
        <v>4</v>
      </c>
      <c r="AE10" s="130">
        <v>6</v>
      </c>
      <c r="AF10" s="106">
        <v>1.5</v>
      </c>
      <c r="AG10" s="99">
        <v>0</v>
      </c>
      <c r="AM10" s="184"/>
      <c r="AN10" s="184"/>
      <c r="AO10" s="184"/>
      <c r="AQ10" s="184"/>
      <c r="AS10" s="184"/>
      <c r="AT10" s="169"/>
    </row>
    <row r="11" spans="1:46" s="8" customFormat="1" x14ac:dyDescent="0.25">
      <c r="A11" s="43"/>
      <c r="B11" s="191">
        <v>1011</v>
      </c>
      <c r="C11" s="46" t="s">
        <v>250</v>
      </c>
      <c r="D11" s="110" t="s">
        <v>9</v>
      </c>
      <c r="E11" s="79">
        <f t="shared" si="0"/>
        <v>32.982456140350877</v>
      </c>
      <c r="F11" s="132">
        <f t="shared" si="1"/>
        <v>140</v>
      </c>
      <c r="G11" s="106">
        <f t="shared" si="2"/>
        <v>4.2446808510638299</v>
      </c>
      <c r="H11" s="88">
        <f t="shared" si="3"/>
        <v>1</v>
      </c>
      <c r="I11" s="62"/>
      <c r="L11" s="77"/>
      <c r="M11" s="132"/>
      <c r="N11" s="62"/>
      <c r="O11" s="129"/>
      <c r="P11" s="129"/>
      <c r="Q11" s="17"/>
      <c r="R11" s="132"/>
      <c r="S11" s="62"/>
      <c r="T11" s="129"/>
      <c r="U11" s="129"/>
      <c r="V11" s="17"/>
      <c r="W11" s="129"/>
      <c r="X11" s="112" t="s">
        <v>38</v>
      </c>
      <c r="Y11" s="61">
        <v>21</v>
      </c>
      <c r="Z11" s="130">
        <v>76</v>
      </c>
      <c r="AA11" s="106">
        <v>3.6190476190476191</v>
      </c>
      <c r="AB11" s="99">
        <v>0</v>
      </c>
      <c r="AC11" s="113" t="s">
        <v>38</v>
      </c>
      <c r="AD11" s="61">
        <v>9</v>
      </c>
      <c r="AE11" s="130">
        <v>44</v>
      </c>
      <c r="AF11" s="106">
        <v>4.8888888888888893</v>
      </c>
      <c r="AG11" s="99">
        <v>1</v>
      </c>
      <c r="AH11" s="48"/>
      <c r="AI11" s="130"/>
      <c r="AJ11" s="130"/>
      <c r="AK11" s="106"/>
      <c r="AL11" s="99"/>
      <c r="AM11" s="184" t="s">
        <v>38</v>
      </c>
      <c r="AN11" s="184">
        <f>INDEX(Goalies!$I$2:$I$18,MATCH(D11,Goalies!$H$2:$H$18,0))</f>
        <v>2.9824561403508771</v>
      </c>
      <c r="AO11" s="184">
        <f>INDEX(Goalies!$J$2:$J$18,MATCH(D11,Goalies!$H$2:$H$18,0))</f>
        <v>20</v>
      </c>
      <c r="AP11" s="77">
        <f t="shared" si="6"/>
        <v>6.7058823529411766</v>
      </c>
      <c r="AQ11" s="184">
        <f>INDEX(Goalies!$L$2:$L$18,MATCH(D11,Goalies!$H$2:$H$18,0))</f>
        <v>0</v>
      </c>
      <c r="AR11" s="112"/>
      <c r="AS11" s="184"/>
      <c r="AT11" s="169"/>
    </row>
    <row r="12" spans="1:46" x14ac:dyDescent="0.25">
      <c r="B12" s="191">
        <v>5006</v>
      </c>
      <c r="C12" s="46" t="s">
        <v>51</v>
      </c>
      <c r="D12" s="110" t="s">
        <v>81</v>
      </c>
      <c r="E12" s="79">
        <f t="shared" si="0"/>
        <v>156</v>
      </c>
      <c r="F12" s="132">
        <f>K12+P12+U12+Z12+AE12+AJ12+AO12</f>
        <v>638</v>
      </c>
      <c r="G12" s="106">
        <f t="shared" si="2"/>
        <v>4.0897435897435894</v>
      </c>
      <c r="H12" s="88">
        <f t="shared" si="3"/>
        <v>6</v>
      </c>
      <c r="I12" s="62" t="s">
        <v>119</v>
      </c>
      <c r="J12">
        <v>29</v>
      </c>
      <c r="K12">
        <v>120</v>
      </c>
      <c r="L12" s="77">
        <f>K12/J12</f>
        <v>4.1379310344827589</v>
      </c>
      <c r="M12" s="132">
        <v>0</v>
      </c>
      <c r="N12" s="62" t="s">
        <v>339</v>
      </c>
      <c r="O12" s="103">
        <v>32</v>
      </c>
      <c r="P12" s="103">
        <v>156</v>
      </c>
      <c r="Q12" s="17">
        <f>P12/O12</f>
        <v>4.875</v>
      </c>
      <c r="R12" s="132">
        <v>0</v>
      </c>
      <c r="S12" s="62" t="s">
        <v>119</v>
      </c>
      <c r="T12" s="103">
        <v>25</v>
      </c>
      <c r="U12" s="103">
        <v>123</v>
      </c>
      <c r="V12" s="17">
        <f>U12/T12</f>
        <v>4.92</v>
      </c>
      <c r="W12" s="103">
        <v>0</v>
      </c>
      <c r="X12" s="112" t="s">
        <v>119</v>
      </c>
      <c r="Y12" s="61">
        <v>28</v>
      </c>
      <c r="Z12" s="130">
        <v>94</v>
      </c>
      <c r="AA12" s="106">
        <v>3.3571428571428572</v>
      </c>
      <c r="AB12" s="99">
        <v>4</v>
      </c>
      <c r="AC12" s="113" t="s">
        <v>119</v>
      </c>
      <c r="AD12" s="61">
        <v>4</v>
      </c>
      <c r="AE12" s="130">
        <v>20</v>
      </c>
      <c r="AF12" s="106">
        <v>5</v>
      </c>
      <c r="AG12" s="99">
        <v>0</v>
      </c>
      <c r="AH12" t="s">
        <v>119</v>
      </c>
      <c r="AI12" s="130">
        <v>28</v>
      </c>
      <c r="AJ12" s="130">
        <v>103</v>
      </c>
      <c r="AK12" s="106">
        <v>3.6785714285714284</v>
      </c>
      <c r="AL12" s="99">
        <v>2</v>
      </c>
      <c r="AM12" s="184" t="s">
        <v>119</v>
      </c>
      <c r="AN12" s="184">
        <f>INDEX(Goalies!$I$2:$I$18,MATCH(D12,Goalies!$H$2:$H$18,0))</f>
        <v>10</v>
      </c>
      <c r="AO12" s="184">
        <f>INDEX(Goalies!$J$2:$J$18,MATCH(D12,Goalies!$H$2:$H$18,0))</f>
        <v>22</v>
      </c>
      <c r="AP12" s="77">
        <f t="shared" si="5"/>
        <v>2.2000000000000002</v>
      </c>
      <c r="AQ12" s="184">
        <f>INDEX(Goalies!$L$2:$L$18,MATCH(D12,Goalies!$H$2:$H$18,0))</f>
        <v>0</v>
      </c>
      <c r="AS12" s="184"/>
      <c r="AT12" s="161"/>
    </row>
    <row r="13" spans="1:46" s="8" customFormat="1" x14ac:dyDescent="0.25">
      <c r="A13" s="43" t="s">
        <v>335</v>
      </c>
      <c r="B13" s="191">
        <v>5014</v>
      </c>
      <c r="C13" s="73" t="s">
        <v>75</v>
      </c>
      <c r="D13" s="75" t="s">
        <v>135</v>
      </c>
      <c r="E13" s="79">
        <f t="shared" si="0"/>
        <v>1</v>
      </c>
      <c r="F13" s="132">
        <f t="shared" si="1"/>
        <v>6</v>
      </c>
      <c r="G13" s="106">
        <f t="shared" si="2"/>
        <v>6</v>
      </c>
      <c r="H13" s="88">
        <f t="shared" si="3"/>
        <v>0</v>
      </c>
      <c r="I13" s="62"/>
      <c r="L13" s="77"/>
      <c r="M13" s="132"/>
      <c r="N13" s="62"/>
      <c r="Q13" s="17"/>
      <c r="R13" s="132"/>
      <c r="S13" s="62"/>
      <c r="V13" s="17"/>
      <c r="X13" s="112" t="s">
        <v>119</v>
      </c>
      <c r="Y13" s="61">
        <v>1</v>
      </c>
      <c r="Z13" s="130">
        <v>6</v>
      </c>
      <c r="AA13" s="106">
        <v>6</v>
      </c>
      <c r="AB13" s="99">
        <v>0</v>
      </c>
      <c r="AC13" s="113"/>
      <c r="AD13" s="61"/>
      <c r="AE13" s="130"/>
      <c r="AF13" s="106"/>
      <c r="AG13" s="99"/>
      <c r="AI13" s="130"/>
      <c r="AJ13" s="130"/>
      <c r="AK13" s="106"/>
      <c r="AL13" s="99"/>
      <c r="AM13" s="184"/>
      <c r="AN13" s="184"/>
      <c r="AO13" s="184"/>
      <c r="AP13" s="77"/>
      <c r="AQ13" s="184"/>
      <c r="AR13" s="112"/>
      <c r="AS13" s="184"/>
      <c r="AT13" s="161"/>
    </row>
    <row r="14" spans="1:46" x14ac:dyDescent="0.25">
      <c r="B14" s="191">
        <v>7006</v>
      </c>
      <c r="C14" s="46" t="s">
        <v>41</v>
      </c>
      <c r="D14" s="46" t="s">
        <v>165</v>
      </c>
      <c r="E14" s="79">
        <f t="shared" si="0"/>
        <v>37</v>
      </c>
      <c r="F14" s="132">
        <f t="shared" si="1"/>
        <v>180</v>
      </c>
      <c r="G14" s="106">
        <f t="shared" si="2"/>
        <v>4.8648648648648649</v>
      </c>
      <c r="H14" s="88">
        <f t="shared" si="3"/>
        <v>1</v>
      </c>
      <c r="I14" s="62" t="s">
        <v>273</v>
      </c>
      <c r="J14">
        <v>25</v>
      </c>
      <c r="K14">
        <v>132</v>
      </c>
      <c r="L14" s="77">
        <f>K14/J14</f>
        <v>5.28</v>
      </c>
      <c r="M14" s="132">
        <v>1</v>
      </c>
      <c r="Q14" s="17"/>
      <c r="R14" s="132"/>
      <c r="V14" s="17"/>
      <c r="X14" s="112" t="s">
        <v>162</v>
      </c>
      <c r="Y14" s="61">
        <v>1</v>
      </c>
      <c r="Z14" s="130">
        <v>4</v>
      </c>
      <c r="AA14" s="106">
        <v>4</v>
      </c>
      <c r="AB14" s="99">
        <v>0</v>
      </c>
      <c r="AC14" s="113" t="s">
        <v>162</v>
      </c>
      <c r="AD14" s="61">
        <v>10</v>
      </c>
      <c r="AE14" s="130">
        <v>37</v>
      </c>
      <c r="AF14" s="106">
        <v>3.7</v>
      </c>
      <c r="AG14" s="99">
        <v>0</v>
      </c>
      <c r="AH14" s="48" t="s">
        <v>394</v>
      </c>
      <c r="AI14" s="130">
        <v>1</v>
      </c>
      <c r="AJ14" s="130">
        <v>7</v>
      </c>
      <c r="AK14" s="106">
        <v>7</v>
      </c>
      <c r="AL14" s="99">
        <v>0</v>
      </c>
      <c r="AM14" s="184"/>
      <c r="AN14" s="184"/>
      <c r="AO14" s="184"/>
      <c r="AQ14" s="184"/>
      <c r="AS14" s="184"/>
      <c r="AT14" s="161"/>
    </row>
    <row r="15" spans="1:46" x14ac:dyDescent="0.25">
      <c r="A15" s="43" t="s">
        <v>335</v>
      </c>
      <c r="B15" s="191">
        <v>8001</v>
      </c>
      <c r="C15" s="110" t="s">
        <v>197</v>
      </c>
      <c r="D15" s="75" t="s">
        <v>198</v>
      </c>
      <c r="E15" s="79">
        <f t="shared" si="0"/>
        <v>25.350877192982459</v>
      </c>
      <c r="F15" s="132">
        <f t="shared" si="1"/>
        <v>123</v>
      </c>
      <c r="G15" s="106">
        <f t="shared" si="2"/>
        <v>4.8519031141868503</v>
      </c>
      <c r="H15" s="88">
        <f t="shared" si="3"/>
        <v>0</v>
      </c>
      <c r="M15" s="132"/>
      <c r="Q15" s="17"/>
      <c r="R15" s="132"/>
      <c r="V15" s="17"/>
      <c r="X15" s="62" t="s">
        <v>184</v>
      </c>
      <c r="Y15" s="61">
        <v>3.7017543859649122</v>
      </c>
      <c r="Z15" s="130">
        <v>23</v>
      </c>
      <c r="AA15" s="106">
        <v>6.2132701421800949</v>
      </c>
      <c r="AB15" s="99">
        <v>0</v>
      </c>
      <c r="AC15" s="157" t="s">
        <v>184</v>
      </c>
      <c r="AD15" s="61">
        <v>9.7017543859649127</v>
      </c>
      <c r="AE15" s="130">
        <v>44</v>
      </c>
      <c r="AF15" s="106">
        <v>4.5352622061482819</v>
      </c>
      <c r="AG15" s="99">
        <v>0</v>
      </c>
      <c r="AH15" s="48" t="s">
        <v>394</v>
      </c>
      <c r="AI15" s="130">
        <v>11.947368421052632</v>
      </c>
      <c r="AJ15" s="130">
        <v>56</v>
      </c>
      <c r="AK15" s="106">
        <v>4.6872246696035242</v>
      </c>
      <c r="AL15" s="99">
        <v>0</v>
      </c>
      <c r="AM15" s="184"/>
      <c r="AN15" s="184"/>
      <c r="AO15" s="184"/>
      <c r="AQ15" s="184"/>
    </row>
    <row r="16" spans="1:46" s="8" customFormat="1" x14ac:dyDescent="0.25">
      <c r="A16" s="43" t="s">
        <v>335</v>
      </c>
      <c r="B16" s="190"/>
      <c r="C16" s="110" t="s">
        <v>53</v>
      </c>
      <c r="D16" s="74" t="s">
        <v>238</v>
      </c>
      <c r="E16" s="79">
        <f t="shared" si="0"/>
        <v>27.228070175438596</v>
      </c>
      <c r="F16" s="132">
        <f t="shared" si="1"/>
        <v>118</v>
      </c>
      <c r="G16" s="106">
        <f t="shared" si="2"/>
        <v>4.3337628865979383</v>
      </c>
      <c r="H16" s="88">
        <f t="shared" si="3"/>
        <v>2</v>
      </c>
      <c r="I16" s="62"/>
      <c r="L16" s="77"/>
      <c r="M16" s="132"/>
      <c r="N16" s="62"/>
      <c r="Q16" s="17"/>
      <c r="R16" s="132"/>
      <c r="S16" s="62"/>
      <c r="V16" s="17"/>
      <c r="X16" s="183" t="s">
        <v>394</v>
      </c>
      <c r="Y16" s="61">
        <v>14.228070175438596</v>
      </c>
      <c r="Z16" s="130">
        <v>49</v>
      </c>
      <c r="AA16" s="106">
        <v>3.4438964241676944</v>
      </c>
      <c r="AB16" s="99">
        <v>2</v>
      </c>
      <c r="AC16" s="148" t="s">
        <v>394</v>
      </c>
      <c r="AD16" s="61">
        <v>10</v>
      </c>
      <c r="AE16" s="130">
        <v>50</v>
      </c>
      <c r="AF16" s="106">
        <v>5</v>
      </c>
      <c r="AG16" s="99">
        <v>0</v>
      </c>
      <c r="AH16" s="48" t="s">
        <v>394</v>
      </c>
      <c r="AI16" s="130">
        <v>3</v>
      </c>
      <c r="AJ16" s="130">
        <v>19</v>
      </c>
      <c r="AK16" s="106">
        <v>6.333333333333333</v>
      </c>
      <c r="AL16" s="99">
        <v>0</v>
      </c>
      <c r="AM16" s="184"/>
      <c r="AN16" s="184"/>
      <c r="AO16" s="184"/>
      <c r="AP16" s="77"/>
      <c r="AQ16" s="184"/>
      <c r="AR16" s="112"/>
    </row>
    <row r="17" spans="1:44" s="8" customFormat="1" x14ac:dyDescent="0.25">
      <c r="A17" s="43"/>
      <c r="B17" s="191"/>
      <c r="C17" s="73" t="s">
        <v>307</v>
      </c>
      <c r="D17" s="46" t="s">
        <v>304</v>
      </c>
      <c r="E17" s="79">
        <f t="shared" si="0"/>
        <v>24</v>
      </c>
      <c r="F17" s="132">
        <f t="shared" si="1"/>
        <v>57</v>
      </c>
      <c r="G17" s="106">
        <f t="shared" si="2"/>
        <v>2.375</v>
      </c>
      <c r="H17" s="88">
        <f t="shared" si="3"/>
        <v>4</v>
      </c>
      <c r="I17" s="62" t="s">
        <v>39</v>
      </c>
      <c r="J17" s="8">
        <v>24</v>
      </c>
      <c r="K17" s="8">
        <v>57</v>
      </c>
      <c r="L17" s="77">
        <f>K17/J17</f>
        <v>2.375</v>
      </c>
      <c r="M17" s="132">
        <v>4</v>
      </c>
      <c r="N17" s="62"/>
      <c r="Q17" s="17"/>
      <c r="R17" s="132"/>
      <c r="S17" s="62"/>
      <c r="V17" s="17"/>
      <c r="X17" s="62"/>
      <c r="Y17" s="61"/>
      <c r="Z17" s="130"/>
      <c r="AA17" s="106"/>
      <c r="AB17" s="99"/>
      <c r="AC17" s="148"/>
      <c r="AD17" s="61"/>
      <c r="AE17" s="130"/>
      <c r="AF17" s="106"/>
      <c r="AG17" s="99"/>
      <c r="AI17" s="130"/>
      <c r="AJ17" s="130"/>
      <c r="AK17" s="106"/>
      <c r="AL17" s="99"/>
      <c r="AM17" s="184"/>
      <c r="AN17" s="184"/>
      <c r="AO17" s="184"/>
      <c r="AP17" s="77"/>
      <c r="AQ17" s="184"/>
      <c r="AR17" s="112"/>
    </row>
    <row r="18" spans="1:44" s="8" customFormat="1" x14ac:dyDescent="0.25">
      <c r="A18" s="43"/>
      <c r="B18" s="191"/>
      <c r="C18" s="73" t="s">
        <v>197</v>
      </c>
      <c r="D18" s="110" t="s">
        <v>343</v>
      </c>
      <c r="E18" s="79">
        <f t="shared" si="0"/>
        <v>57</v>
      </c>
      <c r="F18" s="132">
        <f t="shared" si="1"/>
        <v>374</v>
      </c>
      <c r="G18" s="106">
        <f t="shared" si="2"/>
        <v>6.5614035087719298</v>
      </c>
      <c r="H18" s="88">
        <f t="shared" si="3"/>
        <v>0</v>
      </c>
      <c r="I18" s="62" t="s">
        <v>266</v>
      </c>
      <c r="J18" s="8">
        <v>24</v>
      </c>
      <c r="K18" s="8">
        <v>159</v>
      </c>
      <c r="L18" s="77">
        <f>K18/J18</f>
        <v>6.625</v>
      </c>
      <c r="M18" s="132">
        <v>0</v>
      </c>
      <c r="N18" s="62" t="s">
        <v>266</v>
      </c>
      <c r="O18" s="102">
        <v>33</v>
      </c>
      <c r="P18" s="102">
        <v>215</v>
      </c>
      <c r="Q18" s="17">
        <f>P18/O18</f>
        <v>6.5151515151515156</v>
      </c>
      <c r="R18" s="132">
        <v>0</v>
      </c>
      <c r="S18" s="62"/>
      <c r="T18" s="102"/>
      <c r="U18" s="102"/>
      <c r="V18" s="17"/>
      <c r="W18" s="102"/>
      <c r="X18" s="62"/>
      <c r="Y18" s="61"/>
      <c r="Z18" s="130"/>
      <c r="AA18" s="106"/>
      <c r="AB18" s="99"/>
      <c r="AC18" s="148"/>
      <c r="AD18" s="61"/>
      <c r="AE18" s="130"/>
      <c r="AF18" s="106"/>
      <c r="AG18" s="99"/>
      <c r="AI18" s="130"/>
      <c r="AJ18" s="130"/>
      <c r="AK18" s="106"/>
      <c r="AL18" s="99"/>
      <c r="AM18" s="184"/>
      <c r="AN18" s="184"/>
      <c r="AO18" s="184"/>
      <c r="AP18" s="77"/>
      <c r="AQ18" s="184"/>
      <c r="AR18" s="112"/>
    </row>
    <row r="19" spans="1:44" s="8" customFormat="1" x14ac:dyDescent="0.25">
      <c r="A19" s="43"/>
      <c r="B19" s="191"/>
      <c r="C19" s="73" t="s">
        <v>291</v>
      </c>
      <c r="D19" s="110" t="s">
        <v>292</v>
      </c>
      <c r="E19" s="79">
        <f t="shared" si="0"/>
        <v>28</v>
      </c>
      <c r="F19" s="132">
        <f t="shared" si="1"/>
        <v>111</v>
      </c>
      <c r="G19" s="106">
        <f t="shared" si="2"/>
        <v>3.9642857142857144</v>
      </c>
      <c r="H19" s="88">
        <f t="shared" si="3"/>
        <v>0</v>
      </c>
      <c r="I19" s="62" t="s">
        <v>38</v>
      </c>
      <c r="J19" s="8">
        <v>28</v>
      </c>
      <c r="K19" s="8">
        <v>111</v>
      </c>
      <c r="L19" s="77">
        <f>K19/J19</f>
        <v>3.9642857142857144</v>
      </c>
      <c r="M19" s="132">
        <v>0</v>
      </c>
      <c r="N19" s="62"/>
      <c r="Q19" s="17"/>
      <c r="R19" s="132"/>
      <c r="S19" s="62"/>
      <c r="V19" s="106"/>
      <c r="X19" s="62"/>
      <c r="Y19" s="61"/>
      <c r="Z19" s="130"/>
      <c r="AA19" s="106"/>
      <c r="AB19" s="99"/>
      <c r="AC19" s="148"/>
      <c r="AD19" s="61"/>
      <c r="AE19" s="130"/>
      <c r="AF19" s="106"/>
      <c r="AG19" s="99"/>
      <c r="AI19" s="130"/>
      <c r="AJ19" s="130"/>
      <c r="AK19" s="106"/>
      <c r="AL19" s="99"/>
      <c r="AM19" s="184"/>
      <c r="AN19" s="184"/>
      <c r="AO19" s="184"/>
      <c r="AP19" s="77"/>
      <c r="AQ19" s="184"/>
      <c r="AR19" s="112"/>
    </row>
    <row r="20" spans="1:44" s="8" customFormat="1" x14ac:dyDescent="0.25">
      <c r="A20" s="43"/>
      <c r="B20" s="191"/>
      <c r="C20" s="102" t="s">
        <v>264</v>
      </c>
      <c r="D20" s="102" t="s">
        <v>265</v>
      </c>
      <c r="E20" s="79">
        <f t="shared" si="0"/>
        <v>22</v>
      </c>
      <c r="F20" s="132">
        <f t="shared" si="1"/>
        <v>62</v>
      </c>
      <c r="G20" s="106">
        <f t="shared" si="2"/>
        <v>2.8181818181818183</v>
      </c>
      <c r="H20" s="88">
        <f t="shared" si="3"/>
        <v>3</v>
      </c>
      <c r="I20" s="62"/>
      <c r="L20" s="77"/>
      <c r="M20" s="77"/>
      <c r="N20" s="62"/>
      <c r="O20" s="103"/>
      <c r="P20" s="103"/>
      <c r="Q20" s="17"/>
      <c r="R20" s="132"/>
      <c r="S20" s="62" t="s">
        <v>38</v>
      </c>
      <c r="T20" s="103">
        <v>22</v>
      </c>
      <c r="U20" s="103">
        <v>62</v>
      </c>
      <c r="V20" s="106">
        <f>U20/T20</f>
        <v>2.8181818181818183</v>
      </c>
      <c r="W20" s="103">
        <v>3</v>
      </c>
      <c r="X20" s="62"/>
      <c r="Y20" s="61"/>
      <c r="Z20" s="130"/>
      <c r="AA20" s="106"/>
      <c r="AB20" s="99"/>
      <c r="AC20" s="148"/>
      <c r="AD20" s="61"/>
      <c r="AE20" s="130"/>
      <c r="AF20" s="106"/>
      <c r="AG20" s="99"/>
      <c r="AI20" s="130"/>
      <c r="AJ20" s="130"/>
      <c r="AK20" s="106"/>
      <c r="AL20" s="99"/>
      <c r="AM20" s="184"/>
      <c r="AN20" s="184"/>
      <c r="AO20" s="184"/>
      <c r="AP20" s="77"/>
      <c r="AQ20" s="184"/>
      <c r="AR20" s="112"/>
    </row>
    <row r="21" spans="1:44" x14ac:dyDescent="0.25">
      <c r="C21" s="73" t="s">
        <v>77</v>
      </c>
      <c r="D21" s="73" t="s">
        <v>340</v>
      </c>
      <c r="E21" s="79">
        <f t="shared" si="0"/>
        <v>33</v>
      </c>
      <c r="F21" s="132">
        <f t="shared" si="1"/>
        <v>85</v>
      </c>
      <c r="G21" s="106">
        <f t="shared" si="2"/>
        <v>2.5757575757575757</v>
      </c>
      <c r="H21" s="88">
        <f t="shared" si="3"/>
        <v>3</v>
      </c>
      <c r="N21" s="62" t="s">
        <v>273</v>
      </c>
      <c r="O21" s="8">
        <v>33</v>
      </c>
      <c r="P21" s="8">
        <v>85</v>
      </c>
      <c r="Q21" s="17">
        <f>P21/O21</f>
        <v>2.5757575757575757</v>
      </c>
      <c r="R21" s="132">
        <v>3</v>
      </c>
      <c r="AC21" s="148"/>
      <c r="AM21" s="184"/>
      <c r="AN21" s="184"/>
      <c r="AO21" s="184"/>
      <c r="AQ21" s="184"/>
    </row>
    <row r="22" spans="1:44" x14ac:dyDescent="0.25">
      <c r="C22" s="73" t="s">
        <v>24</v>
      </c>
      <c r="D22" s="73" t="s">
        <v>25</v>
      </c>
      <c r="E22" s="79">
        <f t="shared" si="0"/>
        <v>17</v>
      </c>
      <c r="F22" s="132">
        <f t="shared" si="1"/>
        <v>62</v>
      </c>
      <c r="G22" s="106">
        <f t="shared" si="2"/>
        <v>3.6470588235294117</v>
      </c>
      <c r="H22" s="88">
        <f t="shared" si="3"/>
        <v>0</v>
      </c>
      <c r="N22" s="62" t="s">
        <v>38</v>
      </c>
      <c r="O22" s="8">
        <v>17</v>
      </c>
      <c r="P22" s="8">
        <v>62</v>
      </c>
      <c r="Q22" s="106">
        <f>P22/O22</f>
        <v>3.6470588235294117</v>
      </c>
      <c r="R22" s="132">
        <v>0</v>
      </c>
      <c r="AC22" s="148"/>
      <c r="AM22" s="184"/>
      <c r="AN22" s="184"/>
      <c r="AO22" s="184"/>
      <c r="AQ22" s="184"/>
    </row>
    <row r="23" spans="1:44" x14ac:dyDescent="0.25">
      <c r="C23" s="46" t="s">
        <v>174</v>
      </c>
      <c r="D23" s="46" t="s">
        <v>342</v>
      </c>
      <c r="E23" s="79">
        <f t="shared" si="0"/>
        <v>10</v>
      </c>
      <c r="F23" s="132">
        <f t="shared" si="1"/>
        <v>47</v>
      </c>
      <c r="G23" s="106">
        <f t="shared" si="2"/>
        <v>4.7</v>
      </c>
      <c r="H23" s="88">
        <f t="shared" si="3"/>
        <v>0</v>
      </c>
      <c r="N23" s="62" t="s">
        <v>38</v>
      </c>
      <c r="O23" s="8">
        <v>10</v>
      </c>
      <c r="P23" s="8">
        <v>47</v>
      </c>
      <c r="Q23" s="106">
        <f>P23/O23</f>
        <v>4.7</v>
      </c>
      <c r="R23" s="132">
        <v>0</v>
      </c>
      <c r="AC23" s="148"/>
      <c r="AM23" s="184"/>
      <c r="AN23" s="184"/>
      <c r="AO23" s="184"/>
      <c r="AQ23" s="184"/>
    </row>
    <row r="24" spans="1:44" x14ac:dyDescent="0.25">
      <c r="C24" s="46" t="s">
        <v>96</v>
      </c>
      <c r="D24" s="46" t="s">
        <v>410</v>
      </c>
      <c r="E24" s="79">
        <f t="shared" si="0"/>
        <v>1</v>
      </c>
      <c r="F24" s="132">
        <f t="shared" si="1"/>
        <v>5</v>
      </c>
      <c r="G24" s="106">
        <f t="shared" si="2"/>
        <v>5</v>
      </c>
      <c r="H24" s="88">
        <f t="shared" si="3"/>
        <v>0</v>
      </c>
      <c r="AC24" s="148" t="s">
        <v>394</v>
      </c>
      <c r="AD24" s="61">
        <v>1</v>
      </c>
      <c r="AE24" s="130">
        <v>5</v>
      </c>
      <c r="AF24" s="106">
        <v>5</v>
      </c>
      <c r="AG24" s="99">
        <v>0</v>
      </c>
      <c r="AM24" s="184"/>
      <c r="AN24" s="184"/>
      <c r="AO24" s="184"/>
      <c r="AQ24" s="184"/>
    </row>
    <row r="25" spans="1:44" x14ac:dyDescent="0.25">
      <c r="C25" s="46" t="s">
        <v>411</v>
      </c>
      <c r="D25" s="46" t="s">
        <v>412</v>
      </c>
      <c r="E25" s="79">
        <f t="shared" si="0"/>
        <v>29.929824561403507</v>
      </c>
      <c r="F25" s="132">
        <f t="shared" si="1"/>
        <v>130</v>
      </c>
      <c r="G25" s="106">
        <f t="shared" si="2"/>
        <v>4.3434935521688161</v>
      </c>
      <c r="H25" s="88">
        <f t="shared" si="3"/>
        <v>1</v>
      </c>
      <c r="AH25" t="s">
        <v>162</v>
      </c>
      <c r="AI25" s="189">
        <v>23</v>
      </c>
      <c r="AJ25" s="189">
        <v>98</v>
      </c>
      <c r="AK25" s="106">
        <v>4.2608695652173916</v>
      </c>
      <c r="AL25" s="99">
        <v>0</v>
      </c>
      <c r="AM25" s="184" t="s">
        <v>162</v>
      </c>
      <c r="AN25" s="184">
        <f>INDEX(Goalies!$I$2:$I$18,MATCH(D25,Goalies!$H$2:$H$18,0))</f>
        <v>6.9298245614035086</v>
      </c>
      <c r="AO25" s="184">
        <f>INDEX(Goalies!$J$2:$J$18,MATCH(D25,Goalies!$H$2:$H$18,0))</f>
        <v>32</v>
      </c>
      <c r="AP25" s="77">
        <f t="shared" si="5"/>
        <v>4.6177215189873415</v>
      </c>
      <c r="AQ25" s="184">
        <f>INDEX(Goalies!$L$2:$L$18,MATCH(D25,Goalies!$H$2:$H$18,0))</f>
        <v>1</v>
      </c>
    </row>
    <row r="26" spans="1:44" x14ac:dyDescent="0.25">
      <c r="B26" s="194">
        <v>2020</v>
      </c>
      <c r="C26" s="46" t="s">
        <v>55</v>
      </c>
      <c r="D26" s="46" t="s">
        <v>408</v>
      </c>
      <c r="E26" s="79">
        <f t="shared" si="0"/>
        <v>4</v>
      </c>
      <c r="F26" s="132">
        <f t="shared" si="1"/>
        <v>26</v>
      </c>
      <c r="G26" s="106">
        <f t="shared" si="2"/>
        <v>6.5</v>
      </c>
      <c r="H26" s="88">
        <f t="shared" si="3"/>
        <v>0</v>
      </c>
      <c r="AH26" s="48" t="s">
        <v>394</v>
      </c>
      <c r="AI26" s="189">
        <v>1</v>
      </c>
      <c r="AJ26" s="189">
        <v>13</v>
      </c>
      <c r="AK26" s="106">
        <v>13</v>
      </c>
      <c r="AL26" s="99">
        <v>0</v>
      </c>
      <c r="AM26" s="48" t="s">
        <v>394</v>
      </c>
      <c r="AN26" s="184">
        <f>INDEX(Goalies!$I$2:$I$18,MATCH(D26,Goalies!$H$2:$H$18,0))</f>
        <v>3</v>
      </c>
      <c r="AO26" s="184">
        <f>INDEX(Goalies!$J$2:$J$18,MATCH(D26,Goalies!$H$2:$H$18,0))</f>
        <v>13</v>
      </c>
      <c r="AP26" s="77">
        <f t="shared" si="5"/>
        <v>4.333333333333333</v>
      </c>
      <c r="AQ26" s="184">
        <f>INDEX(Goalies!$L$2:$L$18,MATCH(D26,Goalies!$H$2:$H$18,0))</f>
        <v>0</v>
      </c>
    </row>
    <row r="27" spans="1:44" x14ac:dyDescent="0.25">
      <c r="C27" s="46" t="s">
        <v>70</v>
      </c>
      <c r="D27" s="46" t="s">
        <v>444</v>
      </c>
      <c r="E27" s="79">
        <f t="shared" si="0"/>
        <v>3</v>
      </c>
      <c r="F27" s="132">
        <f t="shared" si="1"/>
        <v>26</v>
      </c>
      <c r="G27" s="106">
        <f t="shared" si="2"/>
        <v>8.6666666666666661</v>
      </c>
      <c r="H27" s="88">
        <f t="shared" si="3"/>
        <v>0</v>
      </c>
      <c r="AH27" s="48" t="s">
        <v>394</v>
      </c>
      <c r="AI27" s="189">
        <v>3</v>
      </c>
      <c r="AJ27" s="189">
        <v>26</v>
      </c>
      <c r="AK27" s="106">
        <v>8.6666666666666661</v>
      </c>
      <c r="AL27" s="99">
        <v>0</v>
      </c>
      <c r="AM27" s="48"/>
      <c r="AN27" s="184"/>
      <c r="AO27" s="184"/>
      <c r="AQ27" s="184"/>
    </row>
    <row r="28" spans="1:44" x14ac:dyDescent="0.25">
      <c r="B28" s="191">
        <v>4024</v>
      </c>
      <c r="C28" s="46" t="s">
        <v>447</v>
      </c>
      <c r="D28" s="46" t="s">
        <v>446</v>
      </c>
      <c r="E28" s="79">
        <f t="shared" si="0"/>
        <v>19</v>
      </c>
      <c r="F28" s="132">
        <f t="shared" si="1"/>
        <v>70</v>
      </c>
      <c r="G28" s="106">
        <f t="shared" si="2"/>
        <v>3.6842105263157894</v>
      </c>
      <c r="H28" s="88">
        <f t="shared" si="3"/>
        <v>1</v>
      </c>
      <c r="AH28" s="161" t="s">
        <v>415</v>
      </c>
      <c r="AI28" s="189">
        <v>19</v>
      </c>
      <c r="AJ28" s="189">
        <v>70</v>
      </c>
      <c r="AK28" s="106">
        <v>3.6842105263157894</v>
      </c>
      <c r="AL28" s="99">
        <v>1</v>
      </c>
      <c r="AM28" s="48"/>
      <c r="AN28" s="184"/>
      <c r="AO28" s="184"/>
      <c r="AQ28" s="184"/>
    </row>
    <row r="29" spans="1:44" x14ac:dyDescent="0.25">
      <c r="C29" s="46" t="s">
        <v>75</v>
      </c>
      <c r="D29" s="46" t="s">
        <v>449</v>
      </c>
      <c r="E29" s="79">
        <f t="shared" si="0"/>
        <v>9</v>
      </c>
      <c r="F29" s="132">
        <f t="shared" si="1"/>
        <v>46</v>
      </c>
      <c r="G29" s="106">
        <f t="shared" si="2"/>
        <v>5.1111111111111107</v>
      </c>
      <c r="H29" s="88">
        <f t="shared" si="3"/>
        <v>0</v>
      </c>
      <c r="AH29" s="161" t="s">
        <v>394</v>
      </c>
      <c r="AI29" s="189">
        <v>2</v>
      </c>
      <c r="AJ29" s="189">
        <v>7</v>
      </c>
      <c r="AK29" s="106">
        <v>3.5</v>
      </c>
      <c r="AL29" s="99">
        <v>0</v>
      </c>
      <c r="AM29" s="48" t="s">
        <v>394</v>
      </c>
      <c r="AN29" s="184">
        <f>INDEX(Goalies!$I$2:$I$18,MATCH(D29,Goalies!$H$2:$H$18,0))</f>
        <v>7</v>
      </c>
      <c r="AO29" s="184">
        <f>INDEX(Goalies!$J$2:$J$18,MATCH(D29,Goalies!$H$2:$H$18,0))</f>
        <v>39</v>
      </c>
      <c r="AP29" s="77">
        <f t="shared" ref="AP29:AP32" si="7">AO29/AN29</f>
        <v>5.5714285714285712</v>
      </c>
      <c r="AQ29" s="184">
        <f>INDEX(Goalies!$L$2:$L$18,MATCH(D29,Goalies!$H$2:$H$18,0))</f>
        <v>0</v>
      </c>
    </row>
    <row r="30" spans="1:44" x14ac:dyDescent="0.25">
      <c r="B30" s="171">
        <v>8021</v>
      </c>
      <c r="C30" s="46" t="s">
        <v>405</v>
      </c>
      <c r="D30" s="156" t="s">
        <v>406</v>
      </c>
      <c r="E30" s="79">
        <f t="shared" si="0"/>
        <v>2</v>
      </c>
      <c r="F30" s="132">
        <f t="shared" si="1"/>
        <v>3</v>
      </c>
      <c r="G30" s="106">
        <f t="shared" si="2"/>
        <v>1.5</v>
      </c>
      <c r="H30" s="88">
        <f t="shared" si="3"/>
        <v>0</v>
      </c>
      <c r="AH30" s="161" t="s">
        <v>414</v>
      </c>
      <c r="AI30" s="189">
        <v>2</v>
      </c>
      <c r="AJ30" s="189">
        <v>3</v>
      </c>
      <c r="AK30" s="106">
        <v>1.5</v>
      </c>
      <c r="AL30" s="99">
        <v>0</v>
      </c>
      <c r="AM30" s="48"/>
      <c r="AN30" s="184"/>
      <c r="AO30" s="184"/>
      <c r="AQ30" s="184"/>
    </row>
    <row r="31" spans="1:44" x14ac:dyDescent="0.25">
      <c r="C31" s="46" t="s">
        <v>454</v>
      </c>
      <c r="D31" s="178" t="s">
        <v>455</v>
      </c>
      <c r="E31" s="79">
        <f t="shared" si="0"/>
        <v>2</v>
      </c>
      <c r="F31" s="132">
        <f t="shared" si="1"/>
        <v>6</v>
      </c>
      <c r="G31" s="106">
        <f t="shared" si="2"/>
        <v>3</v>
      </c>
      <c r="H31" s="88">
        <f t="shared" si="3"/>
        <v>1</v>
      </c>
      <c r="AH31" s="48" t="s">
        <v>394</v>
      </c>
      <c r="AI31" s="189">
        <v>2</v>
      </c>
      <c r="AJ31" s="189">
        <v>6</v>
      </c>
      <c r="AK31" s="106">
        <v>3</v>
      </c>
      <c r="AL31" s="99">
        <v>1</v>
      </c>
      <c r="AM31" s="48"/>
      <c r="AN31" s="184"/>
      <c r="AO31" s="184"/>
      <c r="AQ31" s="184"/>
    </row>
    <row r="32" spans="1:44" x14ac:dyDescent="0.25">
      <c r="C32" s="46" t="s">
        <v>10</v>
      </c>
      <c r="D32" s="184" t="s">
        <v>587</v>
      </c>
      <c r="E32" s="79">
        <f t="shared" ref="E32" si="8">J32+O32+T32+Y32+AD32+AI32+AN32</f>
        <v>1</v>
      </c>
      <c r="F32" s="132">
        <f t="shared" ref="F32" si="9">K32+P32+U32+Z32+AE32+AJ32+AO32</f>
        <v>9</v>
      </c>
      <c r="G32" s="106">
        <f t="shared" ref="G32" si="10">F32/E32</f>
        <v>9</v>
      </c>
      <c r="H32" s="88">
        <f t="shared" ref="H32" si="11">M32+R32+W32+AB32+AG32+AL32+AQ32</f>
        <v>0</v>
      </c>
      <c r="AM32" s="48" t="s">
        <v>394</v>
      </c>
      <c r="AN32" s="184">
        <f>INDEX(Goalies!$I$2:$I$18,MATCH(D32,Goalies!$H$2:$H$18,0))</f>
        <v>1</v>
      </c>
      <c r="AO32" s="184">
        <f>INDEX(Goalies!$J$2:$J$18,MATCH(D32,Goalies!$H$2:$H$18,0))</f>
        <v>9</v>
      </c>
      <c r="AP32" s="77">
        <f t="shared" si="7"/>
        <v>9</v>
      </c>
      <c r="AQ32" s="184">
        <f>INDEX(Goalies!$L$2:$L$18,MATCH(D32,Goalies!$H$2:$H$18,0))</f>
        <v>0</v>
      </c>
    </row>
    <row r="33" spans="39:43" x14ac:dyDescent="0.25">
      <c r="AM33" s="48"/>
      <c r="AN33" s="184"/>
      <c r="AO33" s="184"/>
      <c r="AQ33" s="184"/>
    </row>
  </sheetData>
  <sortState ref="A3:AG23">
    <sortCondition ref="AC3:AC23"/>
    <sortCondition ref="B3:B23"/>
  </sortState>
  <mergeCells count="9">
    <mergeCell ref="AM1:AQ1"/>
    <mergeCell ref="AH1:AL1"/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40" priority="56" rank="10"/>
  </conditionalFormatting>
  <conditionalFormatting sqref="H2">
    <cfRule type="top10" dxfId="39" priority="48" rank="10"/>
  </conditionalFormatting>
  <conditionalFormatting sqref="H2">
    <cfRule type="top10" dxfId="38" priority="49" rank="10"/>
  </conditionalFormatting>
  <conditionalFormatting sqref="I1:I2">
    <cfRule type="top10" dxfId="37" priority="2676" rank="10"/>
  </conditionalFormatting>
  <conditionalFormatting sqref="F2:G2 I1:I2">
    <cfRule type="top10" dxfId="36" priority="2677" rank="10"/>
  </conditionalFormatting>
  <conditionalFormatting sqref="S1:S2">
    <cfRule type="top10" dxfId="35" priority="36" rank="10"/>
  </conditionalFormatting>
  <conditionalFormatting sqref="V2:W2">
    <cfRule type="top10" dxfId="34" priority="30" rank="10"/>
  </conditionalFormatting>
  <conditionalFormatting sqref="X1:X2">
    <cfRule type="top10" dxfId="33" priority="28" rank="10"/>
  </conditionalFormatting>
  <conditionalFormatting sqref="AA2:AB2">
    <cfRule type="top10" dxfId="32" priority="22" rank="10"/>
  </conditionalFormatting>
  <conditionalFormatting sqref="E2:E1048576">
    <cfRule type="top10" dxfId="31" priority="21" rank="3"/>
  </conditionalFormatting>
  <conditionalFormatting sqref="G2:G1048576">
    <cfRule type="top10" dxfId="30" priority="20" bottom="1" rank="3"/>
  </conditionalFormatting>
  <conditionalFormatting sqref="H2:H1048576">
    <cfRule type="top10" dxfId="29" priority="19" rank="3"/>
  </conditionalFormatting>
  <conditionalFormatting sqref="N1:N2">
    <cfRule type="top10" dxfId="28" priority="18" rank="10"/>
  </conditionalFormatting>
  <conditionalFormatting sqref="P2:R2">
    <cfRule type="top10" dxfId="27" priority="2678" rank="10"/>
  </conditionalFormatting>
  <conditionalFormatting sqref="Q2:R2">
    <cfRule type="top10" dxfId="26" priority="2680" rank="10"/>
  </conditionalFormatting>
  <conditionalFormatting sqref="L2:M2">
    <cfRule type="top10" dxfId="25" priority="2685" rank="10"/>
  </conditionalFormatting>
  <conditionalFormatting sqref="F1:F1048576">
    <cfRule type="top10" dxfId="24" priority="13" rank="3"/>
  </conditionalFormatting>
  <conditionalFormatting sqref="K2:M2">
    <cfRule type="top10" dxfId="23" priority="3750" rank="10"/>
  </conditionalFormatting>
  <conditionalFormatting sqref="G2">
    <cfRule type="top10" dxfId="22" priority="3751" rank="10"/>
  </conditionalFormatting>
  <conditionalFormatting sqref="U2:W2">
    <cfRule type="top10" dxfId="21" priority="3752" rank="10"/>
  </conditionalFormatting>
  <conditionalFormatting sqref="Z2:AB2">
    <cfRule type="top10" dxfId="20" priority="3753" rank="10"/>
  </conditionalFormatting>
  <conditionalFormatting sqref="AC1:AC2">
    <cfRule type="top10" dxfId="19" priority="11" rank="10"/>
  </conditionalFormatting>
  <conditionalFormatting sqref="AF2:AG2">
    <cfRule type="top10" dxfId="18" priority="10" rank="10"/>
  </conditionalFormatting>
  <conditionalFormatting sqref="AE2:AG2">
    <cfRule type="top10" dxfId="17" priority="12" rank="10"/>
  </conditionalFormatting>
  <conditionalFormatting sqref="AH1:AH2">
    <cfRule type="top10" dxfId="16" priority="8" rank="10"/>
  </conditionalFormatting>
  <conditionalFormatting sqref="AK2:AL2">
    <cfRule type="top10" dxfId="15" priority="7" rank="10"/>
  </conditionalFormatting>
  <conditionalFormatting sqref="AJ2:AL2">
    <cfRule type="top10" dxfId="14" priority="9" rank="10"/>
  </conditionalFormatting>
  <conditionalFormatting sqref="AM2">
    <cfRule type="top10" dxfId="13" priority="5" rank="10"/>
  </conditionalFormatting>
  <conditionalFormatting sqref="AP2:AQ2">
    <cfRule type="top10" dxfId="12" priority="4" rank="10"/>
  </conditionalFormatting>
  <conditionalFormatting sqref="AO2:AQ2">
    <cfRule type="top10" dxfId="11" priority="6" rank="10"/>
  </conditionalFormatting>
  <conditionalFormatting sqref="AT11">
    <cfRule type="cellIs" priority="2" operator="notBetween">
      <formula>MIN($D:$D)</formula>
      <formula>MAX($D:$D)</formula>
    </cfRule>
  </conditionalFormatting>
  <conditionalFormatting sqref="AT10">
    <cfRule type="cellIs" priority="3" operator="notBetween">
      <formula>MIN($D:$D)</formula>
      <formula>MAX($D:$D)</formula>
    </cfRule>
  </conditionalFormatting>
  <conditionalFormatting sqref="B26">
    <cfRule type="duplicateValues" dxfId="10" priority="1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PlayerTable</vt:lpstr>
      <vt:lpstr>GameStats</vt:lpstr>
      <vt:lpstr>Penalty</vt:lpstr>
      <vt:lpstr>Goalies</vt:lpstr>
      <vt:lpstr>Aggregations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Pioneer Hi-Bred</cp:lastModifiedBy>
  <dcterms:created xsi:type="dcterms:W3CDTF">2012-11-27T18:45:19Z</dcterms:created>
  <dcterms:modified xsi:type="dcterms:W3CDTF">2015-12-17T19:24:22Z</dcterms:modified>
</cp:coreProperties>
</file>