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jects\DMAH5\"/>
    </mc:Choice>
  </mc:AlternateContent>
  <bookViews>
    <workbookView xWindow="0" yWindow="0" windowWidth="13620" windowHeight="4110" tabRatio="727" activeTab="3"/>
  </bookViews>
  <sheets>
    <sheet name="Standings" sheetId="12" r:id="rId1"/>
    <sheet name="GameStats" sheetId="3" r:id="rId2"/>
    <sheet name="Penalty" sheetId="4" r:id="rId3"/>
    <sheet name="Goalies" sheetId="6" r:id="rId4"/>
    <sheet name="Aggregations" sheetId="7" r:id="rId5"/>
    <sheet name="PlayerTable" sheetId="2" r:id="rId6"/>
    <sheet name="AT Schedule" sheetId="14" r:id="rId7"/>
    <sheet name="Career" sheetId="10" r:id="rId8"/>
    <sheet name="CareerGoalie" sheetId="11" r:id="rId9"/>
  </sheets>
  <definedNames>
    <definedName name="_xlnm._FilterDatabase" localSheetId="4" hidden="1">Aggregations!$F$19:$G$26</definedName>
    <definedName name="_xlnm._FilterDatabase" localSheetId="6" hidden="1">'AT Schedule'!$A$1:$I$873</definedName>
    <definedName name="_xlnm._FilterDatabase" localSheetId="7" hidden="1">Career!$A$2:$AV$268</definedName>
    <definedName name="_xlnm._FilterDatabase" localSheetId="8" hidden="1">CareerGoalie!$A$2:$AG$23</definedName>
    <definedName name="_xlnm._FilterDatabase" localSheetId="1" hidden="1">GameStats!$A$1:$K$266</definedName>
    <definedName name="_xlnm._FilterDatabase" localSheetId="3" hidden="1">Goalies!$A$1:$F$231</definedName>
    <definedName name="_xlnm._FilterDatabase" localSheetId="2" hidden="1">Penalty!$A$1:$J$268</definedName>
    <definedName name="_xlnm._FilterDatabase" localSheetId="5" hidden="1">PlayerTable!$A$1:$M$130</definedName>
    <definedName name="_xlnm._FilterDatabase" localSheetId="0" hidden="1">Standings!$M$3:$V$11</definedName>
    <definedName name="_xlnm.Criteria" localSheetId="1">GameStats!$E:$I</definedName>
  </definedNames>
  <calcPr calcId="162913"/>
</workbook>
</file>

<file path=xl/calcChain.xml><?xml version="1.0" encoding="utf-8"?>
<calcChain xmlns="http://schemas.openxmlformats.org/spreadsheetml/2006/main">
  <c r="H65" i="6" l="1"/>
  <c r="A100" i="6"/>
  <c r="A101" i="6"/>
  <c r="A102" i="6"/>
  <c r="A103" i="6"/>
  <c r="A104" i="6"/>
  <c r="A105" i="6"/>
  <c r="A106" i="6"/>
  <c r="A99" i="6"/>
  <c r="B50" i="12"/>
  <c r="K7" i="12" l="1"/>
  <c r="K8" i="12"/>
  <c r="K9" i="12"/>
  <c r="K10" i="12"/>
  <c r="K11" i="12"/>
  <c r="K12" i="12"/>
  <c r="K13" i="12"/>
  <c r="K17" i="12" s="1"/>
  <c r="K21" i="12" s="1"/>
  <c r="K25" i="12" s="1"/>
  <c r="K29" i="12" s="1"/>
  <c r="K33" i="12" s="1"/>
  <c r="K37" i="12" s="1"/>
  <c r="K41" i="12" s="1"/>
  <c r="K45" i="12" s="1"/>
  <c r="K49" i="12" s="1"/>
  <c r="K53" i="12" s="1"/>
  <c r="K57" i="12" s="1"/>
  <c r="K61" i="12" s="1"/>
  <c r="K65" i="12" s="1"/>
  <c r="K69" i="12" s="1"/>
  <c r="K73" i="12" s="1"/>
  <c r="K77" i="12" s="1"/>
  <c r="K81" i="12" s="1"/>
  <c r="K85" i="12" s="1"/>
  <c r="K89" i="12" s="1"/>
  <c r="K93" i="12" s="1"/>
  <c r="K97" i="12" s="1"/>
  <c r="K101" i="12" s="1"/>
  <c r="K105" i="12" s="1"/>
  <c r="K109" i="12" s="1"/>
  <c r="K113" i="12" s="1"/>
  <c r="K117" i="12" s="1"/>
  <c r="K121" i="12" s="1"/>
  <c r="K125" i="12" s="1"/>
  <c r="K129" i="12" s="1"/>
  <c r="K133" i="12" s="1"/>
  <c r="K14" i="12"/>
  <c r="K18" i="12" s="1"/>
  <c r="K22" i="12" s="1"/>
  <c r="K26" i="12" s="1"/>
  <c r="K30" i="12" s="1"/>
  <c r="K34" i="12" s="1"/>
  <c r="K38" i="12" s="1"/>
  <c r="K42" i="12" s="1"/>
  <c r="K46" i="12" s="1"/>
  <c r="K50" i="12" s="1"/>
  <c r="K54" i="12" s="1"/>
  <c r="K58" i="12" s="1"/>
  <c r="K62" i="12" s="1"/>
  <c r="K66" i="12" s="1"/>
  <c r="K70" i="12" s="1"/>
  <c r="K74" i="12" s="1"/>
  <c r="K78" i="12" s="1"/>
  <c r="K82" i="12" s="1"/>
  <c r="K86" i="12" s="1"/>
  <c r="K90" i="12" s="1"/>
  <c r="K94" i="12" s="1"/>
  <c r="K98" i="12" s="1"/>
  <c r="K102" i="12" s="1"/>
  <c r="K106" i="12" s="1"/>
  <c r="K110" i="12" s="1"/>
  <c r="K114" i="12" s="1"/>
  <c r="K118" i="12" s="1"/>
  <c r="K122" i="12" s="1"/>
  <c r="K126" i="12" s="1"/>
  <c r="K130" i="12" s="1"/>
  <c r="K15" i="12"/>
  <c r="K16" i="12"/>
  <c r="K19" i="12"/>
  <c r="K20" i="12"/>
  <c r="K23" i="12"/>
  <c r="K24" i="12"/>
  <c r="K27" i="12"/>
  <c r="K28" i="12"/>
  <c r="K31" i="12"/>
  <c r="K32" i="12"/>
  <c r="K35" i="12"/>
  <c r="K36" i="12"/>
  <c r="K39" i="12"/>
  <c r="K40" i="12"/>
  <c r="K43" i="12"/>
  <c r="K44" i="12"/>
  <c r="K47" i="12"/>
  <c r="K48" i="12"/>
  <c r="K51" i="12"/>
  <c r="K52" i="12"/>
  <c r="K55" i="12"/>
  <c r="K56" i="12"/>
  <c r="K59" i="12"/>
  <c r="K60" i="12"/>
  <c r="K63" i="12"/>
  <c r="K64" i="12"/>
  <c r="K67" i="12"/>
  <c r="K68" i="12"/>
  <c r="K71" i="12"/>
  <c r="K72" i="12"/>
  <c r="K75" i="12"/>
  <c r="K76" i="12"/>
  <c r="K79" i="12"/>
  <c r="K80" i="12"/>
  <c r="K83" i="12"/>
  <c r="K84" i="12"/>
  <c r="K87" i="12"/>
  <c r="K88" i="12"/>
  <c r="K91" i="12"/>
  <c r="K92" i="12"/>
  <c r="K95" i="12"/>
  <c r="K96" i="12"/>
  <c r="K99" i="12"/>
  <c r="K100" i="12"/>
  <c r="K103" i="12"/>
  <c r="K104" i="12"/>
  <c r="K107" i="12"/>
  <c r="K108" i="12"/>
  <c r="K111" i="12"/>
  <c r="K112" i="12"/>
  <c r="K115" i="12"/>
  <c r="K116" i="12"/>
  <c r="K119" i="12"/>
  <c r="K120" i="12"/>
  <c r="K123" i="12"/>
  <c r="K124" i="12"/>
  <c r="K127" i="12"/>
  <c r="K128" i="12"/>
  <c r="K131" i="12"/>
  <c r="K132" i="12"/>
  <c r="K6" i="12"/>
  <c r="L9" i="6" l="1"/>
  <c r="L4" i="6"/>
  <c r="L2" i="6"/>
  <c r="L8" i="6"/>
  <c r="L6" i="6"/>
  <c r="L10" i="6"/>
  <c r="L12" i="6"/>
  <c r="L3" i="6"/>
  <c r="L11" i="6" l="1"/>
  <c r="L13" i="6"/>
  <c r="L7" i="6"/>
  <c r="L5" i="6"/>
  <c r="L15" i="6"/>
  <c r="L16" i="6"/>
  <c r="L17" i="6"/>
  <c r="L18" i="6"/>
  <c r="L19" i="6"/>
  <c r="L20" i="6"/>
  <c r="L21" i="6"/>
  <c r="L22" i="6"/>
  <c r="L23" i="6"/>
  <c r="L24" i="6"/>
  <c r="L25" i="6"/>
  <c r="L26" i="6"/>
  <c r="F72" i="6"/>
  <c r="A11" i="6" l="1"/>
  <c r="A19" i="6" s="1"/>
  <c r="A27" i="6" s="1"/>
  <c r="A35" i="6" s="1"/>
  <c r="A43" i="6" s="1"/>
  <c r="A51" i="6" s="1"/>
  <c r="A59" i="6" s="1"/>
  <c r="A67" i="6" s="1"/>
  <c r="A76" i="6" s="1"/>
  <c r="A84" i="6" s="1"/>
  <c r="A92" i="6" s="1"/>
  <c r="A108" i="6" s="1"/>
  <c r="A116" i="6" s="1"/>
  <c r="A124" i="6" s="1"/>
  <c r="A132" i="6" s="1"/>
  <c r="A140" i="6" s="1"/>
  <c r="A148" i="6" s="1"/>
  <c r="A156" i="6" s="1"/>
  <c r="A164" i="6" s="1"/>
  <c r="A172" i="6" s="1"/>
  <c r="A180" i="6" s="1"/>
  <c r="A188" i="6" s="1"/>
  <c r="A196" i="6" s="1"/>
  <c r="A204" i="6" s="1"/>
  <c r="A212" i="6" s="1"/>
  <c r="A220" i="6" s="1"/>
  <c r="A228" i="6" s="1"/>
  <c r="A236" i="6" s="1"/>
  <c r="A12" i="6"/>
  <c r="A20" i="6" s="1"/>
  <c r="A28" i="6" s="1"/>
  <c r="A36" i="6" s="1"/>
  <c r="A44" i="6" s="1"/>
  <c r="A52" i="6" s="1"/>
  <c r="A60" i="6" s="1"/>
  <c r="A68" i="6" s="1"/>
  <c r="A77" i="6" s="1"/>
  <c r="A85" i="6" s="1"/>
  <c r="A93" i="6" s="1"/>
  <c r="A109" i="6" s="1"/>
  <c r="A117" i="6" s="1"/>
  <c r="A125" i="6" s="1"/>
  <c r="A133" i="6" s="1"/>
  <c r="A141" i="6" s="1"/>
  <c r="A149" i="6" s="1"/>
  <c r="A157" i="6" s="1"/>
  <c r="A165" i="6" s="1"/>
  <c r="A173" i="6" s="1"/>
  <c r="A181" i="6" s="1"/>
  <c r="A189" i="6" s="1"/>
  <c r="A197" i="6" s="1"/>
  <c r="A205" i="6" s="1"/>
  <c r="A213" i="6" s="1"/>
  <c r="A221" i="6" s="1"/>
  <c r="A229" i="6" s="1"/>
  <c r="A13" i="6"/>
  <c r="A21" i="6" s="1"/>
  <c r="A29" i="6" s="1"/>
  <c r="A37" i="6" s="1"/>
  <c r="A45" i="6" s="1"/>
  <c r="A53" i="6" s="1"/>
  <c r="A61" i="6" s="1"/>
  <c r="A69" i="6" s="1"/>
  <c r="A78" i="6" s="1"/>
  <c r="A86" i="6" s="1"/>
  <c r="A94" i="6" s="1"/>
  <c r="A110" i="6" s="1"/>
  <c r="A118" i="6" s="1"/>
  <c r="A126" i="6" s="1"/>
  <c r="A134" i="6" s="1"/>
  <c r="A142" i="6" s="1"/>
  <c r="A150" i="6" s="1"/>
  <c r="A158" i="6" s="1"/>
  <c r="A166" i="6" s="1"/>
  <c r="A174" i="6" s="1"/>
  <c r="A182" i="6" s="1"/>
  <c r="A190" i="6" s="1"/>
  <c r="A198" i="6" s="1"/>
  <c r="A206" i="6" s="1"/>
  <c r="A214" i="6" s="1"/>
  <c r="A222" i="6" s="1"/>
  <c r="A230" i="6" s="1"/>
  <c r="A14" i="6"/>
  <c r="A15" i="6"/>
  <c r="A23" i="6" s="1"/>
  <c r="A31" i="6" s="1"/>
  <c r="A39" i="6" s="1"/>
  <c r="A47" i="6" s="1"/>
  <c r="A55" i="6" s="1"/>
  <c r="A63" i="6" s="1"/>
  <c r="A16" i="6"/>
  <c r="A24" i="6" s="1"/>
  <c r="A32" i="6" s="1"/>
  <c r="A40" i="6" s="1"/>
  <c r="A48" i="6" s="1"/>
  <c r="A56" i="6" s="1"/>
  <c r="A64" i="6" s="1"/>
  <c r="A73" i="6" s="1"/>
  <c r="A82" i="6" s="1"/>
  <c r="A90" i="6" s="1"/>
  <c r="A98" i="6" s="1"/>
  <c r="A114" i="6" s="1"/>
  <c r="A122" i="6" s="1"/>
  <c r="A130" i="6" s="1"/>
  <c r="A138" i="6" s="1"/>
  <c r="A146" i="6" s="1"/>
  <c r="A154" i="6" s="1"/>
  <c r="A162" i="6" s="1"/>
  <c r="A170" i="6" s="1"/>
  <c r="A178" i="6" s="1"/>
  <c r="A186" i="6" s="1"/>
  <c r="A194" i="6" s="1"/>
  <c r="A202" i="6" s="1"/>
  <c r="A210" i="6" s="1"/>
  <c r="A218" i="6" s="1"/>
  <c r="A226" i="6" s="1"/>
  <c r="A234" i="6" s="1"/>
  <c r="A17" i="6"/>
  <c r="A25" i="6" s="1"/>
  <c r="A33" i="6" s="1"/>
  <c r="A41" i="6" s="1"/>
  <c r="A49" i="6" s="1"/>
  <c r="A57" i="6" s="1"/>
  <c r="A65" i="6" s="1"/>
  <c r="A74" i="6" s="1"/>
  <c r="A22" i="6"/>
  <c r="A30" i="6"/>
  <c r="A38" i="6"/>
  <c r="A46" i="6" s="1"/>
  <c r="A54" i="6" s="1"/>
  <c r="A62" i="6" s="1"/>
  <c r="A70" i="6" s="1"/>
  <c r="A79" i="6" s="1"/>
  <c r="A87" i="6" s="1"/>
  <c r="A95" i="6" s="1"/>
  <c r="A111" i="6" s="1"/>
  <c r="A119" i="6" s="1"/>
  <c r="A127" i="6" s="1"/>
  <c r="A135" i="6" s="1"/>
  <c r="A143" i="6" s="1"/>
  <c r="A151" i="6" s="1"/>
  <c r="A159" i="6" s="1"/>
  <c r="A167" i="6" s="1"/>
  <c r="A175" i="6" s="1"/>
  <c r="A183" i="6" s="1"/>
  <c r="A191" i="6" s="1"/>
  <c r="A199" i="6" s="1"/>
  <c r="A207" i="6" s="1"/>
  <c r="A215" i="6" s="1"/>
  <c r="A223" i="6" s="1"/>
  <c r="A231" i="6" s="1"/>
  <c r="A10" i="6"/>
  <c r="A18" i="6" s="1"/>
  <c r="A26" i="6" s="1"/>
  <c r="A34" i="6" s="1"/>
  <c r="A42" i="6" s="1"/>
  <c r="A50" i="6" s="1"/>
  <c r="A58" i="6" s="1"/>
  <c r="A66" i="6" s="1"/>
  <c r="A75" i="6" s="1"/>
  <c r="A83" i="6" s="1"/>
  <c r="A91" i="6" s="1"/>
  <c r="A107" i="6" s="1"/>
  <c r="A115" i="6" s="1"/>
  <c r="A123" i="6" s="1"/>
  <c r="A131" i="6" s="1"/>
  <c r="A139" i="6" s="1"/>
  <c r="A147" i="6" s="1"/>
  <c r="A155" i="6" s="1"/>
  <c r="A163" i="6" s="1"/>
  <c r="A171" i="6" s="1"/>
  <c r="A179" i="6" s="1"/>
  <c r="A187" i="6" s="1"/>
  <c r="A195" i="6" s="1"/>
  <c r="A203" i="6" s="1"/>
  <c r="A211" i="6" s="1"/>
  <c r="A219" i="6" s="1"/>
  <c r="A227" i="6" s="1"/>
  <c r="A235" i="6" s="1"/>
  <c r="A71" i="6" l="1"/>
  <c r="A80" i="6" s="1"/>
  <c r="A88" i="6" s="1"/>
  <c r="A96" i="6" s="1"/>
  <c r="A112" i="6" s="1"/>
  <c r="A120" i="6" s="1"/>
  <c r="A128" i="6" s="1"/>
  <c r="A136" i="6" s="1"/>
  <c r="A144" i="6" s="1"/>
  <c r="A152" i="6" s="1"/>
  <c r="A160" i="6" s="1"/>
  <c r="A168" i="6" s="1"/>
  <c r="A176" i="6" s="1"/>
  <c r="A184" i="6" s="1"/>
  <c r="A192" i="6" s="1"/>
  <c r="A200" i="6" s="1"/>
  <c r="A208" i="6" s="1"/>
  <c r="A216" i="6" s="1"/>
  <c r="A224" i="6" s="1"/>
  <c r="A232" i="6" s="1"/>
  <c r="A72" i="6"/>
  <c r="A81" i="6" s="1"/>
  <c r="A89" i="6" s="1"/>
  <c r="A97" i="6" s="1"/>
  <c r="A113" i="6" s="1"/>
  <c r="A121" i="6" s="1"/>
  <c r="A129" i="6" s="1"/>
  <c r="A137" i="6" s="1"/>
  <c r="A145" i="6" s="1"/>
  <c r="A153" i="6" s="1"/>
  <c r="A161" i="6" s="1"/>
  <c r="A169" i="6" s="1"/>
  <c r="A177" i="6" s="1"/>
  <c r="A185" i="6" s="1"/>
  <c r="A193" i="6" s="1"/>
  <c r="A201" i="6" s="1"/>
  <c r="A209" i="6" s="1"/>
  <c r="A217" i="6" s="1"/>
  <c r="A225" i="6" s="1"/>
  <c r="A233" i="6" s="1"/>
  <c r="J3" i="6"/>
  <c r="AY12" i="11" s="1"/>
  <c r="I24" i="6" l="1"/>
  <c r="R5" i="12" l="1"/>
  <c r="R10" i="12"/>
  <c r="R8" i="12"/>
  <c r="R7" i="12"/>
  <c r="R9" i="12"/>
  <c r="R4" i="12"/>
  <c r="R11" i="12"/>
  <c r="R6" i="12"/>
  <c r="Q11" i="12"/>
  <c r="Q5" i="12"/>
  <c r="Q10" i="12"/>
  <c r="Q8" i="12"/>
  <c r="Q7" i="12"/>
  <c r="Q9" i="12"/>
  <c r="Q4" i="12"/>
  <c r="Q6" i="12"/>
  <c r="K10" i="10" l="1"/>
  <c r="K12" i="10"/>
  <c r="K14" i="10"/>
  <c r="K22" i="10"/>
  <c r="K23" i="10"/>
  <c r="K29" i="10"/>
  <c r="K31" i="10"/>
  <c r="K32" i="10"/>
  <c r="K38" i="10"/>
  <c r="K40" i="10"/>
  <c r="K43" i="10"/>
  <c r="K44" i="10"/>
  <c r="K48" i="10"/>
  <c r="K52" i="10"/>
  <c r="K53" i="10"/>
  <c r="K74" i="10"/>
  <c r="K79" i="10"/>
  <c r="K84" i="10"/>
  <c r="K88" i="10"/>
  <c r="K98" i="10"/>
  <c r="K102" i="10"/>
  <c r="K107" i="10"/>
  <c r="K112" i="10"/>
  <c r="K113" i="10"/>
  <c r="K115" i="10"/>
  <c r="K118" i="10"/>
  <c r="K128" i="10"/>
  <c r="K131" i="10"/>
  <c r="K137" i="10"/>
  <c r="K138" i="10"/>
  <c r="K139" i="10"/>
  <c r="K140" i="10"/>
  <c r="K141" i="10"/>
  <c r="K142" i="10"/>
  <c r="K143" i="10"/>
  <c r="K144" i="10"/>
  <c r="K145" i="10"/>
  <c r="K146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G10" i="10"/>
  <c r="H10" i="10"/>
  <c r="I10" i="10"/>
  <c r="G12" i="10"/>
  <c r="H12" i="10"/>
  <c r="I12" i="10"/>
  <c r="G14" i="10"/>
  <c r="H14" i="10"/>
  <c r="I14" i="10"/>
  <c r="G22" i="10"/>
  <c r="H22" i="10"/>
  <c r="I22" i="10"/>
  <c r="G23" i="10"/>
  <c r="H23" i="10"/>
  <c r="I23" i="10"/>
  <c r="G29" i="10"/>
  <c r="H29" i="10"/>
  <c r="I29" i="10"/>
  <c r="G31" i="10"/>
  <c r="H31" i="10"/>
  <c r="I31" i="10"/>
  <c r="G32" i="10"/>
  <c r="H32" i="10"/>
  <c r="I32" i="10"/>
  <c r="G38" i="10"/>
  <c r="H38" i="10"/>
  <c r="I38" i="10"/>
  <c r="G40" i="10"/>
  <c r="H40" i="10"/>
  <c r="I40" i="10"/>
  <c r="G43" i="10"/>
  <c r="H43" i="10"/>
  <c r="I43" i="10"/>
  <c r="G44" i="10"/>
  <c r="H44" i="10"/>
  <c r="I44" i="10"/>
  <c r="G48" i="10"/>
  <c r="H48" i="10"/>
  <c r="I48" i="10"/>
  <c r="G52" i="10"/>
  <c r="H52" i="10"/>
  <c r="I52" i="10"/>
  <c r="G53" i="10"/>
  <c r="H53" i="10"/>
  <c r="I53" i="10"/>
  <c r="G74" i="10"/>
  <c r="H74" i="10"/>
  <c r="I74" i="10"/>
  <c r="G79" i="10"/>
  <c r="H79" i="10"/>
  <c r="I79" i="10"/>
  <c r="G84" i="10"/>
  <c r="H84" i="10"/>
  <c r="I84" i="10"/>
  <c r="G88" i="10"/>
  <c r="H88" i="10"/>
  <c r="I88" i="10"/>
  <c r="G98" i="10"/>
  <c r="H98" i="10"/>
  <c r="I98" i="10"/>
  <c r="G102" i="10"/>
  <c r="H102" i="10"/>
  <c r="I102" i="10"/>
  <c r="G107" i="10"/>
  <c r="H107" i="10"/>
  <c r="I107" i="10"/>
  <c r="G112" i="10"/>
  <c r="H112" i="10"/>
  <c r="I112" i="10"/>
  <c r="G113" i="10"/>
  <c r="H113" i="10"/>
  <c r="I113" i="10"/>
  <c r="G115" i="10"/>
  <c r="H115" i="10"/>
  <c r="I115" i="10"/>
  <c r="G118" i="10"/>
  <c r="H118" i="10"/>
  <c r="I118" i="10"/>
  <c r="G128" i="10"/>
  <c r="H128" i="10"/>
  <c r="I128" i="10"/>
  <c r="G131" i="10"/>
  <c r="H131" i="10"/>
  <c r="I131" i="10"/>
  <c r="G137" i="10"/>
  <c r="H137" i="10"/>
  <c r="I137" i="10"/>
  <c r="G138" i="10"/>
  <c r="H138" i="10"/>
  <c r="I138" i="10"/>
  <c r="G139" i="10"/>
  <c r="H139" i="10"/>
  <c r="I139" i="10"/>
  <c r="G140" i="10"/>
  <c r="H140" i="10"/>
  <c r="I140" i="10"/>
  <c r="G141" i="10"/>
  <c r="H141" i="10"/>
  <c r="I141" i="10"/>
  <c r="G142" i="10"/>
  <c r="H142" i="10"/>
  <c r="I142" i="10"/>
  <c r="G143" i="10"/>
  <c r="H143" i="10"/>
  <c r="I143" i="10"/>
  <c r="G144" i="10"/>
  <c r="H144" i="10"/>
  <c r="I144" i="10"/>
  <c r="G145" i="10"/>
  <c r="H145" i="10"/>
  <c r="I145" i="10"/>
  <c r="G146" i="10"/>
  <c r="H146" i="10"/>
  <c r="I146" i="10"/>
  <c r="G148" i="10"/>
  <c r="H148" i="10"/>
  <c r="I148" i="10"/>
  <c r="G149" i="10"/>
  <c r="H149" i="10"/>
  <c r="I149" i="10"/>
  <c r="G150" i="10"/>
  <c r="H150" i="10"/>
  <c r="I150" i="10"/>
  <c r="G151" i="10"/>
  <c r="H151" i="10"/>
  <c r="I151" i="10"/>
  <c r="G152" i="10"/>
  <c r="H152" i="10"/>
  <c r="I152" i="10"/>
  <c r="G153" i="10"/>
  <c r="H153" i="10"/>
  <c r="I153" i="10"/>
  <c r="G154" i="10"/>
  <c r="H154" i="10"/>
  <c r="I154" i="10"/>
  <c r="G155" i="10"/>
  <c r="H155" i="10"/>
  <c r="I155" i="10"/>
  <c r="G156" i="10"/>
  <c r="H156" i="10"/>
  <c r="I156" i="10"/>
  <c r="G157" i="10"/>
  <c r="H157" i="10"/>
  <c r="I157" i="10"/>
  <c r="G158" i="10"/>
  <c r="H158" i="10"/>
  <c r="I158" i="10"/>
  <c r="G159" i="10"/>
  <c r="H159" i="10"/>
  <c r="I159" i="10"/>
  <c r="G160" i="10"/>
  <c r="H160" i="10"/>
  <c r="I160" i="10"/>
  <c r="G162" i="10"/>
  <c r="H162" i="10"/>
  <c r="I162" i="10"/>
  <c r="G163" i="10"/>
  <c r="H163" i="10"/>
  <c r="I163" i="10"/>
  <c r="G164" i="10"/>
  <c r="H164" i="10"/>
  <c r="I164" i="10"/>
  <c r="G165" i="10"/>
  <c r="H165" i="10"/>
  <c r="I165" i="10"/>
  <c r="G166" i="10"/>
  <c r="H166" i="10"/>
  <c r="I166" i="10"/>
  <c r="G167" i="10"/>
  <c r="H167" i="10"/>
  <c r="I167" i="10"/>
  <c r="G168" i="10"/>
  <c r="H168" i="10"/>
  <c r="I168" i="10"/>
  <c r="G169" i="10"/>
  <c r="H169" i="10"/>
  <c r="I169" i="10"/>
  <c r="G170" i="10"/>
  <c r="H170" i="10"/>
  <c r="I170" i="10"/>
  <c r="G171" i="10"/>
  <c r="H171" i="10"/>
  <c r="I171" i="10"/>
  <c r="G172" i="10"/>
  <c r="H172" i="10"/>
  <c r="I172" i="10"/>
  <c r="G173" i="10"/>
  <c r="H173" i="10"/>
  <c r="I173" i="10"/>
  <c r="G174" i="10"/>
  <c r="H174" i="10"/>
  <c r="I174" i="10"/>
  <c r="G175" i="10"/>
  <c r="H175" i="10"/>
  <c r="I175" i="10"/>
  <c r="G176" i="10"/>
  <c r="H176" i="10"/>
  <c r="I176" i="10"/>
  <c r="G177" i="10"/>
  <c r="H177" i="10"/>
  <c r="I177" i="10"/>
  <c r="G178" i="10"/>
  <c r="H178" i="10"/>
  <c r="I178" i="10"/>
  <c r="G179" i="10"/>
  <c r="H179" i="10"/>
  <c r="I179" i="10"/>
  <c r="G180" i="10"/>
  <c r="H180" i="10"/>
  <c r="I180" i="10"/>
  <c r="G181" i="10"/>
  <c r="H181" i="10"/>
  <c r="I181" i="10"/>
  <c r="G182" i="10"/>
  <c r="H182" i="10"/>
  <c r="I182" i="10"/>
  <c r="G183" i="10"/>
  <c r="H183" i="10"/>
  <c r="I183" i="10"/>
  <c r="G184" i="10"/>
  <c r="H184" i="10"/>
  <c r="I184" i="10"/>
  <c r="G185" i="10"/>
  <c r="H185" i="10"/>
  <c r="I185" i="10"/>
  <c r="G186" i="10"/>
  <c r="H186" i="10"/>
  <c r="I186" i="10"/>
  <c r="G187" i="10"/>
  <c r="H187" i="10"/>
  <c r="I187" i="10"/>
  <c r="G188" i="10"/>
  <c r="H188" i="10"/>
  <c r="I188" i="10"/>
  <c r="G189" i="10"/>
  <c r="H189" i="10"/>
  <c r="I189" i="10"/>
  <c r="G190" i="10"/>
  <c r="H190" i="10"/>
  <c r="I190" i="10"/>
  <c r="G191" i="10"/>
  <c r="H191" i="10"/>
  <c r="I191" i="10"/>
  <c r="G192" i="10"/>
  <c r="H192" i="10"/>
  <c r="I192" i="10"/>
  <c r="G194" i="10"/>
  <c r="H194" i="10"/>
  <c r="I194" i="10"/>
  <c r="G195" i="10"/>
  <c r="H195" i="10"/>
  <c r="I195" i="10"/>
  <c r="G196" i="10"/>
  <c r="H196" i="10"/>
  <c r="I196" i="10"/>
  <c r="G197" i="10"/>
  <c r="H197" i="10"/>
  <c r="I197" i="10"/>
  <c r="G198" i="10"/>
  <c r="H198" i="10"/>
  <c r="I198" i="10"/>
  <c r="G199" i="10"/>
  <c r="H199" i="10"/>
  <c r="I199" i="10"/>
  <c r="G200" i="10"/>
  <c r="H200" i="10"/>
  <c r="I200" i="10"/>
  <c r="G201" i="10"/>
  <c r="H201" i="10"/>
  <c r="I201" i="10"/>
  <c r="G202" i="10"/>
  <c r="H202" i="10"/>
  <c r="I202" i="10"/>
  <c r="G203" i="10"/>
  <c r="H203" i="10"/>
  <c r="I203" i="10"/>
  <c r="G204" i="10"/>
  <c r="H204" i="10"/>
  <c r="I204" i="10"/>
  <c r="G205" i="10"/>
  <c r="H205" i="10"/>
  <c r="I205" i="10"/>
  <c r="G206" i="10"/>
  <c r="H206" i="10"/>
  <c r="I206" i="10"/>
  <c r="G207" i="10"/>
  <c r="H207" i="10"/>
  <c r="I207" i="10"/>
  <c r="G208" i="10"/>
  <c r="H208" i="10"/>
  <c r="I208" i="10"/>
  <c r="G209" i="10"/>
  <c r="H209" i="10"/>
  <c r="I209" i="10"/>
  <c r="G210" i="10"/>
  <c r="H210" i="10"/>
  <c r="I210" i="10"/>
  <c r="G211" i="10"/>
  <c r="H211" i="10"/>
  <c r="I211" i="10"/>
  <c r="G212" i="10"/>
  <c r="H212" i="10"/>
  <c r="I212" i="10"/>
  <c r="G213" i="10"/>
  <c r="H213" i="10"/>
  <c r="I213" i="10"/>
  <c r="G214" i="10"/>
  <c r="H214" i="10"/>
  <c r="I214" i="10"/>
  <c r="G215" i="10"/>
  <c r="H215" i="10"/>
  <c r="I215" i="10"/>
  <c r="G216" i="10"/>
  <c r="H216" i="10"/>
  <c r="I216" i="10"/>
  <c r="G217" i="10"/>
  <c r="H217" i="10"/>
  <c r="I217" i="10"/>
  <c r="G218" i="10"/>
  <c r="H218" i="10"/>
  <c r="I218" i="10"/>
  <c r="G219" i="10"/>
  <c r="H219" i="10"/>
  <c r="I219" i="10"/>
  <c r="G220" i="10"/>
  <c r="H220" i="10"/>
  <c r="I220" i="10"/>
  <c r="G221" i="10"/>
  <c r="H221" i="10"/>
  <c r="I221" i="10"/>
  <c r="G222" i="10"/>
  <c r="H222" i="10"/>
  <c r="I222" i="10"/>
  <c r="G223" i="10"/>
  <c r="H223" i="10"/>
  <c r="I223" i="10"/>
  <c r="G224" i="10"/>
  <c r="H224" i="10"/>
  <c r="I224" i="10"/>
  <c r="G225" i="10"/>
  <c r="H225" i="10"/>
  <c r="I225" i="10"/>
  <c r="G226" i="10"/>
  <c r="H226" i="10"/>
  <c r="I226" i="10"/>
  <c r="G227" i="10"/>
  <c r="H227" i="10"/>
  <c r="I227" i="10"/>
  <c r="G228" i="10"/>
  <c r="H228" i="10"/>
  <c r="I228" i="10"/>
  <c r="G229" i="10"/>
  <c r="H229" i="10"/>
  <c r="I229" i="10"/>
  <c r="G230" i="10"/>
  <c r="H230" i="10"/>
  <c r="I230" i="10"/>
  <c r="G231" i="10"/>
  <c r="H231" i="10"/>
  <c r="I231" i="10"/>
  <c r="G232" i="10"/>
  <c r="H232" i="10"/>
  <c r="I232" i="10"/>
  <c r="G233" i="10"/>
  <c r="H233" i="10"/>
  <c r="I233" i="10"/>
  <c r="G234" i="10"/>
  <c r="H234" i="10"/>
  <c r="I234" i="10"/>
  <c r="G235" i="10"/>
  <c r="H235" i="10"/>
  <c r="I235" i="10"/>
  <c r="G236" i="10"/>
  <c r="H236" i="10"/>
  <c r="I236" i="10"/>
  <c r="G237" i="10"/>
  <c r="H237" i="10"/>
  <c r="I237" i="10"/>
  <c r="G238" i="10"/>
  <c r="H238" i="10"/>
  <c r="I238" i="10"/>
  <c r="G239" i="10"/>
  <c r="H239" i="10"/>
  <c r="I239" i="10"/>
  <c r="G240" i="10"/>
  <c r="H240" i="10"/>
  <c r="I240" i="10"/>
  <c r="G241" i="10"/>
  <c r="H241" i="10"/>
  <c r="I241" i="10"/>
  <c r="G242" i="10"/>
  <c r="H242" i="10"/>
  <c r="I242" i="10"/>
  <c r="G243" i="10"/>
  <c r="H243" i="10"/>
  <c r="I243" i="10"/>
  <c r="G244" i="10"/>
  <c r="H244" i="10"/>
  <c r="I244" i="10"/>
  <c r="G245" i="10"/>
  <c r="H245" i="10"/>
  <c r="I245" i="10"/>
  <c r="G246" i="10"/>
  <c r="H246" i="10"/>
  <c r="I246" i="10"/>
  <c r="G247" i="10"/>
  <c r="H247" i="10"/>
  <c r="I247" i="10"/>
  <c r="G248" i="10"/>
  <c r="H248" i="10"/>
  <c r="I248" i="10"/>
  <c r="G249" i="10"/>
  <c r="H249" i="10"/>
  <c r="I249" i="10"/>
  <c r="G250" i="10"/>
  <c r="H250" i="10"/>
  <c r="I250" i="10"/>
  <c r="G251" i="10"/>
  <c r="H251" i="10"/>
  <c r="I251" i="10"/>
  <c r="G252" i="10"/>
  <c r="H252" i="10"/>
  <c r="I252" i="10"/>
  <c r="G253" i="10"/>
  <c r="H253" i="10"/>
  <c r="I253" i="10"/>
  <c r="G254" i="10"/>
  <c r="H254" i="10"/>
  <c r="I254" i="10"/>
  <c r="G255" i="10"/>
  <c r="H255" i="10"/>
  <c r="I255" i="10"/>
  <c r="G256" i="10"/>
  <c r="H256" i="10"/>
  <c r="I256" i="10"/>
  <c r="G257" i="10"/>
  <c r="H257" i="10"/>
  <c r="I257" i="10"/>
  <c r="G258" i="10"/>
  <c r="H258" i="10"/>
  <c r="I258" i="10"/>
  <c r="G259" i="10"/>
  <c r="H259" i="10"/>
  <c r="I259" i="10"/>
  <c r="G260" i="10"/>
  <c r="H260" i="10"/>
  <c r="I260" i="10"/>
  <c r="G261" i="10"/>
  <c r="H261" i="10"/>
  <c r="I261" i="10"/>
  <c r="G262" i="10"/>
  <c r="H262" i="10"/>
  <c r="I262" i="10"/>
  <c r="G263" i="10"/>
  <c r="H263" i="10"/>
  <c r="I263" i="10"/>
  <c r="G264" i="10"/>
  <c r="H264" i="10"/>
  <c r="I264" i="10"/>
  <c r="G265" i="10"/>
  <c r="H265" i="10"/>
  <c r="I265" i="10"/>
  <c r="G266" i="10"/>
  <c r="H266" i="10"/>
  <c r="I266" i="10"/>
  <c r="G267" i="10"/>
  <c r="H267" i="10"/>
  <c r="I267" i="10"/>
  <c r="G268" i="10"/>
  <c r="H268" i="10"/>
  <c r="I268" i="10"/>
  <c r="F10" i="10"/>
  <c r="F12" i="10"/>
  <c r="F14" i="10"/>
  <c r="F22" i="10"/>
  <c r="F23" i="10"/>
  <c r="F29" i="10"/>
  <c r="F31" i="10"/>
  <c r="F32" i="10"/>
  <c r="F38" i="10"/>
  <c r="F40" i="10"/>
  <c r="F43" i="10"/>
  <c r="F44" i="10"/>
  <c r="F48" i="10"/>
  <c r="F52" i="10"/>
  <c r="F53" i="10"/>
  <c r="F74" i="10"/>
  <c r="F79" i="10"/>
  <c r="F84" i="10"/>
  <c r="F88" i="10"/>
  <c r="F98" i="10"/>
  <c r="F102" i="10"/>
  <c r="F107" i="10"/>
  <c r="F112" i="10"/>
  <c r="F113" i="10"/>
  <c r="F115" i="10"/>
  <c r="F118" i="10"/>
  <c r="F128" i="10"/>
  <c r="F131" i="10"/>
  <c r="F137" i="10"/>
  <c r="F138" i="10"/>
  <c r="F139" i="10"/>
  <c r="F140" i="10"/>
  <c r="F141" i="10"/>
  <c r="F142" i="10"/>
  <c r="F143" i="10"/>
  <c r="F144" i="10"/>
  <c r="F145" i="10"/>
  <c r="F146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I11" i="6" l="1"/>
  <c r="I3" i="2" l="1"/>
  <c r="J3" i="2"/>
  <c r="L3" i="2"/>
  <c r="I4" i="2"/>
  <c r="J4" i="2"/>
  <c r="L4" i="2"/>
  <c r="I5" i="2"/>
  <c r="J5" i="2"/>
  <c r="L5" i="2"/>
  <c r="I6" i="2"/>
  <c r="J6" i="2"/>
  <c r="L6" i="2"/>
  <c r="I7" i="2"/>
  <c r="J7" i="2"/>
  <c r="L7" i="2"/>
  <c r="I8" i="2"/>
  <c r="J8" i="2"/>
  <c r="L8" i="2"/>
  <c r="I9" i="2"/>
  <c r="J9" i="2"/>
  <c r="L9" i="2"/>
  <c r="I10" i="2"/>
  <c r="J10" i="2"/>
  <c r="L10" i="2"/>
  <c r="I11" i="2"/>
  <c r="J11" i="2"/>
  <c r="L11" i="2"/>
  <c r="I12" i="2"/>
  <c r="J12" i="2"/>
  <c r="L12" i="2"/>
  <c r="I13" i="2"/>
  <c r="J13" i="2"/>
  <c r="L13" i="2"/>
  <c r="I14" i="2"/>
  <c r="J14" i="2"/>
  <c r="L14" i="2"/>
  <c r="I15" i="2"/>
  <c r="J15" i="2"/>
  <c r="L15" i="2"/>
  <c r="I16" i="2"/>
  <c r="J16" i="2"/>
  <c r="L16" i="2"/>
  <c r="I17" i="2"/>
  <c r="J17" i="2"/>
  <c r="L17" i="2"/>
  <c r="I18" i="2"/>
  <c r="J18" i="2"/>
  <c r="L18" i="2"/>
  <c r="I19" i="2"/>
  <c r="J19" i="2"/>
  <c r="L19" i="2"/>
  <c r="I20" i="2"/>
  <c r="J20" i="2"/>
  <c r="L20" i="2"/>
  <c r="I21" i="2"/>
  <c r="J21" i="2"/>
  <c r="L21" i="2"/>
  <c r="I22" i="2"/>
  <c r="J22" i="2"/>
  <c r="L22" i="2"/>
  <c r="I23" i="2"/>
  <c r="J23" i="2"/>
  <c r="L23" i="2"/>
  <c r="I24" i="2"/>
  <c r="J24" i="2"/>
  <c r="L24" i="2"/>
  <c r="I25" i="2"/>
  <c r="J25" i="2"/>
  <c r="L25" i="2"/>
  <c r="I26" i="2"/>
  <c r="J26" i="2"/>
  <c r="L26" i="2"/>
  <c r="I27" i="2"/>
  <c r="J27" i="2"/>
  <c r="L27" i="2"/>
  <c r="I28" i="2"/>
  <c r="J28" i="2"/>
  <c r="L28" i="2"/>
  <c r="I29" i="2"/>
  <c r="J29" i="2"/>
  <c r="L29" i="2"/>
  <c r="I30" i="2"/>
  <c r="J30" i="2"/>
  <c r="L30" i="2"/>
  <c r="I31" i="2"/>
  <c r="J31" i="2"/>
  <c r="L31" i="2"/>
  <c r="I32" i="2"/>
  <c r="J32" i="2"/>
  <c r="L32" i="2"/>
  <c r="I33" i="2"/>
  <c r="J33" i="2"/>
  <c r="L33" i="2"/>
  <c r="I34" i="2"/>
  <c r="J34" i="2"/>
  <c r="L34" i="2"/>
  <c r="I35" i="2"/>
  <c r="J35" i="2"/>
  <c r="L35" i="2"/>
  <c r="I36" i="2"/>
  <c r="J36" i="2"/>
  <c r="L36" i="2"/>
  <c r="I37" i="2"/>
  <c r="J37" i="2"/>
  <c r="L37" i="2"/>
  <c r="I38" i="2"/>
  <c r="J38" i="2"/>
  <c r="L38" i="2"/>
  <c r="I39" i="2"/>
  <c r="J39" i="2"/>
  <c r="L39" i="2"/>
  <c r="I40" i="2"/>
  <c r="J40" i="2"/>
  <c r="L40" i="2"/>
  <c r="I41" i="2"/>
  <c r="J41" i="2"/>
  <c r="L41" i="2"/>
  <c r="I42" i="2"/>
  <c r="J42" i="2"/>
  <c r="L42" i="2"/>
  <c r="I43" i="2"/>
  <c r="J43" i="2"/>
  <c r="L43" i="2"/>
  <c r="I44" i="2"/>
  <c r="J44" i="2"/>
  <c r="L44" i="2"/>
  <c r="I45" i="2"/>
  <c r="J45" i="2"/>
  <c r="L45" i="2"/>
  <c r="I46" i="2"/>
  <c r="J46" i="2"/>
  <c r="L46" i="2"/>
  <c r="I47" i="2"/>
  <c r="J47" i="2"/>
  <c r="L47" i="2"/>
  <c r="I48" i="2"/>
  <c r="J48" i="2"/>
  <c r="L48" i="2"/>
  <c r="I49" i="2"/>
  <c r="J49" i="2"/>
  <c r="L49" i="2"/>
  <c r="I50" i="2"/>
  <c r="J50" i="2"/>
  <c r="L50" i="2"/>
  <c r="I51" i="2"/>
  <c r="J51" i="2"/>
  <c r="L51" i="2"/>
  <c r="I52" i="2"/>
  <c r="J52" i="2"/>
  <c r="L52" i="2"/>
  <c r="I53" i="2"/>
  <c r="J53" i="2"/>
  <c r="L53" i="2"/>
  <c r="I54" i="2"/>
  <c r="J54" i="2"/>
  <c r="L54" i="2"/>
  <c r="I55" i="2"/>
  <c r="J55" i="2"/>
  <c r="L55" i="2"/>
  <c r="I56" i="2"/>
  <c r="J56" i="2"/>
  <c r="L56" i="2"/>
  <c r="I57" i="2"/>
  <c r="J57" i="2"/>
  <c r="L57" i="2"/>
  <c r="I58" i="2"/>
  <c r="J58" i="2"/>
  <c r="L58" i="2"/>
  <c r="I59" i="2"/>
  <c r="J59" i="2"/>
  <c r="L59" i="2"/>
  <c r="I60" i="2"/>
  <c r="J60" i="2"/>
  <c r="L60" i="2"/>
  <c r="I61" i="2"/>
  <c r="J61" i="2"/>
  <c r="L61" i="2"/>
  <c r="I62" i="2"/>
  <c r="J62" i="2"/>
  <c r="L62" i="2"/>
  <c r="I63" i="2"/>
  <c r="J63" i="2"/>
  <c r="L63" i="2"/>
  <c r="I64" i="2"/>
  <c r="J64" i="2"/>
  <c r="L64" i="2"/>
  <c r="I65" i="2"/>
  <c r="J65" i="2"/>
  <c r="L65" i="2"/>
  <c r="I66" i="2"/>
  <c r="J66" i="2"/>
  <c r="L66" i="2"/>
  <c r="I67" i="2"/>
  <c r="J67" i="2"/>
  <c r="L67" i="2"/>
  <c r="I68" i="2"/>
  <c r="J68" i="2"/>
  <c r="L68" i="2"/>
  <c r="I69" i="2"/>
  <c r="J69" i="2"/>
  <c r="L69" i="2"/>
  <c r="I70" i="2"/>
  <c r="J70" i="2"/>
  <c r="L70" i="2"/>
  <c r="I71" i="2"/>
  <c r="J71" i="2"/>
  <c r="L71" i="2"/>
  <c r="I72" i="2"/>
  <c r="J72" i="2"/>
  <c r="L72" i="2"/>
  <c r="I73" i="2"/>
  <c r="J73" i="2"/>
  <c r="L73" i="2"/>
  <c r="I74" i="2"/>
  <c r="J74" i="2"/>
  <c r="L74" i="2"/>
  <c r="I75" i="2"/>
  <c r="J75" i="2"/>
  <c r="L75" i="2"/>
  <c r="I76" i="2"/>
  <c r="J76" i="2"/>
  <c r="L76" i="2"/>
  <c r="I77" i="2"/>
  <c r="J77" i="2"/>
  <c r="L77" i="2"/>
  <c r="I78" i="2"/>
  <c r="J78" i="2"/>
  <c r="L78" i="2"/>
  <c r="I79" i="2"/>
  <c r="J79" i="2"/>
  <c r="L79" i="2"/>
  <c r="I80" i="2"/>
  <c r="J80" i="2"/>
  <c r="L80" i="2"/>
  <c r="I81" i="2"/>
  <c r="J81" i="2"/>
  <c r="L81" i="2"/>
  <c r="I82" i="2"/>
  <c r="J82" i="2"/>
  <c r="L82" i="2"/>
  <c r="I83" i="2"/>
  <c r="J83" i="2"/>
  <c r="L83" i="2"/>
  <c r="I84" i="2"/>
  <c r="J84" i="2"/>
  <c r="L84" i="2"/>
  <c r="I85" i="2"/>
  <c r="J85" i="2"/>
  <c r="L85" i="2"/>
  <c r="I86" i="2"/>
  <c r="J86" i="2"/>
  <c r="L86" i="2"/>
  <c r="I87" i="2"/>
  <c r="J87" i="2"/>
  <c r="L87" i="2"/>
  <c r="I88" i="2"/>
  <c r="J88" i="2"/>
  <c r="L88" i="2"/>
  <c r="I89" i="2"/>
  <c r="J89" i="2"/>
  <c r="L89" i="2"/>
  <c r="I90" i="2"/>
  <c r="J90" i="2"/>
  <c r="L90" i="2"/>
  <c r="I91" i="2"/>
  <c r="J91" i="2"/>
  <c r="L91" i="2"/>
  <c r="I92" i="2"/>
  <c r="J92" i="2"/>
  <c r="L92" i="2"/>
  <c r="I93" i="2"/>
  <c r="J93" i="2"/>
  <c r="L93" i="2"/>
  <c r="I94" i="2"/>
  <c r="J94" i="2"/>
  <c r="L94" i="2"/>
  <c r="I95" i="2"/>
  <c r="J95" i="2"/>
  <c r="L95" i="2"/>
  <c r="I96" i="2"/>
  <c r="J96" i="2"/>
  <c r="L96" i="2"/>
  <c r="I97" i="2"/>
  <c r="J97" i="2"/>
  <c r="L97" i="2"/>
  <c r="I98" i="2"/>
  <c r="J98" i="2"/>
  <c r="L98" i="2"/>
  <c r="I99" i="2"/>
  <c r="J99" i="2"/>
  <c r="L99" i="2"/>
  <c r="I100" i="2"/>
  <c r="J100" i="2"/>
  <c r="L100" i="2"/>
  <c r="I101" i="2"/>
  <c r="J101" i="2"/>
  <c r="L101" i="2"/>
  <c r="I102" i="2"/>
  <c r="J102" i="2"/>
  <c r="L102" i="2"/>
  <c r="I103" i="2"/>
  <c r="J103" i="2"/>
  <c r="L103" i="2"/>
  <c r="I104" i="2"/>
  <c r="J104" i="2"/>
  <c r="L104" i="2"/>
  <c r="I105" i="2"/>
  <c r="J105" i="2"/>
  <c r="L105" i="2"/>
  <c r="I106" i="2"/>
  <c r="J106" i="2"/>
  <c r="L106" i="2"/>
  <c r="I107" i="2"/>
  <c r="J107" i="2"/>
  <c r="L107" i="2"/>
  <c r="I108" i="2"/>
  <c r="J108" i="2"/>
  <c r="L108" i="2"/>
  <c r="I109" i="2"/>
  <c r="J109" i="2"/>
  <c r="L109" i="2"/>
  <c r="I110" i="2"/>
  <c r="J110" i="2"/>
  <c r="L110" i="2"/>
  <c r="I111" i="2"/>
  <c r="J111" i="2"/>
  <c r="L111" i="2"/>
  <c r="I112" i="2"/>
  <c r="J112" i="2"/>
  <c r="L112" i="2"/>
  <c r="I113" i="2"/>
  <c r="J113" i="2"/>
  <c r="L113" i="2"/>
  <c r="I114" i="2"/>
  <c r="J114" i="2"/>
  <c r="L114" i="2"/>
  <c r="I115" i="2"/>
  <c r="J115" i="2"/>
  <c r="L115" i="2"/>
  <c r="I116" i="2"/>
  <c r="J116" i="2"/>
  <c r="L116" i="2"/>
  <c r="I117" i="2"/>
  <c r="J117" i="2"/>
  <c r="L117" i="2"/>
  <c r="I118" i="2"/>
  <c r="J118" i="2"/>
  <c r="L118" i="2"/>
  <c r="I119" i="2"/>
  <c r="J119" i="2"/>
  <c r="L119" i="2"/>
  <c r="I120" i="2"/>
  <c r="J120" i="2"/>
  <c r="L120" i="2"/>
  <c r="I121" i="2"/>
  <c r="J121" i="2"/>
  <c r="L121" i="2"/>
  <c r="I122" i="2"/>
  <c r="J122" i="2"/>
  <c r="L122" i="2"/>
  <c r="I123" i="2"/>
  <c r="J123" i="2"/>
  <c r="L123" i="2"/>
  <c r="I124" i="2"/>
  <c r="J124" i="2"/>
  <c r="L124" i="2"/>
  <c r="I125" i="2"/>
  <c r="J125" i="2"/>
  <c r="L125" i="2"/>
  <c r="I126" i="2"/>
  <c r="J126" i="2"/>
  <c r="L126" i="2"/>
  <c r="I127" i="2"/>
  <c r="J127" i="2"/>
  <c r="L127" i="2"/>
  <c r="I128" i="2"/>
  <c r="J128" i="2"/>
  <c r="L128" i="2"/>
  <c r="I129" i="2"/>
  <c r="J129" i="2"/>
  <c r="L129" i="2"/>
  <c r="I130" i="2"/>
  <c r="J130" i="2"/>
  <c r="L130" i="2"/>
  <c r="I131" i="2"/>
  <c r="J131" i="2"/>
  <c r="L131" i="2"/>
  <c r="I132" i="2"/>
  <c r="J132" i="2"/>
  <c r="L132" i="2"/>
  <c r="I133" i="2"/>
  <c r="J133" i="2"/>
  <c r="L133" i="2"/>
  <c r="I134" i="2"/>
  <c r="J134" i="2"/>
  <c r="L134" i="2"/>
  <c r="I135" i="2"/>
  <c r="J135" i="2"/>
  <c r="L135" i="2"/>
  <c r="I136" i="2"/>
  <c r="J136" i="2"/>
  <c r="L136" i="2"/>
  <c r="I137" i="2"/>
  <c r="J137" i="2"/>
  <c r="L137" i="2"/>
  <c r="I138" i="2"/>
  <c r="J138" i="2"/>
  <c r="L138" i="2"/>
  <c r="I139" i="2"/>
  <c r="J139" i="2"/>
  <c r="L139" i="2"/>
  <c r="I140" i="2"/>
  <c r="J140" i="2"/>
  <c r="L140" i="2"/>
  <c r="I141" i="2"/>
  <c r="J141" i="2"/>
  <c r="L141" i="2"/>
  <c r="I142" i="2"/>
  <c r="J142" i="2"/>
  <c r="L142" i="2"/>
  <c r="I143" i="2"/>
  <c r="J143" i="2"/>
  <c r="L143" i="2"/>
  <c r="I144" i="2"/>
  <c r="J144" i="2"/>
  <c r="L144" i="2"/>
  <c r="I145" i="2"/>
  <c r="J145" i="2"/>
  <c r="L145" i="2"/>
  <c r="I146" i="2"/>
  <c r="J146" i="2"/>
  <c r="L146" i="2"/>
  <c r="I147" i="2"/>
  <c r="J147" i="2"/>
  <c r="L147" i="2"/>
  <c r="I148" i="2"/>
  <c r="J148" i="2"/>
  <c r="L148" i="2"/>
  <c r="I149" i="2"/>
  <c r="J149" i="2"/>
  <c r="L149" i="2"/>
  <c r="I150" i="2"/>
  <c r="J150" i="2"/>
  <c r="L150" i="2"/>
  <c r="I151" i="2"/>
  <c r="J151" i="2"/>
  <c r="L151" i="2"/>
  <c r="I152" i="2"/>
  <c r="J152" i="2"/>
  <c r="L152" i="2"/>
  <c r="I153" i="2"/>
  <c r="J153" i="2"/>
  <c r="L153" i="2"/>
  <c r="I154" i="2"/>
  <c r="J154" i="2"/>
  <c r="L154" i="2"/>
  <c r="I155" i="2"/>
  <c r="J155" i="2"/>
  <c r="L155" i="2"/>
  <c r="I156" i="2"/>
  <c r="J156" i="2"/>
  <c r="L156" i="2"/>
  <c r="I157" i="2"/>
  <c r="J157" i="2"/>
  <c r="L157" i="2"/>
  <c r="I158" i="2"/>
  <c r="J158" i="2"/>
  <c r="L158" i="2"/>
  <c r="I159" i="2"/>
  <c r="J159" i="2"/>
  <c r="L159" i="2"/>
  <c r="I160" i="2"/>
  <c r="J160" i="2"/>
  <c r="L160" i="2"/>
  <c r="I161" i="2"/>
  <c r="J161" i="2"/>
  <c r="L161" i="2"/>
  <c r="I162" i="2"/>
  <c r="J162" i="2"/>
  <c r="L162" i="2"/>
  <c r="I163" i="2"/>
  <c r="J163" i="2"/>
  <c r="L163" i="2"/>
  <c r="K6" i="7" l="1"/>
  <c r="K162" i="2"/>
  <c r="K158" i="2"/>
  <c r="K154" i="2"/>
  <c r="K159" i="2"/>
  <c r="K156" i="2"/>
  <c r="K152" i="2"/>
  <c r="K148" i="2"/>
  <c r="K144" i="2"/>
  <c r="K140" i="2"/>
  <c r="K136" i="2"/>
  <c r="K132" i="2"/>
  <c r="K128" i="2"/>
  <c r="K124" i="2"/>
  <c r="K120" i="2"/>
  <c r="K116" i="2"/>
  <c r="K112" i="2"/>
  <c r="K108" i="2"/>
  <c r="K104" i="2"/>
  <c r="K100" i="2"/>
  <c r="K96" i="2"/>
  <c r="K92" i="2"/>
  <c r="K88" i="2"/>
  <c r="K84" i="2"/>
  <c r="K80" i="2"/>
  <c r="K76" i="2"/>
  <c r="K72" i="2"/>
  <c r="K68" i="2"/>
  <c r="K64" i="2"/>
  <c r="K60" i="2"/>
  <c r="K56" i="2"/>
  <c r="K52" i="2"/>
  <c r="K48" i="2"/>
  <c r="K44" i="2"/>
  <c r="K40" i="2"/>
  <c r="K36" i="2"/>
  <c r="K32" i="2"/>
  <c r="K28" i="2"/>
  <c r="K24" i="2"/>
  <c r="K20" i="2"/>
  <c r="K16" i="2"/>
  <c r="K12" i="2"/>
  <c r="K8" i="2"/>
  <c r="K4" i="2"/>
  <c r="K163" i="2"/>
  <c r="K160" i="2"/>
  <c r="K161" i="2"/>
  <c r="K157" i="2"/>
  <c r="K153" i="2"/>
  <c r="K155" i="2"/>
  <c r="K87" i="2"/>
  <c r="K83" i="2"/>
  <c r="K79" i="2"/>
  <c r="K75" i="2"/>
  <c r="K71" i="2"/>
  <c r="K67" i="2"/>
  <c r="K63" i="2"/>
  <c r="K3" i="2"/>
  <c r="K149" i="2"/>
  <c r="K145" i="2"/>
  <c r="K141" i="2"/>
  <c r="K137" i="2"/>
  <c r="K133" i="2"/>
  <c r="K129" i="2"/>
  <c r="K125" i="2"/>
  <c r="K121" i="2"/>
  <c r="K117" i="2"/>
  <c r="K113" i="2"/>
  <c r="K109" i="2"/>
  <c r="K105" i="2"/>
  <c r="K101" i="2"/>
  <c r="K97" i="2"/>
  <c r="K93" i="2"/>
  <c r="K89" i="2"/>
  <c r="K150" i="2"/>
  <c r="K146" i="2"/>
  <c r="K142" i="2"/>
  <c r="K138" i="2"/>
  <c r="K134" i="2"/>
  <c r="K130" i="2"/>
  <c r="K126" i="2"/>
  <c r="K122" i="2"/>
  <c r="K118" i="2"/>
  <c r="K114" i="2"/>
  <c r="K110" i="2"/>
  <c r="K106" i="2"/>
  <c r="K102" i="2"/>
  <c r="K98" i="2"/>
  <c r="K94" i="2"/>
  <c r="K90" i="2"/>
  <c r="K151" i="2"/>
  <c r="K147" i="2"/>
  <c r="K143" i="2"/>
  <c r="K139" i="2"/>
  <c r="K135" i="2"/>
  <c r="K131" i="2"/>
  <c r="K127" i="2"/>
  <c r="K123" i="2"/>
  <c r="K119" i="2"/>
  <c r="K115" i="2"/>
  <c r="K111" i="2"/>
  <c r="K107" i="2"/>
  <c r="K103" i="2"/>
  <c r="K99" i="2"/>
  <c r="K95" i="2"/>
  <c r="K91" i="2"/>
  <c r="K85" i="2"/>
  <c r="K81" i="2"/>
  <c r="K77" i="2"/>
  <c r="K73" i="2"/>
  <c r="K69" i="2"/>
  <c r="K65" i="2"/>
  <c r="K61" i="2"/>
  <c r="K57" i="2"/>
  <c r="K53" i="2"/>
  <c r="K49" i="2"/>
  <c r="K45" i="2"/>
  <c r="K41" i="2"/>
  <c r="K37" i="2"/>
  <c r="K33" i="2"/>
  <c r="K29" i="2"/>
  <c r="K25" i="2"/>
  <c r="K21" i="2"/>
  <c r="K17" i="2"/>
  <c r="K13" i="2"/>
  <c r="K9" i="2"/>
  <c r="K5" i="2"/>
  <c r="K86" i="2"/>
  <c r="K82" i="2"/>
  <c r="K78" i="2"/>
  <c r="K74" i="2"/>
  <c r="K70" i="2"/>
  <c r="K66" i="2"/>
  <c r="K62" i="2"/>
  <c r="K58" i="2"/>
  <c r="K54" i="2"/>
  <c r="K50" i="2"/>
  <c r="K46" i="2"/>
  <c r="K42" i="2"/>
  <c r="K38" i="2"/>
  <c r="K34" i="2"/>
  <c r="K30" i="2"/>
  <c r="K26" i="2"/>
  <c r="K22" i="2"/>
  <c r="K18" i="2"/>
  <c r="K14" i="2"/>
  <c r="K10" i="2"/>
  <c r="K6" i="2"/>
  <c r="K59" i="2"/>
  <c r="K55" i="2"/>
  <c r="K51" i="2"/>
  <c r="K47" i="2"/>
  <c r="K43" i="2"/>
  <c r="K39" i="2"/>
  <c r="K35" i="2"/>
  <c r="K31" i="2"/>
  <c r="K27" i="2"/>
  <c r="K23" i="2"/>
  <c r="K19" i="2"/>
  <c r="K15" i="2"/>
  <c r="K11" i="2"/>
  <c r="K7" i="2"/>
  <c r="L2" i="2"/>
  <c r="J2" i="2"/>
  <c r="I2" i="2"/>
  <c r="AY3" i="10" s="1"/>
  <c r="K2" i="2" l="1"/>
  <c r="J26" i="6"/>
  <c r="J25" i="6" l="1"/>
  <c r="J24" i="6"/>
  <c r="I23" i="6"/>
  <c r="J23" i="6"/>
  <c r="I22" i="6"/>
  <c r="J22" i="6"/>
  <c r="I21" i="6"/>
  <c r="J21" i="6"/>
  <c r="K24" i="6" l="1"/>
  <c r="O24" i="6"/>
  <c r="O23" i="6"/>
  <c r="O21" i="6"/>
  <c r="K23" i="6"/>
  <c r="O22" i="6"/>
  <c r="K21" i="6"/>
  <c r="K22" i="6"/>
  <c r="F33" i="11"/>
  <c r="E7" i="11"/>
  <c r="F7" i="11"/>
  <c r="G7" i="11"/>
  <c r="H7" i="11"/>
  <c r="E9" i="11"/>
  <c r="F9" i="11"/>
  <c r="G9" i="11"/>
  <c r="H9" i="11"/>
  <c r="E10" i="11"/>
  <c r="F10" i="11"/>
  <c r="G10" i="11"/>
  <c r="H10" i="11"/>
  <c r="E11" i="11"/>
  <c r="F11" i="11"/>
  <c r="G11" i="11"/>
  <c r="H11" i="11"/>
  <c r="E13" i="11"/>
  <c r="F13" i="11"/>
  <c r="G13" i="11"/>
  <c r="H13" i="11"/>
  <c r="E14" i="11"/>
  <c r="F14" i="11"/>
  <c r="G14" i="11"/>
  <c r="H14" i="11"/>
  <c r="E16" i="11"/>
  <c r="F16" i="11"/>
  <c r="G16" i="11"/>
  <c r="H16" i="11"/>
  <c r="E17" i="11"/>
  <c r="F17" i="11"/>
  <c r="G17" i="11"/>
  <c r="H17" i="11"/>
  <c r="E18" i="11"/>
  <c r="F18" i="11"/>
  <c r="G18" i="11"/>
  <c r="H18" i="11"/>
  <c r="E20" i="11"/>
  <c r="F20" i="11"/>
  <c r="G20" i="11"/>
  <c r="H20" i="11"/>
  <c r="E21" i="11"/>
  <c r="F21" i="11"/>
  <c r="G21" i="11"/>
  <c r="H21" i="11"/>
  <c r="E22" i="11"/>
  <c r="F22" i="11"/>
  <c r="G22" i="11"/>
  <c r="H22" i="11"/>
  <c r="E23" i="11"/>
  <c r="F23" i="11"/>
  <c r="G23" i="11"/>
  <c r="H23" i="11"/>
  <c r="E24" i="11"/>
  <c r="F24" i="11"/>
  <c r="G24" i="11"/>
  <c r="H24" i="11"/>
  <c r="E25" i="11"/>
  <c r="F25" i="11"/>
  <c r="G25" i="11"/>
  <c r="H25" i="11"/>
  <c r="E26" i="11"/>
  <c r="F26" i="11"/>
  <c r="G26" i="11"/>
  <c r="H26" i="11"/>
  <c r="E27" i="11"/>
  <c r="F27" i="11"/>
  <c r="G27" i="11"/>
  <c r="H27" i="11"/>
  <c r="E28" i="11"/>
  <c r="F28" i="11"/>
  <c r="G28" i="11"/>
  <c r="H28" i="11"/>
  <c r="E29" i="11"/>
  <c r="F29" i="11"/>
  <c r="G29" i="11"/>
  <c r="H29" i="11"/>
  <c r="E30" i="11"/>
  <c r="F30" i="11"/>
  <c r="G30" i="11"/>
  <c r="H30" i="11"/>
  <c r="E31" i="11"/>
  <c r="F31" i="11"/>
  <c r="G31" i="11"/>
  <c r="H31" i="11"/>
  <c r="E33" i="11"/>
  <c r="G33" i="11" s="1"/>
  <c r="H33" i="11"/>
  <c r="AY161" i="10" l="1"/>
  <c r="G161" i="10" s="1"/>
  <c r="AZ161" i="10"/>
  <c r="H161" i="10" s="1"/>
  <c r="AW4" i="10"/>
  <c r="AW5" i="10"/>
  <c r="AW6" i="10"/>
  <c r="AW7" i="10"/>
  <c r="AW8" i="10"/>
  <c r="AW9" i="10"/>
  <c r="AW11" i="10"/>
  <c r="AW13" i="10"/>
  <c r="AW15" i="10"/>
  <c r="AW16" i="10"/>
  <c r="AW17" i="10"/>
  <c r="AW18" i="10"/>
  <c r="AW19" i="10"/>
  <c r="AW20" i="10"/>
  <c r="AW21" i="10"/>
  <c r="AW24" i="10"/>
  <c r="AW25" i="10"/>
  <c r="AW26" i="10"/>
  <c r="AW27" i="10"/>
  <c r="AW28" i="10"/>
  <c r="AW30" i="10"/>
  <c r="AW33" i="10"/>
  <c r="AW34" i="10"/>
  <c r="AW35" i="10"/>
  <c r="AW36" i="10"/>
  <c r="AW37" i="10"/>
  <c r="AW39" i="10"/>
  <c r="AW41" i="10"/>
  <c r="AW42" i="10"/>
  <c r="AW45" i="10"/>
  <c r="AW46" i="10"/>
  <c r="AW47" i="10"/>
  <c r="AW49" i="10"/>
  <c r="AW50" i="10"/>
  <c r="AW51" i="10"/>
  <c r="AW54" i="10"/>
  <c r="AW55" i="10"/>
  <c r="AW56" i="10"/>
  <c r="AW57" i="10"/>
  <c r="AW58" i="10"/>
  <c r="AW59" i="10"/>
  <c r="AW60" i="10"/>
  <c r="AW61" i="10"/>
  <c r="AW62" i="10"/>
  <c r="AW63" i="10"/>
  <c r="AW64" i="10"/>
  <c r="AW65" i="10"/>
  <c r="AW66" i="10"/>
  <c r="AW67" i="10"/>
  <c r="AW68" i="10"/>
  <c r="AW69" i="10"/>
  <c r="AW70" i="10"/>
  <c r="AW71" i="10"/>
  <c r="AW72" i="10"/>
  <c r="AW73" i="10"/>
  <c r="AW75" i="10"/>
  <c r="AW76" i="10"/>
  <c r="AW77" i="10"/>
  <c r="AW78" i="10"/>
  <c r="AW80" i="10"/>
  <c r="AW81" i="10"/>
  <c r="AW82" i="10"/>
  <c r="AW83" i="10"/>
  <c r="AW85" i="10"/>
  <c r="AW86" i="10"/>
  <c r="AW87" i="10"/>
  <c r="AW89" i="10"/>
  <c r="AW90" i="10"/>
  <c r="AW91" i="10"/>
  <c r="AW92" i="10"/>
  <c r="AW93" i="10"/>
  <c r="AW94" i="10"/>
  <c r="AW95" i="10"/>
  <c r="AW96" i="10"/>
  <c r="AW97" i="10"/>
  <c r="AW99" i="10"/>
  <c r="AW100" i="10"/>
  <c r="AW101" i="10"/>
  <c r="AW103" i="10"/>
  <c r="AW104" i="10"/>
  <c r="AW105" i="10"/>
  <c r="AW106" i="10"/>
  <c r="AW108" i="10"/>
  <c r="AW109" i="10"/>
  <c r="AW110" i="10"/>
  <c r="AW111" i="10"/>
  <c r="AW114" i="10"/>
  <c r="AW116" i="10"/>
  <c r="AW117" i="10"/>
  <c r="AW119" i="10"/>
  <c r="AW120" i="10"/>
  <c r="AW121" i="10"/>
  <c r="AW122" i="10"/>
  <c r="AW123" i="10"/>
  <c r="AW124" i="10"/>
  <c r="AW125" i="10"/>
  <c r="AW126" i="10"/>
  <c r="AW127" i="10"/>
  <c r="AW129" i="10"/>
  <c r="AW130" i="10"/>
  <c r="AW132" i="10"/>
  <c r="AW133" i="10"/>
  <c r="AW134" i="10"/>
  <c r="AW135" i="10"/>
  <c r="AW136" i="10"/>
  <c r="AW147" i="10"/>
  <c r="AY147" i="10"/>
  <c r="G147" i="10" s="1"/>
  <c r="AZ147" i="10"/>
  <c r="H147" i="10" s="1"/>
  <c r="BA147" i="10"/>
  <c r="I147" i="10" s="1"/>
  <c r="BB147" i="10"/>
  <c r="K147" i="10" s="1"/>
  <c r="AW161" i="10"/>
  <c r="BB161" i="10"/>
  <c r="K161" i="10" s="1"/>
  <c r="AW193" i="10"/>
  <c r="AW3" i="10"/>
  <c r="BA161" i="10" l="1"/>
  <c r="I161" i="10" s="1"/>
  <c r="I20" i="6"/>
  <c r="J20" i="6"/>
  <c r="K20" i="6" l="1"/>
  <c r="O20" i="6"/>
  <c r="O110" i="2" l="1"/>
  <c r="I19" i="6"/>
  <c r="J19" i="6"/>
  <c r="K19" i="6" l="1"/>
  <c r="O19" i="6"/>
  <c r="AY193" i="10"/>
  <c r="G193" i="10" s="1"/>
  <c r="AZ193" i="10"/>
  <c r="H193" i="10" s="1"/>
  <c r="BB193" i="10"/>
  <c r="K193" i="10" s="1"/>
  <c r="O109" i="2" l="1"/>
  <c r="BA193" i="10"/>
  <c r="I193" i="10" s="1"/>
  <c r="I6" i="14" l="1"/>
  <c r="I7" i="14"/>
  <c r="I3" i="14"/>
  <c r="I11" i="14"/>
  <c r="I12" i="14"/>
  <c r="I13" i="14"/>
  <c r="I873" i="14"/>
  <c r="I872" i="14"/>
  <c r="I871" i="14"/>
  <c r="I870" i="14"/>
  <c r="I869" i="14"/>
  <c r="I868" i="14"/>
  <c r="I867" i="14"/>
  <c r="I866" i="14"/>
  <c r="I865" i="14"/>
  <c r="I864" i="14"/>
  <c r="I863" i="14"/>
  <c r="I862" i="14"/>
  <c r="I861" i="14"/>
  <c r="I860" i="14"/>
  <c r="I859" i="14"/>
  <c r="I858" i="14"/>
  <c r="I857" i="14"/>
  <c r="I856" i="14"/>
  <c r="I855" i="14"/>
  <c r="I854" i="14"/>
  <c r="I853" i="14"/>
  <c r="I852" i="14"/>
  <c r="I851" i="14"/>
  <c r="I850" i="14"/>
  <c r="I849" i="14"/>
  <c r="I848" i="14"/>
  <c r="I847" i="14"/>
  <c r="I846" i="14"/>
  <c r="I845" i="14"/>
  <c r="I844" i="14"/>
  <c r="I843" i="14"/>
  <c r="I842" i="14"/>
  <c r="I841" i="14"/>
  <c r="I840" i="14"/>
  <c r="I839" i="14"/>
  <c r="I838" i="14"/>
  <c r="I837" i="14"/>
  <c r="I836" i="14"/>
  <c r="I835" i="14"/>
  <c r="I834" i="14"/>
  <c r="I833" i="14"/>
  <c r="I832" i="14"/>
  <c r="I831" i="14"/>
  <c r="I830" i="14"/>
  <c r="I829" i="14"/>
  <c r="I828" i="14"/>
  <c r="I827" i="14"/>
  <c r="I826" i="14"/>
  <c r="I825" i="14"/>
  <c r="I824" i="14"/>
  <c r="I823" i="14"/>
  <c r="I822" i="14"/>
  <c r="I821" i="14"/>
  <c r="I820" i="14"/>
  <c r="I819" i="14"/>
  <c r="I818" i="14"/>
  <c r="I817" i="14"/>
  <c r="I816" i="14"/>
  <c r="I815" i="14"/>
  <c r="I814" i="14"/>
  <c r="I813" i="14"/>
  <c r="I812" i="14"/>
  <c r="I811" i="14"/>
  <c r="I810" i="14"/>
  <c r="I809" i="14"/>
  <c r="I808" i="14"/>
  <c r="I807" i="14"/>
  <c r="I806" i="14"/>
  <c r="I805" i="14"/>
  <c r="I804" i="14"/>
  <c r="I803" i="14"/>
  <c r="I802" i="14"/>
  <c r="I801" i="14"/>
  <c r="I800" i="14"/>
  <c r="I799" i="14"/>
  <c r="I798" i="14"/>
  <c r="I797" i="14"/>
  <c r="I796" i="14"/>
  <c r="I795" i="14"/>
  <c r="I794" i="14"/>
  <c r="I793" i="14"/>
  <c r="I792" i="14"/>
  <c r="I791" i="14"/>
  <c r="I790" i="14"/>
  <c r="I789" i="14"/>
  <c r="I788" i="14"/>
  <c r="I787" i="14"/>
  <c r="I786" i="14"/>
  <c r="I785" i="14"/>
  <c r="I784" i="14"/>
  <c r="I783" i="14"/>
  <c r="I782" i="14"/>
  <c r="I781" i="14"/>
  <c r="I780" i="14"/>
  <c r="I779" i="14"/>
  <c r="I778" i="14"/>
  <c r="I777" i="14"/>
  <c r="I776" i="14"/>
  <c r="I775" i="14"/>
  <c r="I774" i="14"/>
  <c r="I773" i="14"/>
  <c r="I772" i="14"/>
  <c r="I771" i="14"/>
  <c r="I770" i="14"/>
  <c r="I769" i="14"/>
  <c r="I768" i="14"/>
  <c r="I767" i="14"/>
  <c r="I766" i="14"/>
  <c r="I765" i="14"/>
  <c r="I764" i="14"/>
  <c r="I763" i="14"/>
  <c r="I762" i="14"/>
  <c r="I761" i="14"/>
  <c r="I760" i="14"/>
  <c r="I759" i="14"/>
  <c r="I758" i="14"/>
  <c r="I757" i="14"/>
  <c r="I756" i="14"/>
  <c r="I755" i="14"/>
  <c r="I754" i="14"/>
  <c r="I753" i="14"/>
  <c r="I752" i="14"/>
  <c r="I751" i="14"/>
  <c r="I750" i="14"/>
  <c r="I749" i="14"/>
  <c r="I748" i="14"/>
  <c r="I747" i="14"/>
  <c r="I746" i="14"/>
  <c r="I745" i="14"/>
  <c r="I744" i="14"/>
  <c r="I743" i="14"/>
  <c r="I742" i="14"/>
  <c r="I741" i="14"/>
  <c r="I740" i="14"/>
  <c r="I739" i="14"/>
  <c r="I738" i="14"/>
  <c r="I737" i="14"/>
  <c r="I736" i="14"/>
  <c r="I735" i="14"/>
  <c r="I734" i="14"/>
  <c r="I733" i="14"/>
  <c r="I732" i="14"/>
  <c r="I731" i="14"/>
  <c r="I730" i="14"/>
  <c r="I729" i="14"/>
  <c r="I728" i="14"/>
  <c r="I727" i="14"/>
  <c r="I726" i="14"/>
  <c r="I725" i="14"/>
  <c r="I724" i="14"/>
  <c r="I723" i="14"/>
  <c r="I722" i="14"/>
  <c r="I721" i="14"/>
  <c r="I720" i="14"/>
  <c r="I719" i="14"/>
  <c r="I718" i="14"/>
  <c r="I717" i="14"/>
  <c r="I716" i="14"/>
  <c r="I715" i="14"/>
  <c r="I714" i="14"/>
  <c r="I713" i="14"/>
  <c r="I712" i="14"/>
  <c r="I711" i="14"/>
  <c r="I710" i="14"/>
  <c r="I709" i="14"/>
  <c r="I708" i="14"/>
  <c r="I707" i="14"/>
  <c r="I706" i="14"/>
  <c r="I705" i="14"/>
  <c r="I704" i="14"/>
  <c r="I703" i="14"/>
  <c r="I702" i="14"/>
  <c r="I701" i="14"/>
  <c r="I700" i="14"/>
  <c r="I699" i="14"/>
  <c r="I698" i="14"/>
  <c r="I697" i="14"/>
  <c r="I696" i="14"/>
  <c r="I695" i="14"/>
  <c r="I694" i="14"/>
  <c r="I693" i="14"/>
  <c r="I692" i="14"/>
  <c r="I691" i="14"/>
  <c r="I690" i="14"/>
  <c r="I689" i="14"/>
  <c r="I688" i="14"/>
  <c r="I687" i="14"/>
  <c r="I686" i="14"/>
  <c r="I685" i="14"/>
  <c r="I684" i="14"/>
  <c r="I683" i="14"/>
  <c r="I682" i="14"/>
  <c r="I681" i="14"/>
  <c r="I680" i="14"/>
  <c r="I679" i="14"/>
  <c r="I678" i="14"/>
  <c r="I677" i="14"/>
  <c r="I676" i="14"/>
  <c r="I675" i="14"/>
  <c r="I674" i="14"/>
  <c r="I673" i="14"/>
  <c r="I672" i="14"/>
  <c r="I671" i="14"/>
  <c r="I670" i="14"/>
  <c r="I669" i="14"/>
  <c r="I668" i="14"/>
  <c r="I667" i="14"/>
  <c r="I666" i="14"/>
  <c r="I665" i="14"/>
  <c r="I664" i="14"/>
  <c r="I663" i="14"/>
  <c r="I662" i="14"/>
  <c r="I661" i="14"/>
  <c r="I660" i="14"/>
  <c r="I659" i="14"/>
  <c r="I658" i="14"/>
  <c r="I657" i="14"/>
  <c r="I656" i="14"/>
  <c r="I655" i="14"/>
  <c r="I654" i="14"/>
  <c r="I653" i="14"/>
  <c r="I652" i="14"/>
  <c r="I651" i="14"/>
  <c r="I650" i="14"/>
  <c r="I649" i="14"/>
  <c r="I648" i="14"/>
  <c r="I647" i="14"/>
  <c r="I646" i="14"/>
  <c r="I645" i="14"/>
  <c r="I644" i="14"/>
  <c r="I643" i="14"/>
  <c r="I642" i="14"/>
  <c r="I641" i="14"/>
  <c r="I640" i="14"/>
  <c r="I639" i="14"/>
  <c r="I638" i="14"/>
  <c r="I637" i="14"/>
  <c r="I636" i="14"/>
  <c r="I635" i="14"/>
  <c r="I634" i="14"/>
  <c r="I633" i="14"/>
  <c r="I632" i="14"/>
  <c r="I631" i="14"/>
  <c r="I630" i="14"/>
  <c r="I629" i="14"/>
  <c r="I628" i="14"/>
  <c r="I627" i="14"/>
  <c r="I626" i="14"/>
  <c r="I625" i="14"/>
  <c r="I624" i="14"/>
  <c r="I623" i="14"/>
  <c r="I622" i="14"/>
  <c r="I621" i="14"/>
  <c r="I620" i="14"/>
  <c r="I619" i="14"/>
  <c r="I618" i="14"/>
  <c r="I617" i="14"/>
  <c r="I616" i="14"/>
  <c r="I615" i="14"/>
  <c r="I614" i="14"/>
  <c r="I613" i="14"/>
  <c r="I612" i="14"/>
  <c r="I611" i="14"/>
  <c r="I610" i="14"/>
  <c r="I609" i="14"/>
  <c r="I608" i="14"/>
  <c r="I607" i="14"/>
  <c r="I606" i="14"/>
  <c r="I605" i="14"/>
  <c r="I604" i="14"/>
  <c r="I603" i="14"/>
  <c r="I602" i="14"/>
  <c r="I601" i="14"/>
  <c r="I600" i="14"/>
  <c r="I599" i="14"/>
  <c r="I598" i="14"/>
  <c r="I597" i="14"/>
  <c r="I596" i="14"/>
  <c r="I595" i="14"/>
  <c r="I594" i="14"/>
  <c r="I593" i="14"/>
  <c r="I592" i="14"/>
  <c r="I591" i="14"/>
  <c r="I590" i="14"/>
  <c r="I589" i="14"/>
  <c r="I588" i="14"/>
  <c r="I587" i="14"/>
  <c r="I586" i="14"/>
  <c r="I585" i="14"/>
  <c r="I584" i="14"/>
  <c r="I583" i="14"/>
  <c r="I582" i="14"/>
  <c r="I581" i="14"/>
  <c r="I580" i="14"/>
  <c r="I579" i="14"/>
  <c r="I578" i="14"/>
  <c r="I577" i="14"/>
  <c r="I576" i="14"/>
  <c r="I575" i="14"/>
  <c r="I574" i="14"/>
  <c r="I573" i="14"/>
  <c r="I572" i="14"/>
  <c r="I571" i="14"/>
  <c r="I570" i="14"/>
  <c r="I569" i="14"/>
  <c r="I568" i="14"/>
  <c r="I567" i="14"/>
  <c r="I566" i="14"/>
  <c r="I565" i="14"/>
  <c r="I564" i="14"/>
  <c r="I563" i="14"/>
  <c r="I562" i="14"/>
  <c r="I561" i="14"/>
  <c r="I560" i="14"/>
  <c r="I559" i="14"/>
  <c r="I558" i="14"/>
  <c r="I557" i="14"/>
  <c r="I556" i="14"/>
  <c r="I555" i="14"/>
  <c r="I554" i="14"/>
  <c r="I553" i="14"/>
  <c r="I552" i="14"/>
  <c r="I551" i="14"/>
  <c r="I550" i="14"/>
  <c r="I549" i="14"/>
  <c r="I548" i="14"/>
  <c r="I547" i="14"/>
  <c r="I546" i="14"/>
  <c r="I545" i="14"/>
  <c r="I544" i="14"/>
  <c r="I543" i="14"/>
  <c r="I542" i="14"/>
  <c r="I541" i="14"/>
  <c r="I540" i="14"/>
  <c r="I539" i="14"/>
  <c r="I538" i="14"/>
  <c r="I537" i="14"/>
  <c r="I536" i="14"/>
  <c r="I535" i="14"/>
  <c r="I534" i="14"/>
  <c r="I533" i="14"/>
  <c r="I532" i="14"/>
  <c r="I531" i="14"/>
  <c r="I530" i="14"/>
  <c r="I529" i="14"/>
  <c r="I528" i="14"/>
  <c r="I527" i="14"/>
  <c r="I526" i="14"/>
  <c r="I525" i="14"/>
  <c r="I524" i="14"/>
  <c r="I523" i="14"/>
  <c r="I522" i="14"/>
  <c r="I521" i="14"/>
  <c r="I520" i="14"/>
  <c r="I519" i="14"/>
  <c r="I518" i="14"/>
  <c r="I517" i="14"/>
  <c r="I516" i="14"/>
  <c r="I515" i="14"/>
  <c r="I514" i="14"/>
  <c r="I513" i="14"/>
  <c r="I512" i="14"/>
  <c r="I511" i="14"/>
  <c r="I510" i="14"/>
  <c r="I509" i="14"/>
  <c r="I508" i="14"/>
  <c r="I507" i="14"/>
  <c r="I506" i="14"/>
  <c r="I505" i="14"/>
  <c r="I504" i="14"/>
  <c r="I503" i="14"/>
  <c r="I502" i="14"/>
  <c r="I501" i="14"/>
  <c r="I500" i="14"/>
  <c r="I499" i="14"/>
  <c r="I498" i="14"/>
  <c r="I497" i="14"/>
  <c r="I496" i="14"/>
  <c r="I495" i="14"/>
  <c r="I494" i="14"/>
  <c r="I493" i="14"/>
  <c r="I492" i="14"/>
  <c r="I491" i="14"/>
  <c r="I490" i="14"/>
  <c r="I489" i="14"/>
  <c r="I488" i="14"/>
  <c r="I487" i="14"/>
  <c r="I486" i="14"/>
  <c r="I485" i="14"/>
  <c r="I484" i="14"/>
  <c r="I483" i="14"/>
  <c r="I482" i="14"/>
  <c r="I481" i="14"/>
  <c r="I480" i="14"/>
  <c r="I479" i="14"/>
  <c r="I478" i="14"/>
  <c r="I477" i="14"/>
  <c r="I476" i="14"/>
  <c r="I475" i="14"/>
  <c r="I474" i="14"/>
  <c r="I473" i="14"/>
  <c r="I472" i="14"/>
  <c r="I471" i="14"/>
  <c r="I470" i="14"/>
  <c r="I469" i="14"/>
  <c r="I468" i="14"/>
  <c r="I467" i="14"/>
  <c r="I466" i="14"/>
  <c r="I465" i="14"/>
  <c r="I464" i="14"/>
  <c r="I463" i="14"/>
  <c r="I462" i="14"/>
  <c r="I461" i="14"/>
  <c r="I460" i="14"/>
  <c r="I459" i="14"/>
  <c r="I458" i="14"/>
  <c r="I457" i="14"/>
  <c r="I456" i="14"/>
  <c r="I455" i="14"/>
  <c r="I454" i="14"/>
  <c r="I453" i="14"/>
  <c r="I452" i="14"/>
  <c r="I451" i="14"/>
  <c r="I450" i="14"/>
  <c r="I449" i="14"/>
  <c r="I448" i="14"/>
  <c r="I447" i="14"/>
  <c r="I446" i="14"/>
  <c r="I445" i="14"/>
  <c r="I444" i="14"/>
  <c r="I443" i="14"/>
  <c r="I442" i="14"/>
  <c r="I441" i="14"/>
  <c r="I440" i="14"/>
  <c r="I439" i="14"/>
  <c r="I438" i="14"/>
  <c r="I437" i="14"/>
  <c r="I436" i="14"/>
  <c r="I435" i="14"/>
  <c r="I434" i="14"/>
  <c r="I433" i="14"/>
  <c r="I432" i="14"/>
  <c r="I431" i="14"/>
  <c r="I430" i="14"/>
  <c r="I429" i="14"/>
  <c r="I428" i="14"/>
  <c r="I427" i="14"/>
  <c r="I426" i="14"/>
  <c r="I425" i="14"/>
  <c r="I424" i="14"/>
  <c r="I423" i="14"/>
  <c r="I422" i="14"/>
  <c r="I421" i="14"/>
  <c r="I420" i="14"/>
  <c r="I419" i="14"/>
  <c r="I418" i="14"/>
  <c r="I417" i="14"/>
  <c r="I416" i="14"/>
  <c r="I415" i="14"/>
  <c r="I414" i="14"/>
  <c r="I413" i="14"/>
  <c r="I412" i="14"/>
  <c r="I411" i="14"/>
  <c r="I410" i="14"/>
  <c r="I409" i="14"/>
  <c r="I408" i="14"/>
  <c r="I407" i="14"/>
  <c r="I406" i="14"/>
  <c r="I405" i="14"/>
  <c r="I404" i="14"/>
  <c r="I403" i="14"/>
  <c r="I402" i="14"/>
  <c r="I401" i="14"/>
  <c r="I400" i="14"/>
  <c r="I399" i="14"/>
  <c r="I398" i="14"/>
  <c r="I397" i="14"/>
  <c r="I396" i="14"/>
  <c r="I395" i="14"/>
  <c r="I394" i="14"/>
  <c r="I393" i="14"/>
  <c r="I392" i="14"/>
  <c r="I391" i="14"/>
  <c r="I390" i="14"/>
  <c r="I389" i="14"/>
  <c r="I388" i="14"/>
  <c r="I387" i="14"/>
  <c r="I386" i="14"/>
  <c r="I385" i="14"/>
  <c r="I384" i="14"/>
  <c r="I383" i="14"/>
  <c r="I382" i="14"/>
  <c r="I381" i="14"/>
  <c r="I380" i="14"/>
  <c r="I379" i="14"/>
  <c r="I378" i="14"/>
  <c r="I377" i="14"/>
  <c r="I376" i="14"/>
  <c r="I375" i="14"/>
  <c r="I374" i="14"/>
  <c r="I373" i="14"/>
  <c r="I372" i="14"/>
  <c r="I371" i="14"/>
  <c r="I370" i="14"/>
  <c r="I369" i="14"/>
  <c r="I368" i="14"/>
  <c r="I367" i="14"/>
  <c r="I366" i="14"/>
  <c r="I365" i="14"/>
  <c r="I364" i="14"/>
  <c r="I363" i="14"/>
  <c r="I362" i="14"/>
  <c r="I361" i="14"/>
  <c r="I360" i="14"/>
  <c r="I359" i="14"/>
  <c r="I358" i="14"/>
  <c r="I357" i="14"/>
  <c r="I356" i="14"/>
  <c r="I355" i="14"/>
  <c r="I354" i="14"/>
  <c r="I353" i="14"/>
  <c r="I352" i="14"/>
  <c r="I351" i="14"/>
  <c r="I350" i="14"/>
  <c r="I349" i="14"/>
  <c r="I348" i="14"/>
  <c r="I347" i="14"/>
  <c r="I346" i="14"/>
  <c r="I345" i="14"/>
  <c r="I344" i="14"/>
  <c r="I343" i="14"/>
  <c r="I342" i="14"/>
  <c r="I341" i="14"/>
  <c r="I340" i="14"/>
  <c r="I339" i="14"/>
  <c r="I338" i="14"/>
  <c r="I337" i="14"/>
  <c r="I336" i="14"/>
  <c r="I335" i="14"/>
  <c r="I334" i="14"/>
  <c r="I333" i="14"/>
  <c r="I332" i="14"/>
  <c r="I331" i="14"/>
  <c r="I330" i="14"/>
  <c r="I329" i="14"/>
  <c r="I328" i="14"/>
  <c r="I327" i="14"/>
  <c r="I326" i="14"/>
  <c r="I325" i="14"/>
  <c r="I324" i="14"/>
  <c r="I323" i="14"/>
  <c r="I322" i="14"/>
  <c r="I321" i="14"/>
  <c r="I320" i="14"/>
  <c r="I319" i="14"/>
  <c r="I318" i="14"/>
  <c r="I317" i="14"/>
  <c r="I316" i="14"/>
  <c r="I315" i="14"/>
  <c r="I314" i="14"/>
  <c r="I313" i="14"/>
  <c r="I312" i="14"/>
  <c r="I311" i="14"/>
  <c r="I310" i="14"/>
  <c r="I309" i="14"/>
  <c r="I308" i="14"/>
  <c r="I307" i="14"/>
  <c r="I306" i="14"/>
  <c r="I305" i="14"/>
  <c r="I304" i="14"/>
  <c r="I303" i="14"/>
  <c r="I302" i="14"/>
  <c r="I301" i="14"/>
  <c r="I300" i="14"/>
  <c r="I299" i="14"/>
  <c r="I298" i="14"/>
  <c r="I297" i="14"/>
  <c r="I296" i="14"/>
  <c r="I295" i="14"/>
  <c r="I294" i="14"/>
  <c r="I293" i="14"/>
  <c r="I292" i="14"/>
  <c r="I291" i="14"/>
  <c r="I290" i="14"/>
  <c r="I289" i="14"/>
  <c r="I288" i="14"/>
  <c r="I287" i="14"/>
  <c r="I286" i="14"/>
  <c r="I285" i="14"/>
  <c r="I284" i="14"/>
  <c r="I283" i="14"/>
  <c r="I282" i="14"/>
  <c r="I281" i="14"/>
  <c r="I280" i="14"/>
  <c r="I279" i="14"/>
  <c r="I278" i="14"/>
  <c r="I277" i="14"/>
  <c r="I276" i="14"/>
  <c r="I275" i="14"/>
  <c r="I274" i="14"/>
  <c r="I273" i="14"/>
  <c r="I272" i="14"/>
  <c r="I271" i="14"/>
  <c r="I270" i="14"/>
  <c r="I269" i="14"/>
  <c r="I268" i="14"/>
  <c r="I267" i="14"/>
  <c r="I266" i="14"/>
  <c r="I265" i="14"/>
  <c r="I264" i="14"/>
  <c r="I263" i="14"/>
  <c r="I262" i="14"/>
  <c r="I261" i="14"/>
  <c r="I260" i="14"/>
  <c r="I259" i="14"/>
  <c r="I258" i="14"/>
  <c r="I257" i="14"/>
  <c r="I256" i="14"/>
  <c r="I255" i="14"/>
  <c r="I254" i="14"/>
  <c r="I253" i="14"/>
  <c r="I252" i="14"/>
  <c r="I251" i="14"/>
  <c r="I250" i="14"/>
  <c r="I249" i="14"/>
  <c r="I248" i="14"/>
  <c r="I247" i="14"/>
  <c r="I246" i="14"/>
  <c r="I245" i="14"/>
  <c r="I244" i="14"/>
  <c r="I243" i="14"/>
  <c r="I242" i="14"/>
  <c r="I241" i="14"/>
  <c r="I240" i="14"/>
  <c r="I239" i="14"/>
  <c r="I238" i="14"/>
  <c r="I237" i="14"/>
  <c r="I236" i="14"/>
  <c r="I235" i="14"/>
  <c r="I234" i="14"/>
  <c r="I233" i="14"/>
  <c r="I232" i="14"/>
  <c r="I231" i="14"/>
  <c r="I230" i="14"/>
  <c r="I229" i="14"/>
  <c r="I228" i="14"/>
  <c r="I227" i="14"/>
  <c r="I226" i="14"/>
  <c r="I225" i="14"/>
  <c r="I224" i="14"/>
  <c r="I223" i="14"/>
  <c r="I222" i="14"/>
  <c r="I221" i="14"/>
  <c r="I220" i="14"/>
  <c r="I219" i="14"/>
  <c r="I218" i="14"/>
  <c r="I217" i="14"/>
  <c r="I216" i="14"/>
  <c r="I215" i="14"/>
  <c r="I214" i="14"/>
  <c r="I213" i="14"/>
  <c r="I212" i="14"/>
  <c r="I211" i="14"/>
  <c r="I210" i="14"/>
  <c r="I209" i="14"/>
  <c r="I208" i="14"/>
  <c r="I207" i="14"/>
  <c r="I206" i="14"/>
  <c r="I205" i="14"/>
  <c r="I204" i="14"/>
  <c r="I203" i="14"/>
  <c r="I202" i="14"/>
  <c r="I201" i="14"/>
  <c r="I200" i="14"/>
  <c r="I199" i="14"/>
  <c r="I198" i="14"/>
  <c r="I197" i="14"/>
  <c r="I196" i="14"/>
  <c r="I195" i="14"/>
  <c r="I194" i="14"/>
  <c r="I193" i="14"/>
  <c r="I192" i="14"/>
  <c r="I191" i="14"/>
  <c r="I190" i="14"/>
  <c r="I189" i="14"/>
  <c r="I188" i="14"/>
  <c r="I187" i="14"/>
  <c r="I186" i="14"/>
  <c r="I185" i="14"/>
  <c r="I184" i="14"/>
  <c r="I183" i="14"/>
  <c r="I182" i="14"/>
  <c r="I181" i="14"/>
  <c r="I180" i="14"/>
  <c r="I179" i="14"/>
  <c r="I178" i="14"/>
  <c r="I177" i="14"/>
  <c r="I176" i="14"/>
  <c r="I175" i="14"/>
  <c r="I174" i="14"/>
  <c r="I173" i="14"/>
  <c r="I172" i="14"/>
  <c r="I171" i="14"/>
  <c r="I170" i="14"/>
  <c r="I169" i="14"/>
  <c r="I168" i="14"/>
  <c r="I167" i="14"/>
  <c r="I166" i="14"/>
  <c r="I165" i="14"/>
  <c r="I164" i="14"/>
  <c r="I163" i="14"/>
  <c r="I162" i="14"/>
  <c r="I161" i="14"/>
  <c r="I160" i="14"/>
  <c r="I159" i="14"/>
  <c r="I158" i="14"/>
  <c r="I157" i="14"/>
  <c r="I156" i="14"/>
  <c r="I155" i="14"/>
  <c r="I154" i="14"/>
  <c r="I153" i="14"/>
  <c r="I152" i="14"/>
  <c r="I151" i="14"/>
  <c r="I150" i="14"/>
  <c r="I149" i="14"/>
  <c r="I148" i="14"/>
  <c r="I147" i="14"/>
  <c r="I146" i="14"/>
  <c r="I145" i="14"/>
  <c r="I144" i="14"/>
  <c r="I143" i="14"/>
  <c r="I142" i="14"/>
  <c r="I141" i="14"/>
  <c r="I140" i="14"/>
  <c r="I139" i="14"/>
  <c r="I138" i="14"/>
  <c r="I137" i="14"/>
  <c r="I136" i="14"/>
  <c r="I135" i="14"/>
  <c r="I134" i="14"/>
  <c r="I133" i="14"/>
  <c r="I132" i="14"/>
  <c r="I131" i="14"/>
  <c r="I130" i="14"/>
  <c r="I129" i="14"/>
  <c r="I128" i="14"/>
  <c r="I127" i="14"/>
  <c r="I126" i="14"/>
  <c r="I125" i="14"/>
  <c r="I124" i="14"/>
  <c r="I123" i="14"/>
  <c r="I122" i="14"/>
  <c r="I121" i="14"/>
  <c r="I120" i="14"/>
  <c r="I119" i="14"/>
  <c r="I118" i="14"/>
  <c r="I117" i="14"/>
  <c r="I116" i="14"/>
  <c r="I115" i="14"/>
  <c r="I114" i="14"/>
  <c r="I113" i="14"/>
  <c r="I112" i="14"/>
  <c r="I111" i="14"/>
  <c r="I110" i="14"/>
  <c r="I109" i="14"/>
  <c r="I108" i="14"/>
  <c r="I107" i="14"/>
  <c r="I106" i="14"/>
  <c r="I105" i="14"/>
  <c r="I104" i="14"/>
  <c r="I103" i="14"/>
  <c r="I102" i="14"/>
  <c r="I101" i="14"/>
  <c r="I100" i="14"/>
  <c r="I99" i="14"/>
  <c r="I98" i="14"/>
  <c r="I97" i="14"/>
  <c r="I96" i="14"/>
  <c r="I95" i="14"/>
  <c r="I94" i="14"/>
  <c r="I93" i="14"/>
  <c r="I92" i="14"/>
  <c r="I91" i="14"/>
  <c r="I90" i="14"/>
  <c r="I89" i="14"/>
  <c r="I88" i="14"/>
  <c r="I87" i="14"/>
  <c r="I86" i="14"/>
  <c r="I85" i="14"/>
  <c r="I84" i="14"/>
  <c r="I83" i="14"/>
  <c r="I82" i="14"/>
  <c r="I81" i="14"/>
  <c r="I80" i="14"/>
  <c r="I79" i="14"/>
  <c r="I78" i="14"/>
  <c r="I77" i="14"/>
  <c r="I76" i="14"/>
  <c r="I75" i="14"/>
  <c r="I74" i="14"/>
  <c r="I73" i="14"/>
  <c r="I72" i="14"/>
  <c r="I71" i="14"/>
  <c r="I70" i="14"/>
  <c r="I69" i="14"/>
  <c r="I68" i="14"/>
  <c r="I67" i="14"/>
  <c r="I66" i="14"/>
  <c r="I65" i="14"/>
  <c r="I64" i="14"/>
  <c r="I63" i="14"/>
  <c r="I62" i="14"/>
  <c r="I61" i="14"/>
  <c r="I60" i="14"/>
  <c r="I59" i="14"/>
  <c r="I58" i="14"/>
  <c r="I57" i="14"/>
  <c r="I56" i="14"/>
  <c r="I55" i="14"/>
  <c r="I54" i="14"/>
  <c r="I53" i="14"/>
  <c r="I52" i="14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0" i="14"/>
  <c r="I9" i="14"/>
  <c r="I8" i="14"/>
  <c r="I5" i="14"/>
  <c r="I4" i="14"/>
  <c r="I2" i="14"/>
  <c r="AY4" i="10" l="1"/>
  <c r="G4" i="10" s="1"/>
  <c r="AZ4" i="10"/>
  <c r="H4" i="10" s="1"/>
  <c r="BB4" i="10"/>
  <c r="K4" i="10" s="1"/>
  <c r="AY6" i="10"/>
  <c r="G6" i="10" s="1"/>
  <c r="AZ6" i="10"/>
  <c r="H6" i="10" s="1"/>
  <c r="BB6" i="10"/>
  <c r="K6" i="10" s="1"/>
  <c r="AY7" i="10"/>
  <c r="G7" i="10" s="1"/>
  <c r="AZ7" i="10"/>
  <c r="H7" i="10" s="1"/>
  <c r="BB7" i="10"/>
  <c r="K7" i="10" s="1"/>
  <c r="AY8" i="10"/>
  <c r="G8" i="10" s="1"/>
  <c r="AZ8" i="10"/>
  <c r="H8" i="10" s="1"/>
  <c r="BB8" i="10"/>
  <c r="K8" i="10" s="1"/>
  <c r="AY9" i="10"/>
  <c r="G9" i="10" s="1"/>
  <c r="AZ9" i="10"/>
  <c r="H9" i="10" s="1"/>
  <c r="BB9" i="10"/>
  <c r="K9" i="10" s="1"/>
  <c r="AY11" i="10"/>
  <c r="G11" i="10" s="1"/>
  <c r="AZ11" i="10"/>
  <c r="H11" i="10" s="1"/>
  <c r="BB11" i="10"/>
  <c r="K11" i="10" s="1"/>
  <c r="AY13" i="10"/>
  <c r="G13" i="10" s="1"/>
  <c r="AZ13" i="10"/>
  <c r="H13" i="10" s="1"/>
  <c r="BB13" i="10"/>
  <c r="K13" i="10" s="1"/>
  <c r="AY15" i="10"/>
  <c r="G15" i="10" s="1"/>
  <c r="AZ15" i="10"/>
  <c r="H15" i="10" s="1"/>
  <c r="BB15" i="10"/>
  <c r="K15" i="10" s="1"/>
  <c r="AY16" i="10"/>
  <c r="G16" i="10" s="1"/>
  <c r="AZ16" i="10"/>
  <c r="H16" i="10" s="1"/>
  <c r="BB16" i="10"/>
  <c r="K16" i="10" s="1"/>
  <c r="AY17" i="10"/>
  <c r="G17" i="10" s="1"/>
  <c r="AZ17" i="10"/>
  <c r="H17" i="10" s="1"/>
  <c r="BB17" i="10"/>
  <c r="K17" i="10" s="1"/>
  <c r="AY18" i="10"/>
  <c r="G18" i="10" s="1"/>
  <c r="AZ18" i="10"/>
  <c r="H18" i="10" s="1"/>
  <c r="BB18" i="10"/>
  <c r="K18" i="10" s="1"/>
  <c r="AY19" i="10"/>
  <c r="G19" i="10" s="1"/>
  <c r="AZ19" i="10"/>
  <c r="H19" i="10" s="1"/>
  <c r="BB19" i="10"/>
  <c r="K19" i="10" s="1"/>
  <c r="AY20" i="10"/>
  <c r="G20" i="10" s="1"/>
  <c r="AZ20" i="10"/>
  <c r="H20" i="10" s="1"/>
  <c r="BB20" i="10"/>
  <c r="K20" i="10" s="1"/>
  <c r="AY21" i="10"/>
  <c r="G21" i="10" s="1"/>
  <c r="AZ21" i="10"/>
  <c r="H21" i="10" s="1"/>
  <c r="BB21" i="10"/>
  <c r="K21" i="10" s="1"/>
  <c r="AY5" i="10"/>
  <c r="G5" i="10" s="1"/>
  <c r="AZ5" i="10"/>
  <c r="H5" i="10" s="1"/>
  <c r="BB5" i="10"/>
  <c r="K5" i="10" s="1"/>
  <c r="AY24" i="10"/>
  <c r="G24" i="10" s="1"/>
  <c r="AZ24" i="10"/>
  <c r="H24" i="10" s="1"/>
  <c r="BB24" i="10"/>
  <c r="K24" i="10" s="1"/>
  <c r="AY28" i="10"/>
  <c r="G28" i="10" s="1"/>
  <c r="AZ28" i="10"/>
  <c r="H28" i="10" s="1"/>
  <c r="BB28" i="10"/>
  <c r="K28" i="10" s="1"/>
  <c r="AY30" i="10"/>
  <c r="G30" i="10" s="1"/>
  <c r="AZ30" i="10"/>
  <c r="H30" i="10" s="1"/>
  <c r="BB30" i="10"/>
  <c r="K30" i="10" s="1"/>
  <c r="AY33" i="10"/>
  <c r="G33" i="10" s="1"/>
  <c r="AZ33" i="10"/>
  <c r="H33" i="10" s="1"/>
  <c r="BB33" i="10"/>
  <c r="K33" i="10" s="1"/>
  <c r="AY34" i="10"/>
  <c r="G34" i="10" s="1"/>
  <c r="AZ34" i="10"/>
  <c r="H34" i="10" s="1"/>
  <c r="BB34" i="10"/>
  <c r="K34" i="10" s="1"/>
  <c r="AY35" i="10"/>
  <c r="G35" i="10" s="1"/>
  <c r="AZ35" i="10"/>
  <c r="H35" i="10" s="1"/>
  <c r="BB35" i="10"/>
  <c r="K35" i="10" s="1"/>
  <c r="AY37" i="10"/>
  <c r="G37" i="10" s="1"/>
  <c r="AZ37" i="10"/>
  <c r="H37" i="10" s="1"/>
  <c r="BB37" i="10"/>
  <c r="K37" i="10" s="1"/>
  <c r="AY25" i="10"/>
  <c r="G25" i="10" s="1"/>
  <c r="AZ25" i="10"/>
  <c r="H25" i="10" s="1"/>
  <c r="BB25" i="10"/>
  <c r="K25" i="10" s="1"/>
  <c r="AY26" i="10"/>
  <c r="G26" i="10" s="1"/>
  <c r="AZ26" i="10"/>
  <c r="H26" i="10" s="1"/>
  <c r="BB26" i="10"/>
  <c r="K26" i="10" s="1"/>
  <c r="AY27" i="10"/>
  <c r="G27" i="10" s="1"/>
  <c r="AZ27" i="10"/>
  <c r="H27" i="10" s="1"/>
  <c r="BB27" i="10"/>
  <c r="K27" i="10" s="1"/>
  <c r="AY36" i="10"/>
  <c r="G36" i="10" s="1"/>
  <c r="AZ36" i="10"/>
  <c r="H36" i="10" s="1"/>
  <c r="BB36" i="10"/>
  <c r="K36" i="10" s="1"/>
  <c r="AY39" i="10"/>
  <c r="G39" i="10" s="1"/>
  <c r="AZ39" i="10"/>
  <c r="H39" i="10" s="1"/>
  <c r="BB39" i="10"/>
  <c r="K39" i="10" s="1"/>
  <c r="AY41" i="10"/>
  <c r="G41" i="10" s="1"/>
  <c r="AZ41" i="10"/>
  <c r="H41" i="10" s="1"/>
  <c r="BB41" i="10"/>
  <c r="K41" i="10" s="1"/>
  <c r="AY42" i="10"/>
  <c r="G42" i="10" s="1"/>
  <c r="AZ42" i="10"/>
  <c r="H42" i="10" s="1"/>
  <c r="BB42" i="10"/>
  <c r="K42" i="10" s="1"/>
  <c r="AY46" i="10"/>
  <c r="G46" i="10" s="1"/>
  <c r="AZ46" i="10"/>
  <c r="H46" i="10" s="1"/>
  <c r="BB46" i="10"/>
  <c r="K46" i="10" s="1"/>
  <c r="AY47" i="10"/>
  <c r="G47" i="10" s="1"/>
  <c r="AZ47" i="10"/>
  <c r="H47" i="10" s="1"/>
  <c r="BB47" i="10"/>
  <c r="K47" i="10" s="1"/>
  <c r="AY50" i="10"/>
  <c r="G50" i="10" s="1"/>
  <c r="AZ50" i="10"/>
  <c r="H50" i="10" s="1"/>
  <c r="BB50" i="10"/>
  <c r="K50" i="10" s="1"/>
  <c r="AY51" i="10"/>
  <c r="G51" i="10" s="1"/>
  <c r="AZ51" i="10"/>
  <c r="H51" i="10" s="1"/>
  <c r="BB51" i="10"/>
  <c r="K51" i="10" s="1"/>
  <c r="AY45" i="10"/>
  <c r="G45" i="10" s="1"/>
  <c r="AZ45" i="10"/>
  <c r="H45" i="10" s="1"/>
  <c r="BB45" i="10"/>
  <c r="K45" i="10" s="1"/>
  <c r="AY49" i="10"/>
  <c r="G49" i="10" s="1"/>
  <c r="AZ49" i="10"/>
  <c r="H49" i="10" s="1"/>
  <c r="BB49" i="10"/>
  <c r="K49" i="10" s="1"/>
  <c r="AY54" i="10"/>
  <c r="G54" i="10" s="1"/>
  <c r="AZ54" i="10"/>
  <c r="H54" i="10" s="1"/>
  <c r="BB54" i="10"/>
  <c r="K54" i="10" s="1"/>
  <c r="AY55" i="10"/>
  <c r="G55" i="10" s="1"/>
  <c r="AZ55" i="10"/>
  <c r="H55" i="10" s="1"/>
  <c r="BB55" i="10"/>
  <c r="K55" i="10" s="1"/>
  <c r="AY56" i="10"/>
  <c r="G56" i="10" s="1"/>
  <c r="AZ56" i="10"/>
  <c r="H56" i="10" s="1"/>
  <c r="BB56" i="10"/>
  <c r="K56" i="10" s="1"/>
  <c r="AY57" i="10"/>
  <c r="G57" i="10" s="1"/>
  <c r="AZ57" i="10"/>
  <c r="H57" i="10" s="1"/>
  <c r="BB57" i="10"/>
  <c r="K57" i="10" s="1"/>
  <c r="AY58" i="10"/>
  <c r="G58" i="10" s="1"/>
  <c r="AZ58" i="10"/>
  <c r="H58" i="10" s="1"/>
  <c r="BB58" i="10"/>
  <c r="K58" i="10" s="1"/>
  <c r="AY59" i="10"/>
  <c r="G59" i="10" s="1"/>
  <c r="AZ59" i="10"/>
  <c r="H59" i="10" s="1"/>
  <c r="BB59" i="10"/>
  <c r="K59" i="10" s="1"/>
  <c r="AY61" i="10"/>
  <c r="G61" i="10" s="1"/>
  <c r="AZ61" i="10"/>
  <c r="H61" i="10" s="1"/>
  <c r="BB61" i="10"/>
  <c r="K61" i="10" s="1"/>
  <c r="AY62" i="10"/>
  <c r="G62" i="10" s="1"/>
  <c r="AZ62" i="10"/>
  <c r="H62" i="10" s="1"/>
  <c r="BB62" i="10"/>
  <c r="K62" i="10" s="1"/>
  <c r="AY63" i="10"/>
  <c r="G63" i="10" s="1"/>
  <c r="AZ63" i="10"/>
  <c r="H63" i="10" s="1"/>
  <c r="BB63" i="10"/>
  <c r="K63" i="10" s="1"/>
  <c r="AY64" i="10"/>
  <c r="G64" i="10" s="1"/>
  <c r="AZ64" i="10"/>
  <c r="H64" i="10" s="1"/>
  <c r="BB64" i="10"/>
  <c r="K64" i="10" s="1"/>
  <c r="AY65" i="10"/>
  <c r="G65" i="10" s="1"/>
  <c r="AZ65" i="10"/>
  <c r="H65" i="10" s="1"/>
  <c r="BB65" i="10"/>
  <c r="K65" i="10" s="1"/>
  <c r="AY66" i="10"/>
  <c r="G66" i="10" s="1"/>
  <c r="AZ66" i="10"/>
  <c r="H66" i="10" s="1"/>
  <c r="BB66" i="10"/>
  <c r="K66" i="10" s="1"/>
  <c r="AY68" i="10"/>
  <c r="G68" i="10" s="1"/>
  <c r="AZ68" i="10"/>
  <c r="H68" i="10" s="1"/>
  <c r="BB68" i="10"/>
  <c r="K68" i="10" s="1"/>
  <c r="AY70" i="10"/>
  <c r="G70" i="10" s="1"/>
  <c r="AZ70" i="10"/>
  <c r="H70" i="10" s="1"/>
  <c r="BB70" i="10"/>
  <c r="K70" i="10" s="1"/>
  <c r="AY71" i="10"/>
  <c r="G71" i="10" s="1"/>
  <c r="AZ71" i="10"/>
  <c r="H71" i="10" s="1"/>
  <c r="BB71" i="10"/>
  <c r="K71" i="10" s="1"/>
  <c r="AY60" i="10"/>
  <c r="G60" i="10" s="1"/>
  <c r="AZ60" i="10"/>
  <c r="H60" i="10" s="1"/>
  <c r="BB60" i="10"/>
  <c r="K60" i="10" s="1"/>
  <c r="AY67" i="10"/>
  <c r="G67" i="10" s="1"/>
  <c r="AZ67" i="10"/>
  <c r="H67" i="10" s="1"/>
  <c r="BB67" i="10"/>
  <c r="K67" i="10" s="1"/>
  <c r="AY72" i="10"/>
  <c r="G72" i="10" s="1"/>
  <c r="AZ72" i="10"/>
  <c r="H72" i="10" s="1"/>
  <c r="BB72" i="10"/>
  <c r="K72" i="10" s="1"/>
  <c r="AY73" i="10"/>
  <c r="G73" i="10" s="1"/>
  <c r="AZ73" i="10"/>
  <c r="H73" i="10" s="1"/>
  <c r="BB73" i="10"/>
  <c r="K73" i="10" s="1"/>
  <c r="AY75" i="10"/>
  <c r="G75" i="10" s="1"/>
  <c r="AZ75" i="10"/>
  <c r="H75" i="10" s="1"/>
  <c r="BB75" i="10"/>
  <c r="K75" i="10" s="1"/>
  <c r="AY76" i="10"/>
  <c r="G76" i="10" s="1"/>
  <c r="AZ76" i="10"/>
  <c r="H76" i="10" s="1"/>
  <c r="BB76" i="10"/>
  <c r="K76" i="10" s="1"/>
  <c r="AY77" i="10"/>
  <c r="G77" i="10" s="1"/>
  <c r="AZ77" i="10"/>
  <c r="H77" i="10" s="1"/>
  <c r="BB77" i="10"/>
  <c r="K77" i="10" s="1"/>
  <c r="AY78" i="10"/>
  <c r="G78" i="10" s="1"/>
  <c r="AZ78" i="10"/>
  <c r="H78" i="10" s="1"/>
  <c r="BB78" i="10"/>
  <c r="K78" i="10" s="1"/>
  <c r="AY80" i="10"/>
  <c r="G80" i="10" s="1"/>
  <c r="AZ80" i="10"/>
  <c r="H80" i="10" s="1"/>
  <c r="BB80" i="10"/>
  <c r="K80" i="10" s="1"/>
  <c r="AY81" i="10"/>
  <c r="G81" i="10" s="1"/>
  <c r="AZ81" i="10"/>
  <c r="H81" i="10" s="1"/>
  <c r="BB81" i="10"/>
  <c r="K81" i="10" s="1"/>
  <c r="AY82" i="10"/>
  <c r="G82" i="10" s="1"/>
  <c r="AZ82" i="10"/>
  <c r="H82" i="10" s="1"/>
  <c r="BB82" i="10"/>
  <c r="K82" i="10" s="1"/>
  <c r="AY83" i="10"/>
  <c r="G83" i="10" s="1"/>
  <c r="AZ83" i="10"/>
  <c r="H83" i="10" s="1"/>
  <c r="BB83" i="10"/>
  <c r="K83" i="10" s="1"/>
  <c r="AY85" i="10"/>
  <c r="G85" i="10" s="1"/>
  <c r="AZ85" i="10"/>
  <c r="H85" i="10" s="1"/>
  <c r="BB85" i="10"/>
  <c r="K85" i="10" s="1"/>
  <c r="AY87" i="10"/>
  <c r="G87" i="10" s="1"/>
  <c r="AZ87" i="10"/>
  <c r="H87" i="10" s="1"/>
  <c r="BB87" i="10"/>
  <c r="K87" i="10" s="1"/>
  <c r="AY86" i="10"/>
  <c r="G86" i="10" s="1"/>
  <c r="AZ86" i="10"/>
  <c r="H86" i="10" s="1"/>
  <c r="BB86" i="10"/>
  <c r="K86" i="10" s="1"/>
  <c r="AY90" i="10"/>
  <c r="G90" i="10" s="1"/>
  <c r="AZ90" i="10"/>
  <c r="H90" i="10" s="1"/>
  <c r="BB90" i="10"/>
  <c r="K90" i="10" s="1"/>
  <c r="AY91" i="10"/>
  <c r="G91" i="10" s="1"/>
  <c r="AZ91" i="10"/>
  <c r="H91" i="10" s="1"/>
  <c r="BB91" i="10"/>
  <c r="K91" i="10" s="1"/>
  <c r="AY92" i="10"/>
  <c r="G92" i="10" s="1"/>
  <c r="AZ92" i="10"/>
  <c r="H92" i="10" s="1"/>
  <c r="BB92" i="10"/>
  <c r="K92" i="10" s="1"/>
  <c r="AY93" i="10"/>
  <c r="G93" i="10" s="1"/>
  <c r="AZ93" i="10"/>
  <c r="H93" i="10" s="1"/>
  <c r="BB93" i="10"/>
  <c r="K93" i="10" s="1"/>
  <c r="AY94" i="10"/>
  <c r="G94" i="10" s="1"/>
  <c r="AZ94" i="10"/>
  <c r="H94" i="10" s="1"/>
  <c r="BB94" i="10"/>
  <c r="K94" i="10" s="1"/>
  <c r="AY95" i="10"/>
  <c r="G95" i="10" s="1"/>
  <c r="AZ95" i="10"/>
  <c r="H95" i="10" s="1"/>
  <c r="BB95" i="10"/>
  <c r="K95" i="10" s="1"/>
  <c r="AY97" i="10"/>
  <c r="G97" i="10" s="1"/>
  <c r="AZ97" i="10"/>
  <c r="H97" i="10" s="1"/>
  <c r="BB97" i="10"/>
  <c r="K97" i="10" s="1"/>
  <c r="AY99" i="10"/>
  <c r="G99" i="10" s="1"/>
  <c r="AZ99" i="10"/>
  <c r="H99" i="10" s="1"/>
  <c r="BB99" i="10"/>
  <c r="K99" i="10" s="1"/>
  <c r="AY100" i="10"/>
  <c r="G100" i="10" s="1"/>
  <c r="AZ100" i="10"/>
  <c r="H100" i="10" s="1"/>
  <c r="BB100" i="10"/>
  <c r="K100" i="10" s="1"/>
  <c r="AY103" i="10"/>
  <c r="G103" i="10" s="1"/>
  <c r="AZ103" i="10"/>
  <c r="H103" i="10" s="1"/>
  <c r="BB103" i="10"/>
  <c r="K103" i="10" s="1"/>
  <c r="AY104" i="10"/>
  <c r="G104" i="10" s="1"/>
  <c r="AZ104" i="10"/>
  <c r="H104" i="10" s="1"/>
  <c r="BB104" i="10"/>
  <c r="K104" i="10" s="1"/>
  <c r="AY89" i="10"/>
  <c r="G89" i="10" s="1"/>
  <c r="AZ89" i="10"/>
  <c r="H89" i="10" s="1"/>
  <c r="BB89" i="10"/>
  <c r="K89" i="10" s="1"/>
  <c r="AY96" i="10"/>
  <c r="G96" i="10" s="1"/>
  <c r="AZ96" i="10"/>
  <c r="H96" i="10" s="1"/>
  <c r="BB96" i="10"/>
  <c r="K96" i="10" s="1"/>
  <c r="AY101" i="10"/>
  <c r="G101" i="10" s="1"/>
  <c r="AZ101" i="10"/>
  <c r="H101" i="10" s="1"/>
  <c r="BB101" i="10"/>
  <c r="K101" i="10" s="1"/>
  <c r="AY105" i="10"/>
  <c r="G105" i="10" s="1"/>
  <c r="AZ105" i="10"/>
  <c r="H105" i="10" s="1"/>
  <c r="BB105" i="10"/>
  <c r="K105" i="10" s="1"/>
  <c r="AY106" i="10"/>
  <c r="G106" i="10" s="1"/>
  <c r="AZ106" i="10"/>
  <c r="H106" i="10" s="1"/>
  <c r="BB106" i="10"/>
  <c r="K106" i="10" s="1"/>
  <c r="AY108" i="10"/>
  <c r="G108" i="10" s="1"/>
  <c r="AZ108" i="10"/>
  <c r="H108" i="10" s="1"/>
  <c r="BB108" i="10"/>
  <c r="K108" i="10" s="1"/>
  <c r="AY109" i="10"/>
  <c r="G109" i="10" s="1"/>
  <c r="AZ109" i="10"/>
  <c r="H109" i="10" s="1"/>
  <c r="BB109" i="10"/>
  <c r="K109" i="10" s="1"/>
  <c r="AY110" i="10"/>
  <c r="G110" i="10" s="1"/>
  <c r="AZ110" i="10"/>
  <c r="H110" i="10" s="1"/>
  <c r="BB110" i="10"/>
  <c r="K110" i="10" s="1"/>
  <c r="AY111" i="10"/>
  <c r="G111" i="10" s="1"/>
  <c r="AZ111" i="10"/>
  <c r="H111" i="10" s="1"/>
  <c r="BB111" i="10"/>
  <c r="K111" i="10" s="1"/>
  <c r="AY117" i="10"/>
  <c r="G117" i="10" s="1"/>
  <c r="AZ117" i="10"/>
  <c r="H117" i="10" s="1"/>
  <c r="BB117" i="10"/>
  <c r="K117" i="10" s="1"/>
  <c r="AY119" i="10"/>
  <c r="G119" i="10" s="1"/>
  <c r="AZ119" i="10"/>
  <c r="H119" i="10" s="1"/>
  <c r="BB119" i="10"/>
  <c r="K119" i="10" s="1"/>
  <c r="AY121" i="10"/>
  <c r="G121" i="10" s="1"/>
  <c r="AZ121" i="10"/>
  <c r="H121" i="10" s="1"/>
  <c r="BB121" i="10"/>
  <c r="K121" i="10" s="1"/>
  <c r="AY122" i="10"/>
  <c r="G122" i="10" s="1"/>
  <c r="AZ122" i="10"/>
  <c r="H122" i="10" s="1"/>
  <c r="BB122" i="10"/>
  <c r="K122" i="10" s="1"/>
  <c r="AY114" i="10"/>
  <c r="G114" i="10" s="1"/>
  <c r="AZ114" i="10"/>
  <c r="H114" i="10" s="1"/>
  <c r="BB114" i="10"/>
  <c r="K114" i="10" s="1"/>
  <c r="AY116" i="10"/>
  <c r="G116" i="10" s="1"/>
  <c r="AZ116" i="10"/>
  <c r="H116" i="10" s="1"/>
  <c r="BB116" i="10"/>
  <c r="K116" i="10" s="1"/>
  <c r="AY120" i="10"/>
  <c r="G120" i="10" s="1"/>
  <c r="AZ120" i="10"/>
  <c r="H120" i="10" s="1"/>
  <c r="BB120" i="10"/>
  <c r="K120" i="10" s="1"/>
  <c r="AY123" i="10"/>
  <c r="G123" i="10" s="1"/>
  <c r="AZ123" i="10"/>
  <c r="H123" i="10" s="1"/>
  <c r="BB123" i="10"/>
  <c r="K123" i="10" s="1"/>
  <c r="AY124" i="10"/>
  <c r="G124" i="10" s="1"/>
  <c r="AZ124" i="10"/>
  <c r="H124" i="10" s="1"/>
  <c r="BB124" i="10"/>
  <c r="K124" i="10" s="1"/>
  <c r="AY125" i="10"/>
  <c r="G125" i="10" s="1"/>
  <c r="AZ125" i="10"/>
  <c r="H125" i="10" s="1"/>
  <c r="BB125" i="10"/>
  <c r="K125" i="10" s="1"/>
  <c r="AY126" i="10"/>
  <c r="G126" i="10" s="1"/>
  <c r="AZ126" i="10"/>
  <c r="H126" i="10" s="1"/>
  <c r="BB126" i="10"/>
  <c r="K126" i="10" s="1"/>
  <c r="AY127" i="10"/>
  <c r="G127" i="10" s="1"/>
  <c r="AZ127" i="10"/>
  <c r="H127" i="10" s="1"/>
  <c r="BB127" i="10"/>
  <c r="K127" i="10" s="1"/>
  <c r="AY130" i="10"/>
  <c r="G130" i="10" s="1"/>
  <c r="AZ130" i="10"/>
  <c r="H130" i="10" s="1"/>
  <c r="BB130" i="10"/>
  <c r="K130" i="10" s="1"/>
  <c r="AY132" i="10"/>
  <c r="G132" i="10" s="1"/>
  <c r="AZ132" i="10"/>
  <c r="H132" i="10" s="1"/>
  <c r="BB132" i="10"/>
  <c r="K132" i="10" s="1"/>
  <c r="AY133" i="10"/>
  <c r="G133" i="10" s="1"/>
  <c r="AZ133" i="10"/>
  <c r="H133" i="10" s="1"/>
  <c r="BB133" i="10"/>
  <c r="K133" i="10" s="1"/>
  <c r="AY136" i="10"/>
  <c r="G136" i="10" s="1"/>
  <c r="AZ136" i="10"/>
  <c r="H136" i="10" s="1"/>
  <c r="BB136" i="10"/>
  <c r="K136" i="10" s="1"/>
  <c r="AY129" i="10"/>
  <c r="G129" i="10" s="1"/>
  <c r="AZ129" i="10"/>
  <c r="H129" i="10" s="1"/>
  <c r="BB129" i="10"/>
  <c r="K129" i="10" s="1"/>
  <c r="AY134" i="10"/>
  <c r="G134" i="10" s="1"/>
  <c r="AZ134" i="10"/>
  <c r="H134" i="10" s="1"/>
  <c r="BB134" i="10"/>
  <c r="K134" i="10" s="1"/>
  <c r="AY135" i="10"/>
  <c r="G135" i="10" s="1"/>
  <c r="AZ135" i="10"/>
  <c r="H135" i="10" s="1"/>
  <c r="BB135" i="10"/>
  <c r="K135" i="10" s="1"/>
  <c r="AY69" i="10"/>
  <c r="G69" i="10" s="1"/>
  <c r="AZ69" i="10"/>
  <c r="H69" i="10" s="1"/>
  <c r="BB69" i="10"/>
  <c r="K69" i="10" s="1"/>
  <c r="BA129" i="10" l="1"/>
  <c r="I129" i="10" s="1"/>
  <c r="BA132" i="10"/>
  <c r="I132" i="10" s="1"/>
  <c r="BA126" i="10"/>
  <c r="I126" i="10" s="1"/>
  <c r="BA120" i="10"/>
  <c r="I120" i="10" s="1"/>
  <c r="BA122" i="10"/>
  <c r="I122" i="10" s="1"/>
  <c r="BA117" i="10"/>
  <c r="I117" i="10" s="1"/>
  <c r="BA110" i="10"/>
  <c r="I110" i="10" s="1"/>
  <c r="BA106" i="10"/>
  <c r="I106" i="10" s="1"/>
  <c r="BA89" i="10"/>
  <c r="I89" i="10" s="1"/>
  <c r="BA100" i="10"/>
  <c r="I100" i="10" s="1"/>
  <c r="BA95" i="10"/>
  <c r="I95" i="10" s="1"/>
  <c r="BA91" i="10"/>
  <c r="I91" i="10" s="1"/>
  <c r="BA86" i="10"/>
  <c r="I86" i="10" s="1"/>
  <c r="BA83" i="10"/>
  <c r="I83" i="10" s="1"/>
  <c r="BA80" i="10"/>
  <c r="I80" i="10" s="1"/>
  <c r="BA76" i="10"/>
  <c r="I76" i="10" s="1"/>
  <c r="BA67" i="10"/>
  <c r="I67" i="10" s="1"/>
  <c r="BA68" i="10"/>
  <c r="I68" i="10" s="1"/>
  <c r="BA63" i="10"/>
  <c r="I63" i="10" s="1"/>
  <c r="BA58" i="10"/>
  <c r="I58" i="10" s="1"/>
  <c r="BA54" i="10"/>
  <c r="I54" i="10" s="1"/>
  <c r="BA50" i="10"/>
  <c r="I50" i="10" s="1"/>
  <c r="BA39" i="10"/>
  <c r="I39" i="10" s="1"/>
  <c r="BA26" i="10"/>
  <c r="I26" i="10" s="1"/>
  <c r="BA37" i="10"/>
  <c r="I37" i="10" s="1"/>
  <c r="BA24" i="10"/>
  <c r="I24" i="10" s="1"/>
  <c r="BA19" i="10"/>
  <c r="I19" i="10" s="1"/>
  <c r="BA15" i="10"/>
  <c r="I15" i="10" s="1"/>
  <c r="BA11" i="10"/>
  <c r="I11" i="10" s="1"/>
  <c r="BA7" i="10"/>
  <c r="I7" i="10" s="1"/>
  <c r="BA69" i="10"/>
  <c r="I69" i="10" s="1"/>
  <c r="BA133" i="10"/>
  <c r="I133" i="10" s="1"/>
  <c r="BA123" i="10"/>
  <c r="I123" i="10" s="1"/>
  <c r="BA92" i="10"/>
  <c r="I92" i="10" s="1"/>
  <c r="BA77" i="10"/>
  <c r="I77" i="10" s="1"/>
  <c r="BA72" i="10"/>
  <c r="I72" i="10" s="1"/>
  <c r="BA70" i="10"/>
  <c r="I70" i="10" s="1"/>
  <c r="BA64" i="10"/>
  <c r="I64" i="10" s="1"/>
  <c r="BA59" i="10"/>
  <c r="I59" i="10" s="1"/>
  <c r="BA55" i="10"/>
  <c r="I55" i="10" s="1"/>
  <c r="BA51" i="10"/>
  <c r="I51" i="10" s="1"/>
  <c r="BA27" i="10"/>
  <c r="I27" i="10" s="1"/>
  <c r="BA33" i="10"/>
  <c r="I33" i="10" s="1"/>
  <c r="BA28" i="10"/>
  <c r="I28" i="10" s="1"/>
  <c r="BA20" i="10"/>
  <c r="I20" i="10" s="1"/>
  <c r="BA16" i="10"/>
  <c r="I16" i="10" s="1"/>
  <c r="BA8" i="10"/>
  <c r="I8" i="10" s="1"/>
  <c r="BA134" i="10"/>
  <c r="I134" i="10" s="1"/>
  <c r="BA127" i="10"/>
  <c r="I127" i="10" s="1"/>
  <c r="BA114" i="10"/>
  <c r="I114" i="10" s="1"/>
  <c r="BA111" i="10"/>
  <c r="I111" i="10" s="1"/>
  <c r="BA96" i="10"/>
  <c r="I96" i="10" s="1"/>
  <c r="BA97" i="10"/>
  <c r="I97" i="10" s="1"/>
  <c r="BA135" i="10"/>
  <c r="I135" i="10" s="1"/>
  <c r="BA136" i="10"/>
  <c r="I136" i="10" s="1"/>
  <c r="BA124" i="10"/>
  <c r="I124" i="10" s="1"/>
  <c r="BA119" i="10"/>
  <c r="I119" i="10" s="1"/>
  <c r="BA108" i="10"/>
  <c r="I108" i="10" s="1"/>
  <c r="BA101" i="10"/>
  <c r="I101" i="10" s="1"/>
  <c r="BA103" i="10"/>
  <c r="I103" i="10" s="1"/>
  <c r="BA93" i="10"/>
  <c r="I93" i="10" s="1"/>
  <c r="BA85" i="10"/>
  <c r="I85" i="10" s="1"/>
  <c r="BA81" i="10"/>
  <c r="I81" i="10" s="1"/>
  <c r="BA78" i="10"/>
  <c r="I78" i="10" s="1"/>
  <c r="BA73" i="10"/>
  <c r="I73" i="10" s="1"/>
  <c r="BA71" i="10"/>
  <c r="I71" i="10" s="1"/>
  <c r="BA65" i="10"/>
  <c r="I65" i="10" s="1"/>
  <c r="BA61" i="10"/>
  <c r="I61" i="10" s="1"/>
  <c r="BA56" i="10"/>
  <c r="I56" i="10" s="1"/>
  <c r="BA49" i="10"/>
  <c r="I49" i="10" s="1"/>
  <c r="BA46" i="10"/>
  <c r="I46" i="10" s="1"/>
  <c r="BA41" i="10"/>
  <c r="I41" i="10" s="1"/>
  <c r="BA34" i="10"/>
  <c r="I34" i="10" s="1"/>
  <c r="BA21" i="10"/>
  <c r="I21" i="10" s="1"/>
  <c r="BA17" i="10"/>
  <c r="I17" i="10" s="1"/>
  <c r="BA13" i="10"/>
  <c r="I13" i="10" s="1"/>
  <c r="BA9" i="10"/>
  <c r="I9" i="10" s="1"/>
  <c r="BA4" i="10"/>
  <c r="I4" i="10" s="1"/>
  <c r="BA130" i="10"/>
  <c r="I130" i="10" s="1"/>
  <c r="BA125" i="10"/>
  <c r="I125" i="10" s="1"/>
  <c r="BA116" i="10"/>
  <c r="I116" i="10" s="1"/>
  <c r="BA121" i="10"/>
  <c r="I121" i="10" s="1"/>
  <c r="BA109" i="10"/>
  <c r="I109" i="10" s="1"/>
  <c r="BA105" i="10"/>
  <c r="I105" i="10" s="1"/>
  <c r="BA104" i="10"/>
  <c r="I104" i="10" s="1"/>
  <c r="BA99" i="10"/>
  <c r="I99" i="10" s="1"/>
  <c r="BA94" i="10"/>
  <c r="I94" i="10" s="1"/>
  <c r="BA90" i="10"/>
  <c r="I90" i="10" s="1"/>
  <c r="BA87" i="10"/>
  <c r="I87" i="10" s="1"/>
  <c r="BA82" i="10"/>
  <c r="I82" i="10" s="1"/>
  <c r="BA75" i="10"/>
  <c r="I75" i="10" s="1"/>
  <c r="BA60" i="10"/>
  <c r="I60" i="10" s="1"/>
  <c r="BA66" i="10"/>
  <c r="I66" i="10" s="1"/>
  <c r="BA62" i="10"/>
  <c r="I62" i="10" s="1"/>
  <c r="BA57" i="10"/>
  <c r="I57" i="10" s="1"/>
  <c r="BA45" i="10"/>
  <c r="I45" i="10" s="1"/>
  <c r="BA47" i="10"/>
  <c r="I47" i="10" s="1"/>
  <c r="BA42" i="10"/>
  <c r="I42" i="10" s="1"/>
  <c r="BA36" i="10"/>
  <c r="I36" i="10" s="1"/>
  <c r="BA25" i="10"/>
  <c r="I25" i="10" s="1"/>
  <c r="BA35" i="10"/>
  <c r="I35" i="10" s="1"/>
  <c r="BA30" i="10"/>
  <c r="I30" i="10" s="1"/>
  <c r="BA5" i="10"/>
  <c r="I5" i="10" s="1"/>
  <c r="BA18" i="10"/>
  <c r="I18" i="10" s="1"/>
  <c r="BA6" i="10"/>
  <c r="I6" i="10" s="1"/>
  <c r="O108" i="2" l="1"/>
  <c r="C5" i="7"/>
  <c r="G25" i="7"/>
  <c r="G6" i="7"/>
  <c r="G5" i="7"/>
  <c r="G7" i="7"/>
  <c r="G10" i="7"/>
  <c r="G9" i="7"/>
  <c r="G8" i="7"/>
  <c r="G11" i="7"/>
  <c r="G4" i="7"/>
  <c r="AZ3" i="10" l="1"/>
  <c r="H3" i="10" s="1"/>
  <c r="G3" i="10"/>
  <c r="O102" i="2" l="1"/>
  <c r="O106" i="2"/>
  <c r="O100" i="2"/>
  <c r="O88" i="2"/>
  <c r="O81" i="2"/>
  <c r="O75" i="2"/>
  <c r="O107" i="2"/>
  <c r="O104" i="2"/>
  <c r="O97" i="2"/>
  <c r="O90" i="2"/>
  <c r="O85" i="2"/>
  <c r="O82" i="2"/>
  <c r="O78" i="2"/>
  <c r="O72" i="2"/>
  <c r="O66" i="2"/>
  <c r="O63" i="2"/>
  <c r="O60" i="2"/>
  <c r="O56" i="2"/>
  <c r="O52" i="2"/>
  <c r="O48" i="2"/>
  <c r="O44" i="2"/>
  <c r="O40" i="2"/>
  <c r="O37" i="2"/>
  <c r="O32" i="2"/>
  <c r="O30" i="2"/>
  <c r="O22" i="2"/>
  <c r="O16" i="2"/>
  <c r="O103" i="2"/>
  <c r="O71" i="2"/>
  <c r="O105" i="2"/>
  <c r="O12" i="2"/>
  <c r="O7" i="2"/>
  <c r="O96" i="2"/>
  <c r="O59" i="2"/>
  <c r="O51" i="2"/>
  <c r="O43" i="2"/>
  <c r="O27" i="2"/>
  <c r="O21" i="2"/>
  <c r="O15" i="2"/>
  <c r="O101" i="2"/>
  <c r="O98" i="2"/>
  <c r="O95" i="2"/>
  <c r="O94" i="2"/>
  <c r="O91" i="2"/>
  <c r="O89" i="2"/>
  <c r="O86" i="2"/>
  <c r="O84" i="2"/>
  <c r="O80" i="2"/>
  <c r="O77" i="2"/>
  <c r="O74" i="2"/>
  <c r="O73" i="2"/>
  <c r="O69" i="2"/>
  <c r="O68" i="2"/>
  <c r="O67" i="2"/>
  <c r="O64" i="2"/>
  <c r="O61" i="2"/>
  <c r="O58" i="2"/>
  <c r="O54" i="2"/>
  <c r="O50" i="2"/>
  <c r="O46" i="2"/>
  <c r="O42" i="2"/>
  <c r="O38" i="2"/>
  <c r="O36" i="2"/>
  <c r="O33" i="2"/>
  <c r="O31" i="2"/>
  <c r="O28" i="2"/>
  <c r="O25" i="2"/>
  <c r="O24" i="2"/>
  <c r="O18" i="2"/>
  <c r="O17" i="2"/>
  <c r="O13" i="2"/>
  <c r="O10" i="2"/>
  <c r="O8" i="2"/>
  <c r="O4" i="2"/>
  <c r="O93" i="2"/>
  <c r="O62" i="2"/>
  <c r="O55" i="2"/>
  <c r="O47" i="2"/>
  <c r="O39" i="2"/>
  <c r="O35" i="2"/>
  <c r="O19" i="2"/>
  <c r="O11" i="2"/>
  <c r="O6" i="2"/>
  <c r="O99" i="2"/>
  <c r="O92" i="2"/>
  <c r="O87" i="2"/>
  <c r="O83" i="2"/>
  <c r="O79" i="2"/>
  <c r="O76" i="2"/>
  <c r="O70" i="2"/>
  <c r="O65" i="2"/>
  <c r="O57" i="2"/>
  <c r="O53" i="2"/>
  <c r="O49" i="2"/>
  <c r="O45" i="2"/>
  <c r="O41" i="2"/>
  <c r="O34" i="2"/>
  <c r="O29" i="2"/>
  <c r="O26" i="2"/>
  <c r="O23" i="2"/>
  <c r="O20" i="2"/>
  <c r="O14" i="2"/>
  <c r="O5" i="2"/>
  <c r="O9" i="2"/>
  <c r="O3" i="2"/>
  <c r="A142" i="10"/>
  <c r="A174" i="10"/>
  <c r="A162" i="10"/>
  <c r="A178" i="10"/>
  <c r="A189" i="10"/>
  <c r="A80" i="10"/>
  <c r="A223" i="10"/>
  <c r="A246" i="10"/>
  <c r="A236" i="10"/>
  <c r="A159" i="10"/>
  <c r="A177" i="10"/>
  <c r="A209" i="10"/>
  <c r="A214" i="10"/>
  <c r="A221" i="10"/>
  <c r="A232" i="10"/>
  <c r="A234" i="10"/>
  <c r="A238" i="10"/>
  <c r="A258" i="10"/>
  <c r="A263" i="10"/>
  <c r="A219" i="10"/>
  <c r="A195" i="10"/>
  <c r="A255" i="10"/>
  <c r="A185" i="10"/>
  <c r="A160" i="10"/>
  <c r="A161" i="10"/>
  <c r="A163" i="10"/>
  <c r="A182" i="10"/>
  <c r="A188" i="10"/>
  <c r="A194" i="10"/>
  <c r="A226" i="10"/>
  <c r="A247" i="10"/>
  <c r="A248" i="10"/>
  <c r="A167" i="10"/>
  <c r="A259" i="10"/>
  <c r="A158" i="10"/>
  <c r="A216" i="10"/>
  <c r="A172" i="10"/>
  <c r="A173" i="10"/>
  <c r="A192" i="10"/>
  <c r="A239" i="10"/>
  <c r="A253" i="10"/>
  <c r="A256" i="10"/>
  <c r="A264" i="10"/>
  <c r="A265" i="10"/>
  <c r="A267" i="10"/>
  <c r="A156" i="10"/>
  <c r="A175" i="10"/>
  <c r="A240" i="10"/>
  <c r="A148" i="10"/>
  <c r="A153" i="10"/>
  <c r="A157" i="10"/>
  <c r="A224" i="10"/>
  <c r="A237" i="10"/>
  <c r="A241" i="10"/>
  <c r="A254" i="10"/>
  <c r="A260" i="10"/>
  <c r="A266" i="10"/>
  <c r="A151" i="10"/>
  <c r="A205" i="10"/>
  <c r="A225" i="10"/>
  <c r="A249" i="10"/>
  <c r="A141" i="10"/>
  <c r="A235" i="10"/>
  <c r="A145" i="10"/>
  <c r="A193" i="10"/>
  <c r="A199" i="10"/>
  <c r="A200" i="10"/>
  <c r="A207" i="10"/>
  <c r="A212" i="10"/>
  <c r="A181" i="10"/>
  <c r="A168" i="10"/>
  <c r="A155" i="10"/>
  <c r="A164" i="10"/>
  <c r="A183" i="10"/>
  <c r="A215" i="10"/>
  <c r="A220" i="10"/>
  <c r="A245" i="10"/>
  <c r="A261" i="10"/>
  <c r="A196" i="10"/>
  <c r="A230" i="10"/>
  <c r="A138" i="10"/>
  <c r="A139" i="10"/>
  <c r="A140" i="10"/>
  <c r="A143" i="10"/>
  <c r="A144" i="10"/>
  <c r="A146" i="10"/>
  <c r="A147" i="10"/>
  <c r="A149" i="10"/>
  <c r="A150" i="10"/>
  <c r="A152" i="10"/>
  <c r="A154" i="10"/>
  <c r="A165" i="10"/>
  <c r="A166" i="10"/>
  <c r="A169" i="10"/>
  <c r="A170" i="10"/>
  <c r="A171" i="10"/>
  <c r="A176" i="10"/>
  <c r="A179" i="10"/>
  <c r="A180" i="10"/>
  <c r="A184" i="10"/>
  <c r="A186" i="10"/>
  <c r="A187" i="10"/>
  <c r="A190" i="10"/>
  <c r="A191" i="10"/>
  <c r="A197" i="10"/>
  <c r="A198" i="10"/>
  <c r="A201" i="10"/>
  <c r="A202" i="10"/>
  <c r="A203" i="10"/>
  <c r="A204" i="10"/>
  <c r="A206" i="10"/>
  <c r="A208" i="10"/>
  <c r="A210" i="10"/>
  <c r="A211" i="10"/>
  <c r="A213" i="10"/>
  <c r="A217" i="10"/>
  <c r="A218" i="10"/>
  <c r="A222" i="10"/>
  <c r="A227" i="10"/>
  <c r="A228" i="10"/>
  <c r="A229" i="10"/>
  <c r="A231" i="10"/>
  <c r="A233" i="10"/>
  <c r="A242" i="10"/>
  <c r="A243" i="10"/>
  <c r="A244" i="10"/>
  <c r="A250" i="10"/>
  <c r="A251" i="10"/>
  <c r="A252" i="10"/>
  <c r="A257" i="10"/>
  <c r="A262" i="10"/>
  <c r="A268" i="10"/>
  <c r="A6" i="10"/>
  <c r="A7" i="10"/>
  <c r="A8" i="10"/>
  <c r="A9" i="10"/>
  <c r="A10" i="10"/>
  <c r="A11" i="10"/>
  <c r="A13" i="10"/>
  <c r="A14" i="10"/>
  <c r="A17" i="10"/>
  <c r="A18" i="10"/>
  <c r="A19" i="10"/>
  <c r="A20" i="10"/>
  <c r="A21" i="10"/>
  <c r="A4" i="10"/>
  <c r="A16" i="10"/>
  <c r="A72" i="10"/>
  <c r="A73" i="10"/>
  <c r="A74" i="10"/>
  <c r="A77" i="10"/>
  <c r="A78" i="10"/>
  <c r="A79" i="10"/>
  <c r="A82" i="10"/>
  <c r="A85" i="10"/>
  <c r="A86" i="10"/>
  <c r="A87" i="10"/>
  <c r="A81" i="10"/>
  <c r="A76" i="10"/>
  <c r="A75" i="10"/>
  <c r="A83" i="10"/>
  <c r="A84" i="10"/>
  <c r="A41" i="10"/>
  <c r="A42" i="10"/>
  <c r="A43" i="10"/>
  <c r="A44" i="10"/>
  <c r="A47" i="10"/>
  <c r="A51" i="10"/>
  <c r="A39" i="10"/>
  <c r="A46" i="10"/>
  <c r="A53" i="10"/>
  <c r="A50" i="10"/>
  <c r="A40" i="10"/>
  <c r="A24" i="10"/>
  <c r="A28" i="10"/>
  <c r="A29" i="10"/>
  <c r="A32" i="10"/>
  <c r="A34" i="10"/>
  <c r="A35" i="10"/>
  <c r="A37" i="10"/>
  <c r="A30" i="10"/>
  <c r="A33" i="10"/>
  <c r="A88" i="10"/>
  <c r="A89" i="10"/>
  <c r="A91" i="10"/>
  <c r="A92" i="10"/>
  <c r="A93" i="10"/>
  <c r="A94" i="10"/>
  <c r="A15" i="10"/>
  <c r="A95" i="10"/>
  <c r="A97" i="10"/>
  <c r="A102" i="10"/>
  <c r="A104" i="10"/>
  <c r="A12" i="10"/>
  <c r="A98" i="10"/>
  <c r="A100" i="10"/>
  <c r="A90" i="10"/>
  <c r="A103" i="10"/>
  <c r="A99" i="10"/>
  <c r="A106" i="10"/>
  <c r="A108" i="10"/>
  <c r="A110" i="10"/>
  <c r="A111" i="10"/>
  <c r="A113" i="10"/>
  <c r="A117" i="10"/>
  <c r="A122" i="10"/>
  <c r="A131" i="10"/>
  <c r="A118" i="10"/>
  <c r="A109" i="10"/>
  <c r="A121" i="10"/>
  <c r="A119" i="10"/>
  <c r="A112" i="10"/>
  <c r="A107" i="10"/>
  <c r="A123" i="10"/>
  <c r="A124" i="10"/>
  <c r="A125" i="10"/>
  <c r="A127" i="10"/>
  <c r="A128" i="10"/>
  <c r="A129" i="10"/>
  <c r="A130" i="10"/>
  <c r="A132" i="10"/>
  <c r="A135" i="10"/>
  <c r="A136" i="10"/>
  <c r="A133" i="10"/>
  <c r="A134" i="10"/>
  <c r="A126" i="10"/>
  <c r="A137" i="10"/>
  <c r="A54" i="10"/>
  <c r="A56" i="10"/>
  <c r="A57" i="10"/>
  <c r="A59" i="10"/>
  <c r="A61" i="10"/>
  <c r="A63" i="10"/>
  <c r="A64" i="10"/>
  <c r="A65" i="10"/>
  <c r="A66" i="10"/>
  <c r="A71" i="10"/>
  <c r="A62" i="10"/>
  <c r="A55" i="10"/>
  <c r="A58" i="10"/>
  <c r="A68" i="10"/>
  <c r="A70" i="10"/>
  <c r="A5" i="10"/>
  <c r="A22" i="10"/>
  <c r="A23" i="10"/>
  <c r="A25" i="10"/>
  <c r="A26" i="10"/>
  <c r="A27" i="10"/>
  <c r="A31" i="10"/>
  <c r="A36" i="10"/>
  <c r="A38" i="10"/>
  <c r="A45" i="10"/>
  <c r="A48" i="10"/>
  <c r="A49" i="10"/>
  <c r="A52" i="10"/>
  <c r="A60" i="10"/>
  <c r="A67" i="10"/>
  <c r="A96" i="10"/>
  <c r="A101" i="10"/>
  <c r="A105" i="10"/>
  <c r="A114" i="10"/>
  <c r="A115" i="10"/>
  <c r="A116" i="10"/>
  <c r="A120" i="10"/>
  <c r="J207" i="10" l="1"/>
  <c r="J235" i="10"/>
  <c r="J141" i="10"/>
  <c r="J175" i="10"/>
  <c r="J234" i="10"/>
  <c r="J201" i="10"/>
  <c r="J263" i="10"/>
  <c r="J214" i="10"/>
  <c r="J233" i="10"/>
  <c r="J164" i="10"/>
  <c r="J255" i="10"/>
  <c r="J236" i="10"/>
  <c r="J162" i="10"/>
  <c r="J231" i="10"/>
  <c r="J171" i="10"/>
  <c r="J220" i="10"/>
  <c r="J215" i="10"/>
  <c r="J183" i="10"/>
  <c r="J158" i="10"/>
  <c r="J240" i="10"/>
  <c r="J138" i="10"/>
  <c r="J224" i="10"/>
  <c r="J198" i="10"/>
  <c r="J169" i="10"/>
  <c r="J140" i="10"/>
  <c r="J222" i="10"/>
  <c r="J187" i="10"/>
  <c r="J179" i="10"/>
  <c r="J184" i="10"/>
  <c r="J165" i="10"/>
  <c r="J149" i="10"/>
  <c r="J143" i="10"/>
  <c r="J144" i="10"/>
  <c r="J205" i="10"/>
  <c r="J260" i="10"/>
  <c r="J265" i="10"/>
  <c r="J167" i="10"/>
  <c r="J182" i="10"/>
  <c r="J163" i="10"/>
  <c r="J160" i="10"/>
  <c r="J232" i="10"/>
  <c r="J189" i="10"/>
  <c r="J178" i="10"/>
  <c r="J142" i="10"/>
  <c r="J261" i="10"/>
  <c r="J168" i="10"/>
  <c r="J227" i="10"/>
  <c r="J190" i="10"/>
  <c r="J200" i="10"/>
  <c r="J262" i="10"/>
  <c r="J257" i="10"/>
  <c r="J213" i="10"/>
  <c r="J211" i="10"/>
  <c r="J180" i="10"/>
  <c r="J266" i="10"/>
  <c r="J177" i="10"/>
  <c r="J250" i="10"/>
  <c r="J244" i="10"/>
  <c r="J206" i="10"/>
  <c r="J204" i="10"/>
  <c r="J155" i="10"/>
  <c r="J254" i="10"/>
  <c r="J237" i="10"/>
  <c r="J267" i="10"/>
  <c r="J252" i="10"/>
  <c r="J243" i="10"/>
  <c r="J229" i="10"/>
  <c r="J218" i="10"/>
  <c r="J210" i="10"/>
  <c r="J203" i="10"/>
  <c r="J197" i="10"/>
  <c r="J154" i="10"/>
  <c r="J146" i="10"/>
  <c r="J230" i="10"/>
  <c r="J245" i="10"/>
  <c r="J145" i="10"/>
  <c r="J195" i="10"/>
  <c r="J209" i="10"/>
  <c r="J268" i="10"/>
  <c r="J251" i="10"/>
  <c r="J242" i="10"/>
  <c r="J228" i="10"/>
  <c r="J217" i="10"/>
  <c r="J208" i="10"/>
  <c r="J202" i="10"/>
  <c r="J191" i="10"/>
  <c r="J170" i="10"/>
  <c r="J152" i="10"/>
  <c r="J225" i="10"/>
  <c r="J157" i="10"/>
  <c r="J153" i="10"/>
  <c r="J148" i="10"/>
  <c r="J258" i="10"/>
  <c r="J186" i="10"/>
  <c r="J176" i="10"/>
  <c r="J166" i="10"/>
  <c r="J150" i="10"/>
  <c r="J139" i="10"/>
  <c r="J196" i="10"/>
  <c r="J212" i="10"/>
  <c r="J199" i="10"/>
  <c r="J249" i="10"/>
  <c r="J151" i="10"/>
  <c r="J264" i="10"/>
  <c r="J173" i="10"/>
  <c r="J247" i="10"/>
  <c r="J226" i="10"/>
  <c r="J156" i="10"/>
  <c r="J256" i="10"/>
  <c r="J192" i="10"/>
  <c r="J172" i="10"/>
  <c r="J259" i="10"/>
  <c r="J248" i="10"/>
  <c r="J194" i="10"/>
  <c r="J181" i="10"/>
  <c r="J241" i="10"/>
  <c r="J253" i="10"/>
  <c r="J239" i="10"/>
  <c r="J216" i="10"/>
  <c r="J188" i="10"/>
  <c r="J185" i="10"/>
  <c r="J219" i="10"/>
  <c r="J238" i="10"/>
  <c r="J221" i="10"/>
  <c r="J159" i="10"/>
  <c r="J246" i="10"/>
  <c r="J223" i="10"/>
  <c r="J174" i="10"/>
  <c r="P6" i="12" l="1"/>
  <c r="O6" i="12"/>
  <c r="P5" i="12"/>
  <c r="O5" i="12"/>
  <c r="A3" i="10"/>
  <c r="S5" i="12" l="1"/>
  <c r="N5" i="12"/>
  <c r="S6" i="12"/>
  <c r="N6" i="12"/>
  <c r="B3" i="12"/>
  <c r="B4" i="12" s="1"/>
  <c r="B5" i="12" s="1"/>
  <c r="B6" i="12"/>
  <c r="B7" i="12" l="1"/>
  <c r="B8" i="12" s="1"/>
  <c r="B9" i="12" s="1"/>
  <c r="B10" i="12"/>
  <c r="B11" i="12" l="1"/>
  <c r="B12" i="12" s="1"/>
  <c r="B13" i="12" s="1"/>
  <c r="B14" i="12"/>
  <c r="B15" i="12" l="1"/>
  <c r="B16" i="12" s="1"/>
  <c r="B17" i="12" s="1"/>
  <c r="B18" i="12"/>
  <c r="B19" i="12" l="1"/>
  <c r="B20" i="12" s="1"/>
  <c r="B21" i="12" s="1"/>
  <c r="B22" i="12"/>
  <c r="B23" i="12" l="1"/>
  <c r="B24" i="12" s="1"/>
  <c r="B25" i="12" s="1"/>
  <c r="B26" i="12"/>
  <c r="B30" i="12" s="1"/>
  <c r="I7" i="6"/>
  <c r="J7" i="6"/>
  <c r="B27" i="12" l="1"/>
  <c r="B28" i="12" s="1"/>
  <c r="B29" i="12" s="1"/>
  <c r="K7" i="6"/>
  <c r="I15" i="6"/>
  <c r="AX35" i="11" s="1"/>
  <c r="J15" i="6"/>
  <c r="AY35" i="11" s="1"/>
  <c r="BA35" i="11"/>
  <c r="AZ35" i="11" l="1"/>
  <c r="K15" i="6"/>
  <c r="I3" i="6"/>
  <c r="I10" i="6"/>
  <c r="AX4" i="11" s="1"/>
  <c r="J10" i="6"/>
  <c r="I2" i="6"/>
  <c r="AX34" i="11" s="1"/>
  <c r="J2" i="6"/>
  <c r="AY34" i="11" s="1"/>
  <c r="J11" i="6"/>
  <c r="I4" i="6"/>
  <c r="AX8" i="11" s="1"/>
  <c r="J4" i="6"/>
  <c r="I6" i="6"/>
  <c r="AX5" i="11" s="1"/>
  <c r="J6" i="6"/>
  <c r="I13" i="6"/>
  <c r="J13" i="6"/>
  <c r="I12" i="6"/>
  <c r="AX15" i="11" s="1"/>
  <c r="E15" i="11" s="1"/>
  <c r="J12" i="6"/>
  <c r="I9" i="6"/>
  <c r="AX32" i="11" s="1"/>
  <c r="E32" i="11" s="1"/>
  <c r="J9" i="6"/>
  <c r="AY32" i="11" s="1"/>
  <c r="I5" i="6"/>
  <c r="J5" i="6"/>
  <c r="I18" i="6"/>
  <c r="J18" i="6"/>
  <c r="I8" i="6"/>
  <c r="AX3" i="11" s="1"/>
  <c r="J8" i="6"/>
  <c r="I16" i="6"/>
  <c r="J16" i="6"/>
  <c r="I17" i="6"/>
  <c r="J17" i="6"/>
  <c r="I35" i="6"/>
  <c r="I36" i="6"/>
  <c r="I37" i="6"/>
  <c r="I38" i="6"/>
  <c r="I39" i="6"/>
  <c r="I40" i="6"/>
  <c r="I41" i="6"/>
  <c r="I42" i="6"/>
  <c r="I46" i="6"/>
  <c r="I47" i="6"/>
  <c r="I48" i="6"/>
  <c r="I49" i="6"/>
  <c r="I53" i="6"/>
  <c r="H54" i="6"/>
  <c r="I54" i="6" s="1"/>
  <c r="AZ34" i="11" l="1"/>
  <c r="AY4" i="11"/>
  <c r="AZ4" i="11" s="1"/>
  <c r="AY3" i="11"/>
  <c r="AZ3" i="11" s="1"/>
  <c r="F19" i="11"/>
  <c r="AY15" i="11"/>
  <c r="AY5" i="11"/>
  <c r="AZ5" i="11" s="1"/>
  <c r="AX12" i="11"/>
  <c r="AZ12" i="11" s="1"/>
  <c r="AZ32" i="11"/>
  <c r="F32" i="11"/>
  <c r="G32" i="11" s="1"/>
  <c r="F6" i="11"/>
  <c r="AY8" i="11"/>
  <c r="AZ8" i="11" s="1"/>
  <c r="E8" i="11"/>
  <c r="B31" i="12"/>
  <c r="B32" i="12" s="1"/>
  <c r="B33" i="12" s="1"/>
  <c r="B34" i="12"/>
  <c r="B38" i="12" s="1"/>
  <c r="B42" i="12" s="1"/>
  <c r="I50" i="6"/>
  <c r="J47" i="6" s="1"/>
  <c r="H55" i="6"/>
  <c r="BB3" i="10"/>
  <c r="K3" i="10" s="1"/>
  <c r="F5" i="11" l="1"/>
  <c r="F3" i="11"/>
  <c r="F8" i="11"/>
  <c r="G8" i="11" s="1"/>
  <c r="AZ15" i="11"/>
  <c r="F15" i="11"/>
  <c r="G15" i="11" s="1"/>
  <c r="E12" i="11"/>
  <c r="F4" i="11"/>
  <c r="E6" i="11"/>
  <c r="G6" i="11" s="1"/>
  <c r="E5" i="11"/>
  <c r="E19" i="11"/>
  <c r="G19" i="11" s="1"/>
  <c r="E4" i="11"/>
  <c r="E3" i="11"/>
  <c r="F12" i="11"/>
  <c r="O2" i="2"/>
  <c r="B35" i="12"/>
  <c r="B36" i="12" s="1"/>
  <c r="B37" i="12" s="1"/>
  <c r="J48" i="6"/>
  <c r="J46" i="6"/>
  <c r="J49" i="6"/>
  <c r="H56" i="6"/>
  <c r="I56" i="6" s="1"/>
  <c r="I55" i="6"/>
  <c r="G19" i="7"/>
  <c r="G12" i="11" l="1"/>
  <c r="G4" i="11"/>
  <c r="G5" i="11"/>
  <c r="BA3" i="10"/>
  <c r="I3" i="10" s="1"/>
  <c r="B39" i="12"/>
  <c r="B40" i="12" s="1"/>
  <c r="B41" i="12" s="1"/>
  <c r="H57" i="6"/>
  <c r="I57" i="6" l="1"/>
  <c r="H58" i="6"/>
  <c r="H59" i="6" s="1"/>
  <c r="H60" i="6" l="1"/>
  <c r="H61" i="6" s="1"/>
  <c r="H62" i="6" s="1"/>
  <c r="B43" i="12"/>
  <c r="B44" i="12" s="1"/>
  <c r="B45" i="12" s="1"/>
  <c r="B46" i="12"/>
  <c r="B51" i="12" s="1"/>
  <c r="B52" i="12" s="1"/>
  <c r="B53" i="12" s="1"/>
  <c r="I58" i="6"/>
  <c r="H63" i="6" l="1"/>
  <c r="H64" i="6" s="1"/>
  <c r="I62" i="6"/>
  <c r="I64" i="6"/>
  <c r="B47" i="12"/>
  <c r="B48" i="12" s="1"/>
  <c r="B49" i="12" s="1"/>
  <c r="I59" i="6"/>
  <c r="H66" i="6" l="1"/>
  <c r="I65" i="6"/>
  <c r="K7" i="7"/>
  <c r="B54" i="12"/>
  <c r="I60" i="6"/>
  <c r="L7" i="7"/>
  <c r="H67" i="6" l="1"/>
  <c r="I66" i="6"/>
  <c r="B55" i="12"/>
  <c r="B56" i="12" s="1"/>
  <c r="B57" i="12" s="1"/>
  <c r="B58" i="12"/>
  <c r="I61" i="6"/>
  <c r="H68" i="6" l="1"/>
  <c r="I67" i="6"/>
  <c r="B59" i="12"/>
  <c r="B60" i="12" s="1"/>
  <c r="B61" i="12" s="1"/>
  <c r="B62" i="12"/>
  <c r="H69" i="6" l="1"/>
  <c r="I68" i="6"/>
  <c r="B63" i="12"/>
  <c r="B64" i="12" s="1"/>
  <c r="B65" i="12" s="1"/>
  <c r="B66" i="12"/>
  <c r="I63" i="6"/>
  <c r="H70" i="6" l="1"/>
  <c r="I69" i="6"/>
  <c r="B67" i="12"/>
  <c r="B68" i="12" s="1"/>
  <c r="B69" i="12" s="1"/>
  <c r="B70" i="12"/>
  <c r="H71" i="6" l="1"/>
  <c r="I70" i="6"/>
  <c r="B71" i="12"/>
  <c r="B72" i="12" s="1"/>
  <c r="B73" i="12" s="1"/>
  <c r="B74" i="12"/>
  <c r="BA4" i="11" l="1"/>
  <c r="H4" i="11" s="1"/>
  <c r="H72" i="6"/>
  <c r="I71" i="6"/>
  <c r="B75" i="12"/>
  <c r="B76" i="12" s="1"/>
  <c r="B77" i="12" s="1"/>
  <c r="B78" i="12"/>
  <c r="K10" i="6"/>
  <c r="H73" i="6" l="1"/>
  <c r="I72" i="6"/>
  <c r="B79" i="12"/>
  <c r="B80" i="12" s="1"/>
  <c r="B81" i="12" s="1"/>
  <c r="B82" i="12"/>
  <c r="K29" i="7"/>
  <c r="H74" i="6" l="1"/>
  <c r="I73" i="6"/>
  <c r="B83" i="12"/>
  <c r="B84" i="12" s="1"/>
  <c r="B85" i="12" s="1"/>
  <c r="B86" i="12"/>
  <c r="H75" i="6" l="1"/>
  <c r="I74" i="6"/>
  <c r="O12" i="6"/>
  <c r="B87" i="12"/>
  <c r="B88" i="12" s="1"/>
  <c r="B89" i="12" s="1"/>
  <c r="B90" i="12"/>
  <c r="K5" i="6"/>
  <c r="H76" i="6" l="1"/>
  <c r="I75" i="6"/>
  <c r="B91" i="12"/>
  <c r="B92" i="12" s="1"/>
  <c r="B93" i="12" s="1"/>
  <c r="B94" i="12"/>
  <c r="H77" i="6" l="1"/>
  <c r="I76" i="6"/>
  <c r="B95" i="12"/>
  <c r="B96" i="12" s="1"/>
  <c r="B97" i="12" s="1"/>
  <c r="B98" i="12"/>
  <c r="H78" i="6" l="1"/>
  <c r="I77" i="6"/>
  <c r="B99" i="12"/>
  <c r="B100" i="12" s="1"/>
  <c r="B101" i="12" s="1"/>
  <c r="B102" i="12"/>
  <c r="H79" i="6" l="1"/>
  <c r="I78" i="6"/>
  <c r="B103" i="12"/>
  <c r="B104" i="12" s="1"/>
  <c r="B105" i="12" s="1"/>
  <c r="B106" i="12"/>
  <c r="H80" i="6" l="1"/>
  <c r="I79" i="6"/>
  <c r="B107" i="12"/>
  <c r="B110" i="12"/>
  <c r="B114" i="12" s="1"/>
  <c r="B118" i="12" s="1"/>
  <c r="B122" i="12" s="1"/>
  <c r="B126" i="12" s="1"/>
  <c r="B130" i="12" s="1"/>
  <c r="H81" i="6" l="1"/>
  <c r="I80" i="6"/>
  <c r="B108" i="12"/>
  <c r="B111" i="12"/>
  <c r="B115" i="12" s="1"/>
  <c r="B119" i="12" s="1"/>
  <c r="B123" i="12" s="1"/>
  <c r="B127" i="12" s="1"/>
  <c r="B131" i="12" s="1"/>
  <c r="H82" i="6" l="1"/>
  <c r="I81" i="6"/>
  <c r="B109" i="12"/>
  <c r="B113" i="12" s="1"/>
  <c r="B117" i="12" s="1"/>
  <c r="B121" i="12" s="1"/>
  <c r="B125" i="12" s="1"/>
  <c r="B129" i="12" s="1"/>
  <c r="B133" i="12" s="1"/>
  <c r="B112" i="12"/>
  <c r="B116" i="12" s="1"/>
  <c r="B120" i="12" s="1"/>
  <c r="B124" i="12" s="1"/>
  <c r="B128" i="12" s="1"/>
  <c r="B132" i="12" s="1"/>
  <c r="H83" i="6" l="1"/>
  <c r="I83" i="6" s="1"/>
  <c r="I82" i="6"/>
  <c r="C4" i="7"/>
  <c r="G24" i="7"/>
  <c r="I84" i="6" l="1"/>
  <c r="J74" i="6" s="1"/>
  <c r="J56" i="6" l="1"/>
  <c r="J65" i="6"/>
  <c r="J81" i="6"/>
  <c r="J79" i="6"/>
  <c r="J80" i="6"/>
  <c r="J73" i="6"/>
  <c r="J78" i="6"/>
  <c r="J72" i="6"/>
  <c r="J71" i="6"/>
  <c r="J75" i="6"/>
  <c r="J76" i="6"/>
  <c r="J77" i="6"/>
  <c r="J53" i="6"/>
  <c r="J54" i="6"/>
  <c r="J55" i="6"/>
  <c r="J57" i="6"/>
  <c r="J58" i="6"/>
  <c r="J59" i="6"/>
  <c r="J60" i="6"/>
  <c r="J61" i="6"/>
  <c r="J62" i="6"/>
  <c r="J63" i="6"/>
  <c r="J64" i="6"/>
  <c r="J66" i="6"/>
  <c r="J67" i="6"/>
  <c r="J68" i="6"/>
  <c r="J69" i="6"/>
  <c r="J70" i="6"/>
  <c r="BA34" i="11"/>
  <c r="AX3" i="10" l="1"/>
  <c r="AX161" i="10"/>
  <c r="F161" i="10" s="1"/>
  <c r="J161" i="10" s="1"/>
  <c r="AX5" i="10"/>
  <c r="F5" i="10" s="1"/>
  <c r="J5" i="10" s="1"/>
  <c r="AX7" i="10"/>
  <c r="F7" i="10" s="1"/>
  <c r="J7" i="10" s="1"/>
  <c r="AX9" i="10"/>
  <c r="F9" i="10" s="1"/>
  <c r="J9" i="10" s="1"/>
  <c r="AX11" i="10"/>
  <c r="F11" i="10" s="1"/>
  <c r="J11" i="10" s="1"/>
  <c r="AX13" i="10"/>
  <c r="F13" i="10" s="1"/>
  <c r="AX15" i="10"/>
  <c r="F15" i="10" s="1"/>
  <c r="J15" i="10" s="1"/>
  <c r="AX17" i="10"/>
  <c r="F17" i="10" s="1"/>
  <c r="J17" i="10" s="1"/>
  <c r="AX19" i="10"/>
  <c r="F19" i="10" s="1"/>
  <c r="J19" i="10" s="1"/>
  <c r="AX21" i="10"/>
  <c r="F21" i="10" s="1"/>
  <c r="J21" i="10" s="1"/>
  <c r="AX25" i="10"/>
  <c r="F25" i="10" s="1"/>
  <c r="J25" i="10" s="1"/>
  <c r="AX27" i="10"/>
  <c r="F27" i="10" s="1"/>
  <c r="J27" i="10" s="1"/>
  <c r="AX33" i="10"/>
  <c r="F33" i="10" s="1"/>
  <c r="J33" i="10" s="1"/>
  <c r="AX35" i="10"/>
  <c r="F35" i="10" s="1"/>
  <c r="J35" i="10" s="1"/>
  <c r="AX37" i="10"/>
  <c r="F37" i="10" s="1"/>
  <c r="J37" i="10" s="1"/>
  <c r="AX39" i="10"/>
  <c r="F39" i="10" s="1"/>
  <c r="J39" i="10" s="1"/>
  <c r="AX41" i="10"/>
  <c r="F41" i="10" s="1"/>
  <c r="J41" i="10" s="1"/>
  <c r="AX45" i="10"/>
  <c r="F45" i="10" s="1"/>
  <c r="J45" i="10" s="1"/>
  <c r="AX47" i="10"/>
  <c r="F47" i="10" s="1"/>
  <c r="J47" i="10" s="1"/>
  <c r="AX49" i="10"/>
  <c r="F49" i="10" s="1"/>
  <c r="J49" i="10" s="1"/>
  <c r="AX51" i="10"/>
  <c r="F51" i="10" s="1"/>
  <c r="J51" i="10" s="1"/>
  <c r="AX55" i="10"/>
  <c r="F55" i="10" s="1"/>
  <c r="J55" i="10" s="1"/>
  <c r="AX57" i="10"/>
  <c r="F57" i="10" s="1"/>
  <c r="J57" i="10" s="1"/>
  <c r="AX59" i="10"/>
  <c r="F59" i="10" s="1"/>
  <c r="J59" i="10" s="1"/>
  <c r="AX61" i="10"/>
  <c r="F61" i="10" s="1"/>
  <c r="AX63" i="10"/>
  <c r="F63" i="10" s="1"/>
  <c r="J63" i="10" s="1"/>
  <c r="AX65" i="10"/>
  <c r="F65" i="10" s="1"/>
  <c r="J65" i="10" s="1"/>
  <c r="AX67" i="10"/>
  <c r="F67" i="10" s="1"/>
  <c r="J67" i="10" s="1"/>
  <c r="AX69" i="10"/>
  <c r="F69" i="10" s="1"/>
  <c r="J69" i="10" s="1"/>
  <c r="AX71" i="10"/>
  <c r="F71" i="10" s="1"/>
  <c r="J71" i="10" s="1"/>
  <c r="AX73" i="10"/>
  <c r="F73" i="10" s="1"/>
  <c r="J73" i="10" s="1"/>
  <c r="AX75" i="10"/>
  <c r="F75" i="10" s="1"/>
  <c r="J75" i="10" s="1"/>
  <c r="AX77" i="10"/>
  <c r="F77" i="10" s="1"/>
  <c r="J77" i="10" s="1"/>
  <c r="AX81" i="10"/>
  <c r="F81" i="10" s="1"/>
  <c r="J81" i="10" s="1"/>
  <c r="AX83" i="10"/>
  <c r="F83" i="10" s="1"/>
  <c r="J83" i="10" s="1"/>
  <c r="AX85" i="10"/>
  <c r="F85" i="10" s="1"/>
  <c r="J85" i="10" s="1"/>
  <c r="AX87" i="10"/>
  <c r="F87" i="10" s="1"/>
  <c r="J87" i="10" s="1"/>
  <c r="AX89" i="10"/>
  <c r="F89" i="10" s="1"/>
  <c r="J89" i="10" s="1"/>
  <c r="AX91" i="10"/>
  <c r="F91" i="10" s="1"/>
  <c r="J91" i="10" s="1"/>
  <c r="AX93" i="10"/>
  <c r="F93" i="10" s="1"/>
  <c r="J93" i="10" s="1"/>
  <c r="AX95" i="10"/>
  <c r="F95" i="10" s="1"/>
  <c r="J95" i="10" s="1"/>
  <c r="AX97" i="10"/>
  <c r="F97" i="10" s="1"/>
  <c r="J97" i="10" s="1"/>
  <c r="AX99" i="10"/>
  <c r="F99" i="10" s="1"/>
  <c r="J99" i="10" s="1"/>
  <c r="AX101" i="10"/>
  <c r="F101" i="10" s="1"/>
  <c r="J101" i="10" s="1"/>
  <c r="AX103" i="10"/>
  <c r="F103" i="10" s="1"/>
  <c r="J103" i="10" s="1"/>
  <c r="AX105" i="10"/>
  <c r="F105" i="10" s="1"/>
  <c r="J105" i="10" s="1"/>
  <c r="AX109" i="10"/>
  <c r="F109" i="10" s="1"/>
  <c r="J109" i="10" s="1"/>
  <c r="AX111" i="10"/>
  <c r="F111" i="10" s="1"/>
  <c r="J111" i="10" s="1"/>
  <c r="AX117" i="10"/>
  <c r="F117" i="10" s="1"/>
  <c r="J117" i="10" s="1"/>
  <c r="AX119" i="10"/>
  <c r="F119" i="10" s="1"/>
  <c r="J119" i="10" s="1"/>
  <c r="AX121" i="10"/>
  <c r="F121" i="10" s="1"/>
  <c r="J121" i="10" s="1"/>
  <c r="AX123" i="10"/>
  <c r="F123" i="10" s="1"/>
  <c r="J123" i="10" s="1"/>
  <c r="AX125" i="10"/>
  <c r="F125" i="10" s="1"/>
  <c r="J125" i="10" s="1"/>
  <c r="AX127" i="10"/>
  <c r="F127" i="10" s="1"/>
  <c r="J127" i="10" s="1"/>
  <c r="AX129" i="10"/>
  <c r="F129" i="10" s="1"/>
  <c r="J129" i="10" s="1"/>
  <c r="AX133" i="10"/>
  <c r="F133" i="10" s="1"/>
  <c r="J133" i="10" s="1"/>
  <c r="AX135" i="10"/>
  <c r="F135" i="10" s="1"/>
  <c r="J135" i="10" s="1"/>
  <c r="AX147" i="10"/>
  <c r="F147" i="10" s="1"/>
  <c r="J147" i="10" s="1"/>
  <c r="F3" i="10"/>
  <c r="AX193" i="10"/>
  <c r="F193" i="10" s="1"/>
  <c r="J193" i="10" s="1"/>
  <c r="AX4" i="10"/>
  <c r="F4" i="10" s="1"/>
  <c r="J4" i="10" s="1"/>
  <c r="AX6" i="10"/>
  <c r="F6" i="10" s="1"/>
  <c r="J6" i="10" s="1"/>
  <c r="AX8" i="10"/>
  <c r="F8" i="10" s="1"/>
  <c r="J8" i="10" s="1"/>
  <c r="AX16" i="10"/>
  <c r="F16" i="10" s="1"/>
  <c r="J16" i="10" s="1"/>
  <c r="AX18" i="10"/>
  <c r="F18" i="10" s="1"/>
  <c r="J18" i="10" s="1"/>
  <c r="AX20" i="10"/>
  <c r="F20" i="10" s="1"/>
  <c r="J20" i="10" s="1"/>
  <c r="AX24" i="10"/>
  <c r="F24" i="10" s="1"/>
  <c r="J24" i="10" s="1"/>
  <c r="AX26" i="10"/>
  <c r="F26" i="10" s="1"/>
  <c r="J26" i="10" s="1"/>
  <c r="AX28" i="10"/>
  <c r="F28" i="10" s="1"/>
  <c r="J28" i="10" s="1"/>
  <c r="AX30" i="10"/>
  <c r="F30" i="10" s="1"/>
  <c r="J30" i="10" s="1"/>
  <c r="AX34" i="10"/>
  <c r="F34" i="10" s="1"/>
  <c r="J34" i="10" s="1"/>
  <c r="AX36" i="10"/>
  <c r="F36" i="10" s="1"/>
  <c r="J36" i="10" s="1"/>
  <c r="AX42" i="10"/>
  <c r="F42" i="10" s="1"/>
  <c r="J42" i="10" s="1"/>
  <c r="AX46" i="10"/>
  <c r="F46" i="10" s="1"/>
  <c r="J46" i="10" s="1"/>
  <c r="AX50" i="10"/>
  <c r="F50" i="10" s="1"/>
  <c r="J50" i="10" s="1"/>
  <c r="AX54" i="10"/>
  <c r="F54" i="10" s="1"/>
  <c r="J54" i="10" s="1"/>
  <c r="AX56" i="10"/>
  <c r="F56" i="10" s="1"/>
  <c r="J56" i="10" s="1"/>
  <c r="AX58" i="10"/>
  <c r="F58" i="10" s="1"/>
  <c r="J58" i="10" s="1"/>
  <c r="AX60" i="10"/>
  <c r="F60" i="10" s="1"/>
  <c r="J60" i="10" s="1"/>
  <c r="AX62" i="10"/>
  <c r="F62" i="10" s="1"/>
  <c r="J62" i="10" s="1"/>
  <c r="AX64" i="10"/>
  <c r="F64" i="10" s="1"/>
  <c r="J64" i="10" s="1"/>
  <c r="AX66" i="10"/>
  <c r="F66" i="10" s="1"/>
  <c r="J66" i="10" s="1"/>
  <c r="AX68" i="10"/>
  <c r="F68" i="10" s="1"/>
  <c r="J68" i="10" s="1"/>
  <c r="AX70" i="10"/>
  <c r="F70" i="10" s="1"/>
  <c r="J70" i="10" s="1"/>
  <c r="AX72" i="10"/>
  <c r="F72" i="10" s="1"/>
  <c r="J72" i="10" s="1"/>
  <c r="AX76" i="10"/>
  <c r="F76" i="10" s="1"/>
  <c r="J76" i="10" s="1"/>
  <c r="AX78" i="10"/>
  <c r="F78" i="10" s="1"/>
  <c r="J78" i="10" s="1"/>
  <c r="AX80" i="10"/>
  <c r="F80" i="10" s="1"/>
  <c r="J80" i="10" s="1"/>
  <c r="AX82" i="10"/>
  <c r="F82" i="10" s="1"/>
  <c r="J82" i="10" s="1"/>
  <c r="AX86" i="10"/>
  <c r="F86" i="10" s="1"/>
  <c r="J86" i="10" s="1"/>
  <c r="AX90" i="10"/>
  <c r="F90" i="10" s="1"/>
  <c r="J90" i="10" s="1"/>
  <c r="AX92" i="10"/>
  <c r="F92" i="10" s="1"/>
  <c r="J92" i="10" s="1"/>
  <c r="AX94" i="10"/>
  <c r="F94" i="10" s="1"/>
  <c r="J94" i="10" s="1"/>
  <c r="AX96" i="10"/>
  <c r="F96" i="10" s="1"/>
  <c r="J96" i="10" s="1"/>
  <c r="AX100" i="10"/>
  <c r="F100" i="10" s="1"/>
  <c r="J100" i="10" s="1"/>
  <c r="AX104" i="10"/>
  <c r="F104" i="10" s="1"/>
  <c r="J104" i="10" s="1"/>
  <c r="AX106" i="10"/>
  <c r="F106" i="10" s="1"/>
  <c r="J106" i="10" s="1"/>
  <c r="AX108" i="10"/>
  <c r="F108" i="10" s="1"/>
  <c r="J108" i="10" s="1"/>
  <c r="AX110" i="10"/>
  <c r="F110" i="10" s="1"/>
  <c r="J110" i="10" s="1"/>
  <c r="AX114" i="10"/>
  <c r="F114" i="10" s="1"/>
  <c r="J114" i="10" s="1"/>
  <c r="AX116" i="10"/>
  <c r="F116" i="10" s="1"/>
  <c r="J116" i="10" s="1"/>
  <c r="AX120" i="10"/>
  <c r="F120" i="10" s="1"/>
  <c r="J120" i="10" s="1"/>
  <c r="AX122" i="10"/>
  <c r="F122" i="10" s="1"/>
  <c r="J122" i="10" s="1"/>
  <c r="AX124" i="10"/>
  <c r="F124" i="10" s="1"/>
  <c r="J124" i="10" s="1"/>
  <c r="AX126" i="10"/>
  <c r="F126" i="10" s="1"/>
  <c r="J126" i="10" s="1"/>
  <c r="AX130" i="10"/>
  <c r="F130" i="10" s="1"/>
  <c r="J130" i="10" s="1"/>
  <c r="AX132" i="10"/>
  <c r="F132" i="10" s="1"/>
  <c r="J132" i="10" s="1"/>
  <c r="AX134" i="10"/>
  <c r="F134" i="10" s="1"/>
  <c r="J134" i="10" s="1"/>
  <c r="AX136" i="10"/>
  <c r="F136" i="10" s="1"/>
  <c r="J136" i="10" s="1"/>
  <c r="J13" i="10"/>
  <c r="J29" i="10"/>
  <c r="J53" i="10"/>
  <c r="J61" i="10"/>
  <c r="J74" i="10"/>
  <c r="J107" i="10"/>
  <c r="J115" i="10"/>
  <c r="J131" i="10"/>
  <c r="J12" i="10"/>
  <c r="J32" i="10"/>
  <c r="J40" i="10"/>
  <c r="J44" i="10"/>
  <c r="J48" i="10"/>
  <c r="J52" i="10"/>
  <c r="J98" i="10"/>
  <c r="J102" i="10"/>
  <c r="J118" i="10"/>
  <c r="J23" i="10"/>
  <c r="J31" i="10"/>
  <c r="J43" i="10"/>
  <c r="J79" i="10"/>
  <c r="J88" i="10"/>
  <c r="J112" i="10"/>
  <c r="J128" i="10"/>
  <c r="J84" i="10"/>
  <c r="J14" i="10"/>
  <c r="J113" i="10"/>
  <c r="J137" i="10"/>
  <c r="J22" i="10"/>
  <c r="J38" i="10"/>
  <c r="J10" i="10"/>
  <c r="J82" i="6"/>
  <c r="J83" i="6"/>
  <c r="A1" i="10"/>
  <c r="K2" i="6"/>
  <c r="K31" i="7" l="1"/>
  <c r="BA12" i="11" l="1"/>
  <c r="H12" i="11" l="1"/>
  <c r="K3" i="6"/>
  <c r="C33" i="7"/>
  <c r="BA32" i="11" l="1"/>
  <c r="H32" i="11" s="1"/>
  <c r="BA5" i="11"/>
  <c r="O17" i="6"/>
  <c r="H19" i="11" l="1"/>
  <c r="BA15" i="11"/>
  <c r="H15" i="11" s="1"/>
  <c r="H6" i="11"/>
  <c r="BA8" i="11"/>
  <c r="H8" i="11" s="1"/>
  <c r="H5" i="11"/>
  <c r="O16" i="6"/>
  <c r="O8" i="6"/>
  <c r="K16" i="6"/>
  <c r="K6" i="6"/>
  <c r="K9" i="6"/>
  <c r="K12" i="6"/>
  <c r="K17" i="6"/>
  <c r="K4" i="6"/>
  <c r="K11" i="6"/>
  <c r="K13" i="6" l="1"/>
  <c r="C34" i="7" l="1"/>
  <c r="D34" i="7"/>
  <c r="E34" i="7"/>
  <c r="C35" i="7"/>
  <c r="D35" i="7"/>
  <c r="E35" i="7"/>
  <c r="C36" i="7"/>
  <c r="D36" i="7"/>
  <c r="E36" i="7"/>
  <c r="C37" i="7"/>
  <c r="D37" i="7"/>
  <c r="E37" i="7"/>
  <c r="C38" i="7"/>
  <c r="D38" i="7"/>
  <c r="E38" i="7"/>
  <c r="C39" i="7"/>
  <c r="D39" i="7"/>
  <c r="E39" i="7"/>
  <c r="C40" i="7"/>
  <c r="D40" i="7"/>
  <c r="E40" i="7"/>
  <c r="E33" i="7"/>
  <c r="D33" i="7"/>
  <c r="F33" i="7" l="1"/>
  <c r="F40" i="7"/>
  <c r="F38" i="7"/>
  <c r="F36" i="7"/>
  <c r="F34" i="7"/>
  <c r="F39" i="7"/>
  <c r="F37" i="7"/>
  <c r="F35" i="7"/>
  <c r="G23" i="7"/>
  <c r="F41" i="7" l="1"/>
  <c r="O13" i="6" l="1"/>
  <c r="O18" i="6"/>
  <c r="K18" i="6"/>
  <c r="V5" i="12"/>
  <c r="V8" i="12"/>
  <c r="V10" i="12"/>
  <c r="V6" i="12"/>
  <c r="V11" i="12"/>
  <c r="V4" i="12"/>
  <c r="V9" i="12"/>
  <c r="V7" i="12"/>
  <c r="T5" i="12"/>
  <c r="U5" i="12"/>
  <c r="O9" i="12"/>
  <c r="P9" i="12"/>
  <c r="T9" i="12"/>
  <c r="U9" i="12"/>
  <c r="O11" i="12"/>
  <c r="P11" i="12"/>
  <c r="T11" i="12"/>
  <c r="U11" i="12"/>
  <c r="O8" i="12"/>
  <c r="P8" i="12"/>
  <c r="T8" i="12"/>
  <c r="U8" i="12"/>
  <c r="O10" i="12"/>
  <c r="P10" i="12"/>
  <c r="T10" i="12"/>
  <c r="U10" i="12"/>
  <c r="O7" i="12"/>
  <c r="P7" i="12"/>
  <c r="T7" i="12"/>
  <c r="U7" i="12"/>
  <c r="O4" i="12"/>
  <c r="P4" i="12"/>
  <c r="T4" i="12"/>
  <c r="U4" i="12"/>
  <c r="U6" i="12"/>
  <c r="T6" i="12"/>
  <c r="S7" i="12" l="1"/>
  <c r="N7" i="12"/>
  <c r="S10" i="12"/>
  <c r="N10" i="12"/>
  <c r="S8" i="12"/>
  <c r="N8" i="12"/>
  <c r="S11" i="12"/>
  <c r="N11" i="12"/>
  <c r="S9" i="12"/>
  <c r="N9" i="12"/>
  <c r="S4" i="12"/>
  <c r="N4" i="12"/>
  <c r="K34" i="7"/>
  <c r="L5" i="7" l="1"/>
  <c r="L6" i="7"/>
  <c r="M7" i="7"/>
  <c r="L8" i="7"/>
  <c r="L9" i="7"/>
  <c r="L10" i="7"/>
  <c r="L11" i="7"/>
  <c r="L4" i="7"/>
  <c r="K11" i="7" l="1"/>
  <c r="K9" i="7"/>
  <c r="K10" i="7"/>
  <c r="K8" i="7"/>
  <c r="K5" i="7"/>
  <c r="BA3" i="11" l="1"/>
  <c r="O4" i="6" l="1"/>
  <c r="O5" i="6"/>
  <c r="O7" i="6"/>
  <c r="H3" i="11"/>
  <c r="O3" i="6"/>
  <c r="O6" i="6"/>
  <c r="O11" i="6"/>
  <c r="O9" i="6"/>
  <c r="O2" i="6"/>
  <c r="O15" i="6"/>
  <c r="O10" i="6"/>
  <c r="G3" i="11"/>
  <c r="K4" i="7" l="1"/>
  <c r="K36" i="7"/>
  <c r="K37" i="7" l="1"/>
  <c r="K30" i="7"/>
  <c r="K33" i="7"/>
  <c r="K35" i="7"/>
  <c r="K24" i="7"/>
  <c r="K27" i="7"/>
  <c r="K19" i="7"/>
  <c r="K20" i="7"/>
  <c r="K21" i="7"/>
  <c r="K32" i="7"/>
  <c r="K22" i="7"/>
  <c r="K23" i="7"/>
  <c r="K28" i="7"/>
  <c r="K18" i="7"/>
  <c r="K25" i="7"/>
  <c r="K26" i="7"/>
  <c r="K38" i="7" l="1"/>
  <c r="Q18" i="11"/>
  <c r="Q21" i="11"/>
  <c r="Q22" i="11"/>
  <c r="Q23" i="11"/>
  <c r="Q6" i="11"/>
  <c r="Q4" i="11"/>
  <c r="Q12" i="11"/>
  <c r="L31" i="7" l="1"/>
  <c r="L29" i="7"/>
  <c r="L36" i="7"/>
  <c r="L34" i="7"/>
  <c r="L37" i="7"/>
  <c r="L22" i="7"/>
  <c r="L33" i="7"/>
  <c r="L20" i="7"/>
  <c r="L19" i="7"/>
  <c r="L35" i="7"/>
  <c r="L23" i="7"/>
  <c r="L18" i="7"/>
  <c r="L24" i="7"/>
  <c r="L21" i="7"/>
  <c r="L30" i="7"/>
  <c r="L27" i="7"/>
  <c r="L32" i="7"/>
  <c r="L28" i="7"/>
  <c r="L25" i="7"/>
  <c r="L26" i="7"/>
  <c r="V12" i="11"/>
  <c r="V6" i="11"/>
  <c r="V4" i="11"/>
  <c r="V3" i="11"/>
  <c r="V20" i="11"/>
  <c r="V9" i="11"/>
  <c r="L19" i="11" l="1"/>
  <c r="L18" i="11"/>
  <c r="L17" i="11"/>
  <c r="L14" i="11"/>
  <c r="L6" i="11"/>
  <c r="L12" i="11"/>
  <c r="G22" i="7" l="1"/>
  <c r="G21" i="7"/>
  <c r="G20" i="7"/>
  <c r="G26" i="7"/>
  <c r="C21" i="7"/>
  <c r="C23" i="7"/>
  <c r="C26" i="7"/>
  <c r="C20" i="7"/>
  <c r="C25" i="7"/>
  <c r="C22" i="7"/>
  <c r="C24" i="7"/>
  <c r="C19" i="7"/>
  <c r="L12" i="7"/>
  <c r="K12" i="7"/>
  <c r="G12" i="7" l="1"/>
  <c r="G27" i="7"/>
  <c r="E41" i="7" l="1"/>
  <c r="C41" i="7"/>
  <c r="D41" i="7"/>
  <c r="C27" i="7" l="1"/>
  <c r="M5" i="7" l="1"/>
  <c r="M6" i="7"/>
  <c r="M8" i="7"/>
  <c r="M9" i="7"/>
  <c r="M10" i="7"/>
  <c r="M11" i="7"/>
  <c r="M4" i="7"/>
  <c r="N10" i="7"/>
  <c r="N9" i="7"/>
  <c r="N7" i="7"/>
  <c r="N8" i="7"/>
  <c r="N4" i="7"/>
  <c r="N6" i="7"/>
  <c r="N5" i="7"/>
  <c r="N11" i="7"/>
  <c r="M12" i="7" l="1"/>
  <c r="C12" i="7"/>
  <c r="C10" i="7"/>
  <c r="C9" i="7"/>
  <c r="C6" i="7"/>
  <c r="C8" i="7"/>
  <c r="C7" i="7"/>
  <c r="C11" i="7"/>
  <c r="C13" i="7" l="1"/>
  <c r="K8" i="6"/>
  <c r="H4" i="7" l="1"/>
  <c r="D5" i="7"/>
  <c r="D10" i="7"/>
  <c r="D9" i="7"/>
  <c r="D4" i="7"/>
  <c r="D7" i="7"/>
  <c r="D11" i="7"/>
  <c r="D8" i="7"/>
  <c r="D6" i="7"/>
  <c r="D12" i="7"/>
  <c r="H6" i="7" l="1"/>
  <c r="H10" i="7"/>
  <c r="H9" i="7"/>
  <c r="H5" i="7"/>
  <c r="H8" i="7"/>
  <c r="H7" i="7"/>
  <c r="H11" i="7"/>
  <c r="J3" i="10" l="1"/>
</calcChain>
</file>

<file path=xl/comments1.xml><?xml version="1.0" encoding="utf-8"?>
<comments xmlns="http://schemas.openxmlformats.org/spreadsheetml/2006/main">
  <authors>
    <author>Hansen, Tony</author>
  </authors>
  <commentList>
    <comment ref="J11" authorId="0" shapeId="0">
      <text>
        <r>
          <rPr>
            <b/>
            <sz val="9"/>
            <color indexed="81"/>
            <rFont val="Tahoma"/>
            <charset val="1"/>
          </rPr>
          <t>Hansen, Tony:</t>
        </r>
        <r>
          <rPr>
            <sz val="9"/>
            <color indexed="81"/>
            <rFont val="Tahoma"/>
            <charset val="1"/>
          </rPr>
          <t xml:space="preserve">
Was 8 to 4 win for Ichi, but their goalie skated out and Meeink was in net.  LeFleur ruled the game a forfeit</t>
        </r>
      </text>
    </comment>
  </commentList>
</comments>
</file>

<file path=xl/comments2.xml><?xml version="1.0" encoding="utf-8"?>
<comments xmlns="http://schemas.openxmlformats.org/spreadsheetml/2006/main">
  <authors>
    <author>Hansen, Tony</author>
  </authors>
  <commentList>
    <comment ref="F68" authorId="0" shapeId="0">
      <text>
        <r>
          <rPr>
            <sz val="9"/>
            <color indexed="81"/>
            <rFont val="Tahoma"/>
            <family val="2"/>
          </rPr>
          <t>Listed as Battista, but he switched numbers with John</t>
        </r>
      </text>
    </comment>
  </commentList>
</comments>
</file>

<file path=xl/sharedStrings.xml><?xml version="1.0" encoding="utf-8"?>
<sst xmlns="http://schemas.openxmlformats.org/spreadsheetml/2006/main" count="7542" uniqueCount="716">
  <si>
    <t>Period</t>
  </si>
  <si>
    <t>Goal</t>
  </si>
  <si>
    <t>Assist1</t>
  </si>
  <si>
    <t>Assist2</t>
  </si>
  <si>
    <t>Notes</t>
  </si>
  <si>
    <t>PlayerID</t>
  </si>
  <si>
    <t>Number</t>
  </si>
  <si>
    <t>First</t>
  </si>
  <si>
    <t>Last</t>
  </si>
  <si>
    <t>Jacobson</t>
  </si>
  <si>
    <t>Mike</t>
  </si>
  <si>
    <t>Dylo</t>
  </si>
  <si>
    <t>Paul</t>
  </si>
  <si>
    <t>Adams</t>
  </si>
  <si>
    <t>Brendan</t>
  </si>
  <si>
    <t>McCallum</t>
  </si>
  <si>
    <t>Pat</t>
  </si>
  <si>
    <t>Houlihan</t>
  </si>
  <si>
    <t>Jeremy</t>
  </si>
  <si>
    <t>Knipper</t>
  </si>
  <si>
    <t>Joe</t>
  </si>
  <si>
    <t>Bafia</t>
  </si>
  <si>
    <t>Chris</t>
  </si>
  <si>
    <t>LeFleur</t>
  </si>
  <si>
    <t>Dan</t>
  </si>
  <si>
    <t>Bishop</t>
  </si>
  <si>
    <t>Nathan</t>
  </si>
  <si>
    <t>Brand</t>
  </si>
  <si>
    <t>Fascian</t>
  </si>
  <si>
    <t>Mark</t>
  </si>
  <si>
    <t>Aaron</t>
  </si>
  <si>
    <t>Clutts</t>
  </si>
  <si>
    <t>Adam</t>
  </si>
  <si>
    <t>Keller</t>
  </si>
  <si>
    <t>Beede</t>
  </si>
  <si>
    <t>Lowell</t>
  </si>
  <si>
    <t>Goalie</t>
  </si>
  <si>
    <t>Team</t>
  </si>
  <si>
    <t>Alien</t>
  </si>
  <si>
    <t>Kryptonite</t>
  </si>
  <si>
    <t>Hill</t>
  </si>
  <si>
    <t>Ben</t>
  </si>
  <si>
    <t>Paoli</t>
  </si>
  <si>
    <t>Scott</t>
  </si>
  <si>
    <t>Kundell</t>
  </si>
  <si>
    <t>Mitch</t>
  </si>
  <si>
    <t>Stein</t>
  </si>
  <si>
    <t>Brad</t>
  </si>
  <si>
    <t>Dean</t>
  </si>
  <si>
    <t>Knight</t>
  </si>
  <si>
    <t>Schneiders</t>
  </si>
  <si>
    <t>Tony</t>
  </si>
  <si>
    <t>Toigo</t>
  </si>
  <si>
    <t>Rich</t>
  </si>
  <si>
    <t>Hyuck</t>
  </si>
  <si>
    <t>Matt</t>
  </si>
  <si>
    <t>Johnson</t>
  </si>
  <si>
    <t>Brian</t>
  </si>
  <si>
    <t>Gugat</t>
  </si>
  <si>
    <t>Tim</t>
  </si>
  <si>
    <t>Close</t>
  </si>
  <si>
    <t>Laura</t>
  </si>
  <si>
    <t>Dave</t>
  </si>
  <si>
    <t>Miller</t>
  </si>
  <si>
    <t>Green</t>
  </si>
  <si>
    <t>Anderson</t>
  </si>
  <si>
    <t>FoDMKB</t>
  </si>
  <si>
    <t>Jim</t>
  </si>
  <si>
    <t>Bill</t>
  </si>
  <si>
    <t>Nick</t>
  </si>
  <si>
    <t>Josh</t>
  </si>
  <si>
    <t>Andrew</t>
  </si>
  <si>
    <t>Rick</t>
  </si>
  <si>
    <t>Jon</t>
  </si>
  <si>
    <t>Jason</t>
  </si>
  <si>
    <t>Rob</t>
  </si>
  <si>
    <t>Justin</t>
  </si>
  <si>
    <t>Cashman</t>
  </si>
  <si>
    <t>Goeke</t>
  </si>
  <si>
    <t>Goodman</t>
  </si>
  <si>
    <t>Hansen</t>
  </si>
  <si>
    <t>Hrabak</t>
  </si>
  <si>
    <t>Lasnek</t>
  </si>
  <si>
    <t>Lohmeier</t>
  </si>
  <si>
    <t>Mellein</t>
  </si>
  <si>
    <t>Radcliff</t>
  </si>
  <si>
    <t>Rech</t>
  </si>
  <si>
    <t>Roskilly</t>
  </si>
  <si>
    <t>Seebeck</t>
  </si>
  <si>
    <t>Wheeler</t>
  </si>
  <si>
    <t>Williams</t>
  </si>
  <si>
    <t>Puckheads</t>
  </si>
  <si>
    <t>Travis</t>
  </si>
  <si>
    <t>Hunt</t>
  </si>
  <si>
    <t>Stout</t>
  </si>
  <si>
    <t>Derek</t>
  </si>
  <si>
    <t>Hickey</t>
  </si>
  <si>
    <t>Gregory</t>
  </si>
  <si>
    <t>Propst</t>
  </si>
  <si>
    <t>Ryan</t>
  </si>
  <si>
    <t>Parker</t>
  </si>
  <si>
    <t>Brent</t>
  </si>
  <si>
    <t>Hanke</t>
  </si>
  <si>
    <t>Smiley</t>
  </si>
  <si>
    <t>James</t>
  </si>
  <si>
    <t>Chung</t>
  </si>
  <si>
    <t>Chad</t>
  </si>
  <si>
    <t>Waters</t>
  </si>
  <si>
    <t>Bret</t>
  </si>
  <si>
    <t>Christian</t>
  </si>
  <si>
    <t>Pierce</t>
  </si>
  <si>
    <t>John</t>
  </si>
  <si>
    <t>Coffie</t>
  </si>
  <si>
    <t>David</t>
  </si>
  <si>
    <t>Stember</t>
  </si>
  <si>
    <t>Cody</t>
  </si>
  <si>
    <t>Fredericks</t>
  </si>
  <si>
    <t>Darren</t>
  </si>
  <si>
    <t>Red Alert</t>
  </si>
  <si>
    <t>Becker</t>
  </si>
  <si>
    <t>Dusty</t>
  </si>
  <si>
    <t>Beenen</t>
  </si>
  <si>
    <t>Curran</t>
  </si>
  <si>
    <t>Feathers</t>
  </si>
  <si>
    <t>Shaun</t>
  </si>
  <si>
    <t>Greene</t>
  </si>
  <si>
    <t>Hoy</t>
  </si>
  <si>
    <t>Tom</t>
  </si>
  <si>
    <t>Kirvin</t>
  </si>
  <si>
    <t>Ross</t>
  </si>
  <si>
    <t>Scholz</t>
  </si>
  <si>
    <t>Brett</t>
  </si>
  <si>
    <t>Swanson</t>
  </si>
  <si>
    <t>Swift</t>
  </si>
  <si>
    <t>Tritch</t>
  </si>
  <si>
    <t>Tyler</t>
  </si>
  <si>
    <t>Wallace</t>
  </si>
  <si>
    <t>Woline</t>
  </si>
  <si>
    <t>Worth</t>
  </si>
  <si>
    <t>Rink Rats</t>
  </si>
  <si>
    <t>Dayton</t>
  </si>
  <si>
    <t>Mrachina</t>
  </si>
  <si>
    <t>Wurzer</t>
  </si>
  <si>
    <t>Sean</t>
  </si>
  <si>
    <t>Bremer</t>
  </si>
  <si>
    <t>Jeff</t>
  </si>
  <si>
    <t>Evans</t>
  </si>
  <si>
    <t>Burkhart</t>
  </si>
  <si>
    <t>Young</t>
  </si>
  <si>
    <t>Scholer</t>
  </si>
  <si>
    <t>Blake</t>
  </si>
  <si>
    <t>Upmeyer</t>
  </si>
  <si>
    <t>Ed</t>
  </si>
  <si>
    <t>Brafford</t>
  </si>
  <si>
    <t>Bedwell</t>
  </si>
  <si>
    <t>Doug</t>
  </si>
  <si>
    <t>Beebe</t>
  </si>
  <si>
    <t>Gavin</t>
  </si>
  <si>
    <t>Riechart</t>
  </si>
  <si>
    <t>Whipps</t>
  </si>
  <si>
    <t>Jerome</t>
  </si>
  <si>
    <t>Victors</t>
  </si>
  <si>
    <t>Marc</t>
  </si>
  <si>
    <t>LePera</t>
  </si>
  <si>
    <t>Hudson</t>
  </si>
  <si>
    <t>Krultz</t>
  </si>
  <si>
    <t>Larry</t>
  </si>
  <si>
    <t>Will</t>
  </si>
  <si>
    <t>Koch</t>
  </si>
  <si>
    <t>Bartak</t>
  </si>
  <si>
    <t>Dustin</t>
  </si>
  <si>
    <t>Gordon</t>
  </si>
  <si>
    <t>Kavan</t>
  </si>
  <si>
    <t>Lisa</t>
  </si>
  <si>
    <t>Schumacher</t>
  </si>
  <si>
    <t>Pirie</t>
  </si>
  <si>
    <t>Nataliya</t>
  </si>
  <si>
    <t>Dudechenko</t>
  </si>
  <si>
    <t>Gannon</t>
  </si>
  <si>
    <t>Natale</t>
  </si>
  <si>
    <t>Chongo</t>
  </si>
  <si>
    <t>Erik</t>
  </si>
  <si>
    <t>Keece</t>
  </si>
  <si>
    <t>Voodoo</t>
  </si>
  <si>
    <t>Whitaker</t>
  </si>
  <si>
    <t>Don</t>
  </si>
  <si>
    <t>Mudge</t>
  </si>
  <si>
    <t>Cohan</t>
  </si>
  <si>
    <t>Javi</t>
  </si>
  <si>
    <t>Rodriguez</t>
  </si>
  <si>
    <t>Wolf</t>
  </si>
  <si>
    <t>Shon</t>
  </si>
  <si>
    <t>McDonough</t>
  </si>
  <si>
    <t>Starr</t>
  </si>
  <si>
    <t>Frank</t>
  </si>
  <si>
    <t>Meeink</t>
  </si>
  <si>
    <t>Todd</t>
  </si>
  <si>
    <t>Bentzen</t>
  </si>
  <si>
    <t>Damos</t>
  </si>
  <si>
    <t>Kacy</t>
  </si>
  <si>
    <t>Reeves</t>
  </si>
  <si>
    <t>Monty</t>
  </si>
  <si>
    <t>Brown</t>
  </si>
  <si>
    <t>Giunta</t>
  </si>
  <si>
    <t>Koenig</t>
  </si>
  <si>
    <t>Loverude</t>
  </si>
  <si>
    <t>Dawson</t>
  </si>
  <si>
    <t>Caleb</t>
  </si>
  <si>
    <t>Harrelson</t>
  </si>
  <si>
    <t>TimeSlot</t>
  </si>
  <si>
    <t>GameTime</t>
  </si>
  <si>
    <t>Penalty</t>
  </si>
  <si>
    <t>Duration</t>
  </si>
  <si>
    <t>Penalty Desc</t>
  </si>
  <si>
    <t>Kurgan</t>
  </si>
  <si>
    <t>Interferance</t>
  </si>
  <si>
    <t>Roughing</t>
  </si>
  <si>
    <t>Tripping</t>
  </si>
  <si>
    <t>Too Many Men</t>
  </si>
  <si>
    <t>Hooking</t>
  </si>
  <si>
    <t>Holding</t>
  </si>
  <si>
    <t>Slashing</t>
  </si>
  <si>
    <t>High sticking</t>
  </si>
  <si>
    <t>Goals</t>
  </si>
  <si>
    <t>Assists</t>
  </si>
  <si>
    <t>Points</t>
  </si>
  <si>
    <t>Unsportsmanlike</t>
  </si>
  <si>
    <t>Misconduct</t>
  </si>
  <si>
    <t>PM</t>
  </si>
  <si>
    <t>Date</t>
  </si>
  <si>
    <t>Time</t>
  </si>
  <si>
    <t>Goals Against</t>
  </si>
  <si>
    <t>Name</t>
  </si>
  <si>
    <t>GA</t>
  </si>
  <si>
    <t>Games</t>
  </si>
  <si>
    <t>GAA</t>
  </si>
  <si>
    <t>Keese</t>
  </si>
  <si>
    <t>Pentico</t>
  </si>
  <si>
    <t>% of Total</t>
  </si>
  <si>
    <t>Team Penalty Minutes</t>
  </si>
  <si>
    <t>Minutes</t>
  </si>
  <si>
    <t>Awarded</t>
  </si>
  <si>
    <t>Total</t>
  </si>
  <si>
    <t>Unaccounted</t>
  </si>
  <si>
    <t>NA</t>
  </si>
  <si>
    <t>Equipment</t>
  </si>
  <si>
    <t>Herman</t>
  </si>
  <si>
    <t>Delay of Game</t>
  </si>
  <si>
    <t>Eric</t>
  </si>
  <si>
    <t>Goals By Game Time</t>
  </si>
  <si>
    <t>Goals By Week</t>
  </si>
  <si>
    <t>Average</t>
  </si>
  <si>
    <t>Goalie Interferance</t>
  </si>
  <si>
    <t>Goals per PM</t>
  </si>
  <si>
    <t>G/PM</t>
  </si>
  <si>
    <t>Checking</t>
  </si>
  <si>
    <t>Total Goals Against</t>
  </si>
  <si>
    <t>GP</t>
  </si>
  <si>
    <t>Dane</t>
  </si>
  <si>
    <t>Maxwell</t>
  </si>
  <si>
    <t>Shawn</t>
  </si>
  <si>
    <t>Topliff</t>
  </si>
  <si>
    <t>Steve</t>
  </si>
  <si>
    <t xml:space="preserve">Kuzynowski </t>
  </si>
  <si>
    <t>Irwins</t>
  </si>
  <si>
    <t>Martinson</t>
  </si>
  <si>
    <t>Pete</t>
  </si>
  <si>
    <t>Anthan</t>
  </si>
  <si>
    <t>Pedersen</t>
  </si>
  <si>
    <t>Lee</t>
  </si>
  <si>
    <t>West</t>
  </si>
  <si>
    <t>Puck Hawgs</t>
  </si>
  <si>
    <t>Ramsey</t>
  </si>
  <si>
    <t>Beyer</t>
  </si>
  <si>
    <t>Terry</t>
  </si>
  <si>
    <t>Sindelar</t>
  </si>
  <si>
    <t>Griswell</t>
  </si>
  <si>
    <t>G</t>
  </si>
  <si>
    <t>SO</t>
  </si>
  <si>
    <t>A</t>
  </si>
  <si>
    <t>P</t>
  </si>
  <si>
    <t>2011-2012</t>
  </si>
  <si>
    <t>2012-2013</t>
  </si>
  <si>
    <t>Career Totals</t>
  </si>
  <si>
    <t>2009-2010</t>
  </si>
  <si>
    <t>Blomquist</t>
  </si>
  <si>
    <t>Haynes</t>
  </si>
  <si>
    <t>Gene</t>
  </si>
  <si>
    <t>Kelley</t>
  </si>
  <si>
    <t>Shane</t>
  </si>
  <si>
    <t>Bast</t>
  </si>
  <si>
    <t>Hagemann</t>
  </si>
  <si>
    <t>Gary</t>
  </si>
  <si>
    <t>Holloway</t>
  </si>
  <si>
    <t>Place</t>
  </si>
  <si>
    <t>Michael</t>
  </si>
  <si>
    <t>Kurt</t>
  </si>
  <si>
    <t>Potthoff</t>
  </si>
  <si>
    <t>Kennedy</t>
  </si>
  <si>
    <t>Garrett</t>
  </si>
  <si>
    <t>Brook</t>
  </si>
  <si>
    <t>Current</t>
  </si>
  <si>
    <t>Barker</t>
  </si>
  <si>
    <t>Edgington</t>
  </si>
  <si>
    <t>Sevenbergen</t>
  </si>
  <si>
    <t>Blaine</t>
  </si>
  <si>
    <t>Sergi</t>
  </si>
  <si>
    <t>Kozak</t>
  </si>
  <si>
    <t>Kietly</t>
  </si>
  <si>
    <t>Austin</t>
  </si>
  <si>
    <t>Dagenais</t>
  </si>
  <si>
    <t>Tessau</t>
  </si>
  <si>
    <t>Battista</t>
  </si>
  <si>
    <t>Kent</t>
  </si>
  <si>
    <t>Hobbs</t>
  </si>
  <si>
    <t>Tod</t>
  </si>
  <si>
    <t>Dunn</t>
  </si>
  <si>
    <t>Casey</t>
  </si>
  <si>
    <t>Rod</t>
  </si>
  <si>
    <t>Bragg</t>
  </si>
  <si>
    <t>Henson</t>
  </si>
  <si>
    <t>Brueck</t>
  </si>
  <si>
    <t>Lewis</t>
  </si>
  <si>
    <t>Toomey</t>
  </si>
  <si>
    <t>Ron</t>
  </si>
  <si>
    <t>Ambrose</t>
  </si>
  <si>
    <t>Kristen</t>
  </si>
  <si>
    <t>Zorich</t>
  </si>
  <si>
    <t>Possgate</t>
  </si>
  <si>
    <t>Jones</t>
  </si>
  <si>
    <t>Natasha</t>
  </si>
  <si>
    <t>Kucherenki</t>
  </si>
  <si>
    <t>Sub?</t>
  </si>
  <si>
    <t>y</t>
  </si>
  <si>
    <t>* If goalie is added, be sure to add to career sheet</t>
  </si>
  <si>
    <t>Player</t>
  </si>
  <si>
    <t>2010-2011</t>
  </si>
  <si>
    <t>Funky Pickle</t>
  </si>
  <si>
    <t>Hillock</t>
  </si>
  <si>
    <t>YDD Tattoo</t>
  </si>
  <si>
    <t>Nissen</t>
  </si>
  <si>
    <t>Daniels</t>
  </si>
  <si>
    <t>unknown</t>
  </si>
  <si>
    <t>% of Tot</t>
  </si>
  <si>
    <t>Nesbit</t>
  </si>
  <si>
    <t>PPG</t>
  </si>
  <si>
    <t>Kneeing</t>
  </si>
  <si>
    <t>Jake</t>
  </si>
  <si>
    <t>Anonson</t>
  </si>
  <si>
    <t>Stu</t>
  </si>
  <si>
    <t>Bildner</t>
  </si>
  <si>
    <t>Dressen</t>
  </si>
  <si>
    <t>Massa</t>
  </si>
  <si>
    <t>Tres</t>
  </si>
  <si>
    <t>Hewlett</t>
  </si>
  <si>
    <t>Whiton</t>
  </si>
  <si>
    <t>Original</t>
  </si>
  <si>
    <t>2013-2014</t>
  </si>
  <si>
    <t>Hallman</t>
  </si>
  <si>
    <t>Clarke</t>
  </si>
  <si>
    <t>Hawbaker</t>
  </si>
  <si>
    <t>Brekke</t>
  </si>
  <si>
    <t>William</t>
  </si>
  <si>
    <t>Jackson</t>
  </si>
  <si>
    <t>Kyle</t>
  </si>
  <si>
    <t>Wahlert</t>
  </si>
  <si>
    <t>Schroeder</t>
  </si>
  <si>
    <t>Lieb</t>
  </si>
  <si>
    <t>Jinta</t>
  </si>
  <si>
    <t>Davis</t>
  </si>
  <si>
    <t>Jarod</t>
  </si>
  <si>
    <t>Devera</t>
  </si>
  <si>
    <t>Alex</t>
  </si>
  <si>
    <t>Richardson</t>
  </si>
  <si>
    <t>Whipple</t>
  </si>
  <si>
    <t>Billings</t>
  </si>
  <si>
    <t>Kipp</t>
  </si>
  <si>
    <t>Mulcahy</t>
  </si>
  <si>
    <t>Syverson</t>
  </si>
  <si>
    <t>Lundberg</t>
  </si>
  <si>
    <t>Boarding</t>
  </si>
  <si>
    <t>Home</t>
  </si>
  <si>
    <t>H_Result</t>
  </si>
  <si>
    <t>A_Result</t>
  </si>
  <si>
    <t>Away</t>
  </si>
  <si>
    <t>Wins</t>
  </si>
  <si>
    <t>Losses</t>
  </si>
  <si>
    <t>SOL</t>
  </si>
  <si>
    <t>Pts</t>
  </si>
  <si>
    <t>GF</t>
  </si>
  <si>
    <t>H_Score</t>
  </si>
  <si>
    <t>A_Score</t>
  </si>
  <si>
    <t>sub</t>
  </si>
  <si>
    <t>1st</t>
  </si>
  <si>
    <t>2nd</t>
  </si>
  <si>
    <t>3rd</t>
  </si>
  <si>
    <t>Goals by Period</t>
  </si>
  <si>
    <t>N/A</t>
  </si>
  <si>
    <t>South</t>
  </si>
  <si>
    <t>Goal Scored</t>
  </si>
  <si>
    <t>Cole</t>
  </si>
  <si>
    <t>Antonovich</t>
  </si>
  <si>
    <t>Postler</t>
  </si>
  <si>
    <t>Jack</t>
  </si>
  <si>
    <t>Bowers</t>
  </si>
  <si>
    <t>Watch</t>
  </si>
  <si>
    <t>Hayden</t>
  </si>
  <si>
    <t>Elbowing</t>
  </si>
  <si>
    <t>Hender</t>
  </si>
  <si>
    <t>Zach</t>
  </si>
  <si>
    <t>Tobis</t>
  </si>
  <si>
    <t>2014-2015</t>
  </si>
  <si>
    <t>Ichi</t>
  </si>
  <si>
    <t>Flying Moose</t>
  </si>
  <si>
    <t>Baker</t>
  </si>
  <si>
    <t>Madeline</t>
  </si>
  <si>
    <t>Fitzgerald</t>
  </si>
  <si>
    <t>Quintin</t>
  </si>
  <si>
    <t>Sorenson</t>
  </si>
  <si>
    <t>Roth</t>
  </si>
  <si>
    <t>Kammyer</t>
  </si>
  <si>
    <t>Busbey</t>
  </si>
  <si>
    <t>George</t>
  </si>
  <si>
    <t>Lu</t>
  </si>
  <si>
    <t>Ehrhardt</t>
  </si>
  <si>
    <t>Lyle</t>
  </si>
  <si>
    <t>Reicks</t>
  </si>
  <si>
    <t>Richey</t>
  </si>
  <si>
    <t>Richard</t>
  </si>
  <si>
    <t>Evan</t>
  </si>
  <si>
    <t>Brooks</t>
  </si>
  <si>
    <t>Sorensen</t>
  </si>
  <si>
    <t>Potter</t>
  </si>
  <si>
    <t>Fox</t>
  </si>
  <si>
    <t>Erich</t>
  </si>
  <si>
    <t>Boettcher</t>
  </si>
  <si>
    <t xml:space="preserve">Saehler </t>
  </si>
  <si>
    <t>Seckington</t>
  </si>
  <si>
    <t>Moore</t>
  </si>
  <si>
    <t>Kirby</t>
  </si>
  <si>
    <t xml:space="preserve">Singleton </t>
  </si>
  <si>
    <t xml:space="preserve">Sandhal </t>
  </si>
  <si>
    <t>Christiansen</t>
  </si>
  <si>
    <t>Cross Checking</t>
  </si>
  <si>
    <t>Etzel</t>
  </si>
  <si>
    <t>Jacob</t>
  </si>
  <si>
    <t>Flattery</t>
  </si>
  <si>
    <t>Runge</t>
  </si>
  <si>
    <t>DB#</t>
  </si>
  <si>
    <t>insert into temp_stats (player_id, goals, assists, pen_min) values (</t>
  </si>
  <si>
    <t>Mori</t>
  </si>
  <si>
    <t>insert into temp_goalie (player_id, games, goals, shutouts) values (</t>
  </si>
  <si>
    <t>TJ</t>
  </si>
  <si>
    <t>Ahrens </t>
  </si>
  <si>
    <t>Drake</t>
  </si>
  <si>
    <t>Week</t>
  </si>
  <si>
    <t>2015-2016</t>
  </si>
  <si>
    <t>Steven</t>
  </si>
  <si>
    <t>Shimp</t>
  </si>
  <si>
    <t>Vlcek</t>
  </si>
  <si>
    <t>Cooper</t>
  </si>
  <si>
    <t>Riley</t>
  </si>
  <si>
    <t>Magneson</t>
  </si>
  <si>
    <t>Matthew</t>
  </si>
  <si>
    <t>Kasperbauer</t>
  </si>
  <si>
    <t>Gleich</t>
  </si>
  <si>
    <t>Seth</t>
  </si>
  <si>
    <t>Kaiser</t>
  </si>
  <si>
    <t>Troy</t>
  </si>
  <si>
    <t>JJ</t>
  </si>
  <si>
    <t>Amick</t>
  </si>
  <si>
    <t>Brandon</t>
  </si>
  <si>
    <t>Wiltgen</t>
  </si>
  <si>
    <t>Greg</t>
  </si>
  <si>
    <t>Lage</t>
  </si>
  <si>
    <t>Lessard</t>
  </si>
  <si>
    <t>Sam</t>
  </si>
  <si>
    <t>Richeson</t>
  </si>
  <si>
    <t>4</t>
  </si>
  <si>
    <t>16</t>
  </si>
  <si>
    <t>24</t>
  </si>
  <si>
    <t>17</t>
  </si>
  <si>
    <t>86</t>
  </si>
  <si>
    <t>3</t>
  </si>
  <si>
    <t>8</t>
  </si>
  <si>
    <t>13</t>
  </si>
  <si>
    <t>32</t>
  </si>
  <si>
    <t>7</t>
  </si>
  <si>
    <t>19</t>
  </si>
  <si>
    <t>Good</t>
  </si>
  <si>
    <t>57</t>
  </si>
  <si>
    <t>18</t>
  </si>
  <si>
    <t>Mariano</t>
  </si>
  <si>
    <t>Cassetta</t>
  </si>
  <si>
    <t>9</t>
  </si>
  <si>
    <t>Karena</t>
  </si>
  <si>
    <t>Shivers</t>
  </si>
  <si>
    <t>22</t>
  </si>
  <si>
    <t>Tiana</t>
  </si>
  <si>
    <t>Charles</t>
  </si>
  <si>
    <t>Ready</t>
  </si>
  <si>
    <t>20</t>
  </si>
  <si>
    <t>2</t>
  </si>
  <si>
    <t>15</t>
  </si>
  <si>
    <t>21</t>
  </si>
  <si>
    <t>6</t>
  </si>
  <si>
    <t>23</t>
  </si>
  <si>
    <t>25</t>
  </si>
  <si>
    <t>5</t>
  </si>
  <si>
    <t>74</t>
  </si>
  <si>
    <t>1</t>
  </si>
  <si>
    <t>99</t>
  </si>
  <si>
    <t>42</t>
  </si>
  <si>
    <t>34</t>
  </si>
  <si>
    <t>44</t>
  </si>
  <si>
    <t>27</t>
  </si>
  <si>
    <t>55</t>
  </si>
  <si>
    <t>37</t>
  </si>
  <si>
    <t>11</t>
  </si>
  <si>
    <t>43</t>
  </si>
  <si>
    <t>Bryan</t>
  </si>
  <si>
    <t>Rush</t>
  </si>
  <si>
    <t>91</t>
  </si>
  <si>
    <t>77</t>
  </si>
  <si>
    <t>Jamie</t>
  </si>
  <si>
    <t>Helvey</t>
  </si>
  <si>
    <t>12</t>
  </si>
  <si>
    <t>L</t>
  </si>
  <si>
    <t>W</t>
  </si>
  <si>
    <t>10</t>
  </si>
  <si>
    <t>41</t>
  </si>
  <si>
    <t>26</t>
  </si>
  <si>
    <t>14</t>
  </si>
  <si>
    <t>33</t>
  </si>
  <si>
    <t>Schade</t>
  </si>
  <si>
    <t>Pederson</t>
  </si>
  <si>
    <t>40</t>
  </si>
  <si>
    <t>Opponent</t>
  </si>
  <si>
    <t>Final</t>
  </si>
  <si>
    <t>Special</t>
  </si>
  <si>
    <t>Note</t>
  </si>
  <si>
    <t>GoalDiff</t>
  </si>
  <si>
    <t>SOW</t>
  </si>
  <si>
    <t>(SO)</t>
  </si>
  <si>
    <t>FL</t>
  </si>
  <si>
    <t>(F)</t>
  </si>
  <si>
    <t>FW</t>
  </si>
  <si>
    <t>Playoff</t>
  </si>
  <si>
    <t>Bye</t>
  </si>
  <si>
    <t>Diving</t>
  </si>
  <si>
    <t>Steil</t>
  </si>
  <si>
    <t>Blades of Steel</t>
  </si>
  <si>
    <t>V</t>
  </si>
  <si>
    <t>Klatt</t>
  </si>
  <si>
    <t>Ericka</t>
  </si>
  <si>
    <t>Samantha</t>
  </si>
  <si>
    <t>Jenkins</t>
  </si>
  <si>
    <t>Dylan</t>
  </si>
  <si>
    <t>Lang</t>
  </si>
  <si>
    <t>Emily</t>
  </si>
  <si>
    <t>Walker</t>
  </si>
  <si>
    <t>Collin</t>
  </si>
  <si>
    <t>Christensen</t>
  </si>
  <si>
    <t>Harrison</t>
  </si>
  <si>
    <t>Kintz</t>
  </si>
  <si>
    <t>301</t>
  </si>
  <si>
    <t>302</t>
  </si>
  <si>
    <t>298</t>
  </si>
  <si>
    <t>299</t>
  </si>
  <si>
    <t>300</t>
  </si>
  <si>
    <t>303</t>
  </si>
  <si>
    <t>Person</t>
  </si>
  <si>
    <t>Danielson</t>
  </si>
  <si>
    <t>Hoekstra</t>
  </si>
  <si>
    <t>Bif</t>
  </si>
  <si>
    <t>Ridgway</t>
  </si>
  <si>
    <t>63</t>
  </si>
  <si>
    <t>92</t>
  </si>
  <si>
    <t>Staples</t>
  </si>
  <si>
    <t>Vignaroli</t>
  </si>
  <si>
    <t>Watson</t>
  </si>
  <si>
    <t>17/47</t>
  </si>
  <si>
    <t>9/40</t>
  </si>
  <si>
    <t>31</t>
  </si>
  <si>
    <t>Kelly</t>
  </si>
  <si>
    <t>Spooner</t>
  </si>
  <si>
    <t>72</t>
  </si>
  <si>
    <t>Thomas</t>
  </si>
  <si>
    <t>Bahl</t>
  </si>
  <si>
    <t>11/57</t>
  </si>
  <si>
    <t>Bennum</t>
  </si>
  <si>
    <t>30</t>
  </si>
  <si>
    <t>Devon</t>
  </si>
  <si>
    <t>Samorodnitsky</t>
  </si>
  <si>
    <t>96</t>
  </si>
  <si>
    <t>Mertz</t>
  </si>
  <si>
    <t>???</t>
  </si>
  <si>
    <t>69</t>
  </si>
  <si>
    <t>88</t>
  </si>
  <si>
    <t>2016-2017</t>
  </si>
  <si>
    <t>2017-2018</t>
  </si>
  <si>
    <t>Guru</t>
  </si>
  <si>
    <t>T</t>
  </si>
  <si>
    <t>Bathogs</t>
  </si>
  <si>
    <t>TIE</t>
  </si>
  <si>
    <t>Burr</t>
  </si>
  <si>
    <t>R. Kurgan</t>
  </si>
  <si>
    <t>Kundel</t>
  </si>
  <si>
    <t>Schnieders</t>
  </si>
  <si>
    <t>B. Ridgway</t>
  </si>
  <si>
    <t>P Ridgway</t>
  </si>
  <si>
    <t>B Ridgway</t>
  </si>
  <si>
    <t>E. Kurgan</t>
  </si>
  <si>
    <t>Bench Minor?</t>
  </si>
  <si>
    <t>P. Ridgway</t>
  </si>
  <si>
    <t>M. Lepera</t>
  </si>
  <si>
    <t>D Pirie</t>
  </si>
  <si>
    <t>Flounders</t>
  </si>
  <si>
    <t>Z. Radcliff</t>
  </si>
  <si>
    <t>Sandahl</t>
  </si>
  <si>
    <t>R. Radcliff</t>
  </si>
  <si>
    <t>R Radcliff</t>
  </si>
  <si>
    <t>J. Giunta</t>
  </si>
  <si>
    <t>Saehler</t>
  </si>
  <si>
    <t>Sliek</t>
  </si>
  <si>
    <t>Swift2</t>
  </si>
  <si>
    <t>Majeski</t>
  </si>
  <si>
    <t>Pudans</t>
  </si>
  <si>
    <t>T. Sorenson</t>
  </si>
  <si>
    <t>Q. Sorenson</t>
  </si>
  <si>
    <t>Wilcox</t>
  </si>
  <si>
    <t>D. Pirie</t>
  </si>
  <si>
    <t>N. Pirie</t>
  </si>
  <si>
    <t>S. Gannon</t>
  </si>
  <si>
    <t>Carlisle</t>
  </si>
  <si>
    <t>Conway</t>
  </si>
  <si>
    <t>Zimmer</t>
  </si>
  <si>
    <t>D Gannon</t>
  </si>
  <si>
    <t>P. Nesbit</t>
  </si>
  <si>
    <t>N Giunta</t>
  </si>
  <si>
    <t>Pudins</t>
  </si>
  <si>
    <t>Dan Swift</t>
  </si>
  <si>
    <t>????</t>
  </si>
  <si>
    <t>53</t>
  </si>
  <si>
    <t>_Waters</t>
  </si>
  <si>
    <t>_Anderson</t>
  </si>
  <si>
    <t>_Goeke</t>
  </si>
  <si>
    <t>_Wilcox</t>
  </si>
  <si>
    <t>R Kurgan</t>
  </si>
  <si>
    <t>E Kurgan</t>
  </si>
  <si>
    <t>J Paoli</t>
  </si>
  <si>
    <t>T Sorenson</t>
  </si>
  <si>
    <t>Q Sorenson</t>
  </si>
  <si>
    <t>seckington</t>
  </si>
  <si>
    <t>saehler</t>
  </si>
  <si>
    <t>Greening</t>
  </si>
  <si>
    <t>E Brafford</t>
  </si>
  <si>
    <t>N Pirie</t>
  </si>
  <si>
    <t>John G</t>
  </si>
  <si>
    <t>Refs wrote it down wrong. Email confirmation from Bentzen that John G scored, not Wilcox</t>
  </si>
  <si>
    <t>J Giunta</t>
  </si>
  <si>
    <t>Was a tick mark, don't think it was actually holding</t>
  </si>
  <si>
    <t>D Radcliff</t>
  </si>
  <si>
    <t>Z Radcliff</t>
  </si>
  <si>
    <t>Howe</t>
  </si>
  <si>
    <t>R Harbak</t>
  </si>
  <si>
    <t>HOwe</t>
  </si>
  <si>
    <t>Lyle Danielson</t>
  </si>
  <si>
    <t xml:space="preserve">Was a tick mark, don't think it was actually holding (Richeson said upstairs he got called for a trip) </t>
  </si>
  <si>
    <t>Bif Ridgway</t>
  </si>
  <si>
    <t>Ed Brafford</t>
  </si>
  <si>
    <t>M Lepera</t>
  </si>
  <si>
    <t>F Nesbit</t>
  </si>
  <si>
    <t>P Nesbit</t>
  </si>
  <si>
    <t>T Kurgan</t>
  </si>
  <si>
    <t>B Paoli</t>
  </si>
  <si>
    <t>Devon Radcliff</t>
  </si>
  <si>
    <t>Zach Radcliff</t>
  </si>
  <si>
    <t>John Giunta</t>
  </si>
  <si>
    <t>Nick Giunta</t>
  </si>
  <si>
    <t>Ben Paoli</t>
  </si>
  <si>
    <t>Tim Kurgan</t>
  </si>
  <si>
    <t>Dave Gannon</t>
  </si>
  <si>
    <t>Huyck</t>
  </si>
  <si>
    <t>Rick Radcliff</t>
  </si>
  <si>
    <t>Paul Nesbit</t>
  </si>
  <si>
    <t>Nathan Pirie</t>
  </si>
  <si>
    <t>Parker Ridgway</t>
  </si>
  <si>
    <t>Haggerty</t>
  </si>
  <si>
    <t>_Christiansen</t>
  </si>
  <si>
    <t>Jeff Baker</t>
  </si>
  <si>
    <t>Dustin Pirie</t>
  </si>
  <si>
    <t>Greg Staples</t>
  </si>
  <si>
    <t>Marc Lepera</t>
  </si>
  <si>
    <t>Ryan Lepera</t>
  </si>
  <si>
    <t>Scored a fourth goal</t>
  </si>
  <si>
    <t>_Bench Minor</t>
  </si>
  <si>
    <t>19 - Bowers</t>
  </si>
  <si>
    <t>John Brafford</t>
  </si>
  <si>
    <t>Lefleur</t>
  </si>
  <si>
    <t>No Sheet</t>
  </si>
  <si>
    <t>Ejection</t>
  </si>
  <si>
    <t xml:space="preserve">Zamora </t>
  </si>
  <si>
    <t>Not on sheet, but LeFleur said he had it.</t>
  </si>
  <si>
    <t>Mori Sorenson</t>
  </si>
  <si>
    <t>Dan Blake</t>
  </si>
  <si>
    <t>Darren Stout</t>
  </si>
  <si>
    <t>Ryan Kurgan</t>
  </si>
  <si>
    <t>Jon Paoli</t>
  </si>
  <si>
    <t>Huyuck</t>
  </si>
  <si>
    <t>Erica Kurgan</t>
  </si>
  <si>
    <t>Henss</t>
  </si>
  <si>
    <t>battista</t>
  </si>
  <si>
    <t>Troy Sorenson</t>
  </si>
  <si>
    <t>_Hansen</t>
  </si>
  <si>
    <t>Lohry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</si>
</sst>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h:mm;@"/>
    <numFmt numFmtId="165" formatCode="#,##0.0"/>
    <numFmt numFmtId="166" formatCode="0.0"/>
    <numFmt numFmtId="167" formatCode="0.000"/>
    <numFmt numFmtId="168" formatCode="0.0%"/>
    <numFmt numFmtId="169" formatCode="m/d/yy;@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ck">
        <color auto="1"/>
      </right>
      <top/>
      <bottom style="thin">
        <color indexed="64"/>
      </bottom>
      <diagonal/>
    </border>
    <border>
      <left style="thin">
        <color indexed="64"/>
      </left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/>
    <xf numFmtId="0" fontId="3" fillId="0" borderId="0"/>
    <xf numFmtId="9" fontId="6" fillId="0" borderId="0" applyFont="0" applyFill="0" applyBorder="0" applyAlignment="0" applyProtection="0"/>
    <xf numFmtId="0" fontId="2" fillId="0" borderId="0"/>
  </cellStyleXfs>
  <cellXfs count="263">
    <xf numFmtId="0" fontId="0" fillId="0" borderId="0" xfId="0"/>
    <xf numFmtId="0" fontId="0" fillId="0" borderId="0" xfId="0"/>
    <xf numFmtId="0" fontId="1" fillId="0" borderId="0" xfId="0" applyFon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/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4" xfId="0" applyFont="1" applyBorder="1"/>
    <xf numFmtId="0" fontId="1" fillId="0" borderId="0" xfId="0" applyFont="1" applyBorder="1" applyAlignment="1">
      <alignment horizontal="center"/>
    </xf>
    <xf numFmtId="0" fontId="1" fillId="0" borderId="5" xfId="0" applyFont="1" applyBorder="1"/>
    <xf numFmtId="0" fontId="0" fillId="0" borderId="4" xfId="0" applyBorder="1"/>
    <xf numFmtId="1" fontId="0" fillId="0" borderId="0" xfId="0" applyNumberFormat="1" applyBorder="1" applyAlignment="1">
      <alignment horizontal="center"/>
    </xf>
    <xf numFmtId="10" fontId="0" fillId="0" borderId="5" xfId="0" applyNumberFormat="1" applyBorder="1"/>
    <xf numFmtId="0" fontId="4" fillId="0" borderId="4" xfId="0" applyFont="1" applyBorder="1"/>
    <xf numFmtId="0" fontId="0" fillId="0" borderId="6" xfId="0" applyBorder="1"/>
    <xf numFmtId="1" fontId="1" fillId="0" borderId="7" xfId="0" applyNumberFormat="1" applyFont="1" applyBorder="1" applyAlignment="1">
      <alignment horizontal="center"/>
    </xf>
    <xf numFmtId="1" fontId="0" fillId="0" borderId="8" xfId="0" applyNumberFormat="1" applyBorder="1"/>
    <xf numFmtId="0" fontId="1" fillId="0" borderId="1" xfId="0" applyFont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10" fontId="0" fillId="0" borderId="8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1" fillId="0" borderId="5" xfId="0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6" xfId="0" applyFont="1" applyBorder="1"/>
    <xf numFmtId="2" fontId="1" fillId="0" borderId="8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2" xfId="0" applyFont="1" applyBorder="1"/>
    <xf numFmtId="0" fontId="1" fillId="0" borderId="1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7" xfId="0" applyFont="1" applyBorder="1" applyAlignment="1">
      <alignment horizontal="left"/>
    </xf>
    <xf numFmtId="2" fontId="0" fillId="0" borderId="0" xfId="0" applyNumberForma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12" xfId="0" applyNumberFormat="1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0" fontId="0" fillId="0" borderId="5" xfId="3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0" fillId="0" borderId="0" xfId="0"/>
    <xf numFmtId="1" fontId="1" fillId="0" borderId="13" xfId="0" applyNumberFormat="1" applyFon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11" xfId="0" applyNumberFormat="1" applyBorder="1"/>
    <xf numFmtId="0" fontId="1" fillId="0" borderId="12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10" xfId="0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/>
    <xf numFmtId="0" fontId="1" fillId="0" borderId="13" xfId="0" applyFont="1" applyBorder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left"/>
    </xf>
    <xf numFmtId="0" fontId="1" fillId="0" borderId="7" xfId="0" applyFont="1" applyBorder="1" applyAlignment="1">
      <alignment horizontal="center"/>
    </xf>
    <xf numFmtId="0" fontId="0" fillId="0" borderId="10" xfId="0" applyBorder="1"/>
    <xf numFmtId="0" fontId="0" fillId="0" borderId="0" xfId="0" applyBorder="1"/>
    <xf numFmtId="0" fontId="1" fillId="0" borderId="1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4" xfId="0" applyFill="1" applyBorder="1"/>
    <xf numFmtId="0" fontId="0" fillId="0" borderId="4" xfId="0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0" fontId="0" fillId="0" borderId="11" xfId="0" applyBorder="1"/>
    <xf numFmtId="166" fontId="1" fillId="0" borderId="7" xfId="0" applyNumberFormat="1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left" vertical="center" wrapText="1"/>
    </xf>
    <xf numFmtId="0" fontId="0" fillId="0" borderId="0" xfId="0"/>
    <xf numFmtId="0" fontId="0" fillId="0" borderId="0" xfId="0" applyAlignment="1">
      <alignment horizontal="center"/>
    </xf>
    <xf numFmtId="1" fontId="1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Border="1"/>
    <xf numFmtId="168" fontId="1" fillId="0" borderId="7" xfId="0" applyNumberFormat="1" applyFont="1" applyBorder="1" applyAlignment="1">
      <alignment horizontal="center"/>
    </xf>
    <xf numFmtId="0" fontId="1" fillId="0" borderId="18" xfId="0" applyFont="1" applyBorder="1"/>
    <xf numFmtId="0" fontId="1" fillId="0" borderId="19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0" xfId="0" applyFont="1"/>
    <xf numFmtId="0" fontId="0" fillId="0" borderId="0" xfId="0" applyFont="1" applyFill="1" applyBorder="1"/>
    <xf numFmtId="0" fontId="0" fillId="0" borderId="5" xfId="0" applyFill="1" applyBorder="1" applyAlignment="1">
      <alignment horizontal="center"/>
    </xf>
    <xf numFmtId="49" fontId="0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1" fontId="0" fillId="0" borderId="0" xfId="0" applyNumberFormat="1" applyFon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7" fillId="0" borderId="0" xfId="0" applyFont="1"/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0" xfId="0" applyFill="1" applyBorder="1"/>
    <xf numFmtId="0" fontId="0" fillId="0" borderId="11" xfId="0" applyFill="1" applyBorder="1" applyAlignment="1">
      <alignment horizontal="center"/>
    </xf>
    <xf numFmtId="0" fontId="4" fillId="0" borderId="10" xfId="0" applyFont="1" applyBorder="1"/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Fill="1" applyAlignment="1">
      <alignment horizontal="center"/>
    </xf>
    <xf numFmtId="0" fontId="0" fillId="0" borderId="4" xfId="0" applyBorder="1" applyAlignment="1">
      <alignment horizontal="left"/>
    </xf>
    <xf numFmtId="0" fontId="0" fillId="0" borderId="10" xfId="0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14" fontId="0" fillId="0" borderId="0" xfId="0" applyNumberFormat="1" applyAlignment="1">
      <alignment horizontal="right"/>
    </xf>
    <xf numFmtId="169" fontId="0" fillId="0" borderId="0" xfId="0" applyNumberFormat="1" applyAlignment="1">
      <alignment horizontal="right"/>
    </xf>
    <xf numFmtId="1" fontId="0" fillId="0" borderId="0" xfId="0" applyNumberFormat="1" applyFill="1"/>
    <xf numFmtId="20" fontId="0" fillId="0" borderId="0" xfId="0" applyNumberFormat="1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/>
    <xf numFmtId="0" fontId="1" fillId="0" borderId="7" xfId="0" applyFont="1" applyBorder="1" applyAlignment="1">
      <alignment horizontal="center"/>
    </xf>
    <xf numFmtId="0" fontId="0" fillId="0" borderId="10" xfId="0" applyBorder="1"/>
    <xf numFmtId="0" fontId="1" fillId="0" borderId="12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0" fillId="0" borderId="0" xfId="0" applyNumberFormat="1"/>
    <xf numFmtId="166" fontId="1" fillId="0" borderId="7" xfId="0" applyNumberFormat="1" applyFont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21" xfId="0" applyBorder="1"/>
    <xf numFmtId="0" fontId="1" fillId="0" borderId="0" xfId="0" applyFont="1" applyAlignment="1">
      <alignment horizontal="center"/>
    </xf>
    <xf numFmtId="0" fontId="0" fillId="0" borderId="11" xfId="0" applyFill="1" applyBorder="1"/>
    <xf numFmtId="14" fontId="8" fillId="0" borderId="15" xfId="0" applyNumberFormat="1" applyFont="1" applyBorder="1" applyAlignment="1">
      <alignment horizontal="center"/>
    </xf>
    <xf numFmtId="164" fontId="8" fillId="0" borderId="15" xfId="0" applyNumberFormat="1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5" borderId="15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14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9" fillId="0" borderId="0" xfId="0" applyFont="1" applyFill="1" applyBorder="1"/>
    <xf numFmtId="0" fontId="9" fillId="5" borderId="0" xfId="0" applyFont="1" applyFill="1" applyAlignment="1">
      <alignment horizontal="center"/>
    </xf>
    <xf numFmtId="0" fontId="8" fillId="0" borderId="16" xfId="0" applyFont="1" applyBorder="1"/>
    <xf numFmtId="0" fontId="8" fillId="0" borderId="17" xfId="0" applyFont="1" applyBorder="1" applyAlignment="1">
      <alignment horizontal="center"/>
    </xf>
    <xf numFmtId="0" fontId="9" fillId="0" borderId="10" xfId="0" applyFont="1" applyBorder="1"/>
    <xf numFmtId="0" fontId="9" fillId="2" borderId="0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16" xfId="0" applyFont="1" applyBorder="1"/>
    <xf numFmtId="0" fontId="9" fillId="0" borderId="15" xfId="0" applyFont="1" applyBorder="1" applyAlignment="1">
      <alignment horizontal="center"/>
    </xf>
    <xf numFmtId="0" fontId="8" fillId="4" borderId="15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14" fontId="9" fillId="0" borderId="0" xfId="0" applyNumberFormat="1" applyFont="1" applyFill="1" applyAlignment="1">
      <alignment horizontal="center"/>
    </xf>
    <xf numFmtId="164" fontId="9" fillId="0" borderId="0" xfId="0" applyNumberFormat="1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1" fontId="0" fillId="7" borderId="0" xfId="0" applyNumberFormat="1" applyFill="1" applyAlignment="1">
      <alignment horizontal="center"/>
    </xf>
    <xf numFmtId="1" fontId="0" fillId="8" borderId="0" xfId="0" applyNumberFormat="1" applyFill="1" applyAlignment="1">
      <alignment horizontal="center"/>
    </xf>
    <xf numFmtId="14" fontId="11" fillId="0" borderId="15" xfId="0" applyNumberFormat="1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5" xfId="0" applyFont="1" applyBorder="1"/>
    <xf numFmtId="0" fontId="11" fillId="0" borderId="1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/>
    </xf>
    <xf numFmtId="0" fontId="11" fillId="0" borderId="9" xfId="0" applyFont="1" applyBorder="1"/>
    <xf numFmtId="0" fontId="11" fillId="0" borderId="0" xfId="0" applyFont="1"/>
    <xf numFmtId="165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0" fontId="12" fillId="0" borderId="0" xfId="0" applyFont="1"/>
    <xf numFmtId="14" fontId="13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9" xfId="0" applyFont="1" applyBorder="1"/>
    <xf numFmtId="165" fontId="13" fillId="0" borderId="0" xfId="0" applyNumberFormat="1" applyFont="1" applyAlignment="1">
      <alignment horizontal="center"/>
    </xf>
    <xf numFmtId="2" fontId="13" fillId="0" borderId="0" xfId="0" applyNumberFormat="1" applyFont="1" applyAlignment="1">
      <alignment horizontal="center"/>
    </xf>
    <xf numFmtId="1" fontId="13" fillId="0" borderId="0" xfId="0" applyNumberFormat="1" applyFont="1" applyFill="1" applyAlignment="1">
      <alignment horizontal="center"/>
    </xf>
    <xf numFmtId="0" fontId="13" fillId="0" borderId="0" xfId="0" applyFont="1" applyFill="1"/>
    <xf numFmtId="0" fontId="14" fillId="0" borderId="0" xfId="0" applyFont="1"/>
    <xf numFmtId="0" fontId="13" fillId="0" borderId="9" xfId="0" applyFont="1" applyBorder="1" applyAlignment="1">
      <alignment horizontal="right"/>
    </xf>
    <xf numFmtId="165" fontId="15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1" fillId="0" borderId="9" xfId="0" applyFont="1" applyBorder="1" applyAlignment="1">
      <alignment horizontal="right"/>
    </xf>
    <xf numFmtId="0" fontId="16" fillId="0" borderId="0" xfId="0" applyFont="1"/>
    <xf numFmtId="0" fontId="14" fillId="0" borderId="0" xfId="0" applyFont="1" applyBorder="1"/>
    <xf numFmtId="0" fontId="14" fillId="0" borderId="0" xfId="0" applyFont="1" applyFill="1" applyBorder="1"/>
    <xf numFmtId="0" fontId="17" fillId="0" borderId="0" xfId="0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20" fontId="13" fillId="0" borderId="0" xfId="0" applyNumberFormat="1" applyFont="1" applyAlignment="1">
      <alignment horizontal="center"/>
    </xf>
    <xf numFmtId="165" fontId="13" fillId="0" borderId="0" xfId="0" applyNumberFormat="1" applyFont="1"/>
    <xf numFmtId="166" fontId="13" fillId="0" borderId="0" xfId="0" applyNumberFormat="1" applyFont="1" applyAlignment="1">
      <alignment horizontal="center"/>
    </xf>
    <xf numFmtId="0" fontId="13" fillId="0" borderId="0" xfId="0" applyFont="1" applyFill="1" applyBorder="1"/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ont="1" applyFill="1"/>
    <xf numFmtId="0" fontId="0" fillId="0" borderId="0" xfId="0" applyFill="1" applyBorder="1"/>
    <xf numFmtId="0" fontId="0" fillId="0" borderId="0" xfId="0" applyFont="1" applyFill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9" xfId="0" applyFont="1" applyBorder="1" applyAlignment="1">
      <alignment horizontal="right"/>
    </xf>
    <xf numFmtId="0" fontId="9" fillId="2" borderId="15" xfId="0" applyFont="1" applyFill="1" applyBorder="1" applyAlignment="1">
      <alignment horizontal="center"/>
    </xf>
    <xf numFmtId="0" fontId="4" fillId="0" borderId="0" xfId="0" applyFont="1" applyFill="1"/>
    <xf numFmtId="0" fontId="0" fillId="9" borderId="0" xfId="0" applyFill="1" applyAlignment="1">
      <alignment horizontal="center"/>
    </xf>
    <xf numFmtId="0" fontId="20" fillId="5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4" xfId="0" applyFont="1" applyBorder="1" applyAlignment="1">
      <alignment horizontal="center"/>
    </xf>
  </cellXfs>
  <cellStyles count="5">
    <cellStyle name="Normal" xfId="0" builtinId="0"/>
    <cellStyle name="Normal 2" xfId="1"/>
    <cellStyle name="Normal 2 2" xfId="2"/>
    <cellStyle name="Normal 2 2 2" xfId="4"/>
    <cellStyle name="Percent" xfId="3" builtinId="5"/>
  </cellStyles>
  <dxfs count="3864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</dxf>
    <dxf>
      <fill>
        <patternFill>
          <bgColor theme="3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ont>
        <color auto="1"/>
      </font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theme="3" tint="0.59996337778862885"/>
        </patternFill>
      </fill>
    </dxf>
    <dxf>
      <fill>
        <patternFill>
          <bgColor rgb="FF00B050"/>
        </patternFill>
      </fill>
    </dxf>
    <dxf>
      <fill>
        <patternFill>
          <bgColor rgb="FF7030A0"/>
        </patternFill>
      </fill>
    </dxf>
    <dxf>
      <fill>
        <patternFill>
          <bgColor theme="0" tint="-0.24994659260841701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70C0"/>
  </sheetPr>
  <dimension ref="A1:X133"/>
  <sheetViews>
    <sheetView topLeftCell="A67" zoomScaleNormal="100" workbookViewId="0">
      <selection activeCell="E78" sqref="E78:H81"/>
    </sheetView>
  </sheetViews>
  <sheetFormatPr defaultRowHeight="15" x14ac:dyDescent="0.25"/>
  <cols>
    <col min="1" max="1" width="4.85546875" style="177" customWidth="1"/>
    <col min="2" max="2" width="10.7109375" style="178" bestFit="1" customWidth="1"/>
    <col min="3" max="3" width="9" style="179" customWidth="1"/>
    <col min="4" max="4" width="15.7109375" style="177" bestFit="1" customWidth="1"/>
    <col min="5" max="5" width="8.85546875" style="181" bestFit="1" customWidth="1"/>
    <col min="6" max="7" width="8.140625" style="176" bestFit="1" customWidth="1"/>
    <col min="8" max="8" width="8.85546875" style="181" bestFit="1" customWidth="1"/>
    <col min="9" max="9" width="17.28515625" style="177" bestFit="1" customWidth="1"/>
    <col min="10" max="10" width="9.140625" style="177"/>
    <col min="11" max="11" width="9.140625" style="176"/>
    <col min="12" max="12" width="4" style="176" customWidth="1"/>
    <col min="13" max="13" width="14.28515625" style="177" bestFit="1" customWidth="1"/>
    <col min="14" max="15" width="5.7109375" style="176" customWidth="1"/>
    <col min="16" max="16" width="6.7109375" style="176" bestFit="1" customWidth="1"/>
    <col min="17" max="17" width="6.7109375" style="176" customWidth="1"/>
    <col min="18" max="22" width="5.7109375" style="176" customWidth="1"/>
    <col min="23" max="23" width="5.140625" style="176" customWidth="1"/>
    <col min="24" max="16384" width="9.140625" style="177"/>
  </cols>
  <sheetData>
    <row r="1" spans="1:24" x14ac:dyDescent="0.25">
      <c r="B1" s="171" t="s">
        <v>229</v>
      </c>
      <c r="C1" s="172" t="s">
        <v>230</v>
      </c>
      <c r="D1" s="173" t="s">
        <v>381</v>
      </c>
      <c r="E1" s="174" t="s">
        <v>382</v>
      </c>
      <c r="F1" s="173" t="s">
        <v>390</v>
      </c>
      <c r="G1" s="173" t="s">
        <v>391</v>
      </c>
      <c r="H1" s="174" t="s">
        <v>383</v>
      </c>
      <c r="I1" s="173" t="s">
        <v>384</v>
      </c>
      <c r="J1" s="173" t="s">
        <v>4</v>
      </c>
      <c r="K1" s="175" t="s">
        <v>455</v>
      </c>
    </row>
    <row r="2" spans="1:24" x14ac:dyDescent="0.25">
      <c r="A2" s="177">
        <v>1</v>
      </c>
      <c r="B2" s="178">
        <v>42640</v>
      </c>
      <c r="C2" s="179">
        <v>0.28125</v>
      </c>
      <c r="D2" s="180" t="s">
        <v>39</v>
      </c>
      <c r="E2" s="181" t="s">
        <v>602</v>
      </c>
      <c r="F2" s="176">
        <v>5</v>
      </c>
      <c r="G2" s="176">
        <v>5</v>
      </c>
      <c r="H2" s="181" t="s">
        <v>602</v>
      </c>
      <c r="I2" s="180" t="s">
        <v>139</v>
      </c>
      <c r="K2" s="176">
        <v>1</v>
      </c>
    </row>
    <row r="3" spans="1:24" x14ac:dyDescent="0.25">
      <c r="A3" s="177">
        <v>2</v>
      </c>
      <c r="B3" s="178">
        <f>B2</f>
        <v>42640</v>
      </c>
      <c r="C3" s="179">
        <v>0.33680555555555558</v>
      </c>
      <c r="D3" s="180" t="s">
        <v>601</v>
      </c>
      <c r="E3" s="181" t="s">
        <v>527</v>
      </c>
      <c r="F3" s="176">
        <v>4</v>
      </c>
      <c r="G3" s="176">
        <v>5</v>
      </c>
      <c r="H3" s="181" t="s">
        <v>528</v>
      </c>
      <c r="I3" s="180" t="s">
        <v>551</v>
      </c>
      <c r="K3" s="176">
        <v>1</v>
      </c>
      <c r="M3" s="182" t="s">
        <v>37</v>
      </c>
      <c r="N3" s="173" t="s">
        <v>257</v>
      </c>
      <c r="O3" s="173" t="s">
        <v>385</v>
      </c>
      <c r="P3" s="173" t="s">
        <v>386</v>
      </c>
      <c r="Q3" s="173" t="s">
        <v>387</v>
      </c>
      <c r="R3" s="173" t="s">
        <v>604</v>
      </c>
      <c r="S3" s="173" t="s">
        <v>388</v>
      </c>
      <c r="T3" s="173" t="s">
        <v>389</v>
      </c>
      <c r="U3" s="173" t="s">
        <v>233</v>
      </c>
      <c r="V3" s="183" t="s">
        <v>228</v>
      </c>
      <c r="W3" s="175"/>
      <c r="X3" s="175"/>
    </row>
    <row r="4" spans="1:24" x14ac:dyDescent="0.25">
      <c r="A4" s="177">
        <v>3</v>
      </c>
      <c r="B4" s="178">
        <f>B3</f>
        <v>42640</v>
      </c>
      <c r="C4" s="179">
        <v>0.3923611111111111</v>
      </c>
      <c r="D4" s="180" t="s">
        <v>412</v>
      </c>
      <c r="E4" s="181" t="s">
        <v>528</v>
      </c>
      <c r="F4" s="176">
        <v>7</v>
      </c>
      <c r="G4" s="176">
        <v>5</v>
      </c>
      <c r="H4" s="181" t="s">
        <v>527</v>
      </c>
      <c r="I4" s="180" t="s">
        <v>38</v>
      </c>
      <c r="K4" s="176">
        <v>1</v>
      </c>
      <c r="L4" s="176">
        <v>1</v>
      </c>
      <c r="M4" s="184" t="s">
        <v>139</v>
      </c>
      <c r="N4" s="185">
        <f t="shared" ref="N4:N11" si="0">O4+P4+R4+Q4</f>
        <v>20</v>
      </c>
      <c r="O4" s="186">
        <f t="shared" ref="O4:O11" si="1">COUNTIFS($D$2:$D$187,M4,$E$2:$E$187,"W")+COUNTIFS($I$2:$I$187,M4,$H$2:$H$187,"W")</f>
        <v>13</v>
      </c>
      <c r="P4" s="186">
        <f t="shared" ref="P4:P11" si="2">COUNTIFS($D$2:$D$187,M4,$E$2:$E$187,"L")+COUNTIFS($I$2:$I$187,M4,$H$2:$H$187,"L")</f>
        <v>3</v>
      </c>
      <c r="Q4" s="186">
        <f t="shared" ref="Q4:Q11" si="3">COUNTIFS($D$2:$D$187,M4,$E$2:$E$187,"SOL")+COUNTIFS($I$2:$I$187,M4,$H$2:$H$187,"SOL")</f>
        <v>0</v>
      </c>
      <c r="R4" s="186">
        <f t="shared" ref="R4:R11" si="4">COUNTIFS($D$2:$D$187,M4,$E$2:$E$187,"T")+COUNTIFS($I$2:$I$187,M4,$H$2:$H$187,"T")</f>
        <v>4</v>
      </c>
      <c r="S4" s="187">
        <f t="shared" ref="S4:S11" si="5">O4*2+Q4+R4</f>
        <v>30</v>
      </c>
      <c r="T4" s="186">
        <f t="shared" ref="T4:T11" si="6">SUMIF($D$2:$D$187,M4,$F$2:$F$187)+SUMIF($I$2:$I$187,M4,$G$2:$G$187)</f>
        <v>101</v>
      </c>
      <c r="U4" s="186">
        <f t="shared" ref="U4:U11" si="7">SUMIF($D$2:$D$187,M4,$G$2:$G$187)+SUMIF($I$2:$I$187,M4,$F$2:$F$187)</f>
        <v>71</v>
      </c>
      <c r="V4" s="188">
        <f>SUMIF(Penalty!D:D, M4,Penalty!H:H )</f>
        <v>34</v>
      </c>
      <c r="W4" s="176">
        <v>1</v>
      </c>
    </row>
    <row r="5" spans="1:24" x14ac:dyDescent="0.25">
      <c r="A5" s="177">
        <v>4</v>
      </c>
      <c r="B5" s="178">
        <f>B4</f>
        <v>42640</v>
      </c>
      <c r="C5" s="179">
        <v>0.44791666666666669</v>
      </c>
      <c r="D5" s="180" t="s">
        <v>118</v>
      </c>
      <c r="E5" s="181" t="s">
        <v>528</v>
      </c>
      <c r="F5" s="176">
        <v>6</v>
      </c>
      <c r="G5" s="176">
        <v>1</v>
      </c>
      <c r="H5" s="181" t="s">
        <v>527</v>
      </c>
      <c r="I5" s="180" t="s">
        <v>603</v>
      </c>
      <c r="K5" s="176">
        <v>1</v>
      </c>
      <c r="L5" s="176">
        <v>2</v>
      </c>
      <c r="M5" s="184" t="s">
        <v>118</v>
      </c>
      <c r="N5" s="185">
        <f t="shared" si="0"/>
        <v>20</v>
      </c>
      <c r="O5" s="186">
        <f t="shared" si="1"/>
        <v>10</v>
      </c>
      <c r="P5" s="186">
        <f t="shared" si="2"/>
        <v>3</v>
      </c>
      <c r="Q5" s="186">
        <f t="shared" si="3"/>
        <v>3</v>
      </c>
      <c r="R5" s="186">
        <f t="shared" si="4"/>
        <v>4</v>
      </c>
      <c r="S5" s="187">
        <f t="shared" si="5"/>
        <v>27</v>
      </c>
      <c r="T5" s="186">
        <f t="shared" si="6"/>
        <v>84</v>
      </c>
      <c r="U5" s="186">
        <f t="shared" si="7"/>
        <v>61</v>
      </c>
      <c r="V5" s="188">
        <f>SUMIF(Penalty!D:D, M5,Penalty!H:H )</f>
        <v>18</v>
      </c>
      <c r="W5" s="176">
        <v>2</v>
      </c>
    </row>
    <row r="6" spans="1:24" x14ac:dyDescent="0.25">
      <c r="A6" s="177">
        <v>5</v>
      </c>
      <c r="B6" s="178">
        <f>B2+7</f>
        <v>42647</v>
      </c>
      <c r="C6" s="179">
        <v>0.28125</v>
      </c>
      <c r="D6" s="121" t="s">
        <v>601</v>
      </c>
      <c r="E6" s="197" t="s">
        <v>528</v>
      </c>
      <c r="F6" s="176">
        <v>5</v>
      </c>
      <c r="G6" s="176">
        <v>4</v>
      </c>
      <c r="H6" s="197" t="s">
        <v>527</v>
      </c>
      <c r="I6" s="121" t="s">
        <v>603</v>
      </c>
      <c r="K6" s="176">
        <f>K2+1</f>
        <v>2</v>
      </c>
      <c r="L6" s="176">
        <v>3</v>
      </c>
      <c r="M6" s="184" t="s">
        <v>412</v>
      </c>
      <c r="N6" s="185">
        <f t="shared" si="0"/>
        <v>20</v>
      </c>
      <c r="O6" s="186">
        <f t="shared" si="1"/>
        <v>8</v>
      </c>
      <c r="P6" s="186">
        <f t="shared" si="2"/>
        <v>5</v>
      </c>
      <c r="Q6" s="186">
        <f t="shared" si="3"/>
        <v>0</v>
      </c>
      <c r="R6" s="186">
        <f t="shared" si="4"/>
        <v>7</v>
      </c>
      <c r="S6" s="187">
        <f t="shared" si="5"/>
        <v>23</v>
      </c>
      <c r="T6" s="186">
        <f t="shared" si="6"/>
        <v>70</v>
      </c>
      <c r="U6" s="186">
        <f t="shared" si="7"/>
        <v>53</v>
      </c>
      <c r="V6" s="188">
        <f>SUMIF(Penalty!D:D, M6,Penalty!H:H )</f>
        <v>57</v>
      </c>
      <c r="W6" s="176">
        <v>3</v>
      </c>
    </row>
    <row r="7" spans="1:24" x14ac:dyDescent="0.25">
      <c r="A7" s="177">
        <v>6</v>
      </c>
      <c r="B7" s="178">
        <f>B6</f>
        <v>42647</v>
      </c>
      <c r="C7" s="179">
        <v>0.33680555555555558</v>
      </c>
      <c r="D7" s="121" t="s">
        <v>139</v>
      </c>
      <c r="E7" s="197" t="s">
        <v>528</v>
      </c>
      <c r="F7" s="176">
        <v>7</v>
      </c>
      <c r="G7" s="176">
        <v>2</v>
      </c>
      <c r="H7" s="197" t="s">
        <v>527</v>
      </c>
      <c r="I7" s="121" t="s">
        <v>38</v>
      </c>
      <c r="K7" s="176">
        <f t="shared" ref="K7:K70" si="8">K3+1</f>
        <v>2</v>
      </c>
      <c r="L7" s="176">
        <v>4</v>
      </c>
      <c r="M7" s="184" t="s">
        <v>551</v>
      </c>
      <c r="N7" s="185">
        <f t="shared" si="0"/>
        <v>20</v>
      </c>
      <c r="O7" s="186">
        <f t="shared" si="1"/>
        <v>9</v>
      </c>
      <c r="P7" s="186">
        <f t="shared" si="2"/>
        <v>7</v>
      </c>
      <c r="Q7" s="186">
        <f t="shared" si="3"/>
        <v>0</v>
      </c>
      <c r="R7" s="186">
        <f t="shared" si="4"/>
        <v>4</v>
      </c>
      <c r="S7" s="187">
        <f t="shared" si="5"/>
        <v>22</v>
      </c>
      <c r="T7" s="186">
        <f t="shared" si="6"/>
        <v>85</v>
      </c>
      <c r="U7" s="186">
        <f t="shared" si="7"/>
        <v>70</v>
      </c>
      <c r="V7" s="188">
        <f>SUMIF(Penalty!D:D, M7,Penalty!H:H )</f>
        <v>33</v>
      </c>
      <c r="W7" s="189">
        <v>4</v>
      </c>
    </row>
    <row r="8" spans="1:24" x14ac:dyDescent="0.25">
      <c r="A8" s="177">
        <v>7</v>
      </c>
      <c r="B8" s="178">
        <f>B7</f>
        <v>42647</v>
      </c>
      <c r="C8" s="179">
        <v>0.3923611111111111</v>
      </c>
      <c r="D8" s="121" t="s">
        <v>551</v>
      </c>
      <c r="E8" s="197" t="s">
        <v>528</v>
      </c>
      <c r="F8" s="176">
        <v>4</v>
      </c>
      <c r="G8" s="176">
        <v>3</v>
      </c>
      <c r="H8" s="197" t="s">
        <v>527</v>
      </c>
      <c r="I8" s="121" t="s">
        <v>39</v>
      </c>
      <c r="K8" s="176">
        <f t="shared" si="8"/>
        <v>2</v>
      </c>
      <c r="L8" s="176">
        <v>5</v>
      </c>
      <c r="M8" s="184" t="s">
        <v>601</v>
      </c>
      <c r="N8" s="185">
        <f t="shared" si="0"/>
        <v>20</v>
      </c>
      <c r="O8" s="186">
        <f t="shared" si="1"/>
        <v>8</v>
      </c>
      <c r="P8" s="186">
        <f t="shared" si="2"/>
        <v>9</v>
      </c>
      <c r="Q8" s="186">
        <f t="shared" si="3"/>
        <v>0</v>
      </c>
      <c r="R8" s="186">
        <f t="shared" si="4"/>
        <v>3</v>
      </c>
      <c r="S8" s="187">
        <f t="shared" si="5"/>
        <v>19</v>
      </c>
      <c r="T8" s="186">
        <f t="shared" si="6"/>
        <v>72</v>
      </c>
      <c r="U8" s="186">
        <f t="shared" si="7"/>
        <v>88</v>
      </c>
      <c r="V8" s="188">
        <f>SUMIF(Penalty!D:D, M8,Penalty!H:H )</f>
        <v>30</v>
      </c>
      <c r="W8" s="176">
        <v>5</v>
      </c>
    </row>
    <row r="9" spans="1:24" x14ac:dyDescent="0.25">
      <c r="A9" s="177">
        <v>8</v>
      </c>
      <c r="B9" s="178">
        <f>B8</f>
        <v>42647</v>
      </c>
      <c r="C9" s="179">
        <v>0.44791666666666669</v>
      </c>
      <c r="D9" s="121" t="s">
        <v>412</v>
      </c>
      <c r="E9" s="197" t="s">
        <v>527</v>
      </c>
      <c r="F9" s="176">
        <v>3</v>
      </c>
      <c r="G9" s="176">
        <v>4</v>
      </c>
      <c r="H9" s="197" t="s">
        <v>528</v>
      </c>
      <c r="I9" s="121" t="s">
        <v>118</v>
      </c>
      <c r="K9" s="176">
        <f t="shared" si="8"/>
        <v>2</v>
      </c>
      <c r="L9" s="176">
        <v>6</v>
      </c>
      <c r="M9" s="184" t="s">
        <v>38</v>
      </c>
      <c r="N9" s="185">
        <f t="shared" si="0"/>
        <v>20</v>
      </c>
      <c r="O9" s="186">
        <f t="shared" si="1"/>
        <v>6</v>
      </c>
      <c r="P9" s="186">
        <f t="shared" si="2"/>
        <v>12</v>
      </c>
      <c r="Q9" s="186">
        <f t="shared" si="3"/>
        <v>1</v>
      </c>
      <c r="R9" s="186">
        <f t="shared" si="4"/>
        <v>1</v>
      </c>
      <c r="S9" s="187">
        <f t="shared" si="5"/>
        <v>14</v>
      </c>
      <c r="T9" s="186">
        <f t="shared" si="6"/>
        <v>79</v>
      </c>
      <c r="U9" s="186">
        <f t="shared" si="7"/>
        <v>114</v>
      </c>
      <c r="V9" s="188">
        <f>SUMIF(Penalty!D:D, M9,Penalty!H:H )</f>
        <v>32</v>
      </c>
      <c r="W9" s="176">
        <v>6</v>
      </c>
    </row>
    <row r="10" spans="1:24" x14ac:dyDescent="0.25">
      <c r="A10" s="177">
        <v>9</v>
      </c>
      <c r="B10" s="178">
        <f>B6+7</f>
        <v>42654</v>
      </c>
      <c r="C10" s="179">
        <v>0.28125</v>
      </c>
      <c r="D10" s="121" t="s">
        <v>551</v>
      </c>
      <c r="E10" s="197" t="s">
        <v>528</v>
      </c>
      <c r="F10" s="176">
        <v>2</v>
      </c>
      <c r="G10" s="176">
        <v>0</v>
      </c>
      <c r="H10" s="197" t="s">
        <v>527</v>
      </c>
      <c r="I10" s="121" t="s">
        <v>603</v>
      </c>
      <c r="K10" s="176">
        <f t="shared" si="8"/>
        <v>3</v>
      </c>
      <c r="L10" s="176">
        <v>7</v>
      </c>
      <c r="M10" s="184" t="s">
        <v>39</v>
      </c>
      <c r="N10" s="185">
        <f t="shared" si="0"/>
        <v>20</v>
      </c>
      <c r="O10" s="186">
        <f t="shared" si="1"/>
        <v>5</v>
      </c>
      <c r="P10" s="186">
        <f t="shared" si="2"/>
        <v>7</v>
      </c>
      <c r="Q10" s="186">
        <f t="shared" si="3"/>
        <v>0</v>
      </c>
      <c r="R10" s="186">
        <f t="shared" si="4"/>
        <v>8</v>
      </c>
      <c r="S10" s="187">
        <f t="shared" si="5"/>
        <v>18</v>
      </c>
      <c r="T10" s="186">
        <f t="shared" si="6"/>
        <v>51</v>
      </c>
      <c r="U10" s="186">
        <f t="shared" si="7"/>
        <v>62</v>
      </c>
      <c r="V10" s="188">
        <f>SUMIF(Penalty!D:D, M10,Penalty!H:H )</f>
        <v>66</v>
      </c>
      <c r="W10" s="176">
        <v>7</v>
      </c>
    </row>
    <row r="11" spans="1:24" x14ac:dyDescent="0.25">
      <c r="A11" s="177">
        <v>10</v>
      </c>
      <c r="B11" s="178">
        <f>B10</f>
        <v>42654</v>
      </c>
      <c r="C11" s="179">
        <v>0.33680555555555558</v>
      </c>
      <c r="D11" s="121" t="s">
        <v>601</v>
      </c>
      <c r="E11" s="197" t="s">
        <v>527</v>
      </c>
      <c r="F11" s="176">
        <v>4</v>
      </c>
      <c r="G11" s="176">
        <v>8</v>
      </c>
      <c r="H11" s="197" t="s">
        <v>528</v>
      </c>
      <c r="I11" s="121" t="s">
        <v>412</v>
      </c>
      <c r="K11" s="176">
        <f t="shared" si="8"/>
        <v>3</v>
      </c>
      <c r="L11" s="176">
        <v>8</v>
      </c>
      <c r="M11" s="190" t="s">
        <v>603</v>
      </c>
      <c r="N11" s="246">
        <f t="shared" si="0"/>
        <v>20</v>
      </c>
      <c r="O11" s="191">
        <f t="shared" si="1"/>
        <v>3</v>
      </c>
      <c r="P11" s="191">
        <f t="shared" si="2"/>
        <v>11</v>
      </c>
      <c r="Q11" s="191">
        <f t="shared" si="3"/>
        <v>1</v>
      </c>
      <c r="R11" s="191">
        <f t="shared" si="4"/>
        <v>5</v>
      </c>
      <c r="S11" s="192">
        <f t="shared" si="5"/>
        <v>12</v>
      </c>
      <c r="T11" s="191">
        <f t="shared" si="6"/>
        <v>58</v>
      </c>
      <c r="U11" s="191">
        <f t="shared" si="7"/>
        <v>81</v>
      </c>
      <c r="V11" s="193">
        <f>SUMIF(Penalty!D:D, M11,Penalty!H:H )</f>
        <v>18</v>
      </c>
      <c r="W11" s="176">
        <v>8</v>
      </c>
    </row>
    <row r="12" spans="1:24" x14ac:dyDescent="0.25">
      <c r="A12" s="177">
        <v>11</v>
      </c>
      <c r="B12" s="178">
        <f>B11</f>
        <v>42654</v>
      </c>
      <c r="C12" s="179">
        <v>0.3923611111111111</v>
      </c>
      <c r="D12" s="121" t="s">
        <v>139</v>
      </c>
      <c r="E12" s="197" t="s">
        <v>528</v>
      </c>
      <c r="F12" s="176">
        <v>2</v>
      </c>
      <c r="G12" s="176">
        <v>2</v>
      </c>
      <c r="H12" s="197" t="s">
        <v>387</v>
      </c>
      <c r="I12" s="121" t="s">
        <v>118</v>
      </c>
      <c r="K12" s="176">
        <f t="shared" si="8"/>
        <v>3</v>
      </c>
    </row>
    <row r="13" spans="1:24" x14ac:dyDescent="0.25">
      <c r="A13" s="177">
        <v>12</v>
      </c>
      <c r="B13" s="178">
        <f>B12</f>
        <v>42654</v>
      </c>
      <c r="C13" s="179">
        <v>0.44791666666666669</v>
      </c>
      <c r="D13" s="121" t="s">
        <v>39</v>
      </c>
      <c r="E13" s="197" t="s">
        <v>528</v>
      </c>
      <c r="F13" s="176">
        <v>6</v>
      </c>
      <c r="G13" s="176">
        <v>6</v>
      </c>
      <c r="H13" s="197" t="s">
        <v>387</v>
      </c>
      <c r="I13" s="121" t="s">
        <v>38</v>
      </c>
      <c r="K13" s="176">
        <f t="shared" si="8"/>
        <v>3</v>
      </c>
    </row>
    <row r="14" spans="1:24" x14ac:dyDescent="0.25">
      <c r="A14" s="177">
        <v>13</v>
      </c>
      <c r="B14" s="178">
        <f>B10+7</f>
        <v>42661</v>
      </c>
      <c r="C14" s="179">
        <v>0.28125</v>
      </c>
      <c r="D14" s="121" t="s">
        <v>38</v>
      </c>
      <c r="E14" s="197" t="s">
        <v>527</v>
      </c>
      <c r="F14" s="176">
        <v>1</v>
      </c>
      <c r="G14" s="176">
        <v>8</v>
      </c>
      <c r="H14" s="197" t="s">
        <v>528</v>
      </c>
      <c r="I14" s="121" t="s">
        <v>118</v>
      </c>
      <c r="K14" s="176">
        <f t="shared" si="8"/>
        <v>4</v>
      </c>
    </row>
    <row r="15" spans="1:24" x14ac:dyDescent="0.25">
      <c r="A15" s="177">
        <v>14</v>
      </c>
      <c r="B15" s="178">
        <f>B14</f>
        <v>42661</v>
      </c>
      <c r="C15" s="179">
        <v>0.33680555555555558</v>
      </c>
      <c r="D15" s="121" t="s">
        <v>603</v>
      </c>
      <c r="E15" s="249" t="s">
        <v>602</v>
      </c>
      <c r="F15" s="250">
        <v>0</v>
      </c>
      <c r="G15" s="250">
        <v>0</v>
      </c>
      <c r="H15" s="249" t="s">
        <v>602</v>
      </c>
      <c r="I15" s="121" t="s">
        <v>39</v>
      </c>
      <c r="J15" s="125" t="s">
        <v>700</v>
      </c>
      <c r="K15" s="176">
        <f t="shared" si="8"/>
        <v>4</v>
      </c>
    </row>
    <row r="16" spans="1:24" x14ac:dyDescent="0.25">
      <c r="A16" s="177">
        <v>15</v>
      </c>
      <c r="B16" s="178">
        <f>B15</f>
        <v>42661</v>
      </c>
      <c r="C16" s="179">
        <v>0.3923611111111111</v>
      </c>
      <c r="D16" s="121" t="s">
        <v>139</v>
      </c>
      <c r="E16" s="197" t="s">
        <v>528</v>
      </c>
      <c r="F16" s="176">
        <v>6</v>
      </c>
      <c r="G16" s="176">
        <v>2</v>
      </c>
      <c r="H16" s="197" t="s">
        <v>527</v>
      </c>
      <c r="I16" s="121" t="s">
        <v>601</v>
      </c>
      <c r="K16" s="176">
        <f t="shared" si="8"/>
        <v>4</v>
      </c>
    </row>
    <row r="17" spans="1:11" x14ac:dyDescent="0.25">
      <c r="A17" s="177">
        <v>16</v>
      </c>
      <c r="B17" s="178">
        <f>B16</f>
        <v>42661</v>
      </c>
      <c r="C17" s="179">
        <v>0.44791666666666669</v>
      </c>
      <c r="D17" s="121" t="s">
        <v>551</v>
      </c>
      <c r="E17" s="249" t="s">
        <v>602</v>
      </c>
      <c r="F17" s="250">
        <v>0</v>
      </c>
      <c r="G17" s="250">
        <v>0</v>
      </c>
      <c r="H17" s="249" t="s">
        <v>602</v>
      </c>
      <c r="I17" s="121" t="s">
        <v>412</v>
      </c>
      <c r="J17" s="125" t="s">
        <v>700</v>
      </c>
      <c r="K17" s="176">
        <f t="shared" si="8"/>
        <v>4</v>
      </c>
    </row>
    <row r="18" spans="1:11" x14ac:dyDescent="0.25">
      <c r="A18" s="177">
        <v>17</v>
      </c>
      <c r="B18" s="178">
        <f>B14+7</f>
        <v>42668</v>
      </c>
      <c r="C18" s="179">
        <v>0.28125</v>
      </c>
      <c r="D18" s="121" t="s">
        <v>551</v>
      </c>
      <c r="E18" s="197" t="s">
        <v>527</v>
      </c>
      <c r="F18" s="176">
        <v>2</v>
      </c>
      <c r="G18" s="176">
        <v>7</v>
      </c>
      <c r="H18" s="197" t="s">
        <v>528</v>
      </c>
      <c r="I18" s="121" t="s">
        <v>139</v>
      </c>
      <c r="K18" s="176">
        <f t="shared" si="8"/>
        <v>5</v>
      </c>
    </row>
    <row r="19" spans="1:11" x14ac:dyDescent="0.25">
      <c r="A19" s="177">
        <v>18</v>
      </c>
      <c r="B19" s="178">
        <f>B18</f>
        <v>42668</v>
      </c>
      <c r="C19" s="179">
        <v>0.33680555555555558</v>
      </c>
      <c r="D19" s="121" t="s">
        <v>39</v>
      </c>
      <c r="E19" s="197" t="s">
        <v>527</v>
      </c>
      <c r="F19" s="176">
        <v>1</v>
      </c>
      <c r="G19" s="176">
        <v>3</v>
      </c>
      <c r="H19" s="197" t="s">
        <v>528</v>
      </c>
      <c r="I19" s="121" t="s">
        <v>118</v>
      </c>
      <c r="K19" s="176">
        <f t="shared" si="8"/>
        <v>5</v>
      </c>
    </row>
    <row r="20" spans="1:11" x14ac:dyDescent="0.25">
      <c r="A20" s="177">
        <v>19</v>
      </c>
      <c r="B20" s="178">
        <f>B19</f>
        <v>42668</v>
      </c>
      <c r="C20" s="179">
        <v>0.3923611111111111</v>
      </c>
      <c r="D20" s="121" t="s">
        <v>603</v>
      </c>
      <c r="E20" s="197" t="s">
        <v>602</v>
      </c>
      <c r="F20" s="176">
        <v>3</v>
      </c>
      <c r="G20" s="176">
        <v>3</v>
      </c>
      <c r="H20" s="197" t="s">
        <v>602</v>
      </c>
      <c r="I20" s="121" t="s">
        <v>412</v>
      </c>
      <c r="K20" s="176">
        <f t="shared" si="8"/>
        <v>5</v>
      </c>
    </row>
    <row r="21" spans="1:11" x14ac:dyDescent="0.25">
      <c r="A21" s="177">
        <v>20</v>
      </c>
      <c r="B21" s="178">
        <f>B20</f>
        <v>42668</v>
      </c>
      <c r="C21" s="179">
        <v>0.44791666666666669</v>
      </c>
      <c r="D21" s="121" t="s">
        <v>38</v>
      </c>
      <c r="E21" s="197" t="s">
        <v>528</v>
      </c>
      <c r="F21" s="176">
        <v>4</v>
      </c>
      <c r="G21" s="176">
        <v>3</v>
      </c>
      <c r="H21" s="197" t="s">
        <v>527</v>
      </c>
      <c r="I21" s="121" t="s">
        <v>601</v>
      </c>
      <c r="K21" s="176">
        <f t="shared" si="8"/>
        <v>5</v>
      </c>
    </row>
    <row r="22" spans="1:11" x14ac:dyDescent="0.25">
      <c r="A22" s="177">
        <v>21</v>
      </c>
      <c r="B22" s="178">
        <f>B18+7</f>
        <v>42675</v>
      </c>
      <c r="C22" s="179">
        <v>0.28125</v>
      </c>
      <c r="D22" s="121" t="s">
        <v>412</v>
      </c>
      <c r="E22" s="197" t="s">
        <v>528</v>
      </c>
      <c r="F22" s="176">
        <v>6</v>
      </c>
      <c r="G22" s="176">
        <v>2</v>
      </c>
      <c r="H22" s="197" t="s">
        <v>527</v>
      </c>
      <c r="I22" s="121" t="s">
        <v>39</v>
      </c>
      <c r="K22" s="176">
        <f t="shared" si="8"/>
        <v>6</v>
      </c>
    </row>
    <row r="23" spans="1:11" x14ac:dyDescent="0.25">
      <c r="A23" s="177">
        <v>22</v>
      </c>
      <c r="B23" s="178">
        <f>B22</f>
        <v>42675</v>
      </c>
      <c r="C23" s="179">
        <v>0.33680555555555558</v>
      </c>
      <c r="D23" s="121" t="s">
        <v>38</v>
      </c>
      <c r="E23" s="197" t="s">
        <v>527</v>
      </c>
      <c r="F23" s="176">
        <v>5</v>
      </c>
      <c r="G23" s="176">
        <v>12</v>
      </c>
      <c r="H23" s="197" t="s">
        <v>528</v>
      </c>
      <c r="I23" s="121" t="s">
        <v>551</v>
      </c>
      <c r="K23" s="176">
        <f t="shared" si="8"/>
        <v>6</v>
      </c>
    </row>
    <row r="24" spans="1:11" x14ac:dyDescent="0.25">
      <c r="A24" s="177">
        <v>23</v>
      </c>
      <c r="B24" s="178">
        <f>B23</f>
        <v>42675</v>
      </c>
      <c r="C24" s="179">
        <v>0.3923611111111111</v>
      </c>
      <c r="D24" s="121" t="s">
        <v>118</v>
      </c>
      <c r="E24" s="197" t="s">
        <v>527</v>
      </c>
      <c r="F24" s="176">
        <v>2</v>
      </c>
      <c r="G24" s="176">
        <v>5</v>
      </c>
      <c r="H24" s="197" t="s">
        <v>528</v>
      </c>
      <c r="I24" s="121" t="s">
        <v>601</v>
      </c>
      <c r="K24" s="176">
        <f t="shared" si="8"/>
        <v>6</v>
      </c>
    </row>
    <row r="25" spans="1:11" x14ac:dyDescent="0.25">
      <c r="A25" s="177">
        <v>24</v>
      </c>
      <c r="B25" s="178">
        <f>B24</f>
        <v>42675</v>
      </c>
      <c r="C25" s="179">
        <v>0.44791666666666669</v>
      </c>
      <c r="D25" s="121" t="s">
        <v>603</v>
      </c>
      <c r="E25" s="197" t="s">
        <v>527</v>
      </c>
      <c r="F25" s="176">
        <v>1</v>
      </c>
      <c r="G25" s="176">
        <v>8</v>
      </c>
      <c r="H25" s="197" t="s">
        <v>528</v>
      </c>
      <c r="I25" s="121" t="s">
        <v>139</v>
      </c>
      <c r="K25" s="176">
        <f t="shared" si="8"/>
        <v>6</v>
      </c>
    </row>
    <row r="26" spans="1:11" x14ac:dyDescent="0.25">
      <c r="A26" s="177">
        <v>25</v>
      </c>
      <c r="B26" s="178">
        <f>B22+7</f>
        <v>42682</v>
      </c>
      <c r="C26" s="179">
        <v>0.28125</v>
      </c>
      <c r="D26" s="121" t="s">
        <v>118</v>
      </c>
      <c r="E26" s="197" t="s">
        <v>528</v>
      </c>
      <c r="F26" s="176">
        <v>6</v>
      </c>
      <c r="G26" s="176">
        <v>1</v>
      </c>
      <c r="H26" s="197" t="s">
        <v>527</v>
      </c>
      <c r="I26" s="121" t="s">
        <v>551</v>
      </c>
      <c r="K26" s="176">
        <f t="shared" si="8"/>
        <v>7</v>
      </c>
    </row>
    <row r="27" spans="1:11" x14ac:dyDescent="0.25">
      <c r="A27" s="177">
        <v>26</v>
      </c>
      <c r="B27" s="178">
        <f>B26</f>
        <v>42682</v>
      </c>
      <c r="C27" s="179">
        <v>0.33680555555555558</v>
      </c>
      <c r="D27" s="121" t="s">
        <v>412</v>
      </c>
      <c r="E27" s="197" t="s">
        <v>528</v>
      </c>
      <c r="F27" s="176">
        <v>5</v>
      </c>
      <c r="G27" s="176">
        <v>2</v>
      </c>
      <c r="H27" s="197" t="s">
        <v>527</v>
      </c>
      <c r="I27" s="121" t="s">
        <v>139</v>
      </c>
      <c r="K27" s="176">
        <f t="shared" si="8"/>
        <v>7</v>
      </c>
    </row>
    <row r="28" spans="1:11" x14ac:dyDescent="0.25">
      <c r="A28" s="177">
        <v>27</v>
      </c>
      <c r="B28" s="178">
        <f>B27</f>
        <v>42682</v>
      </c>
      <c r="C28" s="179">
        <v>0.3923611111111111</v>
      </c>
      <c r="D28" s="121" t="s">
        <v>603</v>
      </c>
      <c r="E28" s="197" t="s">
        <v>387</v>
      </c>
      <c r="F28" s="176">
        <v>2</v>
      </c>
      <c r="G28" s="176">
        <v>2</v>
      </c>
      <c r="H28" s="197" t="s">
        <v>528</v>
      </c>
      <c r="I28" s="121" t="s">
        <v>38</v>
      </c>
      <c r="K28" s="176">
        <f t="shared" si="8"/>
        <v>7</v>
      </c>
    </row>
    <row r="29" spans="1:11" x14ac:dyDescent="0.25">
      <c r="A29" s="177">
        <v>28</v>
      </c>
      <c r="B29" s="178">
        <f>B28</f>
        <v>42682</v>
      </c>
      <c r="C29" s="179">
        <v>0.44791666666666669</v>
      </c>
      <c r="D29" s="121" t="s">
        <v>601</v>
      </c>
      <c r="E29" s="197" t="s">
        <v>528</v>
      </c>
      <c r="F29" s="176">
        <v>5</v>
      </c>
      <c r="G29" s="176">
        <v>4</v>
      </c>
      <c r="H29" s="197" t="s">
        <v>527</v>
      </c>
      <c r="I29" s="121" t="s">
        <v>39</v>
      </c>
      <c r="K29" s="176">
        <f t="shared" si="8"/>
        <v>7</v>
      </c>
    </row>
    <row r="30" spans="1:11" x14ac:dyDescent="0.25">
      <c r="A30" s="177">
        <v>29</v>
      </c>
      <c r="B30" s="178">
        <f>B26+7</f>
        <v>42689</v>
      </c>
      <c r="C30" s="179">
        <v>0.28125</v>
      </c>
      <c r="D30" s="121" t="s">
        <v>601</v>
      </c>
      <c r="E30" s="197" t="s">
        <v>527</v>
      </c>
      <c r="F30" s="176">
        <v>2</v>
      </c>
      <c r="G30" s="176">
        <v>14</v>
      </c>
      <c r="H30" s="197" t="s">
        <v>528</v>
      </c>
      <c r="I30" s="121" t="s">
        <v>551</v>
      </c>
      <c r="K30" s="176">
        <f t="shared" si="8"/>
        <v>8</v>
      </c>
    </row>
    <row r="31" spans="1:11" x14ac:dyDescent="0.25">
      <c r="A31" s="177">
        <v>30</v>
      </c>
      <c r="B31" s="178">
        <f>B30</f>
        <v>42689</v>
      </c>
      <c r="C31" s="179">
        <v>0.33680555555555558</v>
      </c>
      <c r="D31" s="121" t="s">
        <v>412</v>
      </c>
      <c r="E31" s="197" t="s">
        <v>528</v>
      </c>
      <c r="F31" s="176">
        <v>9</v>
      </c>
      <c r="G31" s="176">
        <v>1</v>
      </c>
      <c r="H31" s="197" t="s">
        <v>527</v>
      </c>
      <c r="I31" s="121" t="s">
        <v>38</v>
      </c>
      <c r="K31" s="176">
        <f t="shared" si="8"/>
        <v>8</v>
      </c>
    </row>
    <row r="32" spans="1:11" x14ac:dyDescent="0.25">
      <c r="A32" s="177">
        <v>31</v>
      </c>
      <c r="B32" s="178">
        <f>B31</f>
        <v>42689</v>
      </c>
      <c r="C32" s="179">
        <v>0.3923611111111111</v>
      </c>
      <c r="D32" s="121" t="s">
        <v>118</v>
      </c>
      <c r="E32" s="197" t="s">
        <v>527</v>
      </c>
      <c r="F32" s="176">
        <v>0</v>
      </c>
      <c r="G32" s="176">
        <v>3</v>
      </c>
      <c r="H32" s="197" t="s">
        <v>528</v>
      </c>
      <c r="I32" s="121" t="s">
        <v>603</v>
      </c>
      <c r="K32" s="176">
        <f t="shared" si="8"/>
        <v>8</v>
      </c>
    </row>
    <row r="33" spans="1:11" x14ac:dyDescent="0.25">
      <c r="A33" s="177">
        <v>32</v>
      </c>
      <c r="B33" s="178">
        <f>B32</f>
        <v>42689</v>
      </c>
      <c r="C33" s="179">
        <v>0.44791666666666669</v>
      </c>
      <c r="D33" s="121" t="s">
        <v>39</v>
      </c>
      <c r="E33" s="197" t="s">
        <v>527</v>
      </c>
      <c r="F33" s="176">
        <v>1</v>
      </c>
      <c r="G33" s="176">
        <v>5</v>
      </c>
      <c r="H33" s="197" t="s">
        <v>528</v>
      </c>
      <c r="I33" s="121" t="s">
        <v>139</v>
      </c>
      <c r="K33" s="176">
        <f t="shared" si="8"/>
        <v>8</v>
      </c>
    </row>
    <row r="34" spans="1:11" x14ac:dyDescent="0.25">
      <c r="A34" s="177">
        <v>33</v>
      </c>
      <c r="B34" s="178">
        <f>B30+7</f>
        <v>42696</v>
      </c>
      <c r="C34" s="179">
        <v>0.28125</v>
      </c>
      <c r="D34" s="121" t="s">
        <v>139</v>
      </c>
      <c r="E34" s="197" t="s">
        <v>528</v>
      </c>
      <c r="F34" s="176">
        <v>8</v>
      </c>
      <c r="G34" s="176">
        <v>4</v>
      </c>
      <c r="H34" s="197" t="s">
        <v>527</v>
      </c>
      <c r="I34" s="121" t="s">
        <v>38</v>
      </c>
      <c r="K34" s="176">
        <f t="shared" si="8"/>
        <v>9</v>
      </c>
    </row>
    <row r="35" spans="1:11" x14ac:dyDescent="0.25">
      <c r="A35" s="177">
        <v>34</v>
      </c>
      <c r="B35" s="178">
        <f>B34</f>
        <v>42696</v>
      </c>
      <c r="C35" s="179">
        <v>0.33680555555555558</v>
      </c>
      <c r="D35" s="121" t="s">
        <v>551</v>
      </c>
      <c r="E35" s="197" t="s">
        <v>527</v>
      </c>
      <c r="F35" s="176">
        <v>2</v>
      </c>
      <c r="G35" s="176">
        <v>4</v>
      </c>
      <c r="H35" s="197" t="s">
        <v>528</v>
      </c>
      <c r="I35" s="121" t="s">
        <v>39</v>
      </c>
      <c r="K35" s="176">
        <f t="shared" si="8"/>
        <v>9</v>
      </c>
    </row>
    <row r="36" spans="1:11" x14ac:dyDescent="0.25">
      <c r="A36" s="177">
        <v>35</v>
      </c>
      <c r="B36" s="178">
        <f>B35</f>
        <v>42696</v>
      </c>
      <c r="C36" s="179">
        <v>0.3923611111111111</v>
      </c>
      <c r="D36" s="121" t="s">
        <v>118</v>
      </c>
      <c r="E36" s="197" t="s">
        <v>387</v>
      </c>
      <c r="F36" s="176">
        <v>3</v>
      </c>
      <c r="G36" s="176">
        <v>3</v>
      </c>
      <c r="H36" s="197" t="s">
        <v>528</v>
      </c>
      <c r="I36" s="121" t="s">
        <v>412</v>
      </c>
      <c r="K36" s="176">
        <f t="shared" si="8"/>
        <v>9</v>
      </c>
    </row>
    <row r="37" spans="1:11" x14ac:dyDescent="0.25">
      <c r="A37" s="177">
        <v>36</v>
      </c>
      <c r="B37" s="178">
        <f>B36</f>
        <v>42696</v>
      </c>
      <c r="C37" s="179">
        <v>0.44791666666666669</v>
      </c>
      <c r="D37" s="121" t="s">
        <v>601</v>
      </c>
      <c r="E37" s="197" t="s">
        <v>528</v>
      </c>
      <c r="F37" s="176">
        <v>3</v>
      </c>
      <c r="G37" s="176">
        <v>0</v>
      </c>
      <c r="H37" s="197" t="s">
        <v>527</v>
      </c>
      <c r="I37" s="121" t="s">
        <v>603</v>
      </c>
      <c r="K37" s="176">
        <f t="shared" si="8"/>
        <v>9</v>
      </c>
    </row>
    <row r="38" spans="1:11" ht="16.5" customHeight="1" x14ac:dyDescent="0.25">
      <c r="A38" s="177">
        <v>37</v>
      </c>
      <c r="B38" s="178">
        <f>B34+14</f>
        <v>42710</v>
      </c>
      <c r="C38" s="179">
        <v>0.28125</v>
      </c>
      <c r="D38" s="121" t="s">
        <v>601</v>
      </c>
      <c r="E38" s="249" t="s">
        <v>602</v>
      </c>
      <c r="F38" s="250">
        <v>0</v>
      </c>
      <c r="G38" s="250">
        <v>0</v>
      </c>
      <c r="H38" s="249" t="s">
        <v>602</v>
      </c>
      <c r="I38" s="121" t="s">
        <v>412</v>
      </c>
      <c r="J38" s="125" t="s">
        <v>700</v>
      </c>
      <c r="K38" s="176">
        <f t="shared" si="8"/>
        <v>10</v>
      </c>
    </row>
    <row r="39" spans="1:11" x14ac:dyDescent="0.25">
      <c r="A39" s="177">
        <v>38</v>
      </c>
      <c r="B39" s="178">
        <f>B38</f>
        <v>42710</v>
      </c>
      <c r="C39" s="179">
        <v>0.33680555555555558</v>
      </c>
      <c r="D39" s="121" t="s">
        <v>139</v>
      </c>
      <c r="E39" s="249" t="s">
        <v>602</v>
      </c>
      <c r="F39" s="250">
        <v>0</v>
      </c>
      <c r="G39" s="250">
        <v>0</v>
      </c>
      <c r="H39" s="249" t="s">
        <v>602</v>
      </c>
      <c r="I39" s="121" t="s">
        <v>118</v>
      </c>
      <c r="J39" s="125" t="s">
        <v>700</v>
      </c>
      <c r="K39" s="176">
        <f t="shared" si="8"/>
        <v>10</v>
      </c>
    </row>
    <row r="40" spans="1:11" x14ac:dyDescent="0.25">
      <c r="A40" s="177">
        <v>39</v>
      </c>
      <c r="B40" s="178">
        <f>B39</f>
        <v>42710</v>
      </c>
      <c r="C40" s="179">
        <v>0.3923611111111111</v>
      </c>
      <c r="D40" s="121" t="s">
        <v>39</v>
      </c>
      <c r="E40" s="249" t="s">
        <v>602</v>
      </c>
      <c r="F40" s="250">
        <v>0</v>
      </c>
      <c r="G40" s="250">
        <v>0</v>
      </c>
      <c r="H40" s="249" t="s">
        <v>602</v>
      </c>
      <c r="I40" s="121" t="s">
        <v>38</v>
      </c>
      <c r="J40" s="125" t="s">
        <v>700</v>
      </c>
      <c r="K40" s="176">
        <f t="shared" si="8"/>
        <v>10</v>
      </c>
    </row>
    <row r="41" spans="1:11" x14ac:dyDescent="0.25">
      <c r="A41" s="177">
        <v>40</v>
      </c>
      <c r="B41" s="178">
        <f>B40</f>
        <v>42710</v>
      </c>
      <c r="C41" s="179">
        <v>0.44791666666666669</v>
      </c>
      <c r="D41" s="121" t="s">
        <v>551</v>
      </c>
      <c r="E41" s="249" t="s">
        <v>602</v>
      </c>
      <c r="F41" s="250">
        <v>0</v>
      </c>
      <c r="G41" s="250">
        <v>0</v>
      </c>
      <c r="H41" s="249" t="s">
        <v>602</v>
      </c>
      <c r="I41" s="121" t="s">
        <v>603</v>
      </c>
      <c r="J41" s="125" t="s">
        <v>700</v>
      </c>
      <c r="K41" s="176">
        <f t="shared" si="8"/>
        <v>10</v>
      </c>
    </row>
    <row r="42" spans="1:11" x14ac:dyDescent="0.25">
      <c r="A42" s="177">
        <v>41</v>
      </c>
      <c r="B42" s="178">
        <f>B38+7</f>
        <v>42717</v>
      </c>
      <c r="C42" s="179">
        <v>0.28125</v>
      </c>
      <c r="D42" s="121" t="s">
        <v>603</v>
      </c>
      <c r="E42" s="197" t="s">
        <v>527</v>
      </c>
      <c r="F42" s="176">
        <v>4</v>
      </c>
      <c r="G42" s="176">
        <v>7</v>
      </c>
      <c r="H42" s="197" t="s">
        <v>528</v>
      </c>
      <c r="I42" s="121" t="s">
        <v>39</v>
      </c>
      <c r="K42" s="176">
        <f t="shared" si="8"/>
        <v>11</v>
      </c>
    </row>
    <row r="43" spans="1:11" x14ac:dyDescent="0.25">
      <c r="A43" s="177">
        <v>42</v>
      </c>
      <c r="B43" s="178">
        <f>B42</f>
        <v>42717</v>
      </c>
      <c r="C43" s="179">
        <v>0.33680555555555558</v>
      </c>
      <c r="D43" s="121" t="s">
        <v>139</v>
      </c>
      <c r="E43" s="197" t="s">
        <v>528</v>
      </c>
      <c r="F43" s="176">
        <v>9</v>
      </c>
      <c r="G43" s="176">
        <v>2</v>
      </c>
      <c r="H43" s="197" t="s">
        <v>527</v>
      </c>
      <c r="I43" s="121" t="s">
        <v>601</v>
      </c>
      <c r="K43" s="176">
        <f t="shared" si="8"/>
        <v>11</v>
      </c>
    </row>
    <row r="44" spans="1:11" x14ac:dyDescent="0.25">
      <c r="A44" s="177">
        <v>43</v>
      </c>
      <c r="B44" s="178">
        <f>B43</f>
        <v>42717</v>
      </c>
      <c r="C44" s="179">
        <v>0.3923611111111111</v>
      </c>
      <c r="D44" s="121" t="s">
        <v>551</v>
      </c>
      <c r="E44" s="197" t="s">
        <v>527</v>
      </c>
      <c r="F44" s="176">
        <v>1</v>
      </c>
      <c r="G44" s="176">
        <v>4</v>
      </c>
      <c r="H44" s="197" t="s">
        <v>528</v>
      </c>
      <c r="I44" s="121" t="s">
        <v>412</v>
      </c>
      <c r="K44" s="176">
        <f t="shared" si="8"/>
        <v>11</v>
      </c>
    </row>
    <row r="45" spans="1:11" x14ac:dyDescent="0.25">
      <c r="A45" s="177">
        <v>44</v>
      </c>
      <c r="B45" s="178">
        <f>B44</f>
        <v>42717</v>
      </c>
      <c r="C45" s="179">
        <v>0.44791666666666669</v>
      </c>
      <c r="D45" s="121" t="s">
        <v>38</v>
      </c>
      <c r="E45" s="197" t="s">
        <v>527</v>
      </c>
      <c r="F45" s="176">
        <v>4</v>
      </c>
      <c r="G45" s="176">
        <v>7</v>
      </c>
      <c r="H45" s="197" t="s">
        <v>528</v>
      </c>
      <c r="I45" s="121" t="s">
        <v>118</v>
      </c>
      <c r="K45" s="176">
        <f t="shared" si="8"/>
        <v>11</v>
      </c>
    </row>
    <row r="46" spans="1:11" x14ac:dyDescent="0.25">
      <c r="A46" s="177">
        <v>45</v>
      </c>
      <c r="B46" s="178">
        <f>B42+7</f>
        <v>42724</v>
      </c>
      <c r="C46" s="179">
        <v>0.28125</v>
      </c>
      <c r="D46" s="121" t="s">
        <v>118</v>
      </c>
      <c r="E46" s="197" t="s">
        <v>528</v>
      </c>
      <c r="F46" s="176">
        <v>7</v>
      </c>
      <c r="G46" s="176">
        <v>4</v>
      </c>
      <c r="H46" s="197" t="s">
        <v>527</v>
      </c>
      <c r="I46" s="121" t="s">
        <v>39</v>
      </c>
      <c r="K46" s="176">
        <f t="shared" si="8"/>
        <v>12</v>
      </c>
    </row>
    <row r="47" spans="1:11" x14ac:dyDescent="0.25">
      <c r="A47" s="177">
        <v>46</v>
      </c>
      <c r="B47" s="178">
        <f>B46</f>
        <v>42724</v>
      </c>
      <c r="C47" s="179">
        <v>0.33680555555555558</v>
      </c>
      <c r="D47" s="121" t="s">
        <v>603</v>
      </c>
      <c r="E47" s="249" t="s">
        <v>602</v>
      </c>
      <c r="F47" s="250">
        <v>0</v>
      </c>
      <c r="G47" s="250">
        <v>0</v>
      </c>
      <c r="H47" s="249" t="s">
        <v>602</v>
      </c>
      <c r="I47" s="121" t="s">
        <v>412</v>
      </c>
      <c r="J47" s="125" t="s">
        <v>700</v>
      </c>
      <c r="K47" s="176">
        <f t="shared" si="8"/>
        <v>12</v>
      </c>
    </row>
    <row r="48" spans="1:11" x14ac:dyDescent="0.25">
      <c r="A48" s="177">
        <v>47</v>
      </c>
      <c r="B48" s="178">
        <f>B47</f>
        <v>42724</v>
      </c>
      <c r="C48" s="179">
        <v>0.3923611111111111</v>
      </c>
      <c r="D48" s="121" t="s">
        <v>38</v>
      </c>
      <c r="E48" s="197" t="s">
        <v>528</v>
      </c>
      <c r="F48" s="176">
        <v>7</v>
      </c>
      <c r="G48" s="176">
        <v>2</v>
      </c>
      <c r="H48" s="197" t="s">
        <v>527</v>
      </c>
      <c r="I48" s="121" t="s">
        <v>601</v>
      </c>
      <c r="K48" s="176">
        <f t="shared" si="8"/>
        <v>12</v>
      </c>
    </row>
    <row r="49" spans="1:12" x14ac:dyDescent="0.25">
      <c r="A49" s="177">
        <v>48</v>
      </c>
      <c r="B49" s="178">
        <f>B48</f>
        <v>42724</v>
      </c>
      <c r="C49" s="179">
        <v>0.44791666666666669</v>
      </c>
      <c r="D49" s="121" t="s">
        <v>139</v>
      </c>
      <c r="E49" s="197" t="s">
        <v>528</v>
      </c>
      <c r="F49" s="176">
        <v>8</v>
      </c>
      <c r="G49" s="176">
        <v>6</v>
      </c>
      <c r="H49" s="197" t="s">
        <v>527</v>
      </c>
      <c r="I49" s="121" t="s">
        <v>551</v>
      </c>
      <c r="K49" s="176">
        <f t="shared" si="8"/>
        <v>12</v>
      </c>
    </row>
    <row r="50" spans="1:12" x14ac:dyDescent="0.25">
      <c r="A50" s="177">
        <v>49</v>
      </c>
      <c r="B50" s="178">
        <f>B46+14</f>
        <v>42738</v>
      </c>
      <c r="C50" s="179">
        <v>0.28125</v>
      </c>
      <c r="D50" s="121" t="s">
        <v>38</v>
      </c>
      <c r="E50" s="197" t="s">
        <v>527</v>
      </c>
      <c r="F50" s="176">
        <v>3</v>
      </c>
      <c r="G50" s="176">
        <v>4</v>
      </c>
      <c r="H50" s="197" t="s">
        <v>528</v>
      </c>
      <c r="I50" s="121" t="s">
        <v>551</v>
      </c>
      <c r="K50" s="176">
        <f t="shared" si="8"/>
        <v>13</v>
      </c>
    </row>
    <row r="51" spans="1:12" x14ac:dyDescent="0.25">
      <c r="A51" s="177">
        <v>50</v>
      </c>
      <c r="B51" s="178">
        <f>B50</f>
        <v>42738</v>
      </c>
      <c r="C51" s="179">
        <v>0.33680555555555558</v>
      </c>
      <c r="D51" s="121" t="s">
        <v>601</v>
      </c>
      <c r="E51" s="197" t="s">
        <v>602</v>
      </c>
      <c r="F51" s="176">
        <v>3</v>
      </c>
      <c r="G51" s="176">
        <v>3</v>
      </c>
      <c r="H51" s="197" t="s">
        <v>602</v>
      </c>
      <c r="I51" s="121" t="s">
        <v>118</v>
      </c>
      <c r="K51" s="176">
        <f t="shared" si="8"/>
        <v>13</v>
      </c>
    </row>
    <row r="52" spans="1:12" x14ac:dyDescent="0.25">
      <c r="A52" s="177">
        <v>51</v>
      </c>
      <c r="B52" s="178">
        <f>B51</f>
        <v>42738</v>
      </c>
      <c r="C52" s="179">
        <v>0.3923611111111111</v>
      </c>
      <c r="D52" s="121" t="s">
        <v>603</v>
      </c>
      <c r="E52" s="197" t="s">
        <v>527</v>
      </c>
      <c r="F52" s="176">
        <v>4</v>
      </c>
      <c r="G52" s="176">
        <v>8</v>
      </c>
      <c r="H52" s="197" t="s">
        <v>528</v>
      </c>
      <c r="I52" s="121" t="s">
        <v>139</v>
      </c>
      <c r="K52" s="176">
        <f t="shared" si="8"/>
        <v>13</v>
      </c>
    </row>
    <row r="53" spans="1:12" x14ac:dyDescent="0.25">
      <c r="A53" s="177">
        <v>52</v>
      </c>
      <c r="B53" s="178">
        <f>B52</f>
        <v>42738</v>
      </c>
      <c r="C53" s="179">
        <v>0.44791666666666669</v>
      </c>
      <c r="D53" s="121" t="s">
        <v>412</v>
      </c>
      <c r="E53" s="249" t="s">
        <v>602</v>
      </c>
      <c r="F53" s="250">
        <v>0</v>
      </c>
      <c r="G53" s="250">
        <v>0</v>
      </c>
      <c r="H53" s="249" t="s">
        <v>602</v>
      </c>
      <c r="I53" s="121" t="s">
        <v>39</v>
      </c>
      <c r="J53" s="125" t="s">
        <v>700</v>
      </c>
      <c r="K53" s="176">
        <f t="shared" si="8"/>
        <v>13</v>
      </c>
    </row>
    <row r="54" spans="1:12" x14ac:dyDescent="0.25">
      <c r="A54" s="177">
        <v>53</v>
      </c>
      <c r="B54" s="178">
        <f>B50+7</f>
        <v>42745</v>
      </c>
      <c r="C54" s="179">
        <v>0.28125</v>
      </c>
      <c r="D54" s="121" t="s">
        <v>412</v>
      </c>
      <c r="E54" s="197" t="s">
        <v>602</v>
      </c>
      <c r="F54" s="176">
        <v>5</v>
      </c>
      <c r="G54" s="176">
        <v>5</v>
      </c>
      <c r="H54" s="197" t="s">
        <v>602</v>
      </c>
      <c r="I54" s="121" t="s">
        <v>139</v>
      </c>
      <c r="K54" s="176">
        <f t="shared" si="8"/>
        <v>14</v>
      </c>
    </row>
    <row r="55" spans="1:12" x14ac:dyDescent="0.25">
      <c r="A55" s="177">
        <v>54</v>
      </c>
      <c r="B55" s="178">
        <f>B54</f>
        <v>42745</v>
      </c>
      <c r="C55" s="179">
        <v>0.33680555555555558</v>
      </c>
      <c r="D55" s="121" t="s">
        <v>38</v>
      </c>
      <c r="E55" s="197" t="s">
        <v>528</v>
      </c>
      <c r="F55" s="176">
        <v>7</v>
      </c>
      <c r="G55" s="176">
        <v>6</v>
      </c>
      <c r="H55" s="197" t="s">
        <v>527</v>
      </c>
      <c r="I55" s="121" t="s">
        <v>603</v>
      </c>
      <c r="K55" s="176">
        <f t="shared" si="8"/>
        <v>14</v>
      </c>
    </row>
    <row r="56" spans="1:12" x14ac:dyDescent="0.25">
      <c r="A56" s="177">
        <v>55</v>
      </c>
      <c r="B56" s="178">
        <f>B55</f>
        <v>42745</v>
      </c>
      <c r="C56" s="179">
        <v>0.3923611111111111</v>
      </c>
      <c r="D56" s="121" t="s">
        <v>39</v>
      </c>
      <c r="E56" s="197" t="s">
        <v>527</v>
      </c>
      <c r="F56" s="176">
        <v>2</v>
      </c>
      <c r="G56" s="176">
        <v>8</v>
      </c>
      <c r="H56" s="197" t="s">
        <v>528</v>
      </c>
      <c r="I56" s="121" t="s">
        <v>601</v>
      </c>
      <c r="K56" s="176">
        <f t="shared" si="8"/>
        <v>14</v>
      </c>
    </row>
    <row r="57" spans="1:12" x14ac:dyDescent="0.25">
      <c r="A57" s="177">
        <v>56</v>
      </c>
      <c r="B57" s="178">
        <f>B56</f>
        <v>42745</v>
      </c>
      <c r="C57" s="179">
        <v>0.44791666666666669</v>
      </c>
      <c r="D57" s="121" t="s">
        <v>118</v>
      </c>
      <c r="E57" s="197" t="s">
        <v>602</v>
      </c>
      <c r="F57" s="176">
        <v>8</v>
      </c>
      <c r="G57" s="176">
        <v>8</v>
      </c>
      <c r="H57" s="197" t="s">
        <v>602</v>
      </c>
      <c r="I57" s="121" t="s">
        <v>551</v>
      </c>
      <c r="K57" s="176">
        <f t="shared" si="8"/>
        <v>14</v>
      </c>
    </row>
    <row r="58" spans="1:12" x14ac:dyDescent="0.25">
      <c r="A58" s="177">
        <v>57</v>
      </c>
      <c r="B58" s="178">
        <f>B54+7</f>
        <v>42752</v>
      </c>
      <c r="C58" s="179">
        <v>0.28125</v>
      </c>
      <c r="D58" s="121" t="s">
        <v>412</v>
      </c>
      <c r="E58" s="197" t="s">
        <v>527</v>
      </c>
      <c r="F58" s="176">
        <v>5</v>
      </c>
      <c r="G58" s="176">
        <v>7</v>
      </c>
      <c r="H58" s="197" t="s">
        <v>528</v>
      </c>
      <c r="I58" s="121" t="s">
        <v>38</v>
      </c>
      <c r="K58" s="176">
        <f t="shared" si="8"/>
        <v>15</v>
      </c>
    </row>
    <row r="59" spans="1:12" x14ac:dyDescent="0.25">
      <c r="A59" s="177">
        <v>58</v>
      </c>
      <c r="B59" s="178">
        <f>B58</f>
        <v>42752</v>
      </c>
      <c r="C59" s="179">
        <v>0.33680555555555558</v>
      </c>
      <c r="D59" s="121" t="s">
        <v>118</v>
      </c>
      <c r="E59" s="197" t="s">
        <v>528</v>
      </c>
      <c r="F59" s="176">
        <v>9</v>
      </c>
      <c r="G59" s="176">
        <v>6</v>
      </c>
      <c r="H59" s="197" t="s">
        <v>527</v>
      </c>
      <c r="I59" s="121" t="s">
        <v>603</v>
      </c>
      <c r="K59" s="176">
        <f t="shared" si="8"/>
        <v>15</v>
      </c>
    </row>
    <row r="60" spans="1:12" x14ac:dyDescent="0.25">
      <c r="A60" s="177">
        <v>59</v>
      </c>
      <c r="B60" s="178">
        <f>B59</f>
        <v>42752</v>
      </c>
      <c r="C60" s="179">
        <v>0.3923611111111111</v>
      </c>
      <c r="D60" s="121" t="s">
        <v>39</v>
      </c>
      <c r="E60" s="249" t="s">
        <v>602</v>
      </c>
      <c r="F60" s="250">
        <v>0</v>
      </c>
      <c r="G60" s="250">
        <v>0</v>
      </c>
      <c r="H60" s="249" t="s">
        <v>602</v>
      </c>
      <c r="I60" s="121" t="s">
        <v>139</v>
      </c>
      <c r="J60" s="125" t="s">
        <v>700</v>
      </c>
      <c r="K60" s="176">
        <f t="shared" si="8"/>
        <v>15</v>
      </c>
    </row>
    <row r="61" spans="1:12" x14ac:dyDescent="0.25">
      <c r="A61" s="177">
        <v>60</v>
      </c>
      <c r="B61" s="178">
        <f>B60</f>
        <v>42752</v>
      </c>
      <c r="C61" s="179">
        <v>0.44791666666666669</v>
      </c>
      <c r="D61" s="121" t="s">
        <v>601</v>
      </c>
      <c r="E61" s="197" t="s">
        <v>527</v>
      </c>
      <c r="F61" s="176">
        <v>1</v>
      </c>
      <c r="G61" s="176">
        <v>6</v>
      </c>
      <c r="H61" s="197" t="s">
        <v>528</v>
      </c>
      <c r="I61" s="121" t="s">
        <v>551</v>
      </c>
      <c r="K61" s="176">
        <f t="shared" si="8"/>
        <v>15</v>
      </c>
    </row>
    <row r="62" spans="1:12" x14ac:dyDescent="0.25">
      <c r="A62" s="177">
        <v>61</v>
      </c>
      <c r="B62" s="178">
        <f>B58+7</f>
        <v>42759</v>
      </c>
      <c r="C62" s="179">
        <v>0.28125</v>
      </c>
      <c r="D62" s="121" t="s">
        <v>551</v>
      </c>
      <c r="E62" s="197" t="s">
        <v>602</v>
      </c>
      <c r="F62" s="176">
        <v>4</v>
      </c>
      <c r="G62" s="176">
        <v>4</v>
      </c>
      <c r="H62" s="197" t="s">
        <v>602</v>
      </c>
      <c r="I62" s="121" t="s">
        <v>39</v>
      </c>
      <c r="K62" s="176">
        <f t="shared" si="8"/>
        <v>16</v>
      </c>
    </row>
    <row r="63" spans="1:12" x14ac:dyDescent="0.25">
      <c r="A63" s="177">
        <v>62</v>
      </c>
      <c r="B63" s="178">
        <f>B62</f>
        <v>42759</v>
      </c>
      <c r="C63" s="179">
        <v>0.33680555555555558</v>
      </c>
      <c r="D63" s="121" t="s">
        <v>118</v>
      </c>
      <c r="E63" s="197" t="s">
        <v>528</v>
      </c>
      <c r="F63" s="176">
        <v>3</v>
      </c>
      <c r="G63" s="176">
        <v>2</v>
      </c>
      <c r="H63" s="197" t="s">
        <v>527</v>
      </c>
      <c r="I63" s="121" t="s">
        <v>412</v>
      </c>
      <c r="K63" s="176">
        <f t="shared" si="8"/>
        <v>16</v>
      </c>
    </row>
    <row r="64" spans="1:12" x14ac:dyDescent="0.25">
      <c r="A64" s="177">
        <v>63</v>
      </c>
      <c r="B64" s="178">
        <f>B63</f>
        <v>42759</v>
      </c>
      <c r="C64" s="179">
        <v>0.3923611111111111</v>
      </c>
      <c r="D64" s="121" t="s">
        <v>601</v>
      </c>
      <c r="E64" s="197" t="s">
        <v>527</v>
      </c>
      <c r="F64" s="176">
        <v>3</v>
      </c>
      <c r="G64" s="176">
        <v>5</v>
      </c>
      <c r="H64" s="197" t="s">
        <v>528</v>
      </c>
      <c r="I64" s="121" t="s">
        <v>603</v>
      </c>
      <c r="K64" s="176">
        <f t="shared" si="8"/>
        <v>16</v>
      </c>
      <c r="L64" s="194"/>
    </row>
    <row r="65" spans="1:11" x14ac:dyDescent="0.25">
      <c r="A65" s="177">
        <v>64</v>
      </c>
      <c r="B65" s="178">
        <f>B64</f>
        <v>42759</v>
      </c>
      <c r="C65" s="179">
        <v>0.44791666666666669</v>
      </c>
      <c r="D65" s="121" t="s">
        <v>139</v>
      </c>
      <c r="E65" s="197" t="s">
        <v>527</v>
      </c>
      <c r="F65" s="176">
        <v>3</v>
      </c>
      <c r="G65" s="176">
        <v>9</v>
      </c>
      <c r="H65" s="197" t="s">
        <v>528</v>
      </c>
      <c r="I65" s="121" t="s">
        <v>38</v>
      </c>
      <c r="K65" s="176">
        <f t="shared" si="8"/>
        <v>16</v>
      </c>
    </row>
    <row r="66" spans="1:11" x14ac:dyDescent="0.25">
      <c r="A66" s="177">
        <v>65</v>
      </c>
      <c r="B66" s="178">
        <f>B62+7</f>
        <v>42766</v>
      </c>
      <c r="C66" s="179">
        <v>0.28125</v>
      </c>
      <c r="D66" s="121" t="s">
        <v>139</v>
      </c>
      <c r="E66" s="197" t="s">
        <v>528</v>
      </c>
      <c r="F66" s="176">
        <v>4</v>
      </c>
      <c r="G66" s="176">
        <v>4</v>
      </c>
      <c r="H66" s="197" t="s">
        <v>387</v>
      </c>
      <c r="I66" s="121" t="s">
        <v>118</v>
      </c>
      <c r="K66" s="176">
        <f t="shared" si="8"/>
        <v>17</v>
      </c>
    </row>
    <row r="67" spans="1:11" x14ac:dyDescent="0.25">
      <c r="A67" s="177">
        <v>66</v>
      </c>
      <c r="B67" s="178">
        <f>B66</f>
        <v>42766</v>
      </c>
      <c r="C67" s="179">
        <v>0.33680555555555558</v>
      </c>
      <c r="D67" s="121" t="s">
        <v>39</v>
      </c>
      <c r="E67" s="197" t="s">
        <v>528</v>
      </c>
      <c r="F67" s="176">
        <v>7</v>
      </c>
      <c r="G67" s="176">
        <v>3</v>
      </c>
      <c r="H67" s="197" t="s">
        <v>527</v>
      </c>
      <c r="I67" s="121" t="s">
        <v>38</v>
      </c>
      <c r="K67" s="176">
        <f t="shared" si="8"/>
        <v>17</v>
      </c>
    </row>
    <row r="68" spans="1:11" x14ac:dyDescent="0.25">
      <c r="A68" s="177">
        <v>67</v>
      </c>
      <c r="B68" s="178">
        <f>B67</f>
        <v>42766</v>
      </c>
      <c r="C68" s="179">
        <v>0.3923611111111111</v>
      </c>
      <c r="D68" s="121" t="s">
        <v>551</v>
      </c>
      <c r="E68" s="197" t="s">
        <v>528</v>
      </c>
      <c r="F68" s="176">
        <v>4</v>
      </c>
      <c r="G68" s="176">
        <v>3</v>
      </c>
      <c r="H68" s="197" t="s">
        <v>527</v>
      </c>
      <c r="I68" s="121" t="s">
        <v>603</v>
      </c>
      <c r="K68" s="176">
        <f t="shared" si="8"/>
        <v>17</v>
      </c>
    </row>
    <row r="69" spans="1:11" x14ac:dyDescent="0.25">
      <c r="A69" s="177">
        <v>68</v>
      </c>
      <c r="B69" s="178">
        <f>B68</f>
        <v>42766</v>
      </c>
      <c r="C69" s="179">
        <v>0.44791666666666669</v>
      </c>
      <c r="D69" s="121" t="s">
        <v>601</v>
      </c>
      <c r="E69" s="249" t="s">
        <v>602</v>
      </c>
      <c r="F69" s="250">
        <v>0</v>
      </c>
      <c r="G69" s="250">
        <v>0</v>
      </c>
      <c r="H69" s="249" t="s">
        <v>602</v>
      </c>
      <c r="I69" s="121" t="s">
        <v>412</v>
      </c>
      <c r="J69" s="125" t="s">
        <v>700</v>
      </c>
      <c r="K69" s="176">
        <f t="shared" si="8"/>
        <v>17</v>
      </c>
    </row>
    <row r="70" spans="1:11" x14ac:dyDescent="0.25">
      <c r="A70" s="177">
        <v>69</v>
      </c>
      <c r="B70" s="195">
        <f>B66+7</f>
        <v>42773</v>
      </c>
      <c r="C70" s="196">
        <v>0.28125</v>
      </c>
      <c r="D70" s="121" t="s">
        <v>139</v>
      </c>
      <c r="E70" s="197" t="s">
        <v>527</v>
      </c>
      <c r="F70" s="176">
        <v>3</v>
      </c>
      <c r="G70" s="176">
        <v>9</v>
      </c>
      <c r="H70" s="197" t="s">
        <v>528</v>
      </c>
      <c r="I70" s="121" t="s">
        <v>601</v>
      </c>
      <c r="K70" s="176">
        <f t="shared" si="8"/>
        <v>18</v>
      </c>
    </row>
    <row r="71" spans="1:11" x14ac:dyDescent="0.25">
      <c r="A71" s="177">
        <v>70</v>
      </c>
      <c r="B71" s="195">
        <f>B70</f>
        <v>42773</v>
      </c>
      <c r="C71" s="196">
        <v>0.33680555555555558</v>
      </c>
      <c r="D71" s="121" t="s">
        <v>551</v>
      </c>
      <c r="E71" s="197" t="s">
        <v>527</v>
      </c>
      <c r="F71" s="176">
        <v>3</v>
      </c>
      <c r="G71" s="176">
        <v>4</v>
      </c>
      <c r="H71" s="197" t="s">
        <v>528</v>
      </c>
      <c r="I71" s="121" t="s">
        <v>412</v>
      </c>
      <c r="K71" s="176">
        <f t="shared" ref="K71:K133" si="9">K67+1</f>
        <v>18</v>
      </c>
    </row>
    <row r="72" spans="1:11" x14ac:dyDescent="0.25">
      <c r="A72" s="177">
        <v>71</v>
      </c>
      <c r="B72" s="195">
        <f>B71</f>
        <v>42773</v>
      </c>
      <c r="C72" s="196">
        <v>0.3923611111111111</v>
      </c>
      <c r="D72" s="121" t="s">
        <v>38</v>
      </c>
      <c r="E72" s="197" t="s">
        <v>527</v>
      </c>
      <c r="F72" s="176">
        <v>5</v>
      </c>
      <c r="G72" s="176">
        <v>6</v>
      </c>
      <c r="H72" s="197" t="s">
        <v>528</v>
      </c>
      <c r="I72" s="121" t="s">
        <v>118</v>
      </c>
      <c r="K72" s="176">
        <f t="shared" si="9"/>
        <v>18</v>
      </c>
    </row>
    <row r="73" spans="1:11" x14ac:dyDescent="0.25">
      <c r="A73" s="177">
        <v>72</v>
      </c>
      <c r="B73" s="195">
        <f>B72</f>
        <v>42773</v>
      </c>
      <c r="C73" s="196">
        <v>0.44791666666666669</v>
      </c>
      <c r="D73" s="121" t="s">
        <v>603</v>
      </c>
      <c r="E73" s="249" t="s">
        <v>602</v>
      </c>
      <c r="F73" s="250">
        <v>0</v>
      </c>
      <c r="G73" s="250">
        <v>0</v>
      </c>
      <c r="H73" s="249" t="s">
        <v>602</v>
      </c>
      <c r="I73" s="121" t="s">
        <v>39</v>
      </c>
      <c r="J73" s="125" t="s">
        <v>700</v>
      </c>
      <c r="K73" s="176">
        <f t="shared" si="9"/>
        <v>18</v>
      </c>
    </row>
    <row r="74" spans="1:11" x14ac:dyDescent="0.25">
      <c r="A74" s="177">
        <v>73</v>
      </c>
      <c r="B74" s="178">
        <f>B70+7</f>
        <v>42780</v>
      </c>
      <c r="C74" s="179">
        <v>0.28125</v>
      </c>
      <c r="D74" s="121" t="s">
        <v>603</v>
      </c>
      <c r="E74" s="197" t="s">
        <v>528</v>
      </c>
      <c r="F74" s="176">
        <v>9</v>
      </c>
      <c r="G74" s="176">
        <v>6</v>
      </c>
      <c r="H74" s="197" t="s">
        <v>527</v>
      </c>
      <c r="I74" s="121" t="s">
        <v>412</v>
      </c>
      <c r="K74" s="176">
        <f t="shared" si="9"/>
        <v>19</v>
      </c>
    </row>
    <row r="75" spans="1:11" x14ac:dyDescent="0.25">
      <c r="A75" s="177">
        <v>74</v>
      </c>
      <c r="B75" s="178">
        <f>B74</f>
        <v>42780</v>
      </c>
      <c r="C75" s="179">
        <v>0.33680555555555558</v>
      </c>
      <c r="D75" s="121" t="s">
        <v>38</v>
      </c>
      <c r="E75" s="197" t="s">
        <v>527</v>
      </c>
      <c r="F75" s="176">
        <v>3</v>
      </c>
      <c r="G75" s="176">
        <v>6</v>
      </c>
      <c r="H75" s="197" t="s">
        <v>528</v>
      </c>
      <c r="I75" s="121" t="s">
        <v>601</v>
      </c>
      <c r="K75" s="176">
        <f t="shared" si="9"/>
        <v>19</v>
      </c>
    </row>
    <row r="76" spans="1:11" x14ac:dyDescent="0.25">
      <c r="A76" s="177">
        <v>75</v>
      </c>
      <c r="B76" s="178">
        <f>B75</f>
        <v>42780</v>
      </c>
      <c r="C76" s="179">
        <v>0.3923611111111111</v>
      </c>
      <c r="D76" s="121" t="s">
        <v>551</v>
      </c>
      <c r="E76" s="197" t="s">
        <v>527</v>
      </c>
      <c r="F76" s="176">
        <v>1</v>
      </c>
      <c r="G76" s="176">
        <v>3</v>
      </c>
      <c r="H76" s="197" t="s">
        <v>528</v>
      </c>
      <c r="I76" s="121" t="s">
        <v>139</v>
      </c>
      <c r="K76" s="176">
        <f t="shared" si="9"/>
        <v>19</v>
      </c>
    </row>
    <row r="77" spans="1:11" x14ac:dyDescent="0.25">
      <c r="A77" s="177">
        <v>76</v>
      </c>
      <c r="B77" s="178">
        <f>B76</f>
        <v>42780</v>
      </c>
      <c r="C77" s="179">
        <v>0.44791666666666669</v>
      </c>
      <c r="D77" s="121" t="s">
        <v>39</v>
      </c>
      <c r="E77" s="249" t="s">
        <v>602</v>
      </c>
      <c r="F77" s="250">
        <v>0</v>
      </c>
      <c r="G77" s="250">
        <v>0</v>
      </c>
      <c r="H77" s="249" t="s">
        <v>602</v>
      </c>
      <c r="I77" s="121" t="s">
        <v>118</v>
      </c>
      <c r="J77" s="125" t="s">
        <v>700</v>
      </c>
      <c r="K77" s="176">
        <f t="shared" si="9"/>
        <v>19</v>
      </c>
    </row>
    <row r="78" spans="1:11" x14ac:dyDescent="0.25">
      <c r="A78" s="177">
        <v>77</v>
      </c>
      <c r="B78" s="178">
        <f>B74+7</f>
        <v>42787</v>
      </c>
      <c r="C78" s="179">
        <v>0.28125</v>
      </c>
      <c r="D78" s="121" t="s">
        <v>118</v>
      </c>
      <c r="E78" s="249" t="s">
        <v>527</v>
      </c>
      <c r="F78" s="250">
        <v>3</v>
      </c>
      <c r="G78" s="250">
        <v>5</v>
      </c>
      <c r="H78" s="249" t="s">
        <v>528</v>
      </c>
      <c r="I78" s="121" t="s">
        <v>601</v>
      </c>
      <c r="J78" s="125" t="s">
        <v>700</v>
      </c>
      <c r="K78" s="176">
        <f t="shared" si="9"/>
        <v>20</v>
      </c>
    </row>
    <row r="79" spans="1:11" x14ac:dyDescent="0.25">
      <c r="A79" s="177">
        <v>78</v>
      </c>
      <c r="B79" s="178">
        <f>B78</f>
        <v>42787</v>
      </c>
      <c r="C79" s="179">
        <v>0.33680555555555558</v>
      </c>
      <c r="D79" s="121" t="s">
        <v>603</v>
      </c>
      <c r="E79" s="249" t="s">
        <v>527</v>
      </c>
      <c r="F79" s="250">
        <v>7</v>
      </c>
      <c r="G79" s="250">
        <v>8</v>
      </c>
      <c r="H79" s="249" t="s">
        <v>528</v>
      </c>
      <c r="I79" s="121" t="s">
        <v>139</v>
      </c>
      <c r="J79" s="125" t="s">
        <v>700</v>
      </c>
      <c r="K79" s="176">
        <f t="shared" si="9"/>
        <v>20</v>
      </c>
    </row>
    <row r="80" spans="1:11" x14ac:dyDescent="0.25">
      <c r="A80" s="177">
        <v>79</v>
      </c>
      <c r="B80" s="178">
        <f>B79</f>
        <v>42787</v>
      </c>
      <c r="C80" s="179">
        <v>0.3923611111111111</v>
      </c>
      <c r="D80" s="121" t="s">
        <v>412</v>
      </c>
      <c r="E80" s="249" t="s">
        <v>527</v>
      </c>
      <c r="F80" s="250">
        <v>0</v>
      </c>
      <c r="G80" s="250">
        <v>1</v>
      </c>
      <c r="H80" s="249" t="s">
        <v>528</v>
      </c>
      <c r="I80" s="121" t="s">
        <v>39</v>
      </c>
      <c r="J80" s="125" t="s">
        <v>700</v>
      </c>
      <c r="K80" s="176">
        <f t="shared" si="9"/>
        <v>20</v>
      </c>
    </row>
    <row r="81" spans="1:11" x14ac:dyDescent="0.25">
      <c r="A81" s="177">
        <v>80</v>
      </c>
      <c r="B81" s="178">
        <f>B80</f>
        <v>42787</v>
      </c>
      <c r="C81" s="179">
        <v>0.44791666666666669</v>
      </c>
      <c r="D81" s="121" t="s">
        <v>38</v>
      </c>
      <c r="E81" s="249" t="s">
        <v>527</v>
      </c>
      <c r="F81" s="250">
        <v>1</v>
      </c>
      <c r="G81" s="250">
        <v>6</v>
      </c>
      <c r="H81" s="249" t="s">
        <v>528</v>
      </c>
      <c r="I81" s="121" t="s">
        <v>551</v>
      </c>
      <c r="J81" s="125" t="s">
        <v>700</v>
      </c>
      <c r="K81" s="176">
        <f t="shared" si="9"/>
        <v>20</v>
      </c>
    </row>
    <row r="82" spans="1:11" x14ac:dyDescent="0.25">
      <c r="A82" s="177">
        <v>81</v>
      </c>
      <c r="B82" s="178">
        <f>B78+7</f>
        <v>42794</v>
      </c>
      <c r="C82" s="179">
        <v>0.28125</v>
      </c>
      <c r="D82" s="180"/>
      <c r="I82" s="180"/>
      <c r="K82" s="176">
        <f t="shared" si="9"/>
        <v>21</v>
      </c>
    </row>
    <row r="83" spans="1:11" x14ac:dyDescent="0.25">
      <c r="A83" s="177">
        <v>82</v>
      </c>
      <c r="B83" s="178">
        <f>B82</f>
        <v>42794</v>
      </c>
      <c r="C83" s="179">
        <v>0.33680555555555558</v>
      </c>
      <c r="D83" s="180"/>
      <c r="I83" s="180"/>
      <c r="K83" s="176">
        <f t="shared" si="9"/>
        <v>21</v>
      </c>
    </row>
    <row r="84" spans="1:11" x14ac:dyDescent="0.25">
      <c r="A84" s="177">
        <v>83</v>
      </c>
      <c r="B84" s="178">
        <f>B83</f>
        <v>42794</v>
      </c>
      <c r="C84" s="179">
        <v>0.3923611111111111</v>
      </c>
      <c r="D84" s="180"/>
      <c r="I84" s="180"/>
      <c r="K84" s="176">
        <f t="shared" si="9"/>
        <v>21</v>
      </c>
    </row>
    <row r="85" spans="1:11" x14ac:dyDescent="0.25">
      <c r="A85" s="177">
        <v>84</v>
      </c>
      <c r="B85" s="178">
        <f>B84</f>
        <v>42794</v>
      </c>
      <c r="C85" s="179">
        <v>0.44791666666666669</v>
      </c>
      <c r="D85" s="180"/>
      <c r="I85" s="180"/>
      <c r="K85" s="176">
        <f t="shared" si="9"/>
        <v>21</v>
      </c>
    </row>
    <row r="86" spans="1:11" x14ac:dyDescent="0.25">
      <c r="A86" s="177">
        <v>85</v>
      </c>
      <c r="B86" s="178">
        <f>B82+7</f>
        <v>42801</v>
      </c>
      <c r="C86" s="179">
        <v>0.28125</v>
      </c>
      <c r="D86" s="180"/>
      <c r="I86" s="180"/>
      <c r="K86" s="176">
        <f t="shared" si="9"/>
        <v>22</v>
      </c>
    </row>
    <row r="87" spans="1:11" x14ac:dyDescent="0.25">
      <c r="A87" s="177">
        <v>86</v>
      </c>
      <c r="B87" s="178">
        <f>B86</f>
        <v>42801</v>
      </c>
      <c r="C87" s="179">
        <v>0.33680555555555558</v>
      </c>
      <c r="D87" s="180"/>
      <c r="I87" s="180"/>
      <c r="K87" s="176">
        <f t="shared" si="9"/>
        <v>22</v>
      </c>
    </row>
    <row r="88" spans="1:11" x14ac:dyDescent="0.25">
      <c r="A88" s="177">
        <v>87</v>
      </c>
      <c r="B88" s="178">
        <f>B87</f>
        <v>42801</v>
      </c>
      <c r="C88" s="179">
        <v>0.3923611111111111</v>
      </c>
      <c r="D88" s="180"/>
      <c r="I88" s="180"/>
      <c r="K88" s="176">
        <f t="shared" si="9"/>
        <v>22</v>
      </c>
    </row>
    <row r="89" spans="1:11" x14ac:dyDescent="0.25">
      <c r="A89" s="177">
        <v>88</v>
      </c>
      <c r="B89" s="178">
        <f>B88</f>
        <v>42801</v>
      </c>
      <c r="C89" s="179">
        <v>0.44791666666666669</v>
      </c>
      <c r="D89" s="180"/>
      <c r="I89" s="180"/>
      <c r="K89" s="176">
        <f t="shared" si="9"/>
        <v>22</v>
      </c>
    </row>
    <row r="90" spans="1:11" x14ac:dyDescent="0.25">
      <c r="A90" s="177">
        <v>89</v>
      </c>
      <c r="B90" s="178">
        <f>B86+7</f>
        <v>42808</v>
      </c>
      <c r="C90" s="179">
        <v>0.28125</v>
      </c>
      <c r="D90" s="180"/>
      <c r="I90" s="180"/>
      <c r="K90" s="176">
        <f t="shared" si="9"/>
        <v>23</v>
      </c>
    </row>
    <row r="91" spans="1:11" x14ac:dyDescent="0.25">
      <c r="A91" s="177">
        <v>90</v>
      </c>
      <c r="B91" s="178">
        <f>B90</f>
        <v>42808</v>
      </c>
      <c r="C91" s="179">
        <v>0.33680555555555558</v>
      </c>
      <c r="D91" s="180"/>
      <c r="I91" s="180"/>
      <c r="K91" s="176">
        <f t="shared" si="9"/>
        <v>23</v>
      </c>
    </row>
    <row r="92" spans="1:11" x14ac:dyDescent="0.25">
      <c r="A92" s="177">
        <v>91</v>
      </c>
      <c r="B92" s="178">
        <f>B91</f>
        <v>42808</v>
      </c>
      <c r="C92" s="179">
        <v>0.3923611111111111</v>
      </c>
      <c r="D92" s="180"/>
      <c r="I92" s="180"/>
      <c r="K92" s="176">
        <f t="shared" si="9"/>
        <v>23</v>
      </c>
    </row>
    <row r="93" spans="1:11" x14ac:dyDescent="0.25">
      <c r="A93" s="177">
        <v>92</v>
      </c>
      <c r="B93" s="178">
        <f>B92</f>
        <v>42808</v>
      </c>
      <c r="C93" s="179">
        <v>0.44791666666666669</v>
      </c>
      <c r="D93" s="180"/>
      <c r="I93" s="180"/>
      <c r="K93" s="176">
        <f t="shared" si="9"/>
        <v>23</v>
      </c>
    </row>
    <row r="94" spans="1:11" x14ac:dyDescent="0.25">
      <c r="A94" s="177">
        <v>93</v>
      </c>
      <c r="B94" s="178">
        <f>B90+7</f>
        <v>42815</v>
      </c>
      <c r="C94" s="179">
        <v>0.28125</v>
      </c>
      <c r="D94" s="180"/>
      <c r="I94" s="180"/>
      <c r="K94" s="176">
        <f t="shared" si="9"/>
        <v>24</v>
      </c>
    </row>
    <row r="95" spans="1:11" x14ac:dyDescent="0.25">
      <c r="A95" s="177">
        <v>94</v>
      </c>
      <c r="B95" s="178">
        <f>B94</f>
        <v>42815</v>
      </c>
      <c r="C95" s="179">
        <v>0.33680555555555558</v>
      </c>
      <c r="D95" s="180"/>
      <c r="I95" s="180"/>
      <c r="K95" s="176">
        <f t="shared" si="9"/>
        <v>24</v>
      </c>
    </row>
    <row r="96" spans="1:11" x14ac:dyDescent="0.25">
      <c r="A96" s="177">
        <v>95</v>
      </c>
      <c r="B96" s="178">
        <f>B95</f>
        <v>42815</v>
      </c>
      <c r="C96" s="179">
        <v>0.3923611111111111</v>
      </c>
      <c r="D96" s="180"/>
      <c r="I96" s="180"/>
      <c r="K96" s="176">
        <f t="shared" si="9"/>
        <v>24</v>
      </c>
    </row>
    <row r="97" spans="1:11" x14ac:dyDescent="0.25">
      <c r="A97" s="177">
        <v>96</v>
      </c>
      <c r="B97" s="178">
        <f>B96</f>
        <v>42815</v>
      </c>
      <c r="C97" s="179">
        <v>0.44791666666666669</v>
      </c>
      <c r="D97" s="180"/>
      <c r="I97" s="180"/>
      <c r="K97" s="176">
        <f t="shared" si="9"/>
        <v>24</v>
      </c>
    </row>
    <row r="98" spans="1:11" x14ac:dyDescent="0.25">
      <c r="A98" s="177">
        <v>97</v>
      </c>
      <c r="B98" s="178">
        <f>B94+7</f>
        <v>42822</v>
      </c>
      <c r="C98" s="179">
        <v>0.28125</v>
      </c>
      <c r="I98" s="180"/>
      <c r="K98" s="176">
        <f t="shared" si="9"/>
        <v>25</v>
      </c>
    </row>
    <row r="99" spans="1:11" x14ac:dyDescent="0.25">
      <c r="A99" s="177">
        <v>98</v>
      </c>
      <c r="B99" s="178">
        <f>B98</f>
        <v>42822</v>
      </c>
      <c r="C99" s="179">
        <v>0.33680555555555558</v>
      </c>
      <c r="I99" s="180"/>
      <c r="K99" s="176">
        <f t="shared" si="9"/>
        <v>25</v>
      </c>
    </row>
    <row r="100" spans="1:11" x14ac:dyDescent="0.25">
      <c r="A100" s="177">
        <v>99</v>
      </c>
      <c r="B100" s="178">
        <f>B99</f>
        <v>42822</v>
      </c>
      <c r="C100" s="179">
        <v>0.3923611111111111</v>
      </c>
      <c r="I100" s="180"/>
      <c r="K100" s="176">
        <f t="shared" si="9"/>
        <v>25</v>
      </c>
    </row>
    <row r="101" spans="1:11" x14ac:dyDescent="0.25">
      <c r="A101" s="177">
        <v>100</v>
      </c>
      <c r="B101" s="178">
        <f>B100</f>
        <v>42822</v>
      </c>
      <c r="C101" s="179">
        <v>0.44791666666666669</v>
      </c>
      <c r="I101" s="180"/>
      <c r="K101" s="176">
        <f t="shared" si="9"/>
        <v>25</v>
      </c>
    </row>
    <row r="102" spans="1:11" x14ac:dyDescent="0.25">
      <c r="A102" s="177">
        <v>101</v>
      </c>
      <c r="B102" s="178">
        <f>B98+7</f>
        <v>42829</v>
      </c>
      <c r="C102" s="179">
        <v>0.28125</v>
      </c>
      <c r="I102" s="180"/>
      <c r="K102" s="176">
        <f t="shared" si="9"/>
        <v>26</v>
      </c>
    </row>
    <row r="103" spans="1:11" x14ac:dyDescent="0.25">
      <c r="A103" s="177">
        <v>102</v>
      </c>
      <c r="B103" s="178">
        <f>B102</f>
        <v>42829</v>
      </c>
      <c r="C103" s="179">
        <v>0.33680555555555558</v>
      </c>
      <c r="I103" s="180"/>
      <c r="K103" s="176">
        <f t="shared" si="9"/>
        <v>26</v>
      </c>
    </row>
    <row r="104" spans="1:11" x14ac:dyDescent="0.25">
      <c r="A104" s="177">
        <v>103</v>
      </c>
      <c r="B104" s="178">
        <f>B103</f>
        <v>42829</v>
      </c>
      <c r="C104" s="179">
        <v>0.3923611111111111</v>
      </c>
      <c r="I104" s="180"/>
      <c r="K104" s="176">
        <f t="shared" si="9"/>
        <v>26</v>
      </c>
    </row>
    <row r="105" spans="1:11" x14ac:dyDescent="0.25">
      <c r="A105" s="177">
        <v>385</v>
      </c>
      <c r="B105" s="178">
        <f>B104</f>
        <v>42829</v>
      </c>
      <c r="C105" s="179">
        <v>0.44791666666666669</v>
      </c>
      <c r="I105" s="180"/>
      <c r="K105" s="176">
        <f t="shared" si="9"/>
        <v>26</v>
      </c>
    </row>
    <row r="106" spans="1:11" x14ac:dyDescent="0.25">
      <c r="A106" s="177">
        <v>386</v>
      </c>
      <c r="B106" s="178">
        <f>B102+7</f>
        <v>42836</v>
      </c>
      <c r="C106" s="179">
        <v>0.28125</v>
      </c>
      <c r="I106" s="180"/>
      <c r="K106" s="176">
        <f t="shared" si="9"/>
        <v>27</v>
      </c>
    </row>
    <row r="107" spans="1:11" x14ac:dyDescent="0.25">
      <c r="A107" s="177">
        <v>387</v>
      </c>
      <c r="B107" s="178">
        <f>B106</f>
        <v>42836</v>
      </c>
      <c r="C107" s="179">
        <v>0.33680555555555558</v>
      </c>
      <c r="I107" s="180"/>
      <c r="K107" s="176">
        <f t="shared" si="9"/>
        <v>27</v>
      </c>
    </row>
    <row r="108" spans="1:11" x14ac:dyDescent="0.25">
      <c r="A108" s="177">
        <v>388</v>
      </c>
      <c r="B108" s="178">
        <f>B107</f>
        <v>42836</v>
      </c>
      <c r="C108" s="179">
        <v>0.3923611111111111</v>
      </c>
      <c r="I108" s="180"/>
      <c r="K108" s="176">
        <f t="shared" si="9"/>
        <v>27</v>
      </c>
    </row>
    <row r="109" spans="1:11" x14ac:dyDescent="0.25">
      <c r="A109" s="177">
        <v>389</v>
      </c>
      <c r="B109" s="178">
        <f>B108</f>
        <v>42836</v>
      </c>
      <c r="C109" s="179">
        <v>0.44791666666666669</v>
      </c>
      <c r="I109" s="180"/>
      <c r="K109" s="176">
        <f t="shared" si="9"/>
        <v>27</v>
      </c>
    </row>
    <row r="110" spans="1:11" x14ac:dyDescent="0.25">
      <c r="A110" s="177">
        <v>390</v>
      </c>
      <c r="B110" s="178">
        <f>B106+7</f>
        <v>42843</v>
      </c>
      <c r="C110" s="179">
        <v>0.28125</v>
      </c>
      <c r="I110" s="180"/>
      <c r="K110" s="176">
        <f t="shared" si="9"/>
        <v>28</v>
      </c>
    </row>
    <row r="111" spans="1:11" x14ac:dyDescent="0.25">
      <c r="A111" s="177">
        <v>391</v>
      </c>
      <c r="B111" s="178">
        <f t="shared" ref="B111:B133" si="10">B107+7</f>
        <v>42843</v>
      </c>
      <c r="C111" s="179">
        <v>0.33680555555555558</v>
      </c>
      <c r="I111" s="180"/>
      <c r="K111" s="176">
        <f t="shared" si="9"/>
        <v>28</v>
      </c>
    </row>
    <row r="112" spans="1:11" x14ac:dyDescent="0.25">
      <c r="A112" s="177">
        <v>392</v>
      </c>
      <c r="B112" s="178">
        <f t="shared" si="10"/>
        <v>42843</v>
      </c>
      <c r="C112" s="179">
        <v>0.3923611111111111</v>
      </c>
      <c r="I112" s="180"/>
      <c r="K112" s="176">
        <f t="shared" si="9"/>
        <v>28</v>
      </c>
    </row>
    <row r="113" spans="1:11" x14ac:dyDescent="0.25">
      <c r="A113" s="177">
        <v>393</v>
      </c>
      <c r="B113" s="178">
        <f t="shared" si="10"/>
        <v>42843</v>
      </c>
      <c r="C113" s="179">
        <v>0.44791666666666669</v>
      </c>
      <c r="I113" s="180"/>
      <c r="K113" s="176">
        <f t="shared" si="9"/>
        <v>28</v>
      </c>
    </row>
    <row r="114" spans="1:11" x14ac:dyDescent="0.25">
      <c r="B114" s="178">
        <f t="shared" si="10"/>
        <v>42850</v>
      </c>
      <c r="C114" s="179">
        <v>0.28125</v>
      </c>
      <c r="I114" s="180"/>
      <c r="K114" s="176">
        <f t="shared" si="9"/>
        <v>29</v>
      </c>
    </row>
    <row r="115" spans="1:11" x14ac:dyDescent="0.25">
      <c r="B115" s="178">
        <f t="shared" si="10"/>
        <v>42850</v>
      </c>
      <c r="C115" s="179">
        <v>0.33680555555555558</v>
      </c>
      <c r="K115" s="176">
        <f t="shared" si="9"/>
        <v>29</v>
      </c>
    </row>
    <row r="116" spans="1:11" x14ac:dyDescent="0.25">
      <c r="B116" s="178">
        <f t="shared" si="10"/>
        <v>42850</v>
      </c>
      <c r="C116" s="179">
        <v>0.3923611111111111</v>
      </c>
      <c r="K116" s="176">
        <f t="shared" si="9"/>
        <v>29</v>
      </c>
    </row>
    <row r="117" spans="1:11" x14ac:dyDescent="0.25">
      <c r="B117" s="178">
        <f t="shared" si="10"/>
        <v>42850</v>
      </c>
      <c r="C117" s="179">
        <v>0.44791666666666669</v>
      </c>
      <c r="K117" s="176">
        <f t="shared" si="9"/>
        <v>29</v>
      </c>
    </row>
    <row r="118" spans="1:11" x14ac:dyDescent="0.25">
      <c r="B118" s="178">
        <f t="shared" si="10"/>
        <v>42857</v>
      </c>
      <c r="C118" s="179">
        <v>0.28125</v>
      </c>
      <c r="K118" s="176">
        <f t="shared" si="9"/>
        <v>30</v>
      </c>
    </row>
    <row r="119" spans="1:11" x14ac:dyDescent="0.25">
      <c r="B119" s="178">
        <f t="shared" si="10"/>
        <v>42857</v>
      </c>
      <c r="C119" s="179">
        <v>0.33680555555555558</v>
      </c>
      <c r="K119" s="176">
        <f t="shared" si="9"/>
        <v>30</v>
      </c>
    </row>
    <row r="120" spans="1:11" x14ac:dyDescent="0.25">
      <c r="B120" s="178">
        <f t="shared" si="10"/>
        <v>42857</v>
      </c>
      <c r="C120" s="179">
        <v>0.3923611111111111</v>
      </c>
      <c r="D120" s="180"/>
      <c r="K120" s="176">
        <f t="shared" si="9"/>
        <v>30</v>
      </c>
    </row>
    <row r="121" spans="1:11" x14ac:dyDescent="0.25">
      <c r="B121" s="178">
        <f t="shared" si="10"/>
        <v>42857</v>
      </c>
      <c r="C121" s="179">
        <v>0.44791666666666669</v>
      </c>
      <c r="K121" s="176">
        <f t="shared" si="9"/>
        <v>30</v>
      </c>
    </row>
    <row r="122" spans="1:11" x14ac:dyDescent="0.25">
      <c r="B122" s="178">
        <f>B118+7</f>
        <v>42864</v>
      </c>
      <c r="C122" s="179">
        <v>0.28125</v>
      </c>
      <c r="K122" s="176">
        <f t="shared" si="9"/>
        <v>31</v>
      </c>
    </row>
    <row r="123" spans="1:11" x14ac:dyDescent="0.25">
      <c r="B123" s="178">
        <f t="shared" si="10"/>
        <v>42864</v>
      </c>
      <c r="C123" s="179">
        <v>0.33680555555555558</v>
      </c>
      <c r="K123" s="176">
        <f t="shared" si="9"/>
        <v>31</v>
      </c>
    </row>
    <row r="124" spans="1:11" x14ac:dyDescent="0.25">
      <c r="B124" s="178">
        <f t="shared" si="10"/>
        <v>42864</v>
      </c>
      <c r="C124" s="179">
        <v>0.3923611111111111</v>
      </c>
      <c r="K124" s="176">
        <f t="shared" si="9"/>
        <v>31</v>
      </c>
    </row>
    <row r="125" spans="1:11" x14ac:dyDescent="0.25">
      <c r="B125" s="178">
        <f t="shared" si="10"/>
        <v>42864</v>
      </c>
      <c r="C125" s="179">
        <v>0.44791666666666669</v>
      </c>
      <c r="K125" s="176">
        <f t="shared" si="9"/>
        <v>31</v>
      </c>
    </row>
    <row r="126" spans="1:11" x14ac:dyDescent="0.25">
      <c r="B126" s="178">
        <f t="shared" si="10"/>
        <v>42871</v>
      </c>
      <c r="C126" s="179">
        <v>0.28125</v>
      </c>
      <c r="K126" s="176">
        <f t="shared" si="9"/>
        <v>32</v>
      </c>
    </row>
    <row r="127" spans="1:11" x14ac:dyDescent="0.25">
      <c r="B127" s="178">
        <f t="shared" si="10"/>
        <v>42871</v>
      </c>
      <c r="C127" s="179">
        <v>0.33680555555555558</v>
      </c>
      <c r="K127" s="176">
        <f t="shared" si="9"/>
        <v>32</v>
      </c>
    </row>
    <row r="128" spans="1:11" x14ac:dyDescent="0.25">
      <c r="B128" s="178">
        <f t="shared" si="10"/>
        <v>42871</v>
      </c>
      <c r="C128" s="179">
        <v>0.3923611111111111</v>
      </c>
      <c r="K128" s="176">
        <f t="shared" si="9"/>
        <v>32</v>
      </c>
    </row>
    <row r="129" spans="2:11" x14ac:dyDescent="0.25">
      <c r="B129" s="178">
        <f t="shared" si="10"/>
        <v>42871</v>
      </c>
      <c r="C129" s="179">
        <v>0.44791666666666669</v>
      </c>
      <c r="K129" s="176">
        <f t="shared" si="9"/>
        <v>32</v>
      </c>
    </row>
    <row r="130" spans="2:11" x14ac:dyDescent="0.25">
      <c r="B130" s="178">
        <f t="shared" si="10"/>
        <v>42878</v>
      </c>
      <c r="C130" s="179">
        <v>0.28125</v>
      </c>
      <c r="K130" s="176">
        <f t="shared" si="9"/>
        <v>33</v>
      </c>
    </row>
    <row r="131" spans="2:11" x14ac:dyDescent="0.25">
      <c r="B131" s="178">
        <f t="shared" si="10"/>
        <v>42878</v>
      </c>
      <c r="C131" s="179">
        <v>0.33680555555555558</v>
      </c>
      <c r="K131" s="176">
        <f t="shared" si="9"/>
        <v>33</v>
      </c>
    </row>
    <row r="132" spans="2:11" x14ac:dyDescent="0.25">
      <c r="B132" s="178">
        <f t="shared" si="10"/>
        <v>42878</v>
      </c>
      <c r="C132" s="179">
        <v>0.3923611111111111</v>
      </c>
      <c r="K132" s="176">
        <f t="shared" si="9"/>
        <v>33</v>
      </c>
    </row>
    <row r="133" spans="2:11" x14ac:dyDescent="0.25">
      <c r="B133" s="178">
        <f t="shared" si="10"/>
        <v>42878</v>
      </c>
      <c r="C133" s="179">
        <v>0.44791666666666669</v>
      </c>
      <c r="K133" s="176">
        <f t="shared" si="9"/>
        <v>33</v>
      </c>
    </row>
  </sheetData>
  <sortState ref="M4:V11">
    <sortCondition descending="1" ref="S4:S11"/>
    <sortCondition descending="1" ref="O4:O11"/>
    <sortCondition descending="1" ref="T4:T11"/>
    <sortCondition ref="U4:U11"/>
    <sortCondition ref="V4:V11"/>
    <sortCondition ref="M4:M11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theme="6" tint="-0.249977111117893"/>
  </sheetPr>
  <dimension ref="A1:K1125"/>
  <sheetViews>
    <sheetView zoomScaleNormal="100" workbookViewId="0">
      <pane ySplit="1" topLeftCell="A546" activePane="bottomLeft" state="frozen"/>
      <selection pane="bottomLeft" activeCell="G560" sqref="G552:G560"/>
    </sheetView>
  </sheetViews>
  <sheetFormatPr defaultRowHeight="15" x14ac:dyDescent="0.25"/>
  <cols>
    <col min="1" max="1" width="13.42578125" style="6" customWidth="1"/>
    <col min="2" max="2" width="0" style="144" hidden="1" customWidth="1"/>
    <col min="3" max="3" width="10.7109375" style="10" hidden="1" customWidth="1"/>
    <col min="4" max="4" width="14.28515625" bestFit="1" customWidth="1"/>
    <col min="5" max="5" width="5" style="110" bestFit="1" customWidth="1"/>
    <col min="6" max="6" width="14.7109375" style="144" bestFit="1" customWidth="1"/>
    <col min="7" max="7" width="6" style="51" customWidth="1"/>
    <col min="8" max="8" width="15.7109375" style="81" customWidth="1"/>
    <col min="9" max="9" width="7.140625" style="89" customWidth="1"/>
    <col min="10" max="10" width="12.5703125" style="144" customWidth="1"/>
    <col min="11" max="11" width="57.140625" style="107" customWidth="1"/>
  </cols>
  <sheetData>
    <row r="1" spans="1:11" x14ac:dyDescent="0.25">
      <c r="A1" s="111" t="s">
        <v>209</v>
      </c>
      <c r="B1" s="111" t="s">
        <v>0</v>
      </c>
      <c r="C1" s="3" t="s">
        <v>210</v>
      </c>
      <c r="D1" s="2" t="s">
        <v>37</v>
      </c>
      <c r="E1" s="251" t="s">
        <v>1</v>
      </c>
      <c r="F1" s="251"/>
      <c r="G1" s="252" t="s">
        <v>2</v>
      </c>
      <c r="H1" s="253"/>
      <c r="I1" s="251" t="s">
        <v>3</v>
      </c>
      <c r="J1" s="251"/>
      <c r="K1" s="148" t="s">
        <v>4</v>
      </c>
    </row>
    <row r="2" spans="1:11" x14ac:dyDescent="0.25">
      <c r="A2" s="130">
        <v>11</v>
      </c>
      <c r="B2" s="127"/>
      <c r="C2" s="155"/>
      <c r="D2" s="88" t="s">
        <v>39</v>
      </c>
      <c r="E2" s="157">
        <v>88</v>
      </c>
      <c r="F2" s="127" t="s">
        <v>605</v>
      </c>
      <c r="G2" s="157">
        <v>87</v>
      </c>
      <c r="H2" s="135" t="s">
        <v>406</v>
      </c>
      <c r="I2" s="132"/>
      <c r="J2" s="127"/>
      <c r="K2" s="75"/>
    </row>
    <row r="3" spans="1:11" x14ac:dyDescent="0.25">
      <c r="A3" s="130">
        <v>11</v>
      </c>
      <c r="B3" s="127"/>
      <c r="C3" s="155"/>
      <c r="D3" s="93" t="s">
        <v>39</v>
      </c>
      <c r="E3" s="157">
        <v>91</v>
      </c>
      <c r="F3" s="127" t="s">
        <v>606</v>
      </c>
      <c r="G3" s="167">
        <v>92</v>
      </c>
      <c r="H3" s="135" t="s">
        <v>588</v>
      </c>
      <c r="I3" s="132"/>
      <c r="J3" s="127"/>
      <c r="K3" s="75"/>
    </row>
    <row r="4" spans="1:11" x14ac:dyDescent="0.25">
      <c r="A4" s="130">
        <v>11</v>
      </c>
      <c r="B4" s="127"/>
      <c r="C4" s="155"/>
      <c r="D4" s="93" t="s">
        <v>39</v>
      </c>
      <c r="E4" s="157">
        <v>91</v>
      </c>
      <c r="F4" s="127" t="s">
        <v>606</v>
      </c>
      <c r="G4" s="167">
        <v>93</v>
      </c>
      <c r="H4" s="135" t="s">
        <v>607</v>
      </c>
      <c r="I4" s="132"/>
      <c r="J4" s="127"/>
      <c r="K4" s="75"/>
    </row>
    <row r="5" spans="1:11" x14ac:dyDescent="0.25">
      <c r="A5" s="130">
        <v>11</v>
      </c>
      <c r="B5" s="127"/>
      <c r="C5" s="155"/>
      <c r="D5" s="93" t="s">
        <v>39</v>
      </c>
      <c r="E5" s="157">
        <v>92</v>
      </c>
      <c r="F5" s="127" t="s">
        <v>588</v>
      </c>
      <c r="G5" s="147">
        <v>94</v>
      </c>
      <c r="H5" s="135" t="s">
        <v>42</v>
      </c>
      <c r="I5" s="132"/>
      <c r="J5" s="127"/>
      <c r="K5" s="75"/>
    </row>
    <row r="6" spans="1:11" x14ac:dyDescent="0.25">
      <c r="A6" s="130">
        <v>11</v>
      </c>
      <c r="B6" s="127"/>
      <c r="C6" s="127"/>
      <c r="D6" s="93" t="s">
        <v>39</v>
      </c>
      <c r="E6" s="157">
        <v>94</v>
      </c>
      <c r="F6" s="127" t="s">
        <v>42</v>
      </c>
      <c r="G6" s="157">
        <v>95</v>
      </c>
      <c r="H6" s="135" t="s">
        <v>608</v>
      </c>
      <c r="I6" s="132"/>
      <c r="J6" s="127"/>
      <c r="K6" s="75"/>
    </row>
    <row r="7" spans="1:11" x14ac:dyDescent="0.25">
      <c r="A7" s="130">
        <v>11</v>
      </c>
      <c r="B7" s="127"/>
      <c r="C7" s="127"/>
      <c r="D7" s="93" t="s">
        <v>139</v>
      </c>
      <c r="E7" s="167">
        <v>100</v>
      </c>
      <c r="F7" s="127" t="s">
        <v>154</v>
      </c>
      <c r="G7" s="147">
        <v>115</v>
      </c>
      <c r="H7" s="135" t="s">
        <v>573</v>
      </c>
      <c r="I7" s="132"/>
      <c r="J7" s="127"/>
      <c r="K7" s="75"/>
    </row>
    <row r="8" spans="1:11" x14ac:dyDescent="0.25">
      <c r="A8" s="130">
        <v>11</v>
      </c>
      <c r="B8" s="127"/>
      <c r="C8" s="127"/>
      <c r="D8" s="93" t="s">
        <v>139</v>
      </c>
      <c r="E8" s="167">
        <v>106</v>
      </c>
      <c r="F8" s="127" t="s">
        <v>461</v>
      </c>
      <c r="G8" s="167">
        <v>111</v>
      </c>
      <c r="H8" s="135" t="s">
        <v>611</v>
      </c>
      <c r="I8" s="132"/>
      <c r="J8" s="127"/>
      <c r="K8" s="75"/>
    </row>
    <row r="9" spans="1:11" x14ac:dyDescent="0.25">
      <c r="A9" s="130">
        <v>11</v>
      </c>
      <c r="B9" s="127"/>
      <c r="C9" s="127"/>
      <c r="D9" s="93" t="s">
        <v>139</v>
      </c>
      <c r="E9" s="167">
        <v>111</v>
      </c>
      <c r="F9" s="127" t="s">
        <v>609</v>
      </c>
      <c r="G9" s="157">
        <v>106</v>
      </c>
      <c r="H9" s="135" t="s">
        <v>461</v>
      </c>
      <c r="I9" s="132"/>
      <c r="J9" s="127"/>
      <c r="K9" s="75"/>
    </row>
    <row r="10" spans="1:11" x14ac:dyDescent="0.25">
      <c r="A10" s="130">
        <v>11</v>
      </c>
      <c r="B10" s="127"/>
      <c r="C10" s="127"/>
      <c r="D10" s="93" t="s">
        <v>139</v>
      </c>
      <c r="E10" s="167">
        <v>111</v>
      </c>
      <c r="F10" s="127" t="s">
        <v>609</v>
      </c>
      <c r="G10" s="147">
        <v>106</v>
      </c>
      <c r="H10" s="135" t="s">
        <v>461</v>
      </c>
      <c r="I10" s="132">
        <v>101</v>
      </c>
      <c r="J10" s="127" t="s">
        <v>144</v>
      </c>
      <c r="K10" s="75"/>
    </row>
    <row r="11" spans="1:11" x14ac:dyDescent="0.25">
      <c r="A11" s="130">
        <v>11</v>
      </c>
      <c r="B11" s="127"/>
      <c r="C11" s="155"/>
      <c r="D11" s="93" t="s">
        <v>139</v>
      </c>
      <c r="E11" s="157">
        <v>112</v>
      </c>
      <c r="F11" s="127" t="s">
        <v>610</v>
      </c>
      <c r="G11" s="167">
        <v>101</v>
      </c>
      <c r="H11" s="135" t="s">
        <v>144</v>
      </c>
      <c r="I11" s="132"/>
      <c r="J11" s="127"/>
      <c r="K11" s="75"/>
    </row>
    <row r="12" spans="1:11" x14ac:dyDescent="0.25">
      <c r="A12" s="198">
        <v>12</v>
      </c>
      <c r="B12" s="127"/>
      <c r="C12" s="155"/>
      <c r="D12" s="93" t="s">
        <v>601</v>
      </c>
      <c r="E12" s="157">
        <v>123</v>
      </c>
      <c r="F12" s="127" t="s">
        <v>615</v>
      </c>
      <c r="G12" s="167">
        <v>121</v>
      </c>
      <c r="H12" s="135" t="s">
        <v>171</v>
      </c>
      <c r="I12" s="132"/>
      <c r="J12" s="127"/>
      <c r="K12" s="75"/>
    </row>
    <row r="13" spans="1:11" x14ac:dyDescent="0.25">
      <c r="A13" s="198">
        <v>12</v>
      </c>
      <c r="B13" s="127"/>
      <c r="C13" s="155"/>
      <c r="D13" s="93" t="s">
        <v>601</v>
      </c>
      <c r="E13" s="167">
        <v>128</v>
      </c>
      <c r="F13" s="127" t="s">
        <v>616</v>
      </c>
      <c r="G13" s="167">
        <v>122</v>
      </c>
      <c r="H13" s="135" t="s">
        <v>164</v>
      </c>
      <c r="I13" s="132"/>
      <c r="J13" s="127"/>
      <c r="K13" s="75"/>
    </row>
    <row r="14" spans="1:11" x14ac:dyDescent="0.25">
      <c r="A14" s="198">
        <v>12</v>
      </c>
      <c r="B14" s="127"/>
      <c r="C14" s="155"/>
      <c r="D14" s="93" t="s">
        <v>601</v>
      </c>
      <c r="E14" s="157">
        <v>128</v>
      </c>
      <c r="F14" s="127" t="s">
        <v>616</v>
      </c>
      <c r="G14" s="147">
        <v>123</v>
      </c>
      <c r="H14" s="135" t="s">
        <v>615</v>
      </c>
      <c r="I14" s="132"/>
      <c r="J14" s="127"/>
      <c r="K14" s="75"/>
    </row>
    <row r="15" spans="1:11" x14ac:dyDescent="0.25">
      <c r="A15" s="198">
        <v>12</v>
      </c>
      <c r="B15" s="127"/>
      <c r="C15" s="155"/>
      <c r="D15" s="93" t="s">
        <v>601</v>
      </c>
      <c r="E15" s="157">
        <v>128</v>
      </c>
      <c r="F15" s="127" t="s">
        <v>616</v>
      </c>
      <c r="G15" s="167">
        <v>130</v>
      </c>
      <c r="H15" s="135" t="s">
        <v>564</v>
      </c>
      <c r="I15" s="132"/>
      <c r="J15" s="127"/>
      <c r="K15" s="75"/>
    </row>
    <row r="16" spans="1:11" x14ac:dyDescent="0.25">
      <c r="A16" s="198">
        <v>12</v>
      </c>
      <c r="B16" s="127"/>
      <c r="C16" s="155"/>
      <c r="D16" s="93" t="s">
        <v>551</v>
      </c>
      <c r="E16" s="157">
        <v>52</v>
      </c>
      <c r="F16" s="127" t="s">
        <v>404</v>
      </c>
      <c r="G16" s="167">
        <v>53</v>
      </c>
      <c r="H16" s="135" t="s">
        <v>78</v>
      </c>
      <c r="I16" s="132">
        <v>59</v>
      </c>
      <c r="J16" s="127" t="s">
        <v>438</v>
      </c>
      <c r="K16" s="75"/>
    </row>
    <row r="17" spans="1:11" x14ac:dyDescent="0.25">
      <c r="A17" s="198">
        <v>12</v>
      </c>
      <c r="B17" s="127"/>
      <c r="C17" s="155"/>
      <c r="D17" s="93" t="s">
        <v>551</v>
      </c>
      <c r="E17" s="167">
        <v>54</v>
      </c>
      <c r="F17" s="127" t="s">
        <v>80</v>
      </c>
      <c r="G17" s="147">
        <v>52</v>
      </c>
      <c r="H17" s="135" t="s">
        <v>404</v>
      </c>
      <c r="I17" s="132"/>
      <c r="J17" s="127"/>
      <c r="K17" s="75"/>
    </row>
    <row r="18" spans="1:11" x14ac:dyDescent="0.25">
      <c r="A18" s="198">
        <v>12</v>
      </c>
      <c r="B18" s="127"/>
      <c r="C18" s="155"/>
      <c r="D18" s="93" t="s">
        <v>551</v>
      </c>
      <c r="E18" s="167">
        <v>56</v>
      </c>
      <c r="F18" s="127" t="s">
        <v>617</v>
      </c>
      <c r="G18" s="167">
        <v>52</v>
      </c>
      <c r="H18" s="135" t="s">
        <v>404</v>
      </c>
      <c r="I18" s="132"/>
      <c r="J18" s="127"/>
      <c r="K18" s="75"/>
    </row>
    <row r="19" spans="1:11" x14ac:dyDescent="0.25">
      <c r="A19" s="198">
        <v>12</v>
      </c>
      <c r="B19" s="127"/>
      <c r="C19" s="155"/>
      <c r="D19" s="93" t="s">
        <v>551</v>
      </c>
      <c r="E19" s="167">
        <v>56</v>
      </c>
      <c r="F19" s="127" t="s">
        <v>617</v>
      </c>
      <c r="G19" s="157">
        <v>60</v>
      </c>
      <c r="H19" s="135" t="s">
        <v>620</v>
      </c>
      <c r="I19" s="132"/>
      <c r="J19" s="127"/>
      <c r="K19" s="75"/>
    </row>
    <row r="20" spans="1:11" x14ac:dyDescent="0.25">
      <c r="A20" s="198">
        <v>12</v>
      </c>
      <c r="B20" s="127"/>
      <c r="C20" s="155"/>
      <c r="D20" s="93" t="s">
        <v>551</v>
      </c>
      <c r="E20" s="157">
        <v>65</v>
      </c>
      <c r="F20" s="127" t="s">
        <v>618</v>
      </c>
      <c r="G20" s="147">
        <v>64</v>
      </c>
      <c r="H20" s="135" t="s">
        <v>619</v>
      </c>
      <c r="I20" s="132"/>
      <c r="J20" s="127"/>
      <c r="K20" s="75"/>
    </row>
    <row r="21" spans="1:11" x14ac:dyDescent="0.25">
      <c r="A21" s="199">
        <v>13</v>
      </c>
      <c r="B21" s="127"/>
      <c r="C21" s="155"/>
      <c r="D21" s="93" t="s">
        <v>412</v>
      </c>
      <c r="E21" s="167">
        <v>71</v>
      </c>
      <c r="F21" s="127" t="s">
        <v>198</v>
      </c>
      <c r="G21" s="157"/>
      <c r="H21" s="135"/>
      <c r="I21" s="132"/>
      <c r="J21" s="127"/>
      <c r="K21" s="75"/>
    </row>
    <row r="22" spans="1:11" x14ac:dyDescent="0.25">
      <c r="A22" s="199">
        <v>13</v>
      </c>
      <c r="B22" s="127"/>
      <c r="C22" s="155"/>
      <c r="D22" s="93" t="s">
        <v>412</v>
      </c>
      <c r="E22" s="167">
        <v>71</v>
      </c>
      <c r="F22" s="127" t="s">
        <v>198</v>
      </c>
      <c r="G22" s="157"/>
      <c r="H22" s="135"/>
      <c r="I22" s="132"/>
      <c r="J22" s="127"/>
      <c r="K22" s="75"/>
    </row>
    <row r="23" spans="1:11" x14ac:dyDescent="0.25">
      <c r="A23" s="199">
        <v>13</v>
      </c>
      <c r="B23" s="127"/>
      <c r="C23" s="155"/>
      <c r="D23" s="93" t="s">
        <v>412</v>
      </c>
      <c r="E23" s="157">
        <v>72</v>
      </c>
      <c r="F23" s="127" t="s">
        <v>622</v>
      </c>
      <c r="G23" s="167"/>
      <c r="H23" s="135"/>
      <c r="I23" s="132"/>
      <c r="J23" s="127"/>
      <c r="K23" s="75"/>
    </row>
    <row r="24" spans="1:11" x14ac:dyDescent="0.25">
      <c r="A24" s="199">
        <v>13</v>
      </c>
      <c r="B24" s="127"/>
      <c r="C24" s="155"/>
      <c r="D24" s="93" t="s">
        <v>412</v>
      </c>
      <c r="E24" s="157">
        <v>76</v>
      </c>
      <c r="F24" s="127" t="s">
        <v>367</v>
      </c>
      <c r="G24" s="167">
        <v>84</v>
      </c>
      <c r="H24" s="135" t="s">
        <v>190</v>
      </c>
      <c r="I24" s="132"/>
      <c r="J24" s="127"/>
      <c r="K24" s="75"/>
    </row>
    <row r="25" spans="1:11" x14ac:dyDescent="0.25">
      <c r="A25" s="199">
        <v>13</v>
      </c>
      <c r="B25" s="127"/>
      <c r="C25" s="155"/>
      <c r="D25" s="93" t="s">
        <v>412</v>
      </c>
      <c r="E25" s="167">
        <v>81</v>
      </c>
      <c r="F25" s="127" t="s">
        <v>623</v>
      </c>
      <c r="G25" s="147">
        <v>84</v>
      </c>
      <c r="H25" s="135" t="s">
        <v>190</v>
      </c>
      <c r="I25" s="132"/>
      <c r="J25" s="127"/>
      <c r="K25" s="75"/>
    </row>
    <row r="26" spans="1:11" x14ac:dyDescent="0.25">
      <c r="A26" s="199">
        <v>13</v>
      </c>
      <c r="B26" s="127"/>
      <c r="C26" s="155"/>
      <c r="D26" s="93" t="s">
        <v>412</v>
      </c>
      <c r="E26" s="167">
        <v>81</v>
      </c>
      <c r="F26" s="127" t="s">
        <v>623</v>
      </c>
      <c r="G26" s="147">
        <v>77</v>
      </c>
      <c r="H26" s="135" t="s">
        <v>192</v>
      </c>
      <c r="I26" s="132"/>
      <c r="J26" s="127"/>
      <c r="K26" s="75"/>
    </row>
    <row r="27" spans="1:11" x14ac:dyDescent="0.25">
      <c r="A27" s="199">
        <v>13</v>
      </c>
      <c r="B27" s="127"/>
      <c r="C27" s="155"/>
      <c r="D27" s="93" t="s">
        <v>412</v>
      </c>
      <c r="E27" s="157">
        <v>81</v>
      </c>
      <c r="F27" s="127" t="s">
        <v>623</v>
      </c>
      <c r="G27" s="147">
        <v>74</v>
      </c>
      <c r="H27" s="135" t="s">
        <v>525</v>
      </c>
      <c r="I27" s="132"/>
      <c r="J27" s="127"/>
      <c r="K27" s="75"/>
    </row>
    <row r="28" spans="1:11" x14ac:dyDescent="0.25">
      <c r="A28" s="199">
        <v>13</v>
      </c>
      <c r="B28" s="127"/>
      <c r="C28" s="155"/>
      <c r="D28" s="93" t="s">
        <v>38</v>
      </c>
      <c r="E28" s="167">
        <v>17</v>
      </c>
      <c r="F28" s="127" t="s">
        <v>13</v>
      </c>
      <c r="G28" s="147">
        <v>26</v>
      </c>
      <c r="H28" s="135" t="s">
        <v>420</v>
      </c>
      <c r="I28" s="132"/>
      <c r="J28" s="127"/>
      <c r="K28" s="75"/>
    </row>
    <row r="29" spans="1:11" x14ac:dyDescent="0.25">
      <c r="A29" s="199">
        <v>13</v>
      </c>
      <c r="B29" s="127"/>
      <c r="C29" s="155"/>
      <c r="D29" s="93" t="s">
        <v>38</v>
      </c>
      <c r="E29" s="167">
        <v>17</v>
      </c>
      <c r="F29" s="127" t="s">
        <v>13</v>
      </c>
      <c r="G29" s="147">
        <v>26</v>
      </c>
      <c r="H29" s="135" t="s">
        <v>420</v>
      </c>
      <c r="I29" s="132"/>
      <c r="J29" s="127"/>
      <c r="K29" s="75"/>
    </row>
    <row r="30" spans="1:11" x14ac:dyDescent="0.25">
      <c r="A30" s="199">
        <v>13</v>
      </c>
      <c r="B30" s="127"/>
      <c r="C30" s="155"/>
      <c r="D30" s="93" t="s">
        <v>38</v>
      </c>
      <c r="E30" s="157">
        <v>27</v>
      </c>
      <c r="F30" s="127" t="s">
        <v>553</v>
      </c>
      <c r="G30" s="167">
        <v>26</v>
      </c>
      <c r="H30" s="135" t="s">
        <v>420</v>
      </c>
      <c r="I30" s="132">
        <v>35</v>
      </c>
      <c r="J30" s="127" t="s">
        <v>624</v>
      </c>
      <c r="K30" s="75"/>
    </row>
    <row r="31" spans="1:11" x14ac:dyDescent="0.25">
      <c r="A31" s="199">
        <v>13</v>
      </c>
      <c r="B31" s="127"/>
      <c r="C31" s="155"/>
      <c r="D31" s="93" t="s">
        <v>38</v>
      </c>
      <c r="E31" s="157">
        <v>27</v>
      </c>
      <c r="F31" s="127" t="s">
        <v>553</v>
      </c>
      <c r="G31" s="147">
        <v>22</v>
      </c>
      <c r="H31" s="135" t="s">
        <v>31</v>
      </c>
      <c r="I31" s="132">
        <v>26</v>
      </c>
      <c r="J31" s="127" t="s">
        <v>420</v>
      </c>
      <c r="K31" s="75"/>
    </row>
    <row r="32" spans="1:11" x14ac:dyDescent="0.25">
      <c r="A32" s="199">
        <v>13</v>
      </c>
      <c r="B32" s="127"/>
      <c r="C32" s="155"/>
      <c r="D32" s="93" t="s">
        <v>38</v>
      </c>
      <c r="E32" s="167">
        <v>28</v>
      </c>
      <c r="F32" s="127" t="s">
        <v>19</v>
      </c>
      <c r="G32" s="147">
        <v>17</v>
      </c>
      <c r="H32" s="135" t="s">
        <v>13</v>
      </c>
      <c r="I32" s="132">
        <v>26</v>
      </c>
      <c r="J32" s="127" t="s">
        <v>420</v>
      </c>
      <c r="K32" s="75"/>
    </row>
    <row r="33" spans="1:11" x14ac:dyDescent="0.25">
      <c r="A33" s="200">
        <v>14</v>
      </c>
      <c r="B33" s="127"/>
      <c r="C33" s="155"/>
      <c r="D33" s="93" t="s">
        <v>118</v>
      </c>
      <c r="E33" s="157">
        <v>12</v>
      </c>
      <c r="F33" s="127" t="s">
        <v>625</v>
      </c>
      <c r="G33" s="167">
        <v>16</v>
      </c>
      <c r="H33" s="135" t="s">
        <v>626</v>
      </c>
      <c r="I33" s="132"/>
      <c r="J33" s="127"/>
      <c r="K33" s="75"/>
    </row>
    <row r="34" spans="1:11" x14ac:dyDescent="0.25">
      <c r="A34" s="200">
        <v>14</v>
      </c>
      <c r="B34" s="167"/>
      <c r="C34" s="155"/>
      <c r="D34" s="93" t="s">
        <v>118</v>
      </c>
      <c r="E34" s="157">
        <v>12</v>
      </c>
      <c r="F34" s="127" t="s">
        <v>625</v>
      </c>
      <c r="G34" s="167">
        <v>16</v>
      </c>
      <c r="H34" s="135" t="s">
        <v>626</v>
      </c>
      <c r="I34" s="132"/>
      <c r="J34" s="127"/>
      <c r="K34" s="75"/>
    </row>
    <row r="35" spans="1:11" x14ac:dyDescent="0.25">
      <c r="A35" s="200">
        <v>14</v>
      </c>
      <c r="B35" s="167"/>
      <c r="C35" s="155"/>
      <c r="D35" s="93" t="s">
        <v>118</v>
      </c>
      <c r="E35" s="167">
        <v>14</v>
      </c>
      <c r="F35" s="127" t="s">
        <v>150</v>
      </c>
      <c r="G35" s="157">
        <v>15</v>
      </c>
      <c r="H35" s="135" t="s">
        <v>627</v>
      </c>
      <c r="I35" s="132"/>
      <c r="J35" s="127"/>
      <c r="K35" s="75"/>
    </row>
    <row r="36" spans="1:11" x14ac:dyDescent="0.25">
      <c r="A36" s="200">
        <v>14</v>
      </c>
      <c r="B36" s="167"/>
      <c r="C36" s="155"/>
      <c r="D36" s="93" t="s">
        <v>118</v>
      </c>
      <c r="E36" s="167">
        <v>14</v>
      </c>
      <c r="F36" s="127" t="s">
        <v>150</v>
      </c>
      <c r="G36" s="127">
        <v>14</v>
      </c>
      <c r="H36" s="135" t="s">
        <v>150</v>
      </c>
      <c r="I36" s="132">
        <v>2</v>
      </c>
      <c r="J36" s="127" t="s">
        <v>123</v>
      </c>
      <c r="K36" s="75"/>
    </row>
    <row r="37" spans="1:11" x14ac:dyDescent="0.25">
      <c r="A37" s="200">
        <v>14</v>
      </c>
      <c r="B37" s="167"/>
      <c r="C37" s="155"/>
      <c r="D37" s="93" t="s">
        <v>118</v>
      </c>
      <c r="E37" s="167">
        <v>16</v>
      </c>
      <c r="F37" s="167" t="s">
        <v>626</v>
      </c>
      <c r="G37" s="147">
        <v>11</v>
      </c>
      <c r="H37" s="135" t="s">
        <v>628</v>
      </c>
      <c r="I37" s="132">
        <v>10</v>
      </c>
      <c r="J37" s="135" t="s">
        <v>629</v>
      </c>
      <c r="K37" s="75"/>
    </row>
    <row r="38" spans="1:11" x14ac:dyDescent="0.25">
      <c r="A38" s="200">
        <v>14</v>
      </c>
      <c r="B38" s="167"/>
      <c r="C38" s="155"/>
      <c r="D38" s="93" t="s">
        <v>118</v>
      </c>
      <c r="E38" s="167">
        <v>16</v>
      </c>
      <c r="F38" s="127" t="s">
        <v>626</v>
      </c>
      <c r="G38" s="127">
        <v>10</v>
      </c>
      <c r="H38" s="135" t="s">
        <v>629</v>
      </c>
      <c r="I38" s="132"/>
      <c r="J38" s="127"/>
      <c r="K38" s="75"/>
    </row>
    <row r="39" spans="1:11" x14ac:dyDescent="0.25">
      <c r="A39" s="200">
        <v>14</v>
      </c>
      <c r="B39" s="127"/>
      <c r="C39" s="155"/>
      <c r="D39" s="93" t="s">
        <v>603</v>
      </c>
      <c r="E39" s="157">
        <v>41</v>
      </c>
      <c r="F39" s="127" t="s">
        <v>550</v>
      </c>
      <c r="G39" s="157">
        <v>44</v>
      </c>
      <c r="H39" s="135" t="s">
        <v>107</v>
      </c>
      <c r="I39" s="132"/>
      <c r="J39" s="127"/>
      <c r="K39" s="75"/>
    </row>
    <row r="40" spans="1:11" x14ac:dyDescent="0.25">
      <c r="A40" s="130">
        <v>21</v>
      </c>
      <c r="B40" s="127"/>
      <c r="C40" s="155"/>
      <c r="D40" s="93" t="s">
        <v>601</v>
      </c>
      <c r="E40" s="157">
        <v>117</v>
      </c>
      <c r="F40" s="127" t="s">
        <v>180</v>
      </c>
      <c r="G40" s="167">
        <v>128</v>
      </c>
      <c r="H40" s="135" t="s">
        <v>631</v>
      </c>
      <c r="I40" s="132"/>
      <c r="J40" s="127"/>
      <c r="K40" s="75"/>
    </row>
    <row r="41" spans="1:11" x14ac:dyDescent="0.25">
      <c r="A41" s="130">
        <v>21</v>
      </c>
      <c r="B41" s="167"/>
      <c r="C41" s="155"/>
      <c r="D41" s="93" t="s">
        <v>601</v>
      </c>
      <c r="E41" s="167">
        <v>128</v>
      </c>
      <c r="F41" s="127" t="s">
        <v>631</v>
      </c>
      <c r="G41" s="167">
        <v>129</v>
      </c>
      <c r="H41" s="135" t="s">
        <v>632</v>
      </c>
      <c r="I41" s="132"/>
      <c r="J41" s="127"/>
      <c r="K41" s="75"/>
    </row>
    <row r="42" spans="1:11" x14ac:dyDescent="0.25">
      <c r="A42" s="130">
        <v>21</v>
      </c>
      <c r="B42" s="167"/>
      <c r="C42" s="155"/>
      <c r="D42" s="93" t="s">
        <v>601</v>
      </c>
      <c r="E42" s="167">
        <v>129</v>
      </c>
      <c r="F42" s="127" t="s">
        <v>632</v>
      </c>
      <c r="G42" s="147">
        <v>128</v>
      </c>
      <c r="H42" s="135" t="s">
        <v>631</v>
      </c>
      <c r="I42" s="132"/>
      <c r="J42" s="127"/>
      <c r="K42" s="75"/>
    </row>
    <row r="43" spans="1:11" x14ac:dyDescent="0.25">
      <c r="A43" s="130">
        <v>21</v>
      </c>
      <c r="B43" s="167"/>
      <c r="C43" s="155"/>
      <c r="D43" s="93" t="s">
        <v>601</v>
      </c>
      <c r="E43" s="167">
        <v>130</v>
      </c>
      <c r="F43" s="127" t="s">
        <v>564</v>
      </c>
      <c r="G43" s="167">
        <v>121</v>
      </c>
      <c r="H43" s="135" t="s">
        <v>171</v>
      </c>
      <c r="I43" s="132"/>
      <c r="J43" s="127"/>
      <c r="K43" s="75"/>
    </row>
    <row r="44" spans="1:11" x14ac:dyDescent="0.25">
      <c r="A44" s="130">
        <v>21</v>
      </c>
      <c r="B44" s="167"/>
      <c r="C44" s="155"/>
      <c r="D44" s="93" t="s">
        <v>601</v>
      </c>
      <c r="E44" s="157">
        <v>131</v>
      </c>
      <c r="F44" s="127" t="s">
        <v>168</v>
      </c>
      <c r="G44" s="167">
        <v>121</v>
      </c>
      <c r="H44" s="135" t="s">
        <v>171</v>
      </c>
      <c r="I44" s="132"/>
      <c r="J44" s="127"/>
      <c r="K44" s="75"/>
    </row>
    <row r="45" spans="1:11" x14ac:dyDescent="0.25">
      <c r="A45" s="130">
        <v>21</v>
      </c>
      <c r="B45" s="127"/>
      <c r="C45" s="155"/>
      <c r="D45" s="93" t="s">
        <v>603</v>
      </c>
      <c r="E45" s="167">
        <v>39</v>
      </c>
      <c r="F45" s="127" t="s">
        <v>373</v>
      </c>
      <c r="G45" s="167"/>
      <c r="H45" s="135"/>
      <c r="I45" s="132"/>
      <c r="J45" s="127"/>
      <c r="K45" s="75"/>
    </row>
    <row r="46" spans="1:11" x14ac:dyDescent="0.25">
      <c r="A46" s="130">
        <v>21</v>
      </c>
      <c r="B46" s="127"/>
      <c r="C46" s="155"/>
      <c r="D46" s="93" t="s">
        <v>603</v>
      </c>
      <c r="E46" s="167">
        <v>50</v>
      </c>
      <c r="F46" s="127" t="s">
        <v>634</v>
      </c>
      <c r="G46" s="157">
        <v>37</v>
      </c>
      <c r="H46" s="135" t="s">
        <v>467</v>
      </c>
      <c r="I46" s="132"/>
      <c r="J46" s="127"/>
      <c r="K46" s="75"/>
    </row>
    <row r="47" spans="1:11" x14ac:dyDescent="0.25">
      <c r="A47" s="130">
        <v>21</v>
      </c>
      <c r="B47" s="127"/>
      <c r="C47" s="155"/>
      <c r="D47" s="93" t="s">
        <v>603</v>
      </c>
      <c r="E47" s="167">
        <v>50</v>
      </c>
      <c r="F47" s="127" t="s">
        <v>634</v>
      </c>
      <c r="G47" s="157">
        <v>51</v>
      </c>
      <c r="H47" s="135" t="s">
        <v>635</v>
      </c>
      <c r="I47" s="132"/>
      <c r="J47" s="127"/>
      <c r="K47" s="75"/>
    </row>
    <row r="48" spans="1:11" x14ac:dyDescent="0.25">
      <c r="A48" s="130">
        <v>21</v>
      </c>
      <c r="B48" s="127"/>
      <c r="C48" s="155"/>
      <c r="D48" s="93" t="s">
        <v>603</v>
      </c>
      <c r="E48" s="167">
        <v>51</v>
      </c>
      <c r="F48" s="127" t="s">
        <v>635</v>
      </c>
      <c r="G48" s="157">
        <v>47</v>
      </c>
      <c r="H48" s="135" t="s">
        <v>636</v>
      </c>
      <c r="I48" s="132"/>
      <c r="J48" s="127"/>
      <c r="K48" s="75"/>
    </row>
    <row r="49" spans="1:11" x14ac:dyDescent="0.25">
      <c r="A49" s="198">
        <v>22</v>
      </c>
      <c r="B49" s="127"/>
      <c r="C49" s="155"/>
      <c r="D49" s="93" t="s">
        <v>139</v>
      </c>
      <c r="E49" s="157">
        <v>103</v>
      </c>
      <c r="F49" s="127" t="s">
        <v>435</v>
      </c>
      <c r="G49" s="167"/>
      <c r="H49" s="135"/>
      <c r="I49" s="132"/>
      <c r="J49" s="127"/>
      <c r="K49" s="75"/>
    </row>
    <row r="50" spans="1:11" x14ac:dyDescent="0.25">
      <c r="A50" s="198">
        <v>22</v>
      </c>
      <c r="B50" s="127"/>
      <c r="C50" s="155"/>
      <c r="D50" s="93" t="s">
        <v>139</v>
      </c>
      <c r="E50" s="157">
        <v>106</v>
      </c>
      <c r="F50" s="127" t="s">
        <v>461</v>
      </c>
      <c r="G50" s="127"/>
      <c r="H50" s="127"/>
      <c r="I50" s="127"/>
      <c r="J50" s="135"/>
      <c r="K50" s="75"/>
    </row>
    <row r="51" spans="1:11" x14ac:dyDescent="0.25">
      <c r="A51" s="198">
        <v>22</v>
      </c>
      <c r="B51" s="127"/>
      <c r="C51" s="155"/>
      <c r="D51" s="93" t="s">
        <v>139</v>
      </c>
      <c r="E51" s="167">
        <v>106</v>
      </c>
      <c r="F51" s="127" t="s">
        <v>461</v>
      </c>
      <c r="G51" s="127"/>
      <c r="H51" s="135"/>
      <c r="I51" s="132"/>
      <c r="J51" s="127"/>
      <c r="K51" s="75"/>
    </row>
    <row r="52" spans="1:11" x14ac:dyDescent="0.25">
      <c r="A52" s="198">
        <v>22</v>
      </c>
      <c r="B52" s="127"/>
      <c r="C52" s="155"/>
      <c r="D52" s="93" t="s">
        <v>139</v>
      </c>
      <c r="E52" s="127">
        <v>111</v>
      </c>
      <c r="F52" s="127" t="s">
        <v>609</v>
      </c>
      <c r="G52" s="147"/>
      <c r="H52" s="135"/>
      <c r="I52" s="132"/>
      <c r="J52" s="127"/>
      <c r="K52" s="75"/>
    </row>
    <row r="53" spans="1:11" x14ac:dyDescent="0.25">
      <c r="A53" s="198">
        <v>22</v>
      </c>
      <c r="B53" s="127"/>
      <c r="C53" s="155"/>
      <c r="D53" s="93" t="s">
        <v>139</v>
      </c>
      <c r="E53" s="127">
        <v>111</v>
      </c>
      <c r="F53" s="167" t="s">
        <v>609</v>
      </c>
      <c r="G53" s="127"/>
      <c r="H53" s="135"/>
      <c r="I53" s="132"/>
      <c r="J53" s="127"/>
      <c r="K53" s="75"/>
    </row>
    <row r="54" spans="1:11" x14ac:dyDescent="0.25">
      <c r="A54" s="198">
        <v>22</v>
      </c>
      <c r="B54" s="127"/>
      <c r="C54" s="155"/>
      <c r="D54" s="93" t="s">
        <v>139</v>
      </c>
      <c r="E54" s="127">
        <v>116</v>
      </c>
      <c r="F54" s="127" t="s">
        <v>378</v>
      </c>
      <c r="G54" s="147"/>
      <c r="H54" s="135"/>
      <c r="I54" s="132"/>
      <c r="J54" s="127"/>
      <c r="K54" s="75"/>
    </row>
    <row r="55" spans="1:11" x14ac:dyDescent="0.25">
      <c r="A55" s="198">
        <v>22</v>
      </c>
      <c r="B55" s="127"/>
      <c r="C55" s="155"/>
      <c r="D55" s="93" t="s">
        <v>139</v>
      </c>
      <c r="E55" s="127">
        <v>116</v>
      </c>
      <c r="F55" s="127" t="s">
        <v>378</v>
      </c>
      <c r="G55" s="127"/>
      <c r="H55" s="135"/>
      <c r="I55" s="132"/>
      <c r="J55" s="127"/>
      <c r="K55" s="75"/>
    </row>
    <row r="56" spans="1:11" x14ac:dyDescent="0.25">
      <c r="A56" s="198">
        <v>22</v>
      </c>
      <c r="B56" s="127"/>
      <c r="C56" s="155"/>
      <c r="D56" s="93" t="s">
        <v>38</v>
      </c>
      <c r="E56" s="157">
        <v>27</v>
      </c>
      <c r="F56" s="127" t="s">
        <v>553</v>
      </c>
      <c r="G56" s="167">
        <v>33</v>
      </c>
      <c r="H56" s="135" t="s">
        <v>585</v>
      </c>
      <c r="I56" s="132"/>
      <c r="J56" s="127"/>
      <c r="K56" s="75"/>
    </row>
    <row r="57" spans="1:11" x14ac:dyDescent="0.25">
      <c r="A57" s="198">
        <v>22</v>
      </c>
      <c r="B57" s="127"/>
      <c r="C57" s="155"/>
      <c r="D57" s="93" t="s">
        <v>38</v>
      </c>
      <c r="E57" s="157">
        <v>28</v>
      </c>
      <c r="F57" s="127" t="s">
        <v>19</v>
      </c>
      <c r="G57" s="167">
        <v>24</v>
      </c>
      <c r="H57" s="135" t="s">
        <v>17</v>
      </c>
      <c r="I57" s="132"/>
      <c r="J57" s="127"/>
      <c r="K57" s="75"/>
    </row>
    <row r="58" spans="1:11" x14ac:dyDescent="0.25">
      <c r="A58" s="199">
        <v>23</v>
      </c>
      <c r="B58" s="127"/>
      <c r="C58" s="155"/>
      <c r="D58" s="93" t="s">
        <v>551</v>
      </c>
      <c r="E58" s="167">
        <v>52</v>
      </c>
      <c r="F58" s="127" t="s">
        <v>404</v>
      </c>
      <c r="G58" s="157">
        <v>66</v>
      </c>
      <c r="H58" s="135" t="s">
        <v>414</v>
      </c>
      <c r="I58" s="132"/>
      <c r="J58" s="127"/>
      <c r="K58" s="75"/>
    </row>
    <row r="59" spans="1:11" x14ac:dyDescent="0.25">
      <c r="A59" s="199">
        <v>23</v>
      </c>
      <c r="B59" s="127"/>
      <c r="C59" s="155"/>
      <c r="D59" s="93" t="s">
        <v>551</v>
      </c>
      <c r="E59" s="157">
        <v>52</v>
      </c>
      <c r="F59" s="127" t="s">
        <v>404</v>
      </c>
      <c r="G59" s="157">
        <v>66</v>
      </c>
      <c r="H59" s="135" t="s">
        <v>414</v>
      </c>
      <c r="I59" s="132"/>
      <c r="J59" s="127"/>
      <c r="K59" s="75"/>
    </row>
    <row r="60" spans="1:11" x14ac:dyDescent="0.25">
      <c r="A60" s="199">
        <v>23</v>
      </c>
      <c r="B60" s="127"/>
      <c r="C60" s="155"/>
      <c r="D60" s="93" t="s">
        <v>551</v>
      </c>
      <c r="E60" s="157">
        <v>58</v>
      </c>
      <c r="F60" s="127" t="s">
        <v>558</v>
      </c>
      <c r="G60" s="167">
        <v>58</v>
      </c>
      <c r="H60" s="135" t="s">
        <v>558</v>
      </c>
      <c r="I60" s="132"/>
      <c r="J60" s="127"/>
      <c r="K60" s="75"/>
    </row>
    <row r="61" spans="1:11" x14ac:dyDescent="0.25">
      <c r="A61" s="199">
        <v>23</v>
      </c>
      <c r="B61" s="127"/>
      <c r="C61" s="155"/>
      <c r="D61" s="93" t="s">
        <v>551</v>
      </c>
      <c r="E61" s="167">
        <v>63</v>
      </c>
      <c r="F61" s="127" t="s">
        <v>458</v>
      </c>
      <c r="G61" s="157">
        <v>56</v>
      </c>
      <c r="H61" s="135" t="s">
        <v>617</v>
      </c>
      <c r="I61" s="132"/>
      <c r="J61" s="127"/>
      <c r="K61" s="75"/>
    </row>
    <row r="62" spans="1:11" x14ac:dyDescent="0.25">
      <c r="A62" s="199">
        <v>23</v>
      </c>
      <c r="B62" s="127"/>
      <c r="C62" s="155"/>
      <c r="D62" s="93" t="s">
        <v>39</v>
      </c>
      <c r="E62" s="157">
        <v>87</v>
      </c>
      <c r="F62" s="127" t="s">
        <v>406</v>
      </c>
      <c r="G62" s="167"/>
      <c r="H62" s="135"/>
      <c r="I62" s="132"/>
      <c r="J62" s="127"/>
      <c r="K62" s="75"/>
    </row>
    <row r="63" spans="1:11" x14ac:dyDescent="0.25">
      <c r="A63" s="199">
        <v>23</v>
      </c>
      <c r="B63" s="127"/>
      <c r="C63" s="155"/>
      <c r="D63" s="93" t="s">
        <v>39</v>
      </c>
      <c r="E63" s="157">
        <v>87</v>
      </c>
      <c r="F63" s="127" t="s">
        <v>406</v>
      </c>
      <c r="G63" s="147"/>
      <c r="H63" s="135"/>
      <c r="I63" s="132"/>
      <c r="J63" s="127"/>
      <c r="K63" s="75"/>
    </row>
    <row r="64" spans="1:11" x14ac:dyDescent="0.25">
      <c r="A64" s="199">
        <v>23</v>
      </c>
      <c r="B64" s="127"/>
      <c r="C64" s="155"/>
      <c r="D64" s="93" t="s">
        <v>39</v>
      </c>
      <c r="E64" s="167">
        <v>99</v>
      </c>
      <c r="F64" s="127" t="s">
        <v>477</v>
      </c>
      <c r="G64" s="127"/>
      <c r="H64" s="135"/>
      <c r="I64" s="132"/>
      <c r="J64" s="127"/>
      <c r="K64" s="75"/>
    </row>
    <row r="65" spans="1:11" x14ac:dyDescent="0.25">
      <c r="A65" s="200">
        <v>24</v>
      </c>
      <c r="B65" s="127"/>
      <c r="C65" s="155"/>
      <c r="D65" s="93" t="s">
        <v>412</v>
      </c>
      <c r="E65" s="167">
        <v>71</v>
      </c>
      <c r="F65" s="127" t="s">
        <v>198</v>
      </c>
      <c r="G65" s="147">
        <v>81</v>
      </c>
      <c r="H65" s="135" t="s">
        <v>623</v>
      </c>
      <c r="I65" s="132"/>
      <c r="J65" s="127"/>
      <c r="K65" s="75"/>
    </row>
    <row r="66" spans="1:11" x14ac:dyDescent="0.25">
      <c r="A66" s="200">
        <v>24</v>
      </c>
      <c r="B66" s="167"/>
      <c r="C66" s="155"/>
      <c r="D66" s="93" t="s">
        <v>412</v>
      </c>
      <c r="E66" s="157">
        <v>84</v>
      </c>
      <c r="F66" s="127" t="s">
        <v>190</v>
      </c>
      <c r="G66" s="157">
        <v>75</v>
      </c>
      <c r="H66" s="135" t="s">
        <v>204</v>
      </c>
      <c r="I66" s="132"/>
      <c r="J66" s="127"/>
      <c r="K66" s="75"/>
    </row>
    <row r="67" spans="1:11" x14ac:dyDescent="0.25">
      <c r="A67" s="200">
        <v>24</v>
      </c>
      <c r="B67" s="167"/>
      <c r="C67" s="155"/>
      <c r="D67" s="93" t="s">
        <v>412</v>
      </c>
      <c r="E67" s="157">
        <v>84</v>
      </c>
      <c r="F67" s="127" t="s">
        <v>190</v>
      </c>
      <c r="G67" s="147">
        <v>71</v>
      </c>
      <c r="H67" s="135" t="s">
        <v>198</v>
      </c>
      <c r="I67" s="132"/>
      <c r="J67" s="127"/>
      <c r="K67" s="75"/>
    </row>
    <row r="68" spans="1:11" x14ac:dyDescent="0.25">
      <c r="A68" s="200">
        <v>24</v>
      </c>
      <c r="B68" s="127"/>
      <c r="C68" s="155"/>
      <c r="D68" s="93" t="s">
        <v>118</v>
      </c>
      <c r="E68" s="167">
        <v>16</v>
      </c>
      <c r="F68" s="127" t="s">
        <v>626</v>
      </c>
      <c r="G68" s="127">
        <v>1</v>
      </c>
      <c r="H68" s="135" t="s">
        <v>80</v>
      </c>
      <c r="I68" s="132"/>
      <c r="J68" s="127"/>
      <c r="K68" s="75"/>
    </row>
    <row r="69" spans="1:11" x14ac:dyDescent="0.25">
      <c r="A69" s="200">
        <v>24</v>
      </c>
      <c r="B69" s="127"/>
      <c r="C69" s="155"/>
      <c r="D69" s="93" t="s">
        <v>118</v>
      </c>
      <c r="E69" s="167">
        <v>2</v>
      </c>
      <c r="F69" s="127" t="s">
        <v>123</v>
      </c>
      <c r="G69" s="147">
        <v>11</v>
      </c>
      <c r="H69" s="135" t="s">
        <v>628</v>
      </c>
      <c r="I69" s="132"/>
      <c r="J69" s="127"/>
      <c r="K69" s="75"/>
    </row>
    <row r="70" spans="1:11" x14ac:dyDescent="0.25">
      <c r="A70" s="200">
        <v>24</v>
      </c>
      <c r="B70" s="127"/>
      <c r="C70" s="155"/>
      <c r="D70" s="93" t="s">
        <v>118</v>
      </c>
      <c r="E70" s="167">
        <v>2</v>
      </c>
      <c r="F70" s="127" t="s">
        <v>123</v>
      </c>
      <c r="G70" s="147"/>
      <c r="H70" s="135"/>
      <c r="I70" s="132"/>
      <c r="J70" s="127"/>
      <c r="K70" s="75"/>
    </row>
    <row r="71" spans="1:11" x14ac:dyDescent="0.25">
      <c r="A71" s="200">
        <v>24</v>
      </c>
      <c r="B71" s="127"/>
      <c r="C71" s="155"/>
      <c r="D71" s="93" t="s">
        <v>118</v>
      </c>
      <c r="E71" s="167">
        <v>10</v>
      </c>
      <c r="F71" s="127" t="s">
        <v>629</v>
      </c>
      <c r="G71" s="167"/>
      <c r="H71" s="135"/>
      <c r="I71" s="132"/>
      <c r="J71" s="127"/>
      <c r="K71" s="75"/>
    </row>
    <row r="72" spans="1:11" x14ac:dyDescent="0.25">
      <c r="A72" s="130">
        <v>31</v>
      </c>
      <c r="B72" s="127"/>
      <c r="C72" s="155"/>
      <c r="D72" s="93" t="s">
        <v>551</v>
      </c>
      <c r="E72" s="167">
        <v>52</v>
      </c>
      <c r="F72" s="127" t="s">
        <v>404</v>
      </c>
      <c r="G72" s="157"/>
      <c r="H72" s="135"/>
      <c r="I72" s="132"/>
      <c r="J72" s="127"/>
      <c r="K72" s="75"/>
    </row>
    <row r="73" spans="1:11" x14ac:dyDescent="0.25">
      <c r="A73" s="130">
        <v>31</v>
      </c>
      <c r="B73" s="127"/>
      <c r="C73" s="155"/>
      <c r="D73" s="93" t="s">
        <v>551</v>
      </c>
      <c r="E73" s="167">
        <v>63</v>
      </c>
      <c r="F73" s="127" t="s">
        <v>458</v>
      </c>
      <c r="G73" s="167"/>
      <c r="H73" s="135"/>
      <c r="I73" s="132"/>
      <c r="J73" s="127"/>
      <c r="K73" s="75"/>
    </row>
    <row r="74" spans="1:11" x14ac:dyDescent="0.25">
      <c r="A74" s="198">
        <v>32</v>
      </c>
      <c r="B74" s="127"/>
      <c r="C74" s="155"/>
      <c r="D74" s="93" t="s">
        <v>601</v>
      </c>
      <c r="E74" s="242">
        <v>119</v>
      </c>
      <c r="F74" s="242" t="s">
        <v>637</v>
      </c>
      <c r="G74" s="242">
        <v>121</v>
      </c>
      <c r="H74" s="243" t="s">
        <v>171</v>
      </c>
      <c r="J74" s="127"/>
      <c r="K74" s="132"/>
    </row>
    <row r="75" spans="1:11" x14ac:dyDescent="0.25">
      <c r="A75" s="198">
        <v>32</v>
      </c>
      <c r="B75" s="167"/>
      <c r="C75" s="155"/>
      <c r="D75" s="93" t="s">
        <v>601</v>
      </c>
      <c r="E75" s="242">
        <v>126</v>
      </c>
      <c r="F75" s="242" t="s">
        <v>638</v>
      </c>
      <c r="G75" s="242">
        <v>126</v>
      </c>
      <c r="H75" s="243" t="s">
        <v>638</v>
      </c>
      <c r="I75" s="132"/>
      <c r="J75" s="127"/>
      <c r="K75" s="132"/>
    </row>
    <row r="76" spans="1:11" x14ac:dyDescent="0.25">
      <c r="A76" s="198">
        <v>32</v>
      </c>
      <c r="B76" s="167"/>
      <c r="C76" s="155"/>
      <c r="D76" s="93" t="s">
        <v>601</v>
      </c>
      <c r="E76" s="242">
        <v>128</v>
      </c>
      <c r="F76" s="242" t="s">
        <v>616</v>
      </c>
      <c r="G76" s="244">
        <v>127</v>
      </c>
      <c r="H76" s="243" t="s">
        <v>535</v>
      </c>
      <c r="I76" s="132"/>
      <c r="J76" s="127"/>
      <c r="K76" s="132"/>
    </row>
    <row r="77" spans="1:11" x14ac:dyDescent="0.25">
      <c r="A77" s="198">
        <v>32</v>
      </c>
      <c r="B77" s="167"/>
      <c r="C77" s="155"/>
      <c r="D77" s="93" t="s">
        <v>601</v>
      </c>
      <c r="E77" s="242">
        <v>129</v>
      </c>
      <c r="F77" s="242" t="s">
        <v>632</v>
      </c>
      <c r="G77" s="242"/>
      <c r="H77" s="243"/>
      <c r="I77" s="132"/>
      <c r="J77" s="127"/>
      <c r="K77" s="132"/>
    </row>
    <row r="78" spans="1:11" x14ac:dyDescent="0.25">
      <c r="A78" s="198">
        <v>32</v>
      </c>
      <c r="B78" s="127"/>
      <c r="C78" s="155"/>
      <c r="D78" s="93" t="s">
        <v>412</v>
      </c>
      <c r="E78" s="242">
        <v>134</v>
      </c>
      <c r="F78" s="242" t="s">
        <v>206</v>
      </c>
      <c r="G78" s="244"/>
      <c r="H78" s="243"/>
      <c r="I78" s="132"/>
      <c r="J78" s="127"/>
      <c r="K78" s="132"/>
    </row>
    <row r="79" spans="1:11" x14ac:dyDescent="0.25">
      <c r="A79" s="198">
        <v>32</v>
      </c>
      <c r="B79" s="127"/>
      <c r="C79" s="155"/>
      <c r="D79" s="93" t="s">
        <v>412</v>
      </c>
      <c r="E79" s="242">
        <v>134</v>
      </c>
      <c r="F79" s="242" t="s">
        <v>206</v>
      </c>
      <c r="G79" s="244"/>
      <c r="H79" s="243"/>
      <c r="I79" s="132"/>
      <c r="J79" s="127"/>
      <c r="K79" s="132"/>
    </row>
    <row r="80" spans="1:11" x14ac:dyDescent="0.25">
      <c r="A80" s="198">
        <v>32</v>
      </c>
      <c r="B80" s="127"/>
      <c r="C80" s="155"/>
      <c r="D80" s="93" t="s">
        <v>412</v>
      </c>
      <c r="E80" s="242">
        <v>134</v>
      </c>
      <c r="F80" s="242" t="s">
        <v>206</v>
      </c>
      <c r="G80" s="244"/>
      <c r="H80" s="243"/>
      <c r="I80" s="132"/>
      <c r="J80" s="127"/>
      <c r="K80" s="132"/>
    </row>
    <row r="81" spans="1:11" x14ac:dyDescent="0.25">
      <c r="A81" s="198">
        <v>32</v>
      </c>
      <c r="B81" s="127"/>
      <c r="C81" s="155"/>
      <c r="D81" s="93" t="s">
        <v>412</v>
      </c>
      <c r="E81" s="242">
        <v>73</v>
      </c>
      <c r="F81" s="242" t="s">
        <v>639</v>
      </c>
      <c r="G81" s="242"/>
      <c r="H81" s="243"/>
      <c r="I81" s="132"/>
      <c r="J81" s="127"/>
      <c r="K81" s="132"/>
    </row>
    <row r="82" spans="1:11" x14ac:dyDescent="0.25">
      <c r="A82" s="198">
        <v>32</v>
      </c>
      <c r="B82" s="127"/>
      <c r="C82" s="155"/>
      <c r="D82" s="93" t="s">
        <v>412</v>
      </c>
      <c r="E82" s="242">
        <v>74</v>
      </c>
      <c r="F82" s="242" t="s">
        <v>525</v>
      </c>
      <c r="G82" s="244"/>
      <c r="H82" s="243"/>
      <c r="I82" s="132"/>
      <c r="J82" s="127"/>
      <c r="K82" s="132"/>
    </row>
    <row r="83" spans="1:11" x14ac:dyDescent="0.25">
      <c r="A83" s="198">
        <v>32</v>
      </c>
      <c r="B83" s="127"/>
      <c r="C83" s="155"/>
      <c r="D83" s="93" t="s">
        <v>412</v>
      </c>
      <c r="E83" s="242">
        <v>74</v>
      </c>
      <c r="F83" s="242" t="s">
        <v>525</v>
      </c>
      <c r="G83" s="242"/>
      <c r="H83" s="243"/>
      <c r="I83" s="132"/>
      <c r="J83" s="127"/>
      <c r="K83" s="132"/>
    </row>
    <row r="84" spans="1:11" x14ac:dyDescent="0.25">
      <c r="A84" s="198">
        <v>32</v>
      </c>
      <c r="B84" s="127"/>
      <c r="C84" s="155"/>
      <c r="D84" s="93" t="s">
        <v>412</v>
      </c>
      <c r="E84" s="242">
        <v>75</v>
      </c>
      <c r="F84" s="242" t="s">
        <v>204</v>
      </c>
      <c r="G84" s="242"/>
      <c r="H84" s="243"/>
      <c r="I84" s="132"/>
      <c r="J84" s="127"/>
      <c r="K84" s="132"/>
    </row>
    <row r="85" spans="1:11" x14ac:dyDescent="0.25">
      <c r="A85" s="198">
        <v>32</v>
      </c>
      <c r="B85" s="127"/>
      <c r="C85" s="155"/>
      <c r="D85" s="93" t="s">
        <v>412</v>
      </c>
      <c r="E85" s="242">
        <v>84</v>
      </c>
      <c r="F85" s="242" t="s">
        <v>190</v>
      </c>
      <c r="G85" s="244"/>
      <c r="H85" s="243"/>
      <c r="I85" s="132"/>
      <c r="J85" s="127"/>
      <c r="K85" s="132"/>
    </row>
    <row r="86" spans="1:11" x14ac:dyDescent="0.25">
      <c r="A86" s="199">
        <v>33</v>
      </c>
      <c r="B86" s="127"/>
      <c r="C86" s="155"/>
      <c r="D86" s="93" t="s">
        <v>118</v>
      </c>
      <c r="E86" s="127">
        <v>15</v>
      </c>
      <c r="F86" s="127" t="s">
        <v>640</v>
      </c>
      <c r="G86" s="127">
        <v>16</v>
      </c>
      <c r="H86" s="135" t="s">
        <v>626</v>
      </c>
      <c r="I86" s="132"/>
      <c r="J86" s="127"/>
      <c r="K86" s="75"/>
    </row>
    <row r="87" spans="1:11" x14ac:dyDescent="0.25">
      <c r="A87" s="199">
        <v>33</v>
      </c>
      <c r="B87" s="127"/>
      <c r="C87" s="155"/>
      <c r="D87" s="93" t="s">
        <v>118</v>
      </c>
      <c r="E87" s="127">
        <v>12</v>
      </c>
      <c r="F87" s="127" t="s">
        <v>641</v>
      </c>
      <c r="G87" s="147"/>
      <c r="H87" s="135"/>
      <c r="I87" s="132"/>
      <c r="J87" s="127"/>
      <c r="K87" s="75"/>
    </row>
    <row r="88" spans="1:11" x14ac:dyDescent="0.25">
      <c r="A88" s="199">
        <v>33</v>
      </c>
      <c r="B88" s="127"/>
      <c r="C88" s="155"/>
      <c r="D88" s="93" t="s">
        <v>139</v>
      </c>
      <c r="E88" s="127"/>
      <c r="F88" s="127" t="s">
        <v>642</v>
      </c>
      <c r="G88" s="147"/>
      <c r="H88" s="135"/>
      <c r="I88" s="132"/>
      <c r="J88" s="127"/>
      <c r="K88" s="75"/>
    </row>
    <row r="89" spans="1:11" x14ac:dyDescent="0.25">
      <c r="A89" s="199">
        <v>33</v>
      </c>
      <c r="B89" s="127"/>
      <c r="C89" s="155"/>
      <c r="D89" s="93" t="s">
        <v>139</v>
      </c>
      <c r="E89" s="127"/>
      <c r="F89" s="127" t="s">
        <v>642</v>
      </c>
      <c r="G89" s="147"/>
      <c r="H89" s="135"/>
      <c r="I89" s="132"/>
      <c r="J89" s="127"/>
      <c r="K89" s="75"/>
    </row>
    <row r="90" spans="1:11" x14ac:dyDescent="0.25">
      <c r="A90" s="200">
        <v>34</v>
      </c>
      <c r="B90" s="127"/>
      <c r="C90" s="155"/>
      <c r="D90" s="93" t="s">
        <v>39</v>
      </c>
      <c r="E90" s="127"/>
      <c r="F90" s="167" t="s">
        <v>642</v>
      </c>
      <c r="G90" s="147"/>
      <c r="H90" s="135"/>
      <c r="I90" s="132"/>
      <c r="J90" s="127"/>
      <c r="K90" s="75"/>
    </row>
    <row r="91" spans="1:11" x14ac:dyDescent="0.25">
      <c r="A91" s="200">
        <v>34</v>
      </c>
      <c r="B91" s="127"/>
      <c r="C91" s="155"/>
      <c r="D91" s="93" t="s">
        <v>39</v>
      </c>
      <c r="E91" s="127"/>
      <c r="F91" s="167" t="s">
        <v>642</v>
      </c>
      <c r="G91" s="147"/>
      <c r="H91" s="135"/>
      <c r="I91" s="132"/>
      <c r="J91" s="127"/>
      <c r="K91" s="75"/>
    </row>
    <row r="92" spans="1:11" x14ac:dyDescent="0.25">
      <c r="A92" s="200">
        <v>34</v>
      </c>
      <c r="B92" s="127"/>
      <c r="C92" s="155"/>
      <c r="D92" s="93" t="s">
        <v>39</v>
      </c>
      <c r="E92" s="127"/>
      <c r="F92" s="167" t="s">
        <v>642</v>
      </c>
      <c r="G92" s="147"/>
      <c r="H92" s="135"/>
      <c r="I92" s="132"/>
      <c r="J92" s="127"/>
      <c r="K92" s="75"/>
    </row>
    <row r="93" spans="1:11" x14ac:dyDescent="0.25">
      <c r="A93" s="200">
        <v>34</v>
      </c>
      <c r="B93" s="127"/>
      <c r="C93" s="155"/>
      <c r="D93" s="93" t="s">
        <v>39</v>
      </c>
      <c r="E93" s="127"/>
      <c r="F93" s="167" t="s">
        <v>642</v>
      </c>
      <c r="G93" s="127"/>
      <c r="H93" s="135"/>
      <c r="I93" s="132"/>
      <c r="J93" s="127"/>
      <c r="K93" s="75"/>
    </row>
    <row r="94" spans="1:11" x14ac:dyDescent="0.25">
      <c r="A94" s="200">
        <v>34</v>
      </c>
      <c r="B94" s="127"/>
      <c r="C94" s="155"/>
      <c r="D94" s="93" t="s">
        <v>39</v>
      </c>
      <c r="E94" s="127"/>
      <c r="F94" s="167" t="s">
        <v>642</v>
      </c>
      <c r="G94" s="147"/>
      <c r="H94" s="135"/>
      <c r="I94" s="132"/>
      <c r="J94" s="127"/>
      <c r="K94" s="75"/>
    </row>
    <row r="95" spans="1:11" x14ac:dyDescent="0.25">
      <c r="A95" s="200">
        <v>34</v>
      </c>
      <c r="B95" s="127"/>
      <c r="C95" s="155"/>
      <c r="D95" s="93" t="s">
        <v>39</v>
      </c>
      <c r="E95" s="127"/>
      <c r="F95" s="167" t="s">
        <v>642</v>
      </c>
      <c r="G95" s="147"/>
      <c r="H95" s="135"/>
      <c r="I95" s="132"/>
      <c r="J95" s="127"/>
      <c r="K95" s="75"/>
    </row>
    <row r="96" spans="1:11" x14ac:dyDescent="0.25">
      <c r="A96" s="200">
        <v>34</v>
      </c>
      <c r="B96" s="127"/>
      <c r="C96" s="155"/>
      <c r="D96" s="93" t="s">
        <v>38</v>
      </c>
      <c r="E96" s="127"/>
      <c r="F96" s="167" t="s">
        <v>642</v>
      </c>
      <c r="G96" s="127"/>
      <c r="H96" s="135"/>
      <c r="I96" s="132"/>
      <c r="J96" s="127"/>
      <c r="K96" s="75"/>
    </row>
    <row r="97" spans="1:11" x14ac:dyDescent="0.25">
      <c r="A97" s="200">
        <v>34</v>
      </c>
      <c r="B97" s="127"/>
      <c r="C97" s="155"/>
      <c r="D97" s="93" t="s">
        <v>38</v>
      </c>
      <c r="E97" s="127"/>
      <c r="F97" s="167" t="s">
        <v>642</v>
      </c>
      <c r="G97" s="147"/>
      <c r="H97" s="135"/>
      <c r="I97" s="132"/>
      <c r="J97" s="127"/>
      <c r="K97" s="75"/>
    </row>
    <row r="98" spans="1:11" x14ac:dyDescent="0.25">
      <c r="A98" s="200">
        <v>34</v>
      </c>
      <c r="B98" s="127"/>
      <c r="C98" s="155"/>
      <c r="D98" s="93" t="s">
        <v>38</v>
      </c>
      <c r="E98" s="127"/>
      <c r="F98" s="167" t="s">
        <v>642</v>
      </c>
      <c r="G98" s="147"/>
      <c r="H98" s="135"/>
      <c r="I98" s="132"/>
      <c r="J98" s="127"/>
      <c r="K98" s="75"/>
    </row>
    <row r="99" spans="1:11" x14ac:dyDescent="0.25">
      <c r="A99" s="200">
        <v>34</v>
      </c>
      <c r="B99" s="127"/>
      <c r="C99" s="155"/>
      <c r="D99" s="93" t="s">
        <v>38</v>
      </c>
      <c r="E99" s="127"/>
      <c r="F99" s="167" t="s">
        <v>642</v>
      </c>
      <c r="G99" s="147"/>
      <c r="H99" s="135"/>
      <c r="I99" s="132"/>
      <c r="J99" s="127"/>
      <c r="K99" s="75"/>
    </row>
    <row r="100" spans="1:11" x14ac:dyDescent="0.25">
      <c r="A100" s="200">
        <v>34</v>
      </c>
      <c r="B100" s="127"/>
      <c r="C100" s="155"/>
      <c r="D100" s="93" t="s">
        <v>38</v>
      </c>
      <c r="E100" s="127"/>
      <c r="F100" s="167" t="s">
        <v>642</v>
      </c>
      <c r="G100" s="127"/>
      <c r="H100" s="135"/>
      <c r="I100" s="132"/>
      <c r="J100" s="127"/>
      <c r="K100" s="75"/>
    </row>
    <row r="101" spans="1:11" x14ac:dyDescent="0.25">
      <c r="A101" s="200">
        <v>34</v>
      </c>
      <c r="B101" s="127"/>
      <c r="C101" s="155"/>
      <c r="D101" s="93" t="s">
        <v>38</v>
      </c>
      <c r="E101" s="127"/>
      <c r="F101" s="167" t="s">
        <v>642</v>
      </c>
      <c r="G101" s="147"/>
      <c r="H101" s="135"/>
      <c r="I101" s="132"/>
      <c r="J101" s="127"/>
      <c r="K101" s="75"/>
    </row>
    <row r="102" spans="1:11" x14ac:dyDescent="0.25">
      <c r="A102" s="130">
        <v>41</v>
      </c>
      <c r="B102" s="127"/>
      <c r="C102" s="155"/>
      <c r="D102" s="241" t="s">
        <v>38</v>
      </c>
      <c r="E102" s="127">
        <v>30</v>
      </c>
      <c r="F102" s="127">
        <v>9</v>
      </c>
      <c r="G102" s="147">
        <v>28</v>
      </c>
      <c r="H102" s="135" t="s">
        <v>19</v>
      </c>
      <c r="I102" s="132"/>
      <c r="J102" s="127"/>
      <c r="K102" s="75"/>
    </row>
    <row r="103" spans="1:11" x14ac:dyDescent="0.25">
      <c r="A103" s="130">
        <v>41</v>
      </c>
      <c r="B103" s="127"/>
      <c r="C103" s="155"/>
      <c r="D103" s="93" t="s">
        <v>118</v>
      </c>
      <c r="E103" s="127">
        <v>4</v>
      </c>
      <c r="F103" s="127" t="s">
        <v>121</v>
      </c>
      <c r="G103" s="127">
        <v>7</v>
      </c>
      <c r="H103" s="135" t="s">
        <v>136</v>
      </c>
      <c r="I103" s="132"/>
      <c r="J103" s="127"/>
      <c r="K103" s="75"/>
    </row>
    <row r="104" spans="1:11" x14ac:dyDescent="0.25">
      <c r="A104" s="130">
        <v>41</v>
      </c>
      <c r="B104" s="127"/>
      <c r="C104" s="155"/>
      <c r="D104" s="93" t="s">
        <v>118</v>
      </c>
      <c r="E104" s="127">
        <v>4</v>
      </c>
      <c r="F104" s="127" t="s">
        <v>121</v>
      </c>
      <c r="G104" s="147">
        <v>10</v>
      </c>
      <c r="H104" s="135" t="s">
        <v>629</v>
      </c>
      <c r="I104" s="132"/>
      <c r="J104" s="127"/>
      <c r="K104" s="75"/>
    </row>
    <row r="105" spans="1:11" x14ac:dyDescent="0.25">
      <c r="A105" s="130">
        <v>41</v>
      </c>
      <c r="B105" s="127"/>
      <c r="C105" s="155"/>
      <c r="D105" s="93" t="s">
        <v>118</v>
      </c>
      <c r="E105" s="127">
        <v>7</v>
      </c>
      <c r="F105" s="127" t="s">
        <v>136</v>
      </c>
      <c r="G105" s="127">
        <v>10</v>
      </c>
      <c r="H105" s="135" t="s">
        <v>629</v>
      </c>
      <c r="I105" s="132"/>
      <c r="J105" s="127"/>
      <c r="K105" s="75"/>
    </row>
    <row r="106" spans="1:11" x14ac:dyDescent="0.25">
      <c r="A106" s="130">
        <v>41</v>
      </c>
      <c r="B106" s="127"/>
      <c r="C106" s="155"/>
      <c r="D106" s="93" t="s">
        <v>118</v>
      </c>
      <c r="E106" s="127">
        <v>7</v>
      </c>
      <c r="F106" s="127" t="s">
        <v>136</v>
      </c>
      <c r="G106" s="147">
        <v>16</v>
      </c>
      <c r="H106" s="135" t="s">
        <v>626</v>
      </c>
      <c r="I106" s="132"/>
      <c r="J106" s="127"/>
      <c r="K106" s="75"/>
    </row>
    <row r="107" spans="1:11" x14ac:dyDescent="0.25">
      <c r="A107" s="130">
        <v>41</v>
      </c>
      <c r="B107" s="127"/>
      <c r="C107" s="155"/>
      <c r="D107" s="93" t="s">
        <v>118</v>
      </c>
      <c r="E107" s="127">
        <v>10</v>
      </c>
      <c r="F107" s="127" t="s">
        <v>629</v>
      </c>
      <c r="G107" s="147"/>
      <c r="H107" s="135"/>
      <c r="I107" s="132"/>
      <c r="J107" s="127"/>
      <c r="K107" s="75"/>
    </row>
    <row r="108" spans="1:11" x14ac:dyDescent="0.25">
      <c r="A108" s="130">
        <v>41</v>
      </c>
      <c r="B108" s="127"/>
      <c r="C108" s="155"/>
      <c r="D108" s="93" t="s">
        <v>118</v>
      </c>
      <c r="E108" s="127">
        <v>10</v>
      </c>
      <c r="F108" s="127" t="s">
        <v>629</v>
      </c>
      <c r="G108" s="147"/>
      <c r="H108" s="135"/>
      <c r="I108" s="132"/>
      <c r="J108" s="127"/>
      <c r="K108" s="75"/>
    </row>
    <row r="109" spans="1:11" x14ac:dyDescent="0.25">
      <c r="A109" s="130">
        <v>41</v>
      </c>
      <c r="B109" s="127"/>
      <c r="C109" s="155"/>
      <c r="D109" s="93" t="s">
        <v>118</v>
      </c>
      <c r="E109" s="127">
        <v>10</v>
      </c>
      <c r="F109" s="127" t="s">
        <v>629</v>
      </c>
      <c r="G109" s="127"/>
      <c r="H109" s="135"/>
      <c r="I109" s="132"/>
      <c r="J109" s="127"/>
      <c r="K109" s="75"/>
    </row>
    <row r="110" spans="1:11" x14ac:dyDescent="0.25">
      <c r="A110" s="130">
        <v>41</v>
      </c>
      <c r="B110" s="127"/>
      <c r="C110" s="155"/>
      <c r="D110" s="93" t="s">
        <v>118</v>
      </c>
      <c r="E110" s="167">
        <v>12</v>
      </c>
      <c r="F110" s="127" t="s">
        <v>641</v>
      </c>
      <c r="G110" s="147"/>
      <c r="H110" s="135"/>
      <c r="I110" s="132"/>
      <c r="J110" s="127"/>
      <c r="K110" s="75"/>
    </row>
    <row r="111" spans="1:11" x14ac:dyDescent="0.25">
      <c r="A111" s="130">
        <v>41</v>
      </c>
      <c r="B111" s="127"/>
      <c r="C111" s="155"/>
      <c r="D111" s="93" t="s">
        <v>118</v>
      </c>
      <c r="E111" s="127">
        <v>16</v>
      </c>
      <c r="F111" s="127" t="s">
        <v>626</v>
      </c>
      <c r="G111" s="127"/>
      <c r="H111" s="135"/>
      <c r="I111" s="132"/>
      <c r="J111" s="127"/>
      <c r="K111" s="75"/>
    </row>
    <row r="112" spans="1:11" x14ac:dyDescent="0.25">
      <c r="A112" s="130">
        <v>51</v>
      </c>
      <c r="B112" s="127"/>
      <c r="C112" s="127"/>
      <c r="D112" s="93" t="s">
        <v>551</v>
      </c>
      <c r="E112" s="127">
        <v>56</v>
      </c>
      <c r="F112" s="127" t="s">
        <v>617</v>
      </c>
      <c r="G112" s="127"/>
      <c r="H112" s="135"/>
      <c r="I112" s="132"/>
      <c r="J112" s="127"/>
      <c r="K112" s="75"/>
    </row>
    <row r="113" spans="1:11" x14ac:dyDescent="0.25">
      <c r="A113" s="130">
        <v>51</v>
      </c>
      <c r="B113" s="127"/>
      <c r="C113" s="127"/>
      <c r="D113" s="93" t="s">
        <v>551</v>
      </c>
      <c r="E113" s="127">
        <v>58</v>
      </c>
      <c r="F113" s="127" t="s">
        <v>558</v>
      </c>
      <c r="G113" s="147"/>
      <c r="H113" s="135"/>
      <c r="I113" s="132"/>
      <c r="J113" s="127"/>
      <c r="K113" s="75"/>
    </row>
    <row r="114" spans="1:11" x14ac:dyDescent="0.25">
      <c r="A114" s="130">
        <v>51</v>
      </c>
      <c r="B114" s="127"/>
      <c r="C114" s="127"/>
      <c r="D114" s="93" t="s">
        <v>139</v>
      </c>
      <c r="E114" s="127">
        <v>101</v>
      </c>
      <c r="F114" s="127" t="s">
        <v>144</v>
      </c>
      <c r="G114" s="127">
        <v>103</v>
      </c>
      <c r="H114" s="135" t="s">
        <v>435</v>
      </c>
      <c r="I114" s="132"/>
      <c r="J114" s="127"/>
      <c r="K114" s="75"/>
    </row>
    <row r="115" spans="1:11" x14ac:dyDescent="0.25">
      <c r="A115" s="130">
        <v>51</v>
      </c>
      <c r="B115" s="127"/>
      <c r="C115" s="155"/>
      <c r="D115" s="93" t="s">
        <v>139</v>
      </c>
      <c r="E115" s="127">
        <v>101</v>
      </c>
      <c r="F115" s="127" t="s">
        <v>144</v>
      </c>
      <c r="G115" s="127">
        <v>111</v>
      </c>
      <c r="H115" s="167" t="s">
        <v>609</v>
      </c>
      <c r="I115" s="132"/>
      <c r="J115" s="127"/>
      <c r="K115" s="75"/>
    </row>
    <row r="116" spans="1:11" x14ac:dyDescent="0.25">
      <c r="A116" s="130">
        <v>51</v>
      </c>
      <c r="B116" s="127"/>
      <c r="C116" s="155"/>
      <c r="D116" s="93" t="s">
        <v>139</v>
      </c>
      <c r="E116" s="127">
        <v>106</v>
      </c>
      <c r="F116" s="127" t="s">
        <v>461</v>
      </c>
      <c r="G116" s="127">
        <v>112</v>
      </c>
      <c r="H116" s="135" t="s">
        <v>610</v>
      </c>
      <c r="I116" s="132"/>
      <c r="J116" s="127"/>
      <c r="K116" s="75"/>
    </row>
    <row r="117" spans="1:11" x14ac:dyDescent="0.25">
      <c r="A117" s="130">
        <v>51</v>
      </c>
      <c r="B117" s="127"/>
      <c r="C117" s="155"/>
      <c r="D117" s="93" t="s">
        <v>139</v>
      </c>
      <c r="E117" s="127">
        <v>111</v>
      </c>
      <c r="F117" s="127" t="s">
        <v>609</v>
      </c>
      <c r="G117" s="127"/>
      <c r="H117" s="135"/>
      <c r="I117" s="132"/>
      <c r="J117" s="127"/>
      <c r="K117" s="75"/>
    </row>
    <row r="118" spans="1:11" x14ac:dyDescent="0.25">
      <c r="A118" s="130">
        <v>51</v>
      </c>
      <c r="B118" s="127"/>
      <c r="C118" s="155"/>
      <c r="D118" s="93" t="s">
        <v>139</v>
      </c>
      <c r="E118" s="127">
        <v>111</v>
      </c>
      <c r="F118" s="167" t="s">
        <v>609</v>
      </c>
      <c r="G118" s="127"/>
      <c r="H118" s="135"/>
      <c r="I118" s="132"/>
      <c r="J118" s="127"/>
      <c r="K118" s="75"/>
    </row>
    <row r="119" spans="1:11" x14ac:dyDescent="0.25">
      <c r="A119" s="130">
        <v>51</v>
      </c>
      <c r="B119" s="127"/>
      <c r="C119" s="155"/>
      <c r="D119" s="93" t="s">
        <v>139</v>
      </c>
      <c r="E119" s="127">
        <v>115</v>
      </c>
      <c r="F119" s="127" t="s">
        <v>573</v>
      </c>
      <c r="G119" s="127"/>
      <c r="H119" s="135"/>
      <c r="I119" s="132"/>
      <c r="J119" s="127"/>
      <c r="K119" s="75"/>
    </row>
    <row r="120" spans="1:11" x14ac:dyDescent="0.25">
      <c r="A120" s="130">
        <v>51</v>
      </c>
      <c r="B120" s="127"/>
      <c r="C120" s="155"/>
      <c r="D120" s="93" t="s">
        <v>139</v>
      </c>
      <c r="E120" s="127">
        <v>116</v>
      </c>
      <c r="F120" s="127" t="s">
        <v>378</v>
      </c>
      <c r="G120" s="127"/>
      <c r="H120" s="135"/>
      <c r="I120" s="132"/>
      <c r="J120" s="127"/>
      <c r="K120" s="75"/>
    </row>
    <row r="121" spans="1:11" x14ac:dyDescent="0.25">
      <c r="A121" s="198">
        <v>52</v>
      </c>
      <c r="B121" s="127"/>
      <c r="C121" s="155"/>
      <c r="D121" s="93" t="s">
        <v>39</v>
      </c>
      <c r="E121" s="127">
        <v>91</v>
      </c>
      <c r="F121" s="127" t="s">
        <v>648</v>
      </c>
      <c r="G121" s="127">
        <v>93</v>
      </c>
      <c r="H121" s="135" t="s">
        <v>607</v>
      </c>
      <c r="I121" s="132"/>
      <c r="J121" s="127"/>
      <c r="K121" s="75"/>
    </row>
    <row r="122" spans="1:11" x14ac:dyDescent="0.25">
      <c r="A122" s="198">
        <v>52</v>
      </c>
      <c r="B122" s="127"/>
      <c r="C122" s="155"/>
      <c r="D122" s="93" t="s">
        <v>118</v>
      </c>
      <c r="E122" s="167">
        <v>16</v>
      </c>
      <c r="F122" s="127" t="s">
        <v>626</v>
      </c>
      <c r="G122" s="167">
        <v>10</v>
      </c>
      <c r="H122" s="135" t="s">
        <v>652</v>
      </c>
      <c r="I122" s="132"/>
      <c r="J122" s="127"/>
      <c r="K122" s="75"/>
    </row>
    <row r="123" spans="1:11" x14ac:dyDescent="0.25">
      <c r="A123" s="198">
        <v>52</v>
      </c>
      <c r="B123" s="127"/>
      <c r="C123" s="155"/>
      <c r="D123" s="93" t="s">
        <v>118</v>
      </c>
      <c r="E123" s="127">
        <v>2</v>
      </c>
      <c r="F123" s="127" t="s">
        <v>123</v>
      </c>
      <c r="G123" s="127">
        <v>15</v>
      </c>
      <c r="H123" s="135" t="s">
        <v>640</v>
      </c>
      <c r="I123" s="132"/>
      <c r="J123" s="127"/>
      <c r="K123" s="75"/>
    </row>
    <row r="124" spans="1:11" x14ac:dyDescent="0.25">
      <c r="A124" s="198">
        <v>52</v>
      </c>
      <c r="B124" s="127"/>
      <c r="C124" s="155"/>
      <c r="D124" s="93" t="s">
        <v>118</v>
      </c>
      <c r="E124" s="127">
        <v>15</v>
      </c>
      <c r="F124" s="127" t="s">
        <v>640</v>
      </c>
      <c r="G124" s="127"/>
      <c r="H124" s="135"/>
      <c r="I124" s="132"/>
      <c r="J124" s="127"/>
      <c r="K124" s="75"/>
    </row>
    <row r="125" spans="1:11" x14ac:dyDescent="0.25">
      <c r="A125" s="199">
        <v>53</v>
      </c>
      <c r="B125" s="127"/>
      <c r="C125" s="155"/>
      <c r="D125" s="93" t="s">
        <v>412</v>
      </c>
      <c r="E125" s="127">
        <v>72</v>
      </c>
      <c r="F125" s="127" t="s">
        <v>658</v>
      </c>
      <c r="G125" s="127">
        <v>83</v>
      </c>
      <c r="H125" s="135" t="s">
        <v>653</v>
      </c>
      <c r="I125" s="132"/>
      <c r="J125" s="127"/>
      <c r="K125" s="75" t="s">
        <v>659</v>
      </c>
    </row>
    <row r="126" spans="1:11" x14ac:dyDescent="0.25">
      <c r="A126" s="199">
        <v>53</v>
      </c>
      <c r="B126" s="127"/>
      <c r="C126" s="155"/>
      <c r="D126" s="93" t="s">
        <v>412</v>
      </c>
      <c r="E126" s="127">
        <v>81</v>
      </c>
      <c r="F126" s="127" t="s">
        <v>623</v>
      </c>
      <c r="G126" s="127">
        <v>83</v>
      </c>
      <c r="H126" s="135" t="s">
        <v>653</v>
      </c>
      <c r="I126" s="132"/>
      <c r="J126" s="127"/>
      <c r="K126" s="75"/>
    </row>
    <row r="127" spans="1:11" x14ac:dyDescent="0.25">
      <c r="A127" s="199">
        <v>53</v>
      </c>
      <c r="B127" s="127"/>
      <c r="C127" s="155"/>
      <c r="D127" s="93" t="s">
        <v>412</v>
      </c>
      <c r="E127" s="127">
        <v>83</v>
      </c>
      <c r="F127" s="127" t="s">
        <v>437</v>
      </c>
      <c r="G127" s="147">
        <v>81</v>
      </c>
      <c r="H127" s="135" t="s">
        <v>654</v>
      </c>
      <c r="I127" s="132"/>
      <c r="J127" s="127"/>
      <c r="K127" s="75"/>
    </row>
    <row r="128" spans="1:11" x14ac:dyDescent="0.25">
      <c r="A128" s="199">
        <v>53</v>
      </c>
      <c r="B128" s="127"/>
      <c r="C128" s="155"/>
      <c r="D128" s="93" t="s">
        <v>603</v>
      </c>
      <c r="E128" s="127">
        <v>38</v>
      </c>
      <c r="F128" s="127" t="s">
        <v>116</v>
      </c>
      <c r="G128" s="127">
        <v>44</v>
      </c>
      <c r="H128" s="135" t="s">
        <v>107</v>
      </c>
      <c r="I128" s="132"/>
      <c r="J128" s="127"/>
      <c r="K128" s="75"/>
    </row>
    <row r="129" spans="1:11" x14ac:dyDescent="0.25">
      <c r="A129" s="199">
        <v>53</v>
      </c>
      <c r="B129" s="127"/>
      <c r="C129" s="155"/>
      <c r="D129" s="93" t="s">
        <v>603</v>
      </c>
      <c r="E129" s="127">
        <v>48</v>
      </c>
      <c r="F129" s="127" t="s">
        <v>655</v>
      </c>
      <c r="G129" s="127">
        <v>49</v>
      </c>
      <c r="H129" s="135" t="s">
        <v>656</v>
      </c>
      <c r="I129" s="132"/>
      <c r="J129" s="127"/>
      <c r="K129" s="75"/>
    </row>
    <row r="130" spans="1:11" x14ac:dyDescent="0.25">
      <c r="A130" s="199">
        <v>53</v>
      </c>
      <c r="B130" s="127"/>
      <c r="C130" s="155"/>
      <c r="D130" s="93" t="s">
        <v>603</v>
      </c>
      <c r="E130" s="127">
        <v>48</v>
      </c>
      <c r="F130" s="127" t="s">
        <v>655</v>
      </c>
      <c r="G130" s="127">
        <v>49</v>
      </c>
      <c r="H130" s="135" t="s">
        <v>656</v>
      </c>
      <c r="I130" s="132"/>
      <c r="J130" s="127"/>
      <c r="K130" s="75"/>
    </row>
    <row r="131" spans="1:11" x14ac:dyDescent="0.25">
      <c r="A131" s="200">
        <v>54</v>
      </c>
      <c r="B131" s="127"/>
      <c r="C131" s="155"/>
      <c r="D131" s="93" t="s">
        <v>38</v>
      </c>
      <c r="E131" s="127">
        <v>17</v>
      </c>
      <c r="F131" s="127" t="s">
        <v>13</v>
      </c>
      <c r="G131" s="127">
        <v>20</v>
      </c>
      <c r="H131" s="135" t="s">
        <v>197</v>
      </c>
      <c r="I131" s="132">
        <v>32</v>
      </c>
      <c r="J131" s="127" t="s">
        <v>129</v>
      </c>
      <c r="K131" s="75"/>
    </row>
    <row r="132" spans="1:11" x14ac:dyDescent="0.25">
      <c r="A132" s="200">
        <v>54</v>
      </c>
      <c r="B132" s="167"/>
      <c r="C132" s="155"/>
      <c r="D132" s="93" t="s">
        <v>38</v>
      </c>
      <c r="E132" s="127">
        <v>23</v>
      </c>
      <c r="F132" s="127" t="s">
        <v>11</v>
      </c>
      <c r="G132" s="147">
        <v>26</v>
      </c>
      <c r="H132" s="135" t="s">
        <v>420</v>
      </c>
      <c r="I132" s="132"/>
      <c r="J132" s="127"/>
      <c r="K132" s="75"/>
    </row>
    <row r="133" spans="1:11" x14ac:dyDescent="0.25">
      <c r="A133" s="200">
        <v>54</v>
      </c>
      <c r="B133" s="167"/>
      <c r="C133" s="155"/>
      <c r="D133" s="93" t="s">
        <v>38</v>
      </c>
      <c r="E133" s="127">
        <v>31</v>
      </c>
      <c r="F133" s="127" t="s">
        <v>15</v>
      </c>
      <c r="G133" s="127">
        <v>32</v>
      </c>
      <c r="H133" s="135" t="s">
        <v>129</v>
      </c>
      <c r="I133" s="127"/>
      <c r="J133" s="127"/>
      <c r="K133" s="75"/>
    </row>
    <row r="134" spans="1:11" x14ac:dyDescent="0.25">
      <c r="A134" s="200">
        <v>54</v>
      </c>
      <c r="B134" s="167"/>
      <c r="C134" s="155"/>
      <c r="D134" s="93" t="s">
        <v>38</v>
      </c>
      <c r="E134" s="127">
        <v>34</v>
      </c>
      <c r="F134" s="127" t="s">
        <v>64</v>
      </c>
      <c r="G134" s="127">
        <v>32</v>
      </c>
      <c r="H134" s="135" t="s">
        <v>129</v>
      </c>
      <c r="I134" s="132"/>
      <c r="J134" s="127"/>
      <c r="K134" s="75"/>
    </row>
    <row r="135" spans="1:11" x14ac:dyDescent="0.25">
      <c r="A135" s="200">
        <v>54</v>
      </c>
      <c r="B135" s="127"/>
      <c r="C135" s="155"/>
      <c r="D135" s="93" t="s">
        <v>601</v>
      </c>
      <c r="E135" s="127">
        <v>121</v>
      </c>
      <c r="F135" s="127" t="s">
        <v>171</v>
      </c>
      <c r="G135" s="127">
        <v>117</v>
      </c>
      <c r="H135" s="135" t="s">
        <v>180</v>
      </c>
      <c r="I135" s="132"/>
      <c r="J135" s="127"/>
      <c r="K135" s="75"/>
    </row>
    <row r="136" spans="1:11" x14ac:dyDescent="0.25">
      <c r="A136" s="200">
        <v>54</v>
      </c>
      <c r="B136" s="127"/>
      <c r="C136" s="155"/>
      <c r="D136" s="93" t="s">
        <v>601</v>
      </c>
      <c r="E136" s="127">
        <v>128</v>
      </c>
      <c r="F136" s="127" t="s">
        <v>616</v>
      </c>
      <c r="G136" s="147">
        <v>121</v>
      </c>
      <c r="H136" s="135" t="s">
        <v>171</v>
      </c>
      <c r="I136" s="132"/>
      <c r="J136" s="127"/>
      <c r="K136" s="75"/>
    </row>
    <row r="137" spans="1:11" x14ac:dyDescent="0.25">
      <c r="A137" s="200">
        <v>54</v>
      </c>
      <c r="B137" s="127"/>
      <c r="C137" s="155"/>
      <c r="D137" s="93" t="s">
        <v>601</v>
      </c>
      <c r="E137" s="127">
        <v>128</v>
      </c>
      <c r="F137" s="127" t="s">
        <v>616</v>
      </c>
      <c r="G137" s="147">
        <v>129</v>
      </c>
      <c r="H137" s="135" t="s">
        <v>657</v>
      </c>
      <c r="I137" s="132"/>
      <c r="J137" s="127"/>
      <c r="K137" s="75"/>
    </row>
    <row r="138" spans="1:11" x14ac:dyDescent="0.25">
      <c r="A138" s="130">
        <v>61</v>
      </c>
      <c r="B138" s="127"/>
      <c r="C138" s="155"/>
      <c r="D138" s="93" t="s">
        <v>412</v>
      </c>
      <c r="E138" s="127">
        <v>134</v>
      </c>
      <c r="F138" s="127" t="s">
        <v>206</v>
      </c>
      <c r="G138" s="147">
        <v>71</v>
      </c>
      <c r="H138" s="135" t="s">
        <v>198</v>
      </c>
      <c r="I138" s="132"/>
      <c r="J138" s="127"/>
      <c r="K138" s="75"/>
    </row>
    <row r="139" spans="1:11" x14ac:dyDescent="0.25">
      <c r="A139" s="130">
        <v>61</v>
      </c>
      <c r="B139" s="167"/>
      <c r="C139" s="155"/>
      <c r="D139" s="93" t="s">
        <v>412</v>
      </c>
      <c r="E139" s="127">
        <v>134</v>
      </c>
      <c r="F139" s="127" t="s">
        <v>206</v>
      </c>
      <c r="G139" s="127">
        <v>74</v>
      </c>
      <c r="H139" s="135" t="s">
        <v>525</v>
      </c>
      <c r="I139" s="132"/>
      <c r="J139" s="127"/>
      <c r="K139" s="75"/>
    </row>
    <row r="140" spans="1:11" x14ac:dyDescent="0.25">
      <c r="A140" s="130">
        <v>61</v>
      </c>
      <c r="B140" s="167"/>
      <c r="C140" s="155"/>
      <c r="D140" s="93" t="s">
        <v>412</v>
      </c>
      <c r="E140" s="127">
        <v>72</v>
      </c>
      <c r="F140" s="127" t="s">
        <v>660</v>
      </c>
      <c r="G140" s="127"/>
      <c r="H140" s="135"/>
      <c r="I140" s="132"/>
      <c r="J140" s="127"/>
      <c r="K140" s="75"/>
    </row>
    <row r="141" spans="1:11" x14ac:dyDescent="0.25">
      <c r="A141" s="130">
        <v>61</v>
      </c>
      <c r="B141" s="167"/>
      <c r="C141" s="155"/>
      <c r="D141" s="93" t="s">
        <v>412</v>
      </c>
      <c r="E141" s="127">
        <v>76</v>
      </c>
      <c r="F141" s="127" t="s">
        <v>367</v>
      </c>
      <c r="G141" s="127"/>
      <c r="H141" s="135"/>
      <c r="I141" s="132"/>
      <c r="J141" s="127"/>
      <c r="K141" s="75"/>
    </row>
    <row r="142" spans="1:11" x14ac:dyDescent="0.25">
      <c r="A142" s="130">
        <v>61</v>
      </c>
      <c r="B142" s="167"/>
      <c r="C142" s="155"/>
      <c r="D142" s="93" t="s">
        <v>412</v>
      </c>
      <c r="E142" s="127">
        <v>81</v>
      </c>
      <c r="F142" s="127" t="s">
        <v>623</v>
      </c>
      <c r="G142" s="147"/>
      <c r="H142" s="135"/>
      <c r="I142" s="132"/>
      <c r="J142" s="127"/>
      <c r="K142" s="75"/>
    </row>
    <row r="143" spans="1:11" x14ac:dyDescent="0.25">
      <c r="A143" s="130">
        <v>61</v>
      </c>
      <c r="B143" s="167"/>
      <c r="C143" s="155"/>
      <c r="D143" s="93" t="s">
        <v>412</v>
      </c>
      <c r="E143" s="127">
        <v>81</v>
      </c>
      <c r="F143" s="127" t="s">
        <v>623</v>
      </c>
      <c r="G143" s="127"/>
      <c r="H143" s="135"/>
      <c r="I143" s="132"/>
      <c r="J143" s="127"/>
      <c r="K143" s="75"/>
    </row>
    <row r="144" spans="1:11" x14ac:dyDescent="0.25">
      <c r="A144" s="130">
        <v>61</v>
      </c>
      <c r="B144" s="127"/>
      <c r="C144" s="155"/>
      <c r="D144" s="93" t="s">
        <v>39</v>
      </c>
      <c r="E144" s="127">
        <v>85</v>
      </c>
      <c r="F144" s="127" t="s">
        <v>65</v>
      </c>
      <c r="G144" s="127">
        <v>96</v>
      </c>
      <c r="H144" s="135" t="s">
        <v>52</v>
      </c>
      <c r="I144" s="132"/>
      <c r="J144" s="127"/>
      <c r="K144" s="75"/>
    </row>
    <row r="145" spans="1:11" x14ac:dyDescent="0.25">
      <c r="A145" s="130">
        <v>61</v>
      </c>
      <c r="B145" s="127"/>
      <c r="C145" s="155"/>
      <c r="D145" s="93" t="s">
        <v>39</v>
      </c>
      <c r="E145" s="127">
        <v>88</v>
      </c>
      <c r="F145" s="127" t="s">
        <v>605</v>
      </c>
      <c r="G145" s="147"/>
      <c r="H145" s="135"/>
      <c r="I145" s="132"/>
      <c r="J145" s="127"/>
      <c r="K145" s="75"/>
    </row>
    <row r="146" spans="1:11" x14ac:dyDescent="0.25">
      <c r="A146" s="198">
        <v>62</v>
      </c>
      <c r="B146" s="127"/>
      <c r="C146" s="155"/>
      <c r="D146" s="93" t="s">
        <v>38</v>
      </c>
      <c r="E146" s="127">
        <v>28</v>
      </c>
      <c r="F146" s="127" t="s">
        <v>19</v>
      </c>
      <c r="G146" s="147">
        <v>30</v>
      </c>
      <c r="H146" s="135" t="s">
        <v>35</v>
      </c>
      <c r="I146" s="132"/>
      <c r="J146" s="127"/>
      <c r="K146" s="75"/>
    </row>
    <row r="147" spans="1:11" x14ac:dyDescent="0.25">
      <c r="A147" s="198">
        <v>62</v>
      </c>
      <c r="B147" s="127"/>
      <c r="C147" s="155"/>
      <c r="D147" s="93" t="s">
        <v>38</v>
      </c>
      <c r="E147" s="127">
        <v>28</v>
      </c>
      <c r="F147" s="127" t="s">
        <v>19</v>
      </c>
      <c r="G147" s="147"/>
      <c r="H147" s="135"/>
      <c r="I147" s="132"/>
      <c r="J147" s="127"/>
      <c r="K147" s="75"/>
    </row>
    <row r="148" spans="1:11" x14ac:dyDescent="0.25">
      <c r="A148" s="198">
        <v>62</v>
      </c>
      <c r="B148" s="127"/>
      <c r="C148" s="155"/>
      <c r="D148" s="93" t="s">
        <v>38</v>
      </c>
      <c r="E148" s="127">
        <v>32</v>
      </c>
      <c r="F148" s="127" t="s">
        <v>129</v>
      </c>
      <c r="G148" s="127">
        <v>28</v>
      </c>
      <c r="H148" s="135" t="s">
        <v>19</v>
      </c>
      <c r="I148" s="132"/>
      <c r="J148" s="127"/>
      <c r="K148" s="75"/>
    </row>
    <row r="149" spans="1:11" x14ac:dyDescent="0.25">
      <c r="A149" s="198">
        <v>62</v>
      </c>
      <c r="B149" s="127"/>
      <c r="C149" s="155"/>
      <c r="D149" s="93" t="s">
        <v>38</v>
      </c>
      <c r="E149" s="127">
        <v>33</v>
      </c>
      <c r="F149" s="127" t="s">
        <v>585</v>
      </c>
      <c r="G149" s="147"/>
      <c r="H149" s="135"/>
      <c r="I149" s="132"/>
      <c r="J149" s="127"/>
      <c r="K149" s="75"/>
    </row>
    <row r="150" spans="1:11" x14ac:dyDescent="0.25">
      <c r="A150" s="198">
        <v>62</v>
      </c>
      <c r="B150" s="127"/>
      <c r="C150" s="155"/>
      <c r="D150" s="93" t="s">
        <v>38</v>
      </c>
      <c r="E150" s="127">
        <v>33</v>
      </c>
      <c r="F150" s="127" t="s">
        <v>585</v>
      </c>
      <c r="G150" s="147"/>
      <c r="H150" s="135"/>
      <c r="I150" s="132"/>
      <c r="J150" s="127"/>
      <c r="K150" s="75"/>
    </row>
    <row r="151" spans="1:11" x14ac:dyDescent="0.25">
      <c r="A151" s="198">
        <v>62</v>
      </c>
      <c r="B151" s="127"/>
      <c r="C151" s="155"/>
      <c r="D151" s="93" t="s">
        <v>551</v>
      </c>
      <c r="E151" s="127">
        <v>56</v>
      </c>
      <c r="F151" s="127" t="s">
        <v>617</v>
      </c>
      <c r="G151" s="127">
        <v>55</v>
      </c>
      <c r="H151" s="135" t="s">
        <v>665</v>
      </c>
      <c r="I151" s="132"/>
      <c r="J151" s="127"/>
      <c r="K151" s="75"/>
    </row>
    <row r="152" spans="1:11" x14ac:dyDescent="0.25">
      <c r="A152" s="198">
        <v>62</v>
      </c>
      <c r="B152" s="127"/>
      <c r="C152" s="155"/>
      <c r="D152" s="93" t="s">
        <v>551</v>
      </c>
      <c r="E152" s="127">
        <v>56</v>
      </c>
      <c r="F152" s="127" t="s">
        <v>617</v>
      </c>
      <c r="G152" s="147">
        <v>59</v>
      </c>
      <c r="H152" s="135" t="s">
        <v>438</v>
      </c>
      <c r="I152" s="132"/>
      <c r="J152" s="127"/>
      <c r="K152" s="75"/>
    </row>
    <row r="153" spans="1:11" x14ac:dyDescent="0.25">
      <c r="A153" s="198">
        <v>62</v>
      </c>
      <c r="B153" s="127"/>
      <c r="C153" s="155"/>
      <c r="D153" s="93" t="s">
        <v>551</v>
      </c>
      <c r="E153" s="127">
        <v>56</v>
      </c>
      <c r="F153" s="127" t="s">
        <v>617</v>
      </c>
      <c r="G153" s="147">
        <v>59</v>
      </c>
      <c r="H153" s="135" t="s">
        <v>438</v>
      </c>
      <c r="I153" s="132"/>
      <c r="J153" s="127"/>
      <c r="K153" s="75"/>
    </row>
    <row r="154" spans="1:11" x14ac:dyDescent="0.25">
      <c r="A154" s="198">
        <v>62</v>
      </c>
      <c r="B154" s="127"/>
      <c r="C154" s="155"/>
      <c r="D154" s="93" t="s">
        <v>551</v>
      </c>
      <c r="E154" s="127">
        <v>60</v>
      </c>
      <c r="F154" s="127" t="s">
        <v>621</v>
      </c>
      <c r="G154" s="147">
        <v>60</v>
      </c>
      <c r="H154" s="135" t="s">
        <v>621</v>
      </c>
      <c r="I154" s="132"/>
      <c r="J154" s="127"/>
      <c r="K154" s="75"/>
    </row>
    <row r="155" spans="1:11" x14ac:dyDescent="0.25">
      <c r="A155" s="198">
        <v>62</v>
      </c>
      <c r="B155" s="127"/>
      <c r="C155" s="155"/>
      <c r="D155" s="93" t="s">
        <v>551</v>
      </c>
      <c r="E155" s="127">
        <v>60</v>
      </c>
      <c r="F155" s="127" t="s">
        <v>621</v>
      </c>
      <c r="G155" s="127">
        <v>62</v>
      </c>
      <c r="H155" s="135" t="s">
        <v>590</v>
      </c>
      <c r="I155" s="132"/>
      <c r="J155" s="127"/>
      <c r="K155" s="75"/>
    </row>
    <row r="156" spans="1:11" x14ac:dyDescent="0.25">
      <c r="A156" s="198">
        <v>62</v>
      </c>
      <c r="B156" s="127"/>
      <c r="C156" s="155"/>
      <c r="D156" s="93" t="s">
        <v>551</v>
      </c>
      <c r="E156" s="127">
        <v>63</v>
      </c>
      <c r="F156" s="127" t="s">
        <v>458</v>
      </c>
      <c r="G156" s="127">
        <v>67</v>
      </c>
      <c r="H156" s="135" t="s">
        <v>664</v>
      </c>
      <c r="I156" s="127"/>
      <c r="J156" s="127"/>
      <c r="K156" s="75"/>
    </row>
    <row r="157" spans="1:11" x14ac:dyDescent="0.25">
      <c r="A157" s="198">
        <v>62</v>
      </c>
      <c r="B157" s="127"/>
      <c r="C157" s="155"/>
      <c r="D157" s="93" t="s">
        <v>551</v>
      </c>
      <c r="E157" s="127">
        <v>64</v>
      </c>
      <c r="F157" s="127" t="s">
        <v>662</v>
      </c>
      <c r="G157" s="127">
        <v>67</v>
      </c>
      <c r="H157" s="135" t="s">
        <v>666</v>
      </c>
      <c r="I157" s="132"/>
      <c r="J157" s="127"/>
      <c r="K157" s="75"/>
    </row>
    <row r="158" spans="1:11" x14ac:dyDescent="0.25">
      <c r="A158" s="198">
        <v>62</v>
      </c>
      <c r="B158" s="127"/>
      <c r="C158" s="155"/>
      <c r="D158" s="93" t="s">
        <v>551</v>
      </c>
      <c r="E158" s="127">
        <v>64</v>
      </c>
      <c r="F158" s="127" t="s">
        <v>662</v>
      </c>
      <c r="G158" s="147"/>
      <c r="H158" s="135"/>
      <c r="I158" s="132"/>
      <c r="J158" s="127"/>
      <c r="K158" s="75"/>
    </row>
    <row r="159" spans="1:11" x14ac:dyDescent="0.25">
      <c r="A159" s="198">
        <v>62</v>
      </c>
      <c r="B159" s="127"/>
      <c r="C159" s="155"/>
      <c r="D159" s="93" t="s">
        <v>551</v>
      </c>
      <c r="E159" s="127">
        <v>64</v>
      </c>
      <c r="F159" s="127" t="s">
        <v>662</v>
      </c>
      <c r="G159" s="127"/>
      <c r="H159" s="135"/>
      <c r="I159" s="132"/>
      <c r="J159" s="127"/>
      <c r="K159" s="75"/>
    </row>
    <row r="160" spans="1:11" x14ac:dyDescent="0.25">
      <c r="A160" s="198">
        <v>62</v>
      </c>
      <c r="B160" s="127"/>
      <c r="C160" s="155"/>
      <c r="D160" s="93" t="s">
        <v>551</v>
      </c>
      <c r="E160" s="127">
        <v>65</v>
      </c>
      <c r="F160" s="127" t="s">
        <v>663</v>
      </c>
      <c r="G160" s="127"/>
      <c r="H160" s="135"/>
      <c r="I160" s="127"/>
      <c r="J160" s="127"/>
      <c r="K160" s="75"/>
    </row>
    <row r="161" spans="1:11" x14ac:dyDescent="0.25">
      <c r="A161" s="198">
        <v>62</v>
      </c>
      <c r="B161" s="127"/>
      <c r="C161" s="155"/>
      <c r="D161" s="93" t="s">
        <v>551</v>
      </c>
      <c r="E161" s="127">
        <v>67</v>
      </c>
      <c r="F161" s="127" t="s">
        <v>664</v>
      </c>
      <c r="G161" s="147"/>
      <c r="H161" s="135"/>
      <c r="I161" s="132"/>
      <c r="J161" s="127"/>
      <c r="K161" s="75"/>
    </row>
    <row r="162" spans="1:11" x14ac:dyDescent="0.25">
      <c r="A162" s="198">
        <v>62</v>
      </c>
      <c r="B162" s="127"/>
      <c r="C162" s="155"/>
      <c r="D162" s="93" t="s">
        <v>551</v>
      </c>
      <c r="E162" s="127">
        <v>68</v>
      </c>
      <c r="F162" s="127" t="s">
        <v>361</v>
      </c>
      <c r="G162" s="127"/>
      <c r="H162" s="135"/>
      <c r="I162" s="132"/>
      <c r="J162" s="127"/>
      <c r="K162" s="75"/>
    </row>
    <row r="163" spans="1:11" x14ac:dyDescent="0.25">
      <c r="A163" s="199">
        <v>63</v>
      </c>
      <c r="B163" s="127"/>
      <c r="C163" s="127"/>
      <c r="D163" s="93" t="s">
        <v>118</v>
      </c>
      <c r="E163" s="127">
        <v>6</v>
      </c>
      <c r="F163" s="127" t="s">
        <v>125</v>
      </c>
      <c r="G163" s="127"/>
      <c r="H163" s="135"/>
      <c r="I163" s="132"/>
      <c r="J163" s="127"/>
      <c r="K163" s="75"/>
    </row>
    <row r="164" spans="1:11" x14ac:dyDescent="0.25">
      <c r="A164" s="199">
        <v>63</v>
      </c>
      <c r="B164" s="167"/>
      <c r="C164" s="167"/>
      <c r="D164" s="93" t="s">
        <v>118</v>
      </c>
      <c r="E164" s="127">
        <v>3</v>
      </c>
      <c r="F164" s="127" t="s">
        <v>312</v>
      </c>
      <c r="G164" s="127"/>
      <c r="H164" s="135"/>
      <c r="I164" s="132"/>
      <c r="J164" s="127"/>
      <c r="K164" s="75"/>
    </row>
    <row r="165" spans="1:11" x14ac:dyDescent="0.25">
      <c r="A165" s="199">
        <v>63</v>
      </c>
      <c r="B165" s="130"/>
      <c r="C165" s="127"/>
      <c r="D165" s="93" t="s">
        <v>601</v>
      </c>
      <c r="E165" s="147">
        <v>121</v>
      </c>
      <c r="F165" s="127" t="s">
        <v>171</v>
      </c>
      <c r="G165" s="127"/>
      <c r="H165" s="135"/>
      <c r="I165" s="132"/>
      <c r="J165" s="127"/>
      <c r="K165" s="75"/>
    </row>
    <row r="166" spans="1:11" x14ac:dyDescent="0.25">
      <c r="A166" s="199">
        <v>63</v>
      </c>
      <c r="B166" s="130"/>
      <c r="C166" s="127"/>
      <c r="D166" s="93" t="s">
        <v>601</v>
      </c>
      <c r="E166" s="147">
        <v>121</v>
      </c>
      <c r="F166" s="127" t="s">
        <v>171</v>
      </c>
      <c r="G166" s="147"/>
      <c r="H166" s="135"/>
      <c r="I166" s="132"/>
      <c r="J166" s="127"/>
      <c r="K166" s="75"/>
    </row>
    <row r="167" spans="1:11" x14ac:dyDescent="0.25">
      <c r="A167" s="199">
        <v>63</v>
      </c>
      <c r="B167" s="130"/>
      <c r="C167" s="127"/>
      <c r="D167" s="93" t="s">
        <v>601</v>
      </c>
      <c r="E167" s="147">
        <v>121</v>
      </c>
      <c r="F167" s="127" t="s">
        <v>171</v>
      </c>
      <c r="G167" s="127"/>
      <c r="H167" s="135"/>
      <c r="I167" s="127"/>
      <c r="J167" s="127"/>
      <c r="K167" s="75"/>
    </row>
    <row r="168" spans="1:11" x14ac:dyDescent="0.25">
      <c r="A168" s="199">
        <v>63</v>
      </c>
      <c r="B168" s="130"/>
      <c r="C168" s="127"/>
      <c r="D168" s="93" t="s">
        <v>601</v>
      </c>
      <c r="E168" s="167">
        <v>128</v>
      </c>
      <c r="F168" s="127" t="s">
        <v>616</v>
      </c>
      <c r="G168" s="127"/>
      <c r="H168" s="135"/>
      <c r="I168" s="132"/>
      <c r="J168" s="127"/>
      <c r="K168" s="75"/>
    </row>
    <row r="169" spans="1:11" x14ac:dyDescent="0.25">
      <c r="A169" s="199">
        <v>63</v>
      </c>
      <c r="B169" s="130"/>
      <c r="C169" s="127"/>
      <c r="D169" s="93" t="s">
        <v>601</v>
      </c>
      <c r="E169" s="167">
        <v>128</v>
      </c>
      <c r="F169" s="127" t="s">
        <v>616</v>
      </c>
      <c r="G169" s="127"/>
      <c r="H169" s="135"/>
      <c r="I169" s="132"/>
      <c r="J169" s="127"/>
      <c r="K169" s="75"/>
    </row>
    <row r="170" spans="1:11" x14ac:dyDescent="0.25">
      <c r="A170" s="200">
        <v>64</v>
      </c>
      <c r="B170" s="130"/>
      <c r="C170" s="127"/>
      <c r="D170" s="93" t="s">
        <v>603</v>
      </c>
      <c r="E170" s="127">
        <v>49</v>
      </c>
      <c r="F170" s="127" t="s">
        <v>153</v>
      </c>
      <c r="G170" s="127">
        <v>48</v>
      </c>
      <c r="H170" s="135" t="s">
        <v>655</v>
      </c>
      <c r="I170" s="132"/>
      <c r="J170" s="127"/>
      <c r="K170" s="75"/>
    </row>
    <row r="171" spans="1:11" x14ac:dyDescent="0.25">
      <c r="A171" s="200">
        <v>64</v>
      </c>
      <c r="B171" s="127"/>
      <c r="C171" s="155"/>
      <c r="D171" s="93" t="s">
        <v>139</v>
      </c>
      <c r="E171" s="127">
        <v>105</v>
      </c>
      <c r="F171" s="127" t="s">
        <v>63</v>
      </c>
      <c r="G171" s="147">
        <v>100</v>
      </c>
      <c r="H171" s="135" t="s">
        <v>154</v>
      </c>
      <c r="I171" s="132"/>
      <c r="J171" s="127"/>
      <c r="K171" s="75"/>
    </row>
    <row r="172" spans="1:11" x14ac:dyDescent="0.25">
      <c r="A172" s="200">
        <v>64</v>
      </c>
      <c r="B172" s="127"/>
      <c r="C172" s="155"/>
      <c r="D172" s="93" t="s">
        <v>139</v>
      </c>
      <c r="E172" s="127">
        <v>111</v>
      </c>
      <c r="F172" s="127" t="s">
        <v>611</v>
      </c>
      <c r="G172" s="127">
        <v>111</v>
      </c>
      <c r="H172" s="135" t="s">
        <v>611</v>
      </c>
      <c r="I172" s="132"/>
      <c r="J172" s="127"/>
      <c r="K172" s="75"/>
    </row>
    <row r="173" spans="1:11" x14ac:dyDescent="0.25">
      <c r="A173" s="200">
        <v>64</v>
      </c>
      <c r="B173" s="127"/>
      <c r="C173" s="155"/>
      <c r="D173" s="93" t="s">
        <v>139</v>
      </c>
      <c r="E173" s="127">
        <v>111</v>
      </c>
      <c r="F173" s="127" t="s">
        <v>611</v>
      </c>
      <c r="G173" s="147">
        <v>111</v>
      </c>
      <c r="H173" s="135" t="s">
        <v>611</v>
      </c>
      <c r="I173" s="132"/>
      <c r="J173" s="127"/>
      <c r="K173" s="75"/>
    </row>
    <row r="174" spans="1:11" x14ac:dyDescent="0.25">
      <c r="A174" s="200">
        <v>64</v>
      </c>
      <c r="B174" s="127"/>
      <c r="C174" s="155"/>
      <c r="D174" s="93" t="s">
        <v>139</v>
      </c>
      <c r="E174" s="127">
        <v>111</v>
      </c>
      <c r="F174" s="127" t="s">
        <v>611</v>
      </c>
      <c r="G174" s="147">
        <v>112</v>
      </c>
      <c r="H174" s="135" t="s">
        <v>610</v>
      </c>
      <c r="I174" s="132"/>
      <c r="J174" s="127"/>
      <c r="K174" s="75"/>
    </row>
    <row r="175" spans="1:11" x14ac:dyDescent="0.25">
      <c r="A175" s="200">
        <v>64</v>
      </c>
      <c r="B175" s="127"/>
      <c r="C175" s="155"/>
      <c r="D175" s="93" t="s">
        <v>139</v>
      </c>
      <c r="E175" s="127">
        <v>112</v>
      </c>
      <c r="F175" s="127" t="s">
        <v>610</v>
      </c>
      <c r="G175" s="127"/>
      <c r="H175" s="135"/>
      <c r="I175" s="132"/>
      <c r="J175" s="127"/>
      <c r="K175" s="75"/>
    </row>
    <row r="176" spans="1:11" x14ac:dyDescent="0.25">
      <c r="A176" s="200">
        <v>64</v>
      </c>
      <c r="B176" s="127"/>
      <c r="C176" s="155"/>
      <c r="D176" s="93" t="s">
        <v>139</v>
      </c>
      <c r="E176" s="127">
        <v>112</v>
      </c>
      <c r="F176" s="127" t="s">
        <v>610</v>
      </c>
      <c r="G176" s="127"/>
      <c r="H176" s="135"/>
      <c r="I176" s="132"/>
      <c r="J176" s="127"/>
      <c r="K176" s="75"/>
    </row>
    <row r="177" spans="1:11" x14ac:dyDescent="0.25">
      <c r="A177" s="200">
        <v>64</v>
      </c>
      <c r="B177" s="127"/>
      <c r="C177" s="155"/>
      <c r="D177" s="93" t="s">
        <v>139</v>
      </c>
      <c r="E177" s="127">
        <v>113</v>
      </c>
      <c r="F177" s="127" t="s">
        <v>667</v>
      </c>
      <c r="G177" s="147"/>
      <c r="H177" s="135"/>
      <c r="I177" s="132"/>
      <c r="J177" s="127"/>
      <c r="K177" s="75"/>
    </row>
    <row r="178" spans="1:11" x14ac:dyDescent="0.25">
      <c r="A178" s="200">
        <v>64</v>
      </c>
      <c r="B178" s="127"/>
      <c r="C178" s="155"/>
      <c r="D178" s="93" t="s">
        <v>139</v>
      </c>
      <c r="E178" s="127">
        <v>116</v>
      </c>
      <c r="F178" s="127" t="s">
        <v>378</v>
      </c>
      <c r="G178" s="127"/>
      <c r="H178" s="135"/>
      <c r="I178" s="132"/>
      <c r="J178" s="127"/>
      <c r="K178" s="75"/>
    </row>
    <row r="179" spans="1:11" x14ac:dyDescent="0.25">
      <c r="A179" s="130">
        <v>71</v>
      </c>
      <c r="B179" s="127"/>
      <c r="C179" s="155"/>
      <c r="D179" s="93" t="s">
        <v>118</v>
      </c>
      <c r="E179" s="127">
        <v>10</v>
      </c>
      <c r="F179" s="127" t="s">
        <v>629</v>
      </c>
      <c r="G179" s="127">
        <v>12</v>
      </c>
      <c r="H179" s="135" t="s">
        <v>641</v>
      </c>
      <c r="I179" s="132"/>
      <c r="J179" s="127"/>
      <c r="K179" s="75"/>
    </row>
    <row r="180" spans="1:11" x14ac:dyDescent="0.25">
      <c r="A180" s="130">
        <v>71</v>
      </c>
      <c r="B180" s="127"/>
      <c r="C180" s="155"/>
      <c r="D180" s="93" t="s">
        <v>118</v>
      </c>
      <c r="E180" s="127">
        <v>11</v>
      </c>
      <c r="F180" s="127" t="s">
        <v>628</v>
      </c>
      <c r="G180" s="127"/>
      <c r="H180" s="135"/>
      <c r="I180" s="132"/>
      <c r="J180" s="127"/>
      <c r="K180" s="75"/>
    </row>
    <row r="181" spans="1:11" x14ac:dyDescent="0.25">
      <c r="A181" s="130">
        <v>71</v>
      </c>
      <c r="B181" s="127"/>
      <c r="C181" s="155"/>
      <c r="D181" s="93" t="s">
        <v>118</v>
      </c>
      <c r="E181" s="127">
        <v>11</v>
      </c>
      <c r="F181" s="127" t="s">
        <v>628</v>
      </c>
      <c r="G181" s="127"/>
      <c r="H181" s="135"/>
      <c r="I181" s="132"/>
      <c r="J181" s="127"/>
      <c r="K181" s="75"/>
    </row>
    <row r="182" spans="1:11" x14ac:dyDescent="0.25">
      <c r="A182" s="130">
        <v>71</v>
      </c>
      <c r="B182" s="127"/>
      <c r="C182" s="155"/>
      <c r="D182" s="93" t="s">
        <v>118</v>
      </c>
      <c r="E182" s="127">
        <v>11</v>
      </c>
      <c r="F182" s="127" t="s">
        <v>628</v>
      </c>
      <c r="G182" s="127"/>
      <c r="H182" s="135"/>
      <c r="I182" s="132"/>
      <c r="J182" s="127"/>
      <c r="K182" s="75"/>
    </row>
    <row r="183" spans="1:11" x14ac:dyDescent="0.25">
      <c r="A183" s="130">
        <v>71</v>
      </c>
      <c r="B183" s="127"/>
      <c r="C183" s="155"/>
      <c r="D183" s="93" t="s">
        <v>118</v>
      </c>
      <c r="E183" s="127">
        <v>3</v>
      </c>
      <c r="F183" s="127" t="s">
        <v>312</v>
      </c>
      <c r="G183" s="127"/>
      <c r="H183" s="135"/>
      <c r="I183" s="132"/>
      <c r="J183" s="127"/>
      <c r="K183" s="75"/>
    </row>
    <row r="184" spans="1:11" x14ac:dyDescent="0.25">
      <c r="A184" s="130">
        <v>71</v>
      </c>
      <c r="B184" s="127"/>
      <c r="C184" s="155"/>
      <c r="D184" s="93" t="s">
        <v>118</v>
      </c>
      <c r="E184" s="127">
        <v>12</v>
      </c>
      <c r="F184" s="127" t="s">
        <v>641</v>
      </c>
      <c r="G184" s="127"/>
      <c r="H184" s="135"/>
      <c r="I184" s="127"/>
      <c r="J184" s="127"/>
      <c r="K184" s="75"/>
    </row>
    <row r="185" spans="1:11" x14ac:dyDescent="0.25">
      <c r="A185" s="130">
        <v>71</v>
      </c>
      <c r="B185" s="127"/>
      <c r="C185" s="155"/>
      <c r="D185" s="93" t="s">
        <v>551</v>
      </c>
      <c r="E185" s="127">
        <v>67</v>
      </c>
      <c r="F185" s="127" t="s">
        <v>664</v>
      </c>
      <c r="G185" s="127"/>
      <c r="H185" s="135"/>
      <c r="I185" s="132"/>
      <c r="J185" s="127"/>
      <c r="K185" s="75"/>
    </row>
    <row r="186" spans="1:11" x14ac:dyDescent="0.25">
      <c r="A186" s="198">
        <v>72</v>
      </c>
      <c r="B186" s="127"/>
      <c r="C186" s="155"/>
      <c r="D186" s="241" t="s">
        <v>139</v>
      </c>
      <c r="E186" s="127">
        <v>100</v>
      </c>
      <c r="F186" s="127" t="s">
        <v>154</v>
      </c>
      <c r="G186" s="127"/>
      <c r="H186" s="135"/>
      <c r="I186" s="127"/>
      <c r="J186" s="127"/>
      <c r="K186" s="75"/>
    </row>
    <row r="187" spans="1:11" x14ac:dyDescent="0.25">
      <c r="A187" s="198">
        <v>72</v>
      </c>
      <c r="B187" s="127"/>
      <c r="C187" s="155"/>
      <c r="D187" s="241" t="s">
        <v>139</v>
      </c>
      <c r="E187" s="127">
        <v>111</v>
      </c>
      <c r="F187" s="127" t="s">
        <v>669</v>
      </c>
      <c r="G187" s="147"/>
      <c r="H187" s="135"/>
      <c r="I187" s="132"/>
      <c r="J187" s="127"/>
      <c r="K187" s="75"/>
    </row>
    <row r="188" spans="1:11" x14ac:dyDescent="0.25">
      <c r="A188" s="198">
        <v>72</v>
      </c>
      <c r="B188" s="127"/>
      <c r="C188" s="155"/>
      <c r="D188" s="126" t="s">
        <v>412</v>
      </c>
      <c r="E188" s="127">
        <v>71</v>
      </c>
      <c r="F188" s="127" t="s">
        <v>198</v>
      </c>
      <c r="G188" s="127"/>
      <c r="H188" s="135"/>
      <c r="I188" s="132"/>
      <c r="J188" s="127"/>
      <c r="K188" s="75"/>
    </row>
    <row r="189" spans="1:11" x14ac:dyDescent="0.25">
      <c r="A189" s="198">
        <v>72</v>
      </c>
      <c r="B189" s="127"/>
      <c r="C189" s="155"/>
      <c r="D189" s="166" t="s">
        <v>412</v>
      </c>
      <c r="E189" s="127">
        <v>134</v>
      </c>
      <c r="F189" s="127" t="s">
        <v>206</v>
      </c>
      <c r="G189" s="147"/>
      <c r="H189" s="135"/>
      <c r="I189" s="132"/>
      <c r="J189" s="127"/>
      <c r="K189" s="75"/>
    </row>
    <row r="190" spans="1:11" x14ac:dyDescent="0.25">
      <c r="A190" s="198">
        <v>72</v>
      </c>
      <c r="B190" s="127"/>
      <c r="C190" s="155"/>
      <c r="D190" s="166" t="s">
        <v>412</v>
      </c>
      <c r="E190" s="127">
        <v>134</v>
      </c>
      <c r="F190" s="127" t="s">
        <v>206</v>
      </c>
      <c r="G190" s="127"/>
      <c r="H190" s="135"/>
      <c r="I190" s="132"/>
      <c r="J190" s="127"/>
      <c r="K190" s="75"/>
    </row>
    <row r="191" spans="1:11" x14ac:dyDescent="0.25">
      <c r="A191" s="198">
        <v>72</v>
      </c>
      <c r="B191" s="127"/>
      <c r="C191" s="155"/>
      <c r="D191" s="166" t="s">
        <v>412</v>
      </c>
      <c r="E191" s="127">
        <v>75</v>
      </c>
      <c r="F191" s="127" t="s">
        <v>204</v>
      </c>
      <c r="G191" s="127"/>
      <c r="H191" s="135"/>
      <c r="I191" s="132"/>
      <c r="J191" s="127"/>
      <c r="K191" s="75"/>
    </row>
    <row r="192" spans="1:11" x14ac:dyDescent="0.25">
      <c r="A192" s="198">
        <v>72</v>
      </c>
      <c r="B192" s="127"/>
      <c r="C192" s="155"/>
      <c r="D192" s="166" t="s">
        <v>412</v>
      </c>
      <c r="E192" s="127">
        <v>81</v>
      </c>
      <c r="F192" s="127" t="s">
        <v>623</v>
      </c>
      <c r="G192" s="147"/>
      <c r="H192" s="135"/>
      <c r="I192" s="132"/>
      <c r="J192" s="127"/>
      <c r="K192" s="75"/>
    </row>
    <row r="193" spans="1:11" x14ac:dyDescent="0.25">
      <c r="A193" s="198">
        <v>72</v>
      </c>
      <c r="B193" s="127"/>
      <c r="C193" s="155"/>
      <c r="D193" s="166" t="s">
        <v>412</v>
      </c>
      <c r="E193" s="127">
        <v>81</v>
      </c>
      <c r="F193" s="127" t="s">
        <v>623</v>
      </c>
      <c r="G193" s="127"/>
      <c r="H193" s="135"/>
      <c r="I193" s="132"/>
      <c r="J193" s="127"/>
      <c r="K193" s="75"/>
    </row>
    <row r="194" spans="1:11" x14ac:dyDescent="0.25">
      <c r="A194" s="199">
        <v>73</v>
      </c>
      <c r="B194" s="127"/>
      <c r="C194" s="155"/>
      <c r="D194" s="93" t="s">
        <v>603</v>
      </c>
      <c r="E194" s="127">
        <v>45</v>
      </c>
      <c r="F194" s="127" t="s">
        <v>90</v>
      </c>
      <c r="G194" s="127">
        <v>49</v>
      </c>
      <c r="H194" s="167" t="s">
        <v>670</v>
      </c>
      <c r="I194" s="132"/>
      <c r="J194" s="127"/>
      <c r="K194" s="75"/>
    </row>
    <row r="195" spans="1:11" x14ac:dyDescent="0.25">
      <c r="A195" s="199">
        <v>73</v>
      </c>
      <c r="B195" s="167"/>
      <c r="C195" s="155"/>
      <c r="D195" s="93" t="s">
        <v>603</v>
      </c>
      <c r="E195" s="127">
        <v>51</v>
      </c>
      <c r="F195" s="127" t="s">
        <v>635</v>
      </c>
      <c r="G195" s="127">
        <v>36</v>
      </c>
      <c r="H195" s="135" t="s">
        <v>105</v>
      </c>
      <c r="I195" s="132"/>
      <c r="J195" s="127"/>
      <c r="K195" s="75"/>
    </row>
    <row r="196" spans="1:11" x14ac:dyDescent="0.25">
      <c r="A196" s="199">
        <v>73</v>
      </c>
      <c r="B196" s="127"/>
      <c r="C196" s="155"/>
      <c r="D196" s="93" t="s">
        <v>38</v>
      </c>
      <c r="E196" s="127">
        <v>27</v>
      </c>
      <c r="F196" s="127" t="s">
        <v>553</v>
      </c>
      <c r="G196" s="147">
        <v>32</v>
      </c>
      <c r="H196" s="135" t="s">
        <v>129</v>
      </c>
      <c r="I196" s="132"/>
      <c r="J196" s="127"/>
      <c r="K196" s="75"/>
    </row>
    <row r="197" spans="1:11" x14ac:dyDescent="0.25">
      <c r="A197" s="199">
        <v>73</v>
      </c>
      <c r="B197" s="127"/>
      <c r="C197" s="155"/>
      <c r="D197" s="93" t="s">
        <v>38</v>
      </c>
      <c r="E197" s="127">
        <v>32</v>
      </c>
      <c r="F197" s="127" t="s">
        <v>129</v>
      </c>
      <c r="G197" s="127">
        <v>32</v>
      </c>
      <c r="H197" s="135" t="s">
        <v>129</v>
      </c>
      <c r="I197" s="132"/>
      <c r="J197" s="127"/>
      <c r="K197" s="75"/>
    </row>
    <row r="198" spans="1:11" x14ac:dyDescent="0.25">
      <c r="A198" s="200">
        <v>74</v>
      </c>
      <c r="B198" s="127"/>
      <c r="C198" s="155"/>
      <c r="D198" s="93" t="s">
        <v>601</v>
      </c>
      <c r="E198" s="127">
        <v>117</v>
      </c>
      <c r="F198" s="127" t="s">
        <v>180</v>
      </c>
      <c r="G198" s="147">
        <v>126</v>
      </c>
      <c r="H198" s="135" t="s">
        <v>673</v>
      </c>
      <c r="I198" s="132"/>
      <c r="J198" s="127"/>
      <c r="K198" s="75"/>
    </row>
    <row r="199" spans="1:11" x14ac:dyDescent="0.25">
      <c r="A199" s="200">
        <v>74</v>
      </c>
      <c r="B199" s="167"/>
      <c r="C199" s="155"/>
      <c r="D199" s="93" t="s">
        <v>601</v>
      </c>
      <c r="E199" s="127">
        <v>121</v>
      </c>
      <c r="F199" s="127" t="s">
        <v>171</v>
      </c>
      <c r="G199" s="147">
        <v>126</v>
      </c>
      <c r="H199" s="135" t="s">
        <v>673</v>
      </c>
      <c r="I199" s="132"/>
      <c r="J199" s="127"/>
      <c r="K199" s="75"/>
    </row>
    <row r="200" spans="1:11" x14ac:dyDescent="0.25">
      <c r="A200" s="200">
        <v>74</v>
      </c>
      <c r="B200" s="167"/>
      <c r="C200" s="155"/>
      <c r="D200" s="93" t="s">
        <v>601</v>
      </c>
      <c r="E200" s="127">
        <v>123</v>
      </c>
      <c r="F200" s="127" t="s">
        <v>671</v>
      </c>
      <c r="G200" s="147">
        <v>125</v>
      </c>
      <c r="H200" s="135" t="s">
        <v>179</v>
      </c>
      <c r="I200" s="132"/>
      <c r="J200" s="127"/>
      <c r="K200" s="75"/>
    </row>
    <row r="201" spans="1:11" x14ac:dyDescent="0.25">
      <c r="A201" s="200">
        <v>74</v>
      </c>
      <c r="B201" s="167"/>
      <c r="C201" s="155"/>
      <c r="D201" s="93" t="s">
        <v>601</v>
      </c>
      <c r="E201" s="127">
        <v>125</v>
      </c>
      <c r="F201" s="127" t="s">
        <v>179</v>
      </c>
      <c r="G201" s="147">
        <v>123</v>
      </c>
      <c r="H201" s="135" t="s">
        <v>671</v>
      </c>
      <c r="I201" s="132"/>
      <c r="J201" s="127"/>
      <c r="K201" s="75"/>
    </row>
    <row r="202" spans="1:11" x14ac:dyDescent="0.25">
      <c r="A202" s="200">
        <v>74</v>
      </c>
      <c r="B202" s="167"/>
      <c r="C202" s="155"/>
      <c r="D202" s="93" t="s">
        <v>601</v>
      </c>
      <c r="E202" s="127">
        <v>133</v>
      </c>
      <c r="F202" s="127" t="s">
        <v>672</v>
      </c>
      <c r="G202" s="127"/>
      <c r="H202" s="135"/>
      <c r="I202" s="127"/>
      <c r="J202" s="127"/>
      <c r="K202" s="75"/>
    </row>
    <row r="203" spans="1:11" x14ac:dyDescent="0.25">
      <c r="A203" s="200">
        <v>74</v>
      </c>
      <c r="B203" s="127"/>
      <c r="C203" s="155"/>
      <c r="D203" s="93" t="s">
        <v>39</v>
      </c>
      <c r="E203" s="127">
        <v>90</v>
      </c>
      <c r="F203" s="127" t="s">
        <v>649</v>
      </c>
      <c r="G203" s="127">
        <v>94</v>
      </c>
      <c r="H203" s="135" t="s">
        <v>675</v>
      </c>
      <c r="I203" s="132"/>
      <c r="J203" s="127"/>
      <c r="K203" s="75"/>
    </row>
    <row r="204" spans="1:11" x14ac:dyDescent="0.25">
      <c r="A204" s="200">
        <v>74</v>
      </c>
      <c r="B204" s="127"/>
      <c r="C204" s="155"/>
      <c r="D204" s="93" t="s">
        <v>39</v>
      </c>
      <c r="E204" s="127">
        <v>135</v>
      </c>
      <c r="F204" s="127" t="s">
        <v>674</v>
      </c>
      <c r="G204" s="147">
        <v>95</v>
      </c>
      <c r="H204" s="135" t="s">
        <v>608</v>
      </c>
      <c r="I204" s="132"/>
      <c r="J204" s="127"/>
      <c r="K204" s="75"/>
    </row>
    <row r="205" spans="1:11" x14ac:dyDescent="0.25">
      <c r="A205" s="200">
        <v>74</v>
      </c>
      <c r="B205" s="127"/>
      <c r="C205" s="155"/>
      <c r="D205" s="93" t="s">
        <v>39</v>
      </c>
      <c r="E205" s="127">
        <v>95</v>
      </c>
      <c r="F205" s="127" t="s">
        <v>608</v>
      </c>
      <c r="G205" s="127">
        <v>97</v>
      </c>
      <c r="H205" s="135" t="s">
        <v>56</v>
      </c>
      <c r="I205" s="132"/>
      <c r="J205" s="127"/>
      <c r="K205" s="75"/>
    </row>
    <row r="206" spans="1:11" x14ac:dyDescent="0.25">
      <c r="A206" s="200">
        <v>74</v>
      </c>
      <c r="B206" s="127"/>
      <c r="C206" s="155"/>
      <c r="D206" s="93" t="s">
        <v>39</v>
      </c>
      <c r="E206" s="127">
        <v>98</v>
      </c>
      <c r="F206" s="127" t="s">
        <v>650</v>
      </c>
      <c r="G206" s="147">
        <v>97</v>
      </c>
      <c r="H206" s="135" t="s">
        <v>56</v>
      </c>
      <c r="I206" s="132"/>
      <c r="J206" s="127"/>
      <c r="K206" s="75"/>
    </row>
    <row r="207" spans="1:11" x14ac:dyDescent="0.25">
      <c r="A207" s="130">
        <v>81</v>
      </c>
      <c r="B207" s="127"/>
      <c r="C207" s="155"/>
      <c r="D207" s="93" t="s">
        <v>551</v>
      </c>
      <c r="E207" s="127">
        <v>52</v>
      </c>
      <c r="F207" s="127" t="s">
        <v>404</v>
      </c>
      <c r="G207" s="147">
        <v>52</v>
      </c>
      <c r="H207" s="135" t="s">
        <v>404</v>
      </c>
      <c r="I207" s="132"/>
      <c r="J207" s="127"/>
      <c r="K207" s="75"/>
    </row>
    <row r="208" spans="1:11" x14ac:dyDescent="0.25">
      <c r="A208" s="130">
        <v>81</v>
      </c>
      <c r="B208" s="127"/>
      <c r="C208" s="155"/>
      <c r="D208" s="93" t="s">
        <v>551</v>
      </c>
      <c r="E208" s="127">
        <v>52</v>
      </c>
      <c r="F208" s="127" t="s">
        <v>404</v>
      </c>
      <c r="G208" s="147">
        <v>56</v>
      </c>
      <c r="H208" s="135" t="s">
        <v>617</v>
      </c>
      <c r="I208" s="132"/>
      <c r="J208" s="127"/>
      <c r="K208" s="75"/>
    </row>
    <row r="209" spans="1:11" x14ac:dyDescent="0.25">
      <c r="A209" s="130">
        <v>81</v>
      </c>
      <c r="B209" s="127"/>
      <c r="C209" s="155"/>
      <c r="D209" s="93" t="s">
        <v>551</v>
      </c>
      <c r="E209" s="127">
        <v>52</v>
      </c>
      <c r="F209" s="127" t="s">
        <v>404</v>
      </c>
      <c r="G209" s="127">
        <v>59</v>
      </c>
      <c r="H209" s="135" t="s">
        <v>438</v>
      </c>
      <c r="I209" s="127"/>
      <c r="J209" s="127"/>
      <c r="K209" s="75"/>
    </row>
    <row r="210" spans="1:11" x14ac:dyDescent="0.25">
      <c r="A210" s="130">
        <v>81</v>
      </c>
      <c r="B210" s="127"/>
      <c r="C210" s="155"/>
      <c r="D210" s="93" t="s">
        <v>551</v>
      </c>
      <c r="E210" s="127">
        <v>56</v>
      </c>
      <c r="F210" s="127" t="s">
        <v>617</v>
      </c>
      <c r="G210" s="127">
        <v>61</v>
      </c>
      <c r="H210" s="135" t="s">
        <v>619</v>
      </c>
      <c r="I210" s="132"/>
      <c r="J210" s="127"/>
      <c r="K210" s="75"/>
    </row>
    <row r="211" spans="1:11" x14ac:dyDescent="0.25">
      <c r="A211" s="130">
        <v>81</v>
      </c>
      <c r="B211" s="127"/>
      <c r="C211" s="155"/>
      <c r="D211" s="93" t="s">
        <v>551</v>
      </c>
      <c r="E211" s="127">
        <v>57</v>
      </c>
      <c r="F211" s="127" t="s">
        <v>464</v>
      </c>
      <c r="G211" s="127">
        <v>63</v>
      </c>
      <c r="H211" s="135" t="s">
        <v>458</v>
      </c>
      <c r="I211" s="132"/>
      <c r="J211" s="127"/>
      <c r="K211" s="75"/>
    </row>
    <row r="212" spans="1:11" x14ac:dyDescent="0.25">
      <c r="A212" s="130">
        <v>81</v>
      </c>
      <c r="B212" s="127"/>
      <c r="C212" s="155"/>
      <c r="D212" s="93" t="s">
        <v>551</v>
      </c>
      <c r="E212" s="127">
        <v>57</v>
      </c>
      <c r="F212" s="127" t="s">
        <v>464</v>
      </c>
      <c r="G212" s="147">
        <v>67</v>
      </c>
      <c r="H212" s="135" t="s">
        <v>664</v>
      </c>
      <c r="I212" s="132"/>
      <c r="J212" s="127"/>
      <c r="K212" s="75"/>
    </row>
    <row r="213" spans="1:11" x14ac:dyDescent="0.25">
      <c r="A213" s="130">
        <v>81</v>
      </c>
      <c r="B213" s="127"/>
      <c r="C213" s="155"/>
      <c r="D213" s="93" t="s">
        <v>551</v>
      </c>
      <c r="E213" s="127">
        <v>58</v>
      </c>
      <c r="F213" s="127" t="s">
        <v>558</v>
      </c>
      <c r="G213" s="127"/>
      <c r="H213" s="135"/>
      <c r="I213" s="127"/>
      <c r="J213" s="127"/>
      <c r="K213" s="75"/>
    </row>
    <row r="214" spans="1:11" x14ac:dyDescent="0.25">
      <c r="A214" s="130">
        <v>81</v>
      </c>
      <c r="B214" s="127"/>
      <c r="C214" s="155"/>
      <c r="D214" s="93" t="s">
        <v>551</v>
      </c>
      <c r="E214" s="127">
        <v>59</v>
      </c>
      <c r="F214" s="127" t="s">
        <v>438</v>
      </c>
      <c r="G214" s="127"/>
      <c r="H214" s="135"/>
      <c r="I214" s="127"/>
      <c r="J214" s="127"/>
      <c r="K214" s="75"/>
    </row>
    <row r="215" spans="1:11" x14ac:dyDescent="0.25">
      <c r="A215" s="130">
        <v>81</v>
      </c>
      <c r="B215" s="127"/>
      <c r="C215" s="155"/>
      <c r="D215" s="93" t="s">
        <v>551</v>
      </c>
      <c r="E215" s="127">
        <v>61</v>
      </c>
      <c r="F215" s="127" t="s">
        <v>619</v>
      </c>
      <c r="G215" s="147"/>
      <c r="H215" s="135"/>
      <c r="I215" s="132"/>
      <c r="J215" s="127"/>
      <c r="K215" s="75"/>
    </row>
    <row r="216" spans="1:11" x14ac:dyDescent="0.25">
      <c r="A216" s="130">
        <v>81</v>
      </c>
      <c r="B216" s="127"/>
      <c r="C216" s="155"/>
      <c r="D216" s="93" t="s">
        <v>551</v>
      </c>
      <c r="E216" s="127">
        <v>64</v>
      </c>
      <c r="F216" s="127" t="s">
        <v>676</v>
      </c>
      <c r="G216" s="127"/>
      <c r="H216" s="135"/>
      <c r="I216" s="132"/>
      <c r="J216" s="127"/>
      <c r="K216" s="75"/>
    </row>
    <row r="217" spans="1:11" x14ac:dyDescent="0.25">
      <c r="A217" s="130">
        <v>81</v>
      </c>
      <c r="B217" s="127"/>
      <c r="C217" s="155"/>
      <c r="D217" s="93" t="s">
        <v>551</v>
      </c>
      <c r="E217" s="127">
        <v>65</v>
      </c>
      <c r="F217" s="127" t="s">
        <v>677</v>
      </c>
      <c r="G217" s="127"/>
      <c r="H217" s="135"/>
      <c r="I217" s="132"/>
      <c r="J217" s="127"/>
      <c r="K217" s="75"/>
    </row>
    <row r="218" spans="1:11" x14ac:dyDescent="0.25">
      <c r="A218" s="130">
        <v>81</v>
      </c>
      <c r="B218" s="127"/>
      <c r="C218" s="155"/>
      <c r="D218" s="93" t="s">
        <v>551</v>
      </c>
      <c r="E218" s="127">
        <v>65</v>
      </c>
      <c r="F218" s="127" t="s">
        <v>677</v>
      </c>
      <c r="G218" s="127"/>
      <c r="H218" s="135"/>
      <c r="I218" s="132"/>
      <c r="J218" s="127"/>
      <c r="K218" s="75"/>
    </row>
    <row r="219" spans="1:11" x14ac:dyDescent="0.25">
      <c r="A219" s="130">
        <v>81</v>
      </c>
      <c r="B219" s="127"/>
      <c r="C219" s="155"/>
      <c r="D219" s="93" t="s">
        <v>551</v>
      </c>
      <c r="E219" s="127">
        <v>67</v>
      </c>
      <c r="F219" s="127" t="s">
        <v>664</v>
      </c>
      <c r="G219" s="127"/>
      <c r="H219" s="135"/>
      <c r="I219" s="132"/>
      <c r="J219" s="127"/>
      <c r="K219" s="75"/>
    </row>
    <row r="220" spans="1:11" x14ac:dyDescent="0.25">
      <c r="A220" s="130">
        <v>81</v>
      </c>
      <c r="B220" s="127"/>
      <c r="C220" s="155"/>
      <c r="D220" s="93" t="s">
        <v>551</v>
      </c>
      <c r="E220" s="127">
        <v>67</v>
      </c>
      <c r="F220" s="127" t="s">
        <v>664</v>
      </c>
      <c r="G220" s="147"/>
      <c r="H220" s="135"/>
      <c r="I220" s="132"/>
      <c r="J220" s="127"/>
      <c r="K220" s="75"/>
    </row>
    <row r="221" spans="1:11" x14ac:dyDescent="0.25">
      <c r="A221" s="130">
        <v>81</v>
      </c>
      <c r="B221" s="127"/>
      <c r="C221" s="155"/>
      <c r="D221" s="93" t="s">
        <v>601</v>
      </c>
      <c r="E221" s="127">
        <v>121</v>
      </c>
      <c r="F221" s="127" t="s">
        <v>171</v>
      </c>
      <c r="G221" s="127"/>
      <c r="H221" s="135"/>
      <c r="I221" s="132"/>
      <c r="J221" s="127"/>
      <c r="K221" s="75"/>
    </row>
    <row r="222" spans="1:11" x14ac:dyDescent="0.25">
      <c r="A222" s="130">
        <v>81</v>
      </c>
      <c r="B222" s="127"/>
      <c r="C222" s="155"/>
      <c r="D222" s="93" t="s">
        <v>601</v>
      </c>
      <c r="E222" s="127">
        <v>128</v>
      </c>
      <c r="F222" s="127" t="s">
        <v>616</v>
      </c>
      <c r="G222" s="147"/>
      <c r="H222" s="135"/>
      <c r="I222" s="132"/>
      <c r="J222" s="127"/>
      <c r="K222" s="75"/>
    </row>
    <row r="223" spans="1:11" x14ac:dyDescent="0.25">
      <c r="A223" s="198">
        <v>82</v>
      </c>
      <c r="B223" s="127"/>
      <c r="C223" s="155"/>
      <c r="D223" s="93" t="s">
        <v>38</v>
      </c>
      <c r="E223" s="127">
        <v>22</v>
      </c>
      <c r="F223" s="127" t="s">
        <v>31</v>
      </c>
      <c r="G223" s="127"/>
      <c r="H223" s="135"/>
      <c r="I223" s="132"/>
      <c r="J223" s="127"/>
      <c r="K223" s="75"/>
    </row>
    <row r="224" spans="1:11" x14ac:dyDescent="0.25">
      <c r="A224" s="198">
        <v>82</v>
      </c>
      <c r="B224" s="127"/>
      <c r="C224" s="155"/>
      <c r="D224" s="166" t="s">
        <v>412</v>
      </c>
      <c r="E224" s="127">
        <v>71</v>
      </c>
      <c r="F224" s="127" t="s">
        <v>198</v>
      </c>
      <c r="G224" s="127">
        <v>71</v>
      </c>
      <c r="H224" s="135" t="s">
        <v>198</v>
      </c>
      <c r="I224" s="132"/>
      <c r="J224" s="127"/>
      <c r="K224" s="75"/>
    </row>
    <row r="225" spans="1:11" x14ac:dyDescent="0.25">
      <c r="A225" s="198">
        <v>82</v>
      </c>
      <c r="B225" s="127"/>
      <c r="C225" s="155"/>
      <c r="D225" s="166" t="s">
        <v>412</v>
      </c>
      <c r="E225" s="127">
        <v>71</v>
      </c>
      <c r="F225" s="127" t="s">
        <v>198</v>
      </c>
      <c r="G225" s="127">
        <v>134</v>
      </c>
      <c r="H225" s="135" t="s">
        <v>206</v>
      </c>
      <c r="I225" s="132"/>
      <c r="J225" s="127"/>
      <c r="K225" s="75"/>
    </row>
    <row r="226" spans="1:11" x14ac:dyDescent="0.25">
      <c r="A226" s="198">
        <v>82</v>
      </c>
      <c r="B226" s="127"/>
      <c r="C226" s="155"/>
      <c r="D226" s="166" t="s">
        <v>412</v>
      </c>
      <c r="E226" s="127">
        <v>134</v>
      </c>
      <c r="F226" s="127" t="s">
        <v>206</v>
      </c>
      <c r="G226" s="127"/>
      <c r="H226" s="135"/>
      <c r="I226" s="132"/>
      <c r="J226" s="127"/>
      <c r="K226" s="75"/>
    </row>
    <row r="227" spans="1:11" x14ac:dyDescent="0.25">
      <c r="A227" s="198">
        <v>82</v>
      </c>
      <c r="B227" s="127"/>
      <c r="C227" s="155"/>
      <c r="D227" s="166" t="s">
        <v>412</v>
      </c>
      <c r="E227" s="127">
        <v>72</v>
      </c>
      <c r="F227" s="127" t="s">
        <v>678</v>
      </c>
      <c r="G227" s="147"/>
      <c r="H227" s="135"/>
      <c r="I227" s="132"/>
      <c r="J227" s="127"/>
      <c r="K227" s="75"/>
    </row>
    <row r="228" spans="1:11" x14ac:dyDescent="0.25">
      <c r="A228" s="198">
        <v>82</v>
      </c>
      <c r="B228" s="127"/>
      <c r="C228" s="155"/>
      <c r="D228" s="166" t="s">
        <v>412</v>
      </c>
      <c r="E228" s="127">
        <v>73</v>
      </c>
      <c r="F228" s="127" t="s">
        <v>679</v>
      </c>
      <c r="G228" s="127"/>
      <c r="H228" s="135"/>
      <c r="I228" s="132"/>
      <c r="J228" s="127"/>
      <c r="K228" s="75"/>
    </row>
    <row r="229" spans="1:11" x14ac:dyDescent="0.25">
      <c r="A229" s="198">
        <v>82</v>
      </c>
      <c r="B229" s="127"/>
      <c r="C229" s="155"/>
      <c r="D229" s="166" t="s">
        <v>412</v>
      </c>
      <c r="E229" s="127">
        <v>75</v>
      </c>
      <c r="F229" s="127" t="s">
        <v>204</v>
      </c>
      <c r="G229" s="127"/>
      <c r="H229" s="135"/>
      <c r="I229" s="127"/>
      <c r="J229" s="127"/>
      <c r="K229" s="75"/>
    </row>
    <row r="230" spans="1:11" x14ac:dyDescent="0.25">
      <c r="A230" s="198">
        <v>82</v>
      </c>
      <c r="B230" s="127"/>
      <c r="C230" s="155"/>
      <c r="D230" s="166" t="s">
        <v>412</v>
      </c>
      <c r="E230" s="127">
        <v>75</v>
      </c>
      <c r="F230" s="127" t="s">
        <v>204</v>
      </c>
      <c r="G230" s="127"/>
      <c r="H230" s="135"/>
      <c r="I230" s="132"/>
      <c r="J230" s="127"/>
      <c r="K230" s="75"/>
    </row>
    <row r="231" spans="1:11" x14ac:dyDescent="0.25">
      <c r="A231" s="198">
        <v>82</v>
      </c>
      <c r="B231" s="127"/>
      <c r="C231" s="155"/>
      <c r="D231" s="166" t="s">
        <v>412</v>
      </c>
      <c r="E231" s="127">
        <v>82</v>
      </c>
      <c r="F231" s="127" t="s">
        <v>534</v>
      </c>
      <c r="G231" s="147"/>
      <c r="H231" s="135"/>
      <c r="I231" s="132"/>
      <c r="J231" s="127"/>
      <c r="K231" s="75"/>
    </row>
    <row r="232" spans="1:11" x14ac:dyDescent="0.25">
      <c r="A232" s="198">
        <v>82</v>
      </c>
      <c r="B232" s="127"/>
      <c r="C232" s="155"/>
      <c r="D232" s="166" t="s">
        <v>412</v>
      </c>
      <c r="E232" s="127">
        <v>84</v>
      </c>
      <c r="F232" s="127" t="s">
        <v>190</v>
      </c>
      <c r="G232" s="127"/>
      <c r="H232" s="135"/>
      <c r="I232" s="132"/>
      <c r="J232" s="127"/>
      <c r="K232" s="75"/>
    </row>
    <row r="233" spans="1:11" x14ac:dyDescent="0.25">
      <c r="A233" s="199">
        <v>83</v>
      </c>
      <c r="B233" s="127"/>
      <c r="C233" s="155"/>
      <c r="D233" s="93" t="s">
        <v>603</v>
      </c>
      <c r="E233" s="127">
        <v>41</v>
      </c>
      <c r="F233" s="127" t="s">
        <v>550</v>
      </c>
      <c r="G233" s="127">
        <v>38</v>
      </c>
      <c r="H233" s="135" t="s">
        <v>116</v>
      </c>
      <c r="I233" s="132"/>
      <c r="J233" s="127"/>
      <c r="K233" s="75"/>
    </row>
    <row r="234" spans="1:11" x14ac:dyDescent="0.25">
      <c r="A234" s="199">
        <v>83</v>
      </c>
      <c r="B234" s="127"/>
      <c r="C234" s="155"/>
      <c r="D234" s="93" t="s">
        <v>603</v>
      </c>
      <c r="E234" s="127">
        <v>45</v>
      </c>
      <c r="F234" s="127" t="s">
        <v>90</v>
      </c>
      <c r="G234" s="127">
        <v>39</v>
      </c>
      <c r="H234" s="135" t="s">
        <v>373</v>
      </c>
      <c r="I234" s="127"/>
      <c r="J234" s="127"/>
      <c r="K234" s="75"/>
    </row>
    <row r="235" spans="1:11" x14ac:dyDescent="0.25">
      <c r="A235" s="199">
        <v>83</v>
      </c>
      <c r="B235" s="127"/>
      <c r="C235" s="155"/>
      <c r="D235" s="93" t="s">
        <v>603</v>
      </c>
      <c r="E235" s="127">
        <v>49</v>
      </c>
      <c r="F235" s="127" t="s">
        <v>153</v>
      </c>
      <c r="G235" s="147"/>
      <c r="H235" s="135"/>
      <c r="I235" s="132"/>
      <c r="J235" s="127"/>
      <c r="K235" s="75"/>
    </row>
    <row r="236" spans="1:11" x14ac:dyDescent="0.25">
      <c r="A236" s="200">
        <v>84</v>
      </c>
      <c r="B236" s="127"/>
      <c r="C236" s="155"/>
      <c r="D236" s="241" t="s">
        <v>139</v>
      </c>
      <c r="E236" s="127">
        <v>111</v>
      </c>
      <c r="F236" s="127" t="s">
        <v>669</v>
      </c>
      <c r="G236" s="147">
        <v>100</v>
      </c>
      <c r="H236" s="135" t="s">
        <v>154</v>
      </c>
      <c r="I236" s="132"/>
      <c r="J236" s="127"/>
      <c r="K236" s="75"/>
    </row>
    <row r="237" spans="1:11" x14ac:dyDescent="0.25">
      <c r="A237" s="200">
        <v>84</v>
      </c>
      <c r="B237" s="127"/>
      <c r="C237" s="155"/>
      <c r="D237" s="241" t="s">
        <v>139</v>
      </c>
      <c r="E237" s="127">
        <v>111</v>
      </c>
      <c r="F237" s="127" t="s">
        <v>669</v>
      </c>
      <c r="G237" s="127">
        <v>111</v>
      </c>
      <c r="H237" s="135" t="s">
        <v>669</v>
      </c>
      <c r="I237" s="132"/>
      <c r="J237" s="127"/>
      <c r="K237" s="75"/>
    </row>
    <row r="238" spans="1:11" x14ac:dyDescent="0.25">
      <c r="A238" s="200">
        <v>84</v>
      </c>
      <c r="B238" s="127"/>
      <c r="C238" s="155"/>
      <c r="D238" s="241" t="s">
        <v>139</v>
      </c>
      <c r="E238" s="127">
        <v>111</v>
      </c>
      <c r="F238" s="127" t="s">
        <v>669</v>
      </c>
      <c r="G238" s="127">
        <v>116</v>
      </c>
      <c r="H238" s="135" t="s">
        <v>378</v>
      </c>
      <c r="I238" s="127"/>
      <c r="J238" s="127"/>
      <c r="K238" s="75"/>
    </row>
    <row r="239" spans="1:11" x14ac:dyDescent="0.25">
      <c r="A239" s="200">
        <v>84</v>
      </c>
      <c r="B239" s="127"/>
      <c r="C239" s="155"/>
      <c r="D239" s="241" t="s">
        <v>139</v>
      </c>
      <c r="E239" s="127">
        <v>112</v>
      </c>
      <c r="F239" s="127" t="s">
        <v>610</v>
      </c>
      <c r="G239" s="147"/>
      <c r="H239" s="135"/>
      <c r="I239" s="132"/>
      <c r="J239" s="127"/>
      <c r="K239" s="75"/>
    </row>
    <row r="240" spans="1:11" x14ac:dyDescent="0.25">
      <c r="A240" s="200">
        <v>84</v>
      </c>
      <c r="B240" s="127"/>
      <c r="C240" s="155"/>
      <c r="D240" s="241" t="s">
        <v>139</v>
      </c>
      <c r="E240" s="127">
        <v>114</v>
      </c>
      <c r="F240" s="127" t="s">
        <v>578</v>
      </c>
      <c r="G240" s="147"/>
      <c r="H240" s="135"/>
      <c r="I240" s="132"/>
      <c r="J240" s="127"/>
      <c r="K240" s="75"/>
    </row>
    <row r="241" spans="1:11" x14ac:dyDescent="0.25">
      <c r="A241" s="200">
        <v>84</v>
      </c>
      <c r="B241" s="127"/>
      <c r="C241" s="155"/>
      <c r="D241" s="93" t="s">
        <v>39</v>
      </c>
      <c r="E241" s="127">
        <v>94</v>
      </c>
      <c r="F241" s="127" t="s">
        <v>680</v>
      </c>
      <c r="G241" s="147"/>
      <c r="H241" s="135"/>
      <c r="I241" s="132"/>
      <c r="J241" s="127"/>
      <c r="K241" s="75"/>
    </row>
    <row r="242" spans="1:11" x14ac:dyDescent="0.25">
      <c r="A242" s="130">
        <v>91</v>
      </c>
      <c r="B242" s="127"/>
      <c r="C242" s="155"/>
      <c r="D242" s="241" t="s">
        <v>139</v>
      </c>
      <c r="E242" s="127">
        <v>106</v>
      </c>
      <c r="F242" s="127" t="s">
        <v>461</v>
      </c>
      <c r="G242" s="127"/>
      <c r="H242" s="135"/>
      <c r="I242" s="132"/>
      <c r="J242" s="127"/>
      <c r="K242" s="75"/>
    </row>
    <row r="243" spans="1:11" x14ac:dyDescent="0.25">
      <c r="A243" s="130">
        <v>91</v>
      </c>
      <c r="B243" s="167"/>
      <c r="C243" s="155"/>
      <c r="D243" s="241" t="s">
        <v>139</v>
      </c>
      <c r="E243" s="127">
        <v>106</v>
      </c>
      <c r="F243" s="127" t="s">
        <v>461</v>
      </c>
      <c r="G243" s="147"/>
      <c r="H243" s="135"/>
      <c r="I243" s="132"/>
      <c r="J243" s="127"/>
      <c r="K243" s="75"/>
    </row>
    <row r="244" spans="1:11" x14ac:dyDescent="0.25">
      <c r="A244" s="130">
        <v>91</v>
      </c>
      <c r="B244" s="167"/>
      <c r="C244" s="155"/>
      <c r="D244" s="241" t="s">
        <v>139</v>
      </c>
      <c r="E244" s="127">
        <v>106</v>
      </c>
      <c r="F244" s="127" t="s">
        <v>461</v>
      </c>
      <c r="G244" s="127"/>
      <c r="H244" s="135"/>
      <c r="I244" s="132"/>
      <c r="J244" s="127"/>
      <c r="K244" s="75"/>
    </row>
    <row r="245" spans="1:11" x14ac:dyDescent="0.25">
      <c r="A245" s="130">
        <v>91</v>
      </c>
      <c r="B245" s="167"/>
      <c r="C245" s="155"/>
      <c r="D245" s="241" t="s">
        <v>139</v>
      </c>
      <c r="E245" s="127">
        <v>111</v>
      </c>
      <c r="F245" s="127" t="s">
        <v>669</v>
      </c>
      <c r="G245" s="127"/>
      <c r="H245" s="135"/>
      <c r="I245" s="132"/>
      <c r="J245" s="127"/>
      <c r="K245" s="75"/>
    </row>
    <row r="246" spans="1:11" x14ac:dyDescent="0.25">
      <c r="A246" s="130">
        <v>91</v>
      </c>
      <c r="B246" s="167"/>
      <c r="C246" s="155"/>
      <c r="D246" s="241" t="s">
        <v>139</v>
      </c>
      <c r="E246" s="127">
        <v>111</v>
      </c>
      <c r="F246" s="127" t="s">
        <v>669</v>
      </c>
      <c r="G246" s="147"/>
      <c r="H246" s="135"/>
      <c r="I246" s="132"/>
      <c r="J246" s="127"/>
      <c r="K246" s="75"/>
    </row>
    <row r="247" spans="1:11" x14ac:dyDescent="0.25">
      <c r="A247" s="130">
        <v>91</v>
      </c>
      <c r="B247" s="167"/>
      <c r="C247" s="155"/>
      <c r="D247" s="241" t="s">
        <v>139</v>
      </c>
      <c r="E247" s="127">
        <v>112</v>
      </c>
      <c r="F247" s="127" t="s">
        <v>610</v>
      </c>
      <c r="G247" s="147"/>
      <c r="H247" s="135"/>
      <c r="I247" s="132"/>
      <c r="J247" s="127"/>
      <c r="K247" s="75"/>
    </row>
    <row r="248" spans="1:11" x14ac:dyDescent="0.25">
      <c r="A248" s="130">
        <v>91</v>
      </c>
      <c r="B248" s="167"/>
      <c r="C248" s="155"/>
      <c r="D248" s="241" t="s">
        <v>139</v>
      </c>
      <c r="E248" s="127">
        <v>115</v>
      </c>
      <c r="F248" s="127" t="s">
        <v>573</v>
      </c>
      <c r="G248" s="147"/>
      <c r="H248" s="135"/>
      <c r="I248" s="132"/>
      <c r="J248" s="127"/>
      <c r="K248" s="75"/>
    </row>
    <row r="249" spans="1:11" x14ac:dyDescent="0.25">
      <c r="A249" s="130">
        <v>91</v>
      </c>
      <c r="B249" s="167"/>
      <c r="C249" s="155"/>
      <c r="D249" s="241" t="s">
        <v>139</v>
      </c>
      <c r="E249" s="127">
        <v>116</v>
      </c>
      <c r="F249" s="127" t="s">
        <v>378</v>
      </c>
      <c r="G249" s="147"/>
      <c r="H249" s="135"/>
      <c r="I249" s="132"/>
      <c r="J249" s="127"/>
      <c r="K249" s="75"/>
    </row>
    <row r="250" spans="1:11" x14ac:dyDescent="0.25">
      <c r="A250" s="130">
        <v>91</v>
      </c>
      <c r="B250" s="127"/>
      <c r="C250" s="155"/>
      <c r="D250" s="93" t="s">
        <v>38</v>
      </c>
      <c r="E250" s="127">
        <v>17</v>
      </c>
      <c r="F250" s="127" t="s">
        <v>13</v>
      </c>
      <c r="G250" s="147"/>
      <c r="H250" s="135"/>
      <c r="I250" s="132"/>
      <c r="J250" s="127"/>
      <c r="K250" s="75"/>
    </row>
    <row r="251" spans="1:11" x14ac:dyDescent="0.25">
      <c r="A251" s="130">
        <v>91</v>
      </c>
      <c r="B251" s="127"/>
      <c r="C251" s="155"/>
      <c r="D251" s="93" t="s">
        <v>38</v>
      </c>
      <c r="E251" s="127">
        <v>19</v>
      </c>
      <c r="F251" s="127" t="s">
        <v>34</v>
      </c>
      <c r="G251" s="127"/>
      <c r="H251" s="135"/>
      <c r="I251" s="132"/>
      <c r="J251" s="127"/>
      <c r="K251" s="75"/>
    </row>
    <row r="252" spans="1:11" x14ac:dyDescent="0.25">
      <c r="A252" s="130">
        <v>91</v>
      </c>
      <c r="B252" s="127"/>
      <c r="C252" s="155"/>
      <c r="D252" s="93" t="s">
        <v>38</v>
      </c>
      <c r="E252" s="127">
        <v>25</v>
      </c>
      <c r="F252" s="127" t="s">
        <v>9</v>
      </c>
      <c r="G252" s="127"/>
      <c r="H252" s="135"/>
      <c r="I252" s="127"/>
      <c r="J252" s="127"/>
      <c r="K252" s="75"/>
    </row>
    <row r="253" spans="1:11" x14ac:dyDescent="0.25">
      <c r="A253" s="130">
        <v>91</v>
      </c>
      <c r="B253" s="127"/>
      <c r="C253" s="155"/>
      <c r="D253" s="93" t="s">
        <v>38</v>
      </c>
      <c r="E253" s="127">
        <v>31</v>
      </c>
      <c r="F253" s="127" t="s">
        <v>15</v>
      </c>
      <c r="G253" s="127"/>
      <c r="H253" s="135"/>
      <c r="I253" s="127"/>
      <c r="J253" s="127"/>
      <c r="K253" s="75"/>
    </row>
    <row r="254" spans="1:11" x14ac:dyDescent="0.25">
      <c r="A254" s="198">
        <v>92</v>
      </c>
      <c r="B254" s="127"/>
      <c r="C254" s="155"/>
      <c r="D254" s="93" t="s">
        <v>551</v>
      </c>
      <c r="E254" s="127">
        <v>58</v>
      </c>
      <c r="F254" s="127" t="s">
        <v>558</v>
      </c>
      <c r="G254" s="127"/>
      <c r="H254" s="135"/>
      <c r="I254" s="132"/>
      <c r="J254" s="127"/>
      <c r="K254" s="75"/>
    </row>
    <row r="255" spans="1:11" x14ac:dyDescent="0.25">
      <c r="A255" s="198">
        <v>92</v>
      </c>
      <c r="B255" s="127"/>
      <c r="C255" s="155"/>
      <c r="D255" s="93" t="s">
        <v>551</v>
      </c>
      <c r="E255" s="127">
        <v>67</v>
      </c>
      <c r="F255" s="127" t="s">
        <v>664</v>
      </c>
      <c r="G255" s="127"/>
      <c r="H255" s="135"/>
      <c r="I255" s="132"/>
      <c r="J255" s="127"/>
      <c r="K255" s="75"/>
    </row>
    <row r="256" spans="1:11" x14ac:dyDescent="0.25">
      <c r="A256" s="198">
        <v>92</v>
      </c>
      <c r="B256" s="127"/>
      <c r="C256" s="155"/>
      <c r="D256" s="93" t="s">
        <v>39</v>
      </c>
      <c r="E256" s="127">
        <v>135</v>
      </c>
      <c r="F256" s="127" t="s">
        <v>681</v>
      </c>
      <c r="G256" s="127"/>
      <c r="H256" s="135"/>
      <c r="I256" s="132"/>
      <c r="J256" s="127"/>
      <c r="K256" s="75"/>
    </row>
    <row r="257" spans="1:11" x14ac:dyDescent="0.25">
      <c r="A257" s="198">
        <v>92</v>
      </c>
      <c r="B257" s="127"/>
      <c r="C257" s="155"/>
      <c r="D257" s="93" t="s">
        <v>39</v>
      </c>
      <c r="E257" s="127">
        <v>95</v>
      </c>
      <c r="F257" s="127" t="s">
        <v>608</v>
      </c>
      <c r="G257" s="147"/>
      <c r="H257" s="135"/>
      <c r="I257" s="132"/>
      <c r="J257" s="127"/>
      <c r="K257" s="75"/>
    </row>
    <row r="258" spans="1:11" x14ac:dyDescent="0.25">
      <c r="A258" s="198">
        <v>92</v>
      </c>
      <c r="B258" s="127"/>
      <c r="C258" s="155"/>
      <c r="D258" s="93" t="s">
        <v>39</v>
      </c>
      <c r="E258" s="127">
        <v>96</v>
      </c>
      <c r="F258" s="127" t="s">
        <v>52</v>
      </c>
      <c r="G258" s="147"/>
      <c r="H258" s="135"/>
      <c r="I258" s="132"/>
      <c r="J258" s="127"/>
      <c r="K258" s="75"/>
    </row>
    <row r="259" spans="1:11" x14ac:dyDescent="0.25">
      <c r="A259" s="198">
        <v>92</v>
      </c>
      <c r="B259" s="127"/>
      <c r="C259" s="155"/>
      <c r="D259" s="93" t="s">
        <v>39</v>
      </c>
      <c r="E259" s="127">
        <v>97</v>
      </c>
      <c r="F259" s="127" t="s">
        <v>56</v>
      </c>
      <c r="G259" s="127"/>
      <c r="H259" s="135"/>
      <c r="I259" s="132"/>
      <c r="J259" s="127"/>
      <c r="K259" s="75"/>
    </row>
    <row r="260" spans="1:11" x14ac:dyDescent="0.25">
      <c r="A260" s="199">
        <v>93</v>
      </c>
      <c r="B260" s="127"/>
      <c r="C260" s="155"/>
      <c r="D260" s="93" t="s">
        <v>118</v>
      </c>
      <c r="E260" s="127">
        <v>3</v>
      </c>
      <c r="F260" s="127" t="s">
        <v>312</v>
      </c>
      <c r="G260" s="127"/>
      <c r="H260" s="135"/>
      <c r="I260" s="127"/>
      <c r="J260" s="127"/>
      <c r="K260" s="75"/>
    </row>
    <row r="261" spans="1:11" x14ac:dyDescent="0.25">
      <c r="A261" s="199">
        <v>93</v>
      </c>
      <c r="B261" s="127"/>
      <c r="C261" s="155"/>
      <c r="D261" s="93" t="s">
        <v>118</v>
      </c>
      <c r="E261" s="127">
        <v>14</v>
      </c>
      <c r="F261" s="127" t="s">
        <v>150</v>
      </c>
      <c r="G261" s="147"/>
      <c r="H261" s="135"/>
      <c r="I261" s="132"/>
      <c r="J261" s="127"/>
      <c r="K261" s="75"/>
    </row>
    <row r="262" spans="1:11" x14ac:dyDescent="0.25">
      <c r="A262" s="199">
        <v>93</v>
      </c>
      <c r="B262" s="127"/>
      <c r="C262" s="155"/>
      <c r="D262" s="93" t="s">
        <v>118</v>
      </c>
      <c r="E262" s="127">
        <v>16</v>
      </c>
      <c r="F262" s="127" t="s">
        <v>626</v>
      </c>
      <c r="G262" s="127"/>
      <c r="H262" s="135"/>
      <c r="I262" s="132"/>
      <c r="J262" s="127"/>
      <c r="K262" s="75"/>
    </row>
    <row r="263" spans="1:11" x14ac:dyDescent="0.25">
      <c r="A263" s="199">
        <v>93</v>
      </c>
      <c r="B263" s="127"/>
      <c r="C263" s="155"/>
      <c r="D263" s="166" t="s">
        <v>412</v>
      </c>
      <c r="E263" s="127">
        <v>134</v>
      </c>
      <c r="F263" s="127" t="s">
        <v>206</v>
      </c>
      <c r="G263" s="127"/>
      <c r="H263" s="135"/>
      <c r="I263" s="127"/>
      <c r="J263" s="127"/>
      <c r="K263" s="75"/>
    </row>
    <row r="264" spans="1:11" x14ac:dyDescent="0.25">
      <c r="A264" s="199">
        <v>93</v>
      </c>
      <c r="B264" s="127"/>
      <c r="C264" s="155"/>
      <c r="D264" s="166" t="s">
        <v>412</v>
      </c>
      <c r="E264" s="127">
        <v>76</v>
      </c>
      <c r="F264" s="127" t="s">
        <v>367</v>
      </c>
      <c r="G264" s="147"/>
      <c r="H264" s="135"/>
      <c r="I264" s="132"/>
      <c r="J264" s="127"/>
      <c r="K264" s="75"/>
    </row>
    <row r="265" spans="1:11" x14ac:dyDescent="0.25">
      <c r="A265" s="199">
        <v>93</v>
      </c>
      <c r="B265" s="127"/>
      <c r="C265" s="155"/>
      <c r="D265" s="166" t="s">
        <v>412</v>
      </c>
      <c r="E265" s="127">
        <v>77</v>
      </c>
      <c r="F265" s="127" t="s">
        <v>192</v>
      </c>
      <c r="G265" s="127"/>
      <c r="H265" s="135"/>
      <c r="I265" s="132"/>
      <c r="J265" s="127"/>
      <c r="K265" s="75"/>
    </row>
    <row r="266" spans="1:11" x14ac:dyDescent="0.25">
      <c r="A266" s="200">
        <v>94</v>
      </c>
      <c r="B266" s="127"/>
      <c r="C266" s="155"/>
      <c r="D266" s="93" t="s">
        <v>601</v>
      </c>
      <c r="E266" s="127">
        <v>119</v>
      </c>
      <c r="F266" s="127" t="s">
        <v>682</v>
      </c>
      <c r="G266" s="127"/>
      <c r="H266" s="135"/>
      <c r="I266" s="132"/>
      <c r="J266" s="127"/>
      <c r="K266" s="75"/>
    </row>
    <row r="267" spans="1:11" x14ac:dyDescent="0.25">
      <c r="A267" s="200">
        <v>94</v>
      </c>
      <c r="B267" s="127"/>
      <c r="C267" s="127"/>
      <c r="D267" s="93" t="s">
        <v>601</v>
      </c>
      <c r="E267" s="127">
        <v>121</v>
      </c>
      <c r="F267" s="127" t="s">
        <v>171</v>
      </c>
      <c r="G267" s="147"/>
      <c r="H267" s="135"/>
      <c r="I267" s="132"/>
      <c r="J267" s="127"/>
      <c r="K267" s="75"/>
    </row>
    <row r="268" spans="1:11" x14ac:dyDescent="0.25">
      <c r="A268" s="200">
        <v>94</v>
      </c>
      <c r="B268" s="127"/>
      <c r="C268" s="127"/>
      <c r="D268" s="93" t="s">
        <v>601</v>
      </c>
      <c r="E268" s="127">
        <v>128</v>
      </c>
      <c r="F268" s="127" t="s">
        <v>616</v>
      </c>
      <c r="G268" s="127"/>
      <c r="H268" s="135"/>
      <c r="I268" s="132"/>
      <c r="J268" s="127"/>
      <c r="K268" s="75"/>
    </row>
    <row r="269" spans="1:11" x14ac:dyDescent="0.25">
      <c r="A269" s="130">
        <v>111</v>
      </c>
      <c r="B269" s="127"/>
      <c r="C269" s="127"/>
      <c r="D269" s="93" t="s">
        <v>39</v>
      </c>
      <c r="E269" s="127">
        <v>87</v>
      </c>
      <c r="F269" s="127" t="s">
        <v>406</v>
      </c>
      <c r="G269" s="127"/>
      <c r="H269" s="135"/>
      <c r="I269" s="132"/>
      <c r="J269" s="127"/>
      <c r="K269" s="75"/>
    </row>
    <row r="270" spans="1:11" x14ac:dyDescent="0.25">
      <c r="A270" s="130">
        <v>111</v>
      </c>
      <c r="B270" s="127"/>
      <c r="C270" s="127"/>
      <c r="D270" s="93" t="s">
        <v>39</v>
      </c>
      <c r="E270" s="127">
        <v>88</v>
      </c>
      <c r="F270" s="127" t="s">
        <v>605</v>
      </c>
      <c r="G270" s="127"/>
      <c r="H270" s="135"/>
      <c r="I270" s="132"/>
      <c r="J270" s="127"/>
      <c r="K270" s="75"/>
    </row>
    <row r="271" spans="1:11" x14ac:dyDescent="0.25">
      <c r="A271" s="130">
        <v>111</v>
      </c>
      <c r="B271" s="127"/>
      <c r="C271" s="127"/>
      <c r="D271" s="93" t="s">
        <v>39</v>
      </c>
      <c r="E271" s="127">
        <v>135</v>
      </c>
      <c r="F271" s="127" t="s">
        <v>681</v>
      </c>
      <c r="G271" s="127"/>
      <c r="H271" s="135"/>
      <c r="I271" s="132"/>
      <c r="J271" s="127"/>
      <c r="K271" s="75"/>
    </row>
    <row r="272" spans="1:11" x14ac:dyDescent="0.25">
      <c r="A272" s="130">
        <v>111</v>
      </c>
      <c r="B272" s="127"/>
      <c r="C272" s="155"/>
      <c r="D272" s="93" t="s">
        <v>39</v>
      </c>
      <c r="E272" s="127">
        <v>93</v>
      </c>
      <c r="F272" s="127" t="s">
        <v>607</v>
      </c>
      <c r="G272" s="127"/>
      <c r="H272" s="135"/>
      <c r="I272" s="132"/>
      <c r="J272" s="127"/>
      <c r="K272" s="75"/>
    </row>
    <row r="273" spans="1:11" x14ac:dyDescent="0.25">
      <c r="A273" s="130">
        <v>111</v>
      </c>
      <c r="B273" s="127"/>
      <c r="C273" s="155"/>
      <c r="D273" s="93" t="s">
        <v>39</v>
      </c>
      <c r="E273" s="127">
        <v>93</v>
      </c>
      <c r="F273" s="127" t="s">
        <v>607</v>
      </c>
      <c r="G273" s="127"/>
      <c r="H273" s="135"/>
      <c r="I273" s="132"/>
      <c r="J273" s="127"/>
      <c r="K273" s="75"/>
    </row>
    <row r="274" spans="1:11" x14ac:dyDescent="0.25">
      <c r="A274" s="130">
        <v>111</v>
      </c>
      <c r="B274" s="127"/>
      <c r="C274" s="155"/>
      <c r="D274" s="93" t="s">
        <v>39</v>
      </c>
      <c r="E274" s="127">
        <v>94</v>
      </c>
      <c r="F274" s="127" t="s">
        <v>680</v>
      </c>
      <c r="G274" s="127"/>
      <c r="H274" s="135"/>
      <c r="I274" s="132"/>
      <c r="J274" s="127"/>
      <c r="K274" s="75"/>
    </row>
    <row r="275" spans="1:11" x14ac:dyDescent="0.25">
      <c r="A275" s="130">
        <v>111</v>
      </c>
      <c r="B275" s="127"/>
      <c r="C275" s="155"/>
      <c r="D275" s="93" t="s">
        <v>39</v>
      </c>
      <c r="E275" s="127">
        <v>99</v>
      </c>
      <c r="F275" s="127" t="s">
        <v>477</v>
      </c>
      <c r="G275" s="127">
        <v>89</v>
      </c>
      <c r="H275" s="135" t="s">
        <v>683</v>
      </c>
      <c r="I275" s="132"/>
      <c r="J275" s="127"/>
      <c r="K275" s="75"/>
    </row>
    <row r="276" spans="1:11" x14ac:dyDescent="0.25">
      <c r="A276" s="130">
        <v>111</v>
      </c>
      <c r="B276" s="127"/>
      <c r="C276" s="155"/>
      <c r="D276" s="93" t="s">
        <v>603</v>
      </c>
      <c r="E276" s="127">
        <v>37</v>
      </c>
      <c r="F276" s="127" t="s">
        <v>467</v>
      </c>
      <c r="G276" s="127">
        <v>52</v>
      </c>
      <c r="H276" s="135" t="s">
        <v>404</v>
      </c>
      <c r="I276" s="132"/>
      <c r="J276" s="127"/>
      <c r="K276" s="75"/>
    </row>
    <row r="277" spans="1:11" x14ac:dyDescent="0.25">
      <c r="A277" s="130">
        <v>111</v>
      </c>
      <c r="B277" s="127"/>
      <c r="C277" s="155"/>
      <c r="D277" s="93" t="s">
        <v>603</v>
      </c>
      <c r="E277" s="127">
        <v>39</v>
      </c>
      <c r="F277" s="127" t="s">
        <v>373</v>
      </c>
      <c r="G277" s="127"/>
      <c r="H277" s="135"/>
      <c r="I277" s="132"/>
      <c r="J277" s="127"/>
      <c r="K277" s="75"/>
    </row>
    <row r="278" spans="1:11" x14ac:dyDescent="0.25">
      <c r="A278" s="130">
        <v>111</v>
      </c>
      <c r="B278" s="127"/>
      <c r="C278" s="155"/>
      <c r="D278" s="93" t="s">
        <v>603</v>
      </c>
      <c r="E278" s="127">
        <v>41</v>
      </c>
      <c r="F278" s="127" t="s">
        <v>550</v>
      </c>
      <c r="G278" s="127"/>
      <c r="H278" s="135"/>
      <c r="I278" s="132"/>
      <c r="J278" s="127"/>
      <c r="K278" s="75"/>
    </row>
    <row r="279" spans="1:11" x14ac:dyDescent="0.25">
      <c r="A279" s="130">
        <v>111</v>
      </c>
      <c r="B279" s="127"/>
      <c r="C279" s="155"/>
      <c r="D279" s="93" t="s">
        <v>603</v>
      </c>
      <c r="E279" s="127">
        <v>52</v>
      </c>
      <c r="F279" s="127" t="s">
        <v>404</v>
      </c>
      <c r="G279" s="127"/>
      <c r="H279" s="135"/>
      <c r="I279" s="132"/>
      <c r="J279" s="127"/>
      <c r="K279" s="75"/>
    </row>
    <row r="280" spans="1:11" x14ac:dyDescent="0.25">
      <c r="A280" s="199">
        <v>113</v>
      </c>
      <c r="B280" s="127"/>
      <c r="C280" s="155"/>
      <c r="D280" s="166" t="s">
        <v>412</v>
      </c>
      <c r="E280" s="127">
        <v>77</v>
      </c>
      <c r="F280" s="127" t="s">
        <v>192</v>
      </c>
      <c r="G280" s="127">
        <v>84</v>
      </c>
      <c r="H280" s="135" t="s">
        <v>190</v>
      </c>
      <c r="I280" s="132"/>
      <c r="J280" s="127"/>
      <c r="K280" s="75"/>
    </row>
    <row r="281" spans="1:11" x14ac:dyDescent="0.25">
      <c r="A281" s="199">
        <v>113</v>
      </c>
      <c r="B281" s="127"/>
      <c r="C281" s="155"/>
      <c r="D281" s="166" t="s">
        <v>412</v>
      </c>
      <c r="E281" s="127">
        <v>77</v>
      </c>
      <c r="F281" s="127" t="s">
        <v>192</v>
      </c>
      <c r="G281" s="127"/>
      <c r="H281" s="135"/>
      <c r="I281" s="127"/>
      <c r="J281" s="127"/>
      <c r="K281" s="75"/>
    </row>
    <row r="282" spans="1:11" x14ac:dyDescent="0.25">
      <c r="A282" s="199">
        <v>113</v>
      </c>
      <c r="B282" s="127"/>
      <c r="C282" s="155"/>
      <c r="D282" s="166" t="s">
        <v>412</v>
      </c>
      <c r="E282" s="127">
        <v>134</v>
      </c>
      <c r="F282" s="127" t="s">
        <v>206</v>
      </c>
      <c r="G282" s="147"/>
      <c r="H282" s="135"/>
      <c r="I282" s="132"/>
      <c r="J282" s="127"/>
      <c r="K282" s="75"/>
    </row>
    <row r="283" spans="1:11" x14ac:dyDescent="0.25">
      <c r="A283" s="199">
        <v>113</v>
      </c>
      <c r="B283" s="127"/>
      <c r="C283" s="155"/>
      <c r="D283" s="166" t="s">
        <v>412</v>
      </c>
      <c r="E283" s="127">
        <v>134</v>
      </c>
      <c r="F283" s="127" t="s">
        <v>206</v>
      </c>
      <c r="G283" s="147"/>
      <c r="H283" s="135"/>
      <c r="I283" s="132"/>
      <c r="J283" s="127"/>
      <c r="K283" s="75"/>
    </row>
    <row r="284" spans="1:11" x14ac:dyDescent="0.25">
      <c r="A284" s="199">
        <v>113</v>
      </c>
      <c r="B284" s="127"/>
      <c r="C284" s="155"/>
      <c r="D284" s="93" t="s">
        <v>551</v>
      </c>
      <c r="E284" s="127">
        <v>60</v>
      </c>
      <c r="F284" s="127" t="s">
        <v>684</v>
      </c>
      <c r="G284" s="127"/>
      <c r="H284" s="135"/>
      <c r="I284" s="132"/>
      <c r="J284" s="127"/>
      <c r="K284" s="75"/>
    </row>
    <row r="285" spans="1:11" x14ac:dyDescent="0.25">
      <c r="A285" s="200">
        <v>114</v>
      </c>
      <c r="B285" s="127"/>
      <c r="C285" s="155"/>
      <c r="D285" s="93" t="s">
        <v>118</v>
      </c>
      <c r="E285" s="127">
        <v>5</v>
      </c>
      <c r="F285" s="127" t="s">
        <v>122</v>
      </c>
      <c r="G285" s="127">
        <v>6</v>
      </c>
      <c r="H285" s="135" t="s">
        <v>125</v>
      </c>
      <c r="I285" s="132"/>
      <c r="J285" s="127"/>
      <c r="K285" s="75"/>
    </row>
    <row r="286" spans="1:11" x14ac:dyDescent="0.25">
      <c r="A286" s="200">
        <v>114</v>
      </c>
      <c r="B286" s="127"/>
      <c r="C286" s="155"/>
      <c r="D286" s="93" t="s">
        <v>118</v>
      </c>
      <c r="E286" s="127">
        <v>2</v>
      </c>
      <c r="F286" s="127" t="s">
        <v>123</v>
      </c>
      <c r="G286" s="127">
        <v>10</v>
      </c>
      <c r="H286" s="135" t="s">
        <v>652</v>
      </c>
      <c r="I286" s="132"/>
      <c r="J286" s="127"/>
      <c r="K286" s="75"/>
    </row>
    <row r="287" spans="1:11" x14ac:dyDescent="0.25">
      <c r="A287" s="200">
        <v>114</v>
      </c>
      <c r="B287" s="127"/>
      <c r="C287" s="155"/>
      <c r="D287" s="93" t="s">
        <v>118</v>
      </c>
      <c r="E287" s="127">
        <v>6</v>
      </c>
      <c r="F287" s="127" t="s">
        <v>125</v>
      </c>
      <c r="G287" s="127"/>
      <c r="H287" s="135"/>
      <c r="I287" s="132"/>
      <c r="J287" s="127"/>
      <c r="K287" s="75"/>
    </row>
    <row r="288" spans="1:11" x14ac:dyDescent="0.25">
      <c r="A288" s="200">
        <v>114</v>
      </c>
      <c r="B288" s="127"/>
      <c r="C288" s="155"/>
      <c r="D288" s="93" t="s">
        <v>118</v>
      </c>
      <c r="E288" s="127">
        <v>12</v>
      </c>
      <c r="F288" s="127" t="s">
        <v>641</v>
      </c>
      <c r="G288" s="127"/>
      <c r="H288" s="135"/>
      <c r="I288" s="132"/>
      <c r="J288" s="127"/>
      <c r="K288" s="75"/>
    </row>
    <row r="289" spans="1:11" x14ac:dyDescent="0.25">
      <c r="A289" s="200">
        <v>114</v>
      </c>
      <c r="B289" s="127"/>
      <c r="C289" s="155"/>
      <c r="D289" s="93" t="s">
        <v>118</v>
      </c>
      <c r="E289" s="127">
        <v>12</v>
      </c>
      <c r="F289" s="127" t="s">
        <v>641</v>
      </c>
      <c r="G289" s="147"/>
      <c r="H289" s="135"/>
      <c r="I289" s="132"/>
      <c r="J289" s="127"/>
      <c r="K289" s="75"/>
    </row>
    <row r="290" spans="1:11" x14ac:dyDescent="0.25">
      <c r="A290" s="200">
        <v>114</v>
      </c>
      <c r="B290" s="127"/>
      <c r="C290" s="155"/>
      <c r="D290" s="93" t="s">
        <v>118</v>
      </c>
      <c r="E290" s="127">
        <v>3</v>
      </c>
      <c r="F290" s="127" t="s">
        <v>312</v>
      </c>
      <c r="G290" s="127"/>
      <c r="H290" s="135"/>
      <c r="I290" s="132"/>
      <c r="J290" s="127"/>
      <c r="K290" s="75"/>
    </row>
    <row r="291" spans="1:11" x14ac:dyDescent="0.25">
      <c r="A291" s="200">
        <v>114</v>
      </c>
      <c r="B291" s="127"/>
      <c r="C291" s="155"/>
      <c r="D291" s="93" t="s">
        <v>118</v>
      </c>
      <c r="E291" s="127">
        <v>3</v>
      </c>
      <c r="F291" s="127" t="s">
        <v>312</v>
      </c>
      <c r="G291" s="147"/>
      <c r="H291" s="135"/>
      <c r="I291" s="132"/>
      <c r="J291" s="127"/>
      <c r="K291" s="75"/>
    </row>
    <row r="292" spans="1:11" x14ac:dyDescent="0.25">
      <c r="A292" s="200">
        <v>114</v>
      </c>
      <c r="B292" s="127"/>
      <c r="C292" s="155"/>
      <c r="D292" s="93" t="s">
        <v>38</v>
      </c>
      <c r="E292" s="127">
        <v>17</v>
      </c>
      <c r="F292" s="127" t="s">
        <v>13</v>
      </c>
      <c r="G292" s="127">
        <v>23</v>
      </c>
      <c r="H292" s="135" t="s">
        <v>11</v>
      </c>
      <c r="I292" s="132"/>
      <c r="J292" s="127"/>
      <c r="K292" s="75"/>
    </row>
    <row r="293" spans="1:11" x14ac:dyDescent="0.25">
      <c r="A293" s="200">
        <v>114</v>
      </c>
      <c r="B293" s="127"/>
      <c r="C293" s="155"/>
      <c r="D293" s="93" t="s">
        <v>38</v>
      </c>
      <c r="E293" s="127">
        <v>23</v>
      </c>
      <c r="F293" s="127" t="s">
        <v>11</v>
      </c>
      <c r="G293" s="147"/>
      <c r="H293" s="135"/>
      <c r="I293" s="132"/>
      <c r="J293" s="127"/>
      <c r="K293" s="75"/>
    </row>
    <row r="294" spans="1:11" x14ac:dyDescent="0.25">
      <c r="A294" s="200">
        <v>114</v>
      </c>
      <c r="B294" s="127"/>
      <c r="C294" s="155"/>
      <c r="D294" s="93" t="s">
        <v>38</v>
      </c>
      <c r="E294" s="127">
        <v>26</v>
      </c>
      <c r="F294" s="127" t="s">
        <v>420</v>
      </c>
      <c r="G294" s="147"/>
      <c r="H294" s="135"/>
      <c r="I294" s="132"/>
      <c r="J294" s="127"/>
      <c r="K294" s="75"/>
    </row>
    <row r="295" spans="1:11" x14ac:dyDescent="0.25">
      <c r="A295" s="200">
        <v>114</v>
      </c>
      <c r="B295" s="127"/>
      <c r="C295" s="155"/>
      <c r="D295" s="93" t="s">
        <v>38</v>
      </c>
      <c r="E295" s="127">
        <v>27</v>
      </c>
      <c r="F295" s="127" t="s">
        <v>553</v>
      </c>
      <c r="G295" s="127"/>
      <c r="H295" s="135"/>
      <c r="I295" s="132"/>
      <c r="J295" s="127"/>
      <c r="K295" s="75"/>
    </row>
    <row r="296" spans="1:11" x14ac:dyDescent="0.25">
      <c r="A296" s="198">
        <v>112</v>
      </c>
      <c r="B296" s="127"/>
      <c r="C296" s="155"/>
      <c r="D296" s="93" t="s">
        <v>601</v>
      </c>
      <c r="E296" s="127">
        <v>126</v>
      </c>
      <c r="F296" s="127" t="s">
        <v>685</v>
      </c>
      <c r="G296" s="147"/>
      <c r="H296" s="135"/>
      <c r="I296" s="132"/>
      <c r="J296" s="127"/>
      <c r="K296" s="75"/>
    </row>
    <row r="297" spans="1:11" x14ac:dyDescent="0.25">
      <c r="A297" s="198">
        <v>112</v>
      </c>
      <c r="B297" s="127"/>
      <c r="C297" s="155"/>
      <c r="D297" s="93" t="s">
        <v>601</v>
      </c>
      <c r="E297" s="127">
        <v>129</v>
      </c>
      <c r="F297" s="127" t="s">
        <v>686</v>
      </c>
      <c r="G297" s="147"/>
      <c r="H297" s="135"/>
      <c r="I297" s="132"/>
      <c r="J297" s="127"/>
      <c r="K297" s="75"/>
    </row>
    <row r="298" spans="1:11" x14ac:dyDescent="0.25">
      <c r="A298" s="198">
        <v>112</v>
      </c>
      <c r="B298" s="127"/>
      <c r="C298" s="155"/>
      <c r="D298" s="241" t="s">
        <v>139</v>
      </c>
      <c r="E298" s="127">
        <v>106</v>
      </c>
      <c r="F298" s="127" t="s">
        <v>461</v>
      </c>
      <c r="G298" s="147">
        <v>106</v>
      </c>
      <c r="H298" s="135" t="s">
        <v>461</v>
      </c>
      <c r="I298" s="132"/>
      <c r="J298" s="127"/>
      <c r="K298" s="75"/>
    </row>
    <row r="299" spans="1:11" x14ac:dyDescent="0.25">
      <c r="A299" s="198">
        <v>112</v>
      </c>
      <c r="B299" s="127"/>
      <c r="C299" s="155"/>
      <c r="D299" s="241" t="s">
        <v>139</v>
      </c>
      <c r="E299" s="127">
        <v>106</v>
      </c>
      <c r="F299" s="127" t="s">
        <v>461</v>
      </c>
      <c r="G299" s="147">
        <v>106</v>
      </c>
      <c r="H299" s="135" t="s">
        <v>461</v>
      </c>
      <c r="I299" s="132"/>
      <c r="J299" s="127"/>
      <c r="K299" s="75"/>
    </row>
    <row r="300" spans="1:11" x14ac:dyDescent="0.25">
      <c r="A300" s="198">
        <v>112</v>
      </c>
      <c r="B300" s="127"/>
      <c r="C300" s="155"/>
      <c r="D300" s="241" t="s">
        <v>139</v>
      </c>
      <c r="E300" s="127">
        <v>106</v>
      </c>
      <c r="F300" s="127" t="s">
        <v>461</v>
      </c>
      <c r="G300" s="127">
        <v>106</v>
      </c>
      <c r="H300" s="135" t="s">
        <v>461</v>
      </c>
      <c r="I300" s="127"/>
      <c r="J300" s="127"/>
      <c r="K300" s="75"/>
    </row>
    <row r="301" spans="1:11" x14ac:dyDescent="0.25">
      <c r="A301" s="198">
        <v>112</v>
      </c>
      <c r="B301" s="127"/>
      <c r="C301" s="155"/>
      <c r="D301" s="241" t="s">
        <v>139</v>
      </c>
      <c r="E301" s="127">
        <v>111</v>
      </c>
      <c r="F301" s="127" t="s">
        <v>669</v>
      </c>
      <c r="G301" s="127"/>
      <c r="H301" s="135"/>
      <c r="I301" s="132"/>
      <c r="J301" s="127"/>
      <c r="K301" s="75"/>
    </row>
    <row r="302" spans="1:11" x14ac:dyDescent="0.25">
      <c r="A302" s="198">
        <v>112</v>
      </c>
      <c r="B302" s="127"/>
      <c r="C302" s="155"/>
      <c r="D302" s="241" t="s">
        <v>139</v>
      </c>
      <c r="E302" s="127">
        <v>111</v>
      </c>
      <c r="F302" s="127" t="s">
        <v>669</v>
      </c>
      <c r="G302" s="127"/>
      <c r="H302" s="135"/>
      <c r="I302" s="132"/>
      <c r="J302" s="127"/>
      <c r="K302" s="75"/>
    </row>
    <row r="303" spans="1:11" x14ac:dyDescent="0.25">
      <c r="A303" s="198">
        <v>112</v>
      </c>
      <c r="B303" s="127"/>
      <c r="C303" s="155"/>
      <c r="D303" s="241" t="s">
        <v>139</v>
      </c>
      <c r="E303" s="127">
        <v>112</v>
      </c>
      <c r="F303" s="127" t="s">
        <v>687</v>
      </c>
      <c r="G303" s="127"/>
      <c r="H303" s="135"/>
      <c r="I303" s="132"/>
      <c r="J303" s="127"/>
      <c r="K303" s="75"/>
    </row>
    <row r="304" spans="1:11" x14ac:dyDescent="0.25">
      <c r="A304" s="198">
        <v>112</v>
      </c>
      <c r="B304" s="127"/>
      <c r="C304" s="155"/>
      <c r="D304" s="241" t="s">
        <v>139</v>
      </c>
      <c r="E304" s="127">
        <v>116</v>
      </c>
      <c r="F304" s="127" t="s">
        <v>378</v>
      </c>
      <c r="G304" s="147"/>
      <c r="H304" s="135"/>
      <c r="I304" s="132"/>
      <c r="J304" s="127"/>
      <c r="K304" s="75"/>
    </row>
    <row r="305" spans="1:11" x14ac:dyDescent="0.25">
      <c r="A305" s="198">
        <v>112</v>
      </c>
      <c r="B305" s="167"/>
      <c r="C305" s="155"/>
      <c r="D305" s="241" t="s">
        <v>139</v>
      </c>
      <c r="E305" s="127">
        <v>116</v>
      </c>
      <c r="F305" s="127" t="s">
        <v>378</v>
      </c>
      <c r="G305" s="147"/>
      <c r="H305" s="135"/>
      <c r="I305" s="132"/>
      <c r="J305" s="127"/>
      <c r="K305" s="75"/>
    </row>
    <row r="306" spans="1:11" x14ac:dyDescent="0.25">
      <c r="A306" s="198">
        <v>112</v>
      </c>
      <c r="B306" s="167"/>
      <c r="C306" s="155"/>
      <c r="D306" s="241" t="s">
        <v>139</v>
      </c>
      <c r="E306" s="127">
        <v>137</v>
      </c>
      <c r="F306" s="127" t="s">
        <v>688</v>
      </c>
      <c r="G306" s="127"/>
      <c r="H306" s="135"/>
      <c r="I306" s="132"/>
      <c r="J306" s="127"/>
      <c r="K306" s="75"/>
    </row>
    <row r="307" spans="1:11" x14ac:dyDescent="0.25">
      <c r="A307" s="130">
        <v>121</v>
      </c>
      <c r="B307" s="127"/>
      <c r="C307" s="155"/>
      <c r="D307" s="241" t="s">
        <v>118</v>
      </c>
      <c r="E307" s="127">
        <v>6</v>
      </c>
      <c r="F307" s="127" t="s">
        <v>125</v>
      </c>
      <c r="G307" s="127">
        <v>16</v>
      </c>
      <c r="H307" s="135" t="s">
        <v>626</v>
      </c>
      <c r="I307" s="132"/>
      <c r="J307" s="127"/>
      <c r="K307" s="75"/>
    </row>
    <row r="308" spans="1:11" x14ac:dyDescent="0.25">
      <c r="A308" s="130">
        <v>121</v>
      </c>
      <c r="B308" s="127"/>
      <c r="C308" s="155"/>
      <c r="D308" s="241" t="s">
        <v>118</v>
      </c>
      <c r="E308" s="127">
        <v>6</v>
      </c>
      <c r="F308" s="127" t="s">
        <v>125</v>
      </c>
      <c r="G308" s="147"/>
      <c r="H308" s="135"/>
      <c r="I308" s="132"/>
      <c r="J308" s="127"/>
      <c r="K308" s="75"/>
    </row>
    <row r="309" spans="1:11" x14ac:dyDescent="0.25">
      <c r="A309" s="130">
        <v>121</v>
      </c>
      <c r="B309" s="127"/>
      <c r="C309" s="155"/>
      <c r="D309" s="241" t="s">
        <v>118</v>
      </c>
      <c r="E309" s="127">
        <v>6</v>
      </c>
      <c r="F309" s="127" t="s">
        <v>125</v>
      </c>
      <c r="G309" s="127"/>
      <c r="H309" s="135"/>
      <c r="I309" s="132"/>
      <c r="J309" s="127"/>
      <c r="K309" s="75"/>
    </row>
    <row r="310" spans="1:11" x14ac:dyDescent="0.25">
      <c r="A310" s="130">
        <v>121</v>
      </c>
      <c r="B310" s="127"/>
      <c r="C310" s="155"/>
      <c r="D310" s="241" t="s">
        <v>118</v>
      </c>
      <c r="E310" s="127">
        <v>3</v>
      </c>
      <c r="F310" s="127" t="s">
        <v>312</v>
      </c>
      <c r="G310" s="147"/>
      <c r="H310" s="135"/>
      <c r="I310" s="132"/>
      <c r="J310" s="127"/>
      <c r="K310" s="75"/>
    </row>
    <row r="311" spans="1:11" x14ac:dyDescent="0.25">
      <c r="A311" s="130">
        <v>121</v>
      </c>
      <c r="B311" s="127"/>
      <c r="C311" s="155"/>
      <c r="D311" s="241" t="s">
        <v>118</v>
      </c>
      <c r="E311" s="127">
        <v>16</v>
      </c>
      <c r="F311" s="127" t="s">
        <v>626</v>
      </c>
      <c r="G311" s="127"/>
      <c r="H311" s="135"/>
      <c r="I311" s="132"/>
      <c r="J311" s="127"/>
      <c r="K311" s="75"/>
    </row>
    <row r="312" spans="1:11" x14ac:dyDescent="0.25">
      <c r="A312" s="130">
        <v>121</v>
      </c>
      <c r="B312" s="127"/>
      <c r="C312" s="155"/>
      <c r="D312" s="241" t="s">
        <v>118</v>
      </c>
      <c r="E312" s="127">
        <v>16</v>
      </c>
      <c r="F312" s="127" t="s">
        <v>626</v>
      </c>
      <c r="G312" s="147"/>
      <c r="H312" s="135"/>
      <c r="I312" s="132"/>
      <c r="J312" s="127"/>
      <c r="K312" s="75"/>
    </row>
    <row r="313" spans="1:11" x14ac:dyDescent="0.25">
      <c r="A313" s="130">
        <v>121</v>
      </c>
      <c r="B313" s="127"/>
      <c r="C313" s="155"/>
      <c r="D313" s="241" t="s">
        <v>118</v>
      </c>
      <c r="E313" s="127">
        <v>2</v>
      </c>
      <c r="F313" s="127" t="s">
        <v>123</v>
      </c>
      <c r="G313" s="147"/>
      <c r="H313" s="135"/>
      <c r="I313" s="132"/>
      <c r="J313" s="127"/>
      <c r="K313" s="75"/>
    </row>
    <row r="314" spans="1:11" x14ac:dyDescent="0.25">
      <c r="A314" s="130">
        <v>121</v>
      </c>
      <c r="B314" s="127"/>
      <c r="C314" s="155"/>
      <c r="D314" s="241" t="s">
        <v>39</v>
      </c>
      <c r="E314" s="127">
        <v>94</v>
      </c>
      <c r="F314" s="127" t="s">
        <v>680</v>
      </c>
      <c r="G314" s="127"/>
      <c r="H314" s="135"/>
      <c r="I314" s="132"/>
      <c r="J314" s="127"/>
      <c r="K314" s="75"/>
    </row>
    <row r="315" spans="1:11" x14ac:dyDescent="0.25">
      <c r="A315" s="130">
        <v>121</v>
      </c>
      <c r="B315" s="127"/>
      <c r="C315" s="155"/>
      <c r="D315" s="241" t="s">
        <v>39</v>
      </c>
      <c r="E315" s="127">
        <v>94</v>
      </c>
      <c r="F315" s="127" t="s">
        <v>680</v>
      </c>
      <c r="G315" s="147"/>
      <c r="H315" s="135"/>
      <c r="I315" s="132"/>
      <c r="J315" s="127"/>
      <c r="K315" s="75"/>
    </row>
    <row r="316" spans="1:11" x14ac:dyDescent="0.25">
      <c r="A316" s="130">
        <v>121</v>
      </c>
      <c r="B316" s="127"/>
      <c r="C316" s="155"/>
      <c r="D316" s="241" t="s">
        <v>39</v>
      </c>
      <c r="E316" s="127">
        <v>92</v>
      </c>
      <c r="F316" s="127" t="s">
        <v>588</v>
      </c>
      <c r="G316" s="147"/>
      <c r="H316" s="135"/>
      <c r="I316" s="132"/>
      <c r="J316" s="127"/>
      <c r="K316" s="75"/>
    </row>
    <row r="317" spans="1:11" x14ac:dyDescent="0.25">
      <c r="A317" s="130">
        <v>121</v>
      </c>
      <c r="B317" s="127"/>
      <c r="C317" s="155"/>
      <c r="D317" s="241" t="s">
        <v>39</v>
      </c>
      <c r="E317" s="127"/>
      <c r="F317" s="127" t="s">
        <v>596</v>
      </c>
      <c r="G317" s="127"/>
      <c r="H317" s="135"/>
      <c r="I317" s="127"/>
      <c r="J317" s="127"/>
      <c r="K317" s="75"/>
    </row>
    <row r="318" spans="1:11" x14ac:dyDescent="0.25">
      <c r="A318" s="199">
        <v>123</v>
      </c>
      <c r="B318" s="127"/>
      <c r="C318" s="155"/>
      <c r="D318" s="93" t="s">
        <v>551</v>
      </c>
      <c r="E318" s="127">
        <v>61</v>
      </c>
      <c r="F318" s="167" t="s">
        <v>619</v>
      </c>
      <c r="G318" s="147"/>
      <c r="H318" s="135"/>
      <c r="I318" s="132"/>
      <c r="J318" s="127"/>
      <c r="K318" s="75"/>
    </row>
    <row r="319" spans="1:11" x14ac:dyDescent="0.25">
      <c r="A319" s="199">
        <v>123</v>
      </c>
      <c r="B319" s="127"/>
      <c r="C319" s="155"/>
      <c r="D319" s="93" t="s">
        <v>551</v>
      </c>
      <c r="E319" s="127">
        <v>61</v>
      </c>
      <c r="F319" s="167" t="s">
        <v>619</v>
      </c>
      <c r="G319" s="127"/>
      <c r="H319" s="135"/>
      <c r="I319" s="132"/>
      <c r="J319" s="127"/>
      <c r="K319" s="75"/>
    </row>
    <row r="320" spans="1:11" x14ac:dyDescent="0.25">
      <c r="A320" s="199">
        <v>123</v>
      </c>
      <c r="B320" s="127"/>
      <c r="C320" s="155"/>
      <c r="D320" s="93" t="s">
        <v>551</v>
      </c>
      <c r="E320" s="127"/>
      <c r="F320" s="167" t="s">
        <v>596</v>
      </c>
      <c r="G320" s="127"/>
      <c r="H320" s="135"/>
      <c r="I320" s="127"/>
      <c r="J320" s="127"/>
      <c r="K320" s="75"/>
    </row>
    <row r="321" spans="1:11" x14ac:dyDescent="0.25">
      <c r="A321" s="199">
        <v>123</v>
      </c>
      <c r="B321" s="127"/>
      <c r="C321" s="155"/>
      <c r="D321" s="93" t="s">
        <v>551</v>
      </c>
      <c r="E321" s="127"/>
      <c r="F321" s="167" t="s">
        <v>596</v>
      </c>
      <c r="G321" s="147"/>
      <c r="H321" s="135"/>
      <c r="I321" s="132"/>
      <c r="J321" s="127"/>
      <c r="K321" s="75"/>
    </row>
    <row r="322" spans="1:11" x14ac:dyDescent="0.25">
      <c r="A322" s="199">
        <v>123</v>
      </c>
      <c r="B322" s="127"/>
      <c r="C322" s="155"/>
      <c r="D322" s="93" t="s">
        <v>551</v>
      </c>
      <c r="E322" s="127"/>
      <c r="F322" s="167" t="s">
        <v>596</v>
      </c>
      <c r="G322" s="147"/>
      <c r="H322" s="135"/>
      <c r="I322" s="132"/>
      <c r="J322" s="127"/>
      <c r="K322" s="75"/>
    </row>
    <row r="323" spans="1:11" x14ac:dyDescent="0.25">
      <c r="A323" s="199">
        <v>123</v>
      </c>
      <c r="B323" s="127"/>
      <c r="C323" s="155"/>
      <c r="D323" s="93" t="s">
        <v>551</v>
      </c>
      <c r="E323" s="127"/>
      <c r="F323" s="167" t="s">
        <v>596</v>
      </c>
      <c r="G323" s="147"/>
      <c r="H323" s="135"/>
      <c r="I323" s="132"/>
      <c r="J323" s="127"/>
      <c r="K323" s="75"/>
    </row>
    <row r="324" spans="1:11" x14ac:dyDescent="0.25">
      <c r="A324" s="199">
        <v>123</v>
      </c>
      <c r="B324" s="127"/>
      <c r="C324" s="155"/>
      <c r="D324" s="241" t="s">
        <v>139</v>
      </c>
      <c r="E324" s="127">
        <v>100</v>
      </c>
      <c r="F324" s="127" t="s">
        <v>154</v>
      </c>
      <c r="G324" s="147">
        <v>101</v>
      </c>
      <c r="H324" s="135" t="s">
        <v>144</v>
      </c>
      <c r="I324" s="132"/>
      <c r="J324" s="127"/>
      <c r="K324" s="75"/>
    </row>
    <row r="325" spans="1:11" x14ac:dyDescent="0.25">
      <c r="A325" s="199">
        <v>123</v>
      </c>
      <c r="B325" s="127"/>
      <c r="C325" s="155"/>
      <c r="D325" s="241" t="s">
        <v>139</v>
      </c>
      <c r="E325" s="127">
        <v>111</v>
      </c>
      <c r="F325" s="127" t="s">
        <v>669</v>
      </c>
      <c r="G325" s="127">
        <v>101</v>
      </c>
      <c r="H325" s="135" t="s">
        <v>144</v>
      </c>
      <c r="I325" s="132"/>
      <c r="J325" s="127"/>
      <c r="K325" s="75"/>
    </row>
    <row r="326" spans="1:11" x14ac:dyDescent="0.25">
      <c r="A326" s="199">
        <v>123</v>
      </c>
      <c r="B326" s="127"/>
      <c r="C326" s="155"/>
      <c r="D326" s="241" t="s">
        <v>139</v>
      </c>
      <c r="E326" s="127">
        <v>111</v>
      </c>
      <c r="F326" s="127" t="s">
        <v>669</v>
      </c>
      <c r="G326" s="127">
        <v>111</v>
      </c>
      <c r="H326" s="135" t="s">
        <v>669</v>
      </c>
      <c r="I326" s="132"/>
      <c r="J326" s="127"/>
      <c r="K326" s="75"/>
    </row>
    <row r="327" spans="1:11" x14ac:dyDescent="0.25">
      <c r="A327" s="199">
        <v>123</v>
      </c>
      <c r="B327" s="127"/>
      <c r="C327" s="155"/>
      <c r="D327" s="241" t="s">
        <v>139</v>
      </c>
      <c r="E327" s="127">
        <v>111</v>
      </c>
      <c r="F327" s="127" t="s">
        <v>669</v>
      </c>
      <c r="G327" s="147">
        <v>114</v>
      </c>
      <c r="H327" s="135" t="s">
        <v>578</v>
      </c>
      <c r="I327" s="132"/>
      <c r="J327" s="127"/>
      <c r="K327" s="75"/>
    </row>
    <row r="328" spans="1:11" x14ac:dyDescent="0.25">
      <c r="A328" s="199">
        <v>123</v>
      </c>
      <c r="B328" s="127"/>
      <c r="C328" s="155"/>
      <c r="D328" s="241" t="s">
        <v>139</v>
      </c>
      <c r="E328" s="127">
        <v>112</v>
      </c>
      <c r="F328" s="127" t="s">
        <v>687</v>
      </c>
      <c r="G328" s="147">
        <v>116</v>
      </c>
      <c r="H328" s="135" t="s">
        <v>378</v>
      </c>
      <c r="I328" s="132"/>
      <c r="J328" s="127"/>
      <c r="K328" s="75"/>
    </row>
    <row r="329" spans="1:11" x14ac:dyDescent="0.25">
      <c r="A329" s="199">
        <v>123</v>
      </c>
      <c r="B329" s="127"/>
      <c r="C329" s="155"/>
      <c r="D329" s="241" t="s">
        <v>139</v>
      </c>
      <c r="E329" s="127">
        <v>112</v>
      </c>
      <c r="F329" s="127" t="s">
        <v>687</v>
      </c>
      <c r="G329" s="127"/>
      <c r="H329" s="135"/>
      <c r="I329" s="132"/>
      <c r="J329" s="127"/>
      <c r="K329" s="75"/>
    </row>
    <row r="330" spans="1:11" x14ac:dyDescent="0.25">
      <c r="A330" s="199">
        <v>123</v>
      </c>
      <c r="B330" s="127"/>
      <c r="C330" s="155"/>
      <c r="D330" s="241" t="s">
        <v>139</v>
      </c>
      <c r="E330" s="127">
        <v>114</v>
      </c>
      <c r="F330" s="127" t="s">
        <v>578</v>
      </c>
      <c r="G330" s="147"/>
      <c r="H330" s="135"/>
      <c r="I330" s="132"/>
      <c r="J330" s="127"/>
      <c r="K330" s="75"/>
    </row>
    <row r="331" spans="1:11" x14ac:dyDescent="0.25">
      <c r="A331" s="199">
        <v>123</v>
      </c>
      <c r="B331" s="127"/>
      <c r="C331" s="155"/>
      <c r="D331" s="241" t="s">
        <v>139</v>
      </c>
      <c r="E331" s="127">
        <v>116</v>
      </c>
      <c r="F331" s="127" t="s">
        <v>378</v>
      </c>
      <c r="G331" s="147"/>
      <c r="H331" s="135"/>
      <c r="I331" s="132"/>
      <c r="J331" s="127"/>
      <c r="K331" s="75"/>
    </row>
    <row r="332" spans="1:11" x14ac:dyDescent="0.25">
      <c r="A332" s="200">
        <v>124</v>
      </c>
      <c r="B332" s="127"/>
      <c r="C332" s="155"/>
      <c r="D332" s="93" t="s">
        <v>601</v>
      </c>
      <c r="E332" s="127">
        <v>126</v>
      </c>
      <c r="F332" s="127" t="s">
        <v>685</v>
      </c>
      <c r="G332" s="127"/>
      <c r="H332" s="135"/>
      <c r="I332" s="132"/>
      <c r="J332" s="127"/>
      <c r="K332" s="75"/>
    </row>
    <row r="333" spans="1:11" x14ac:dyDescent="0.25">
      <c r="A333" s="200">
        <v>124</v>
      </c>
      <c r="B333" s="127"/>
      <c r="C333" s="155"/>
      <c r="D333" s="93" t="s">
        <v>601</v>
      </c>
      <c r="E333" s="127">
        <v>126</v>
      </c>
      <c r="F333" s="127" t="s">
        <v>685</v>
      </c>
      <c r="G333" s="147"/>
      <c r="H333" s="135"/>
      <c r="I333" s="132"/>
      <c r="J333" s="127"/>
      <c r="K333" s="75"/>
    </row>
    <row r="334" spans="1:11" x14ac:dyDescent="0.25">
      <c r="A334" s="200">
        <v>124</v>
      </c>
      <c r="B334" s="127"/>
      <c r="C334" s="155"/>
      <c r="D334" s="93" t="s">
        <v>38</v>
      </c>
      <c r="E334" s="127">
        <v>17</v>
      </c>
      <c r="F334" s="127" t="s">
        <v>13</v>
      </c>
      <c r="G334" s="127">
        <v>25</v>
      </c>
      <c r="H334" s="135" t="s">
        <v>9</v>
      </c>
      <c r="I334" s="127"/>
      <c r="J334" s="127"/>
      <c r="K334" s="75"/>
    </row>
    <row r="335" spans="1:11" x14ac:dyDescent="0.25">
      <c r="A335" s="200">
        <v>124</v>
      </c>
      <c r="B335" s="127"/>
      <c r="C335" s="155"/>
      <c r="D335" s="93" t="s">
        <v>38</v>
      </c>
      <c r="E335" s="127">
        <v>26</v>
      </c>
      <c r="F335" s="127" t="s">
        <v>420</v>
      </c>
      <c r="G335" s="127">
        <v>26</v>
      </c>
      <c r="H335" s="135" t="s">
        <v>420</v>
      </c>
      <c r="I335" s="132"/>
      <c r="J335" s="127"/>
      <c r="K335" s="75"/>
    </row>
    <row r="336" spans="1:11" x14ac:dyDescent="0.25">
      <c r="A336" s="200">
        <v>124</v>
      </c>
      <c r="B336" s="127"/>
      <c r="C336" s="155"/>
      <c r="D336" s="93" t="s">
        <v>38</v>
      </c>
      <c r="E336" s="127">
        <v>27</v>
      </c>
      <c r="F336" s="127" t="s">
        <v>553</v>
      </c>
      <c r="G336" s="127">
        <v>33</v>
      </c>
      <c r="H336" s="135" t="s">
        <v>585</v>
      </c>
      <c r="I336" s="132"/>
      <c r="J336" s="127"/>
      <c r="K336" s="75"/>
    </row>
    <row r="337" spans="1:11" x14ac:dyDescent="0.25">
      <c r="A337" s="200">
        <v>124</v>
      </c>
      <c r="B337" s="127"/>
      <c r="C337" s="155"/>
      <c r="D337" s="93" t="s">
        <v>38</v>
      </c>
      <c r="E337" s="127">
        <v>27</v>
      </c>
      <c r="F337" s="127" t="s">
        <v>553</v>
      </c>
      <c r="G337" s="127">
        <v>33</v>
      </c>
      <c r="H337" s="135" t="s">
        <v>585</v>
      </c>
      <c r="I337" s="132"/>
      <c r="J337" s="127"/>
      <c r="K337" s="75"/>
    </row>
    <row r="338" spans="1:11" x14ac:dyDescent="0.25">
      <c r="A338" s="200">
        <v>124</v>
      </c>
      <c r="B338" s="127"/>
      <c r="C338" s="155"/>
      <c r="D338" s="93" t="s">
        <v>38</v>
      </c>
      <c r="E338" s="127">
        <v>27</v>
      </c>
      <c r="F338" s="127" t="s">
        <v>553</v>
      </c>
      <c r="G338" s="147"/>
      <c r="H338" s="135"/>
      <c r="I338" s="132"/>
      <c r="J338" s="127"/>
      <c r="K338" s="75"/>
    </row>
    <row r="339" spans="1:11" x14ac:dyDescent="0.25">
      <c r="A339" s="200">
        <v>124</v>
      </c>
      <c r="B339" s="127"/>
      <c r="C339" s="155"/>
      <c r="D339" s="93" t="s">
        <v>38</v>
      </c>
      <c r="E339" s="127">
        <v>28</v>
      </c>
      <c r="F339" s="127" t="s">
        <v>19</v>
      </c>
      <c r="G339" s="147"/>
      <c r="H339" s="135"/>
      <c r="I339" s="132"/>
      <c r="J339" s="127"/>
      <c r="K339" s="75"/>
    </row>
    <row r="340" spans="1:11" x14ac:dyDescent="0.25">
      <c r="A340" s="200">
        <v>124</v>
      </c>
      <c r="B340" s="127"/>
      <c r="C340" s="155"/>
      <c r="D340" s="93" t="s">
        <v>38</v>
      </c>
      <c r="E340" s="127">
        <v>34</v>
      </c>
      <c r="F340" s="127" t="s">
        <v>64</v>
      </c>
      <c r="G340" s="127"/>
      <c r="H340" s="135"/>
      <c r="I340" s="132"/>
      <c r="J340" s="127"/>
      <c r="K340" s="75"/>
    </row>
    <row r="341" spans="1:11" x14ac:dyDescent="0.25">
      <c r="A341" s="130">
        <v>131</v>
      </c>
      <c r="B341" s="127"/>
      <c r="C341" s="155"/>
      <c r="D341" s="93" t="s">
        <v>551</v>
      </c>
      <c r="E341" s="127">
        <v>63</v>
      </c>
      <c r="F341" s="127" t="s">
        <v>458</v>
      </c>
      <c r="G341" s="147"/>
      <c r="H341" s="135"/>
      <c r="I341" s="132"/>
      <c r="J341" s="127"/>
      <c r="K341" s="75"/>
    </row>
    <row r="342" spans="1:11" x14ac:dyDescent="0.25">
      <c r="A342" s="130">
        <v>131</v>
      </c>
      <c r="B342" s="127"/>
      <c r="C342" s="155"/>
      <c r="D342" s="93" t="s">
        <v>551</v>
      </c>
      <c r="E342" s="127">
        <v>65</v>
      </c>
      <c r="F342" s="127" t="s">
        <v>677</v>
      </c>
      <c r="G342" s="147"/>
      <c r="H342" s="135"/>
      <c r="I342" s="132"/>
      <c r="J342" s="127"/>
      <c r="K342" s="75"/>
    </row>
    <row r="343" spans="1:11" x14ac:dyDescent="0.25">
      <c r="A343" s="130">
        <v>131</v>
      </c>
      <c r="B343" s="127"/>
      <c r="C343" s="155"/>
      <c r="D343" s="93" t="s">
        <v>551</v>
      </c>
      <c r="E343" s="127">
        <v>66</v>
      </c>
      <c r="F343" s="127" t="s">
        <v>690</v>
      </c>
      <c r="G343" s="127"/>
      <c r="H343" s="135"/>
      <c r="I343" s="132"/>
      <c r="J343" s="127"/>
      <c r="K343" s="75"/>
    </row>
    <row r="344" spans="1:11" x14ac:dyDescent="0.25">
      <c r="A344" s="130">
        <v>131</v>
      </c>
      <c r="B344" s="127"/>
      <c r="C344" s="155"/>
      <c r="D344" s="93" t="s">
        <v>551</v>
      </c>
      <c r="E344" s="127">
        <v>67</v>
      </c>
      <c r="F344" s="127" t="s">
        <v>664</v>
      </c>
      <c r="G344" s="127"/>
      <c r="H344" s="135"/>
      <c r="I344" s="132"/>
      <c r="J344" s="127"/>
      <c r="K344" s="75"/>
    </row>
    <row r="345" spans="1:11" x14ac:dyDescent="0.25">
      <c r="A345" s="130">
        <v>131</v>
      </c>
      <c r="B345" s="127"/>
      <c r="C345" s="155"/>
      <c r="D345" s="93" t="s">
        <v>38</v>
      </c>
      <c r="E345" s="127">
        <v>19</v>
      </c>
      <c r="F345" s="127" t="s">
        <v>34</v>
      </c>
      <c r="G345" s="127"/>
      <c r="H345" s="135"/>
      <c r="I345" s="132"/>
      <c r="J345" s="127"/>
      <c r="K345" s="75"/>
    </row>
    <row r="346" spans="1:11" x14ac:dyDescent="0.25">
      <c r="A346" s="130">
        <v>131</v>
      </c>
      <c r="B346" s="127"/>
      <c r="C346" s="155"/>
      <c r="D346" s="93" t="s">
        <v>38</v>
      </c>
      <c r="E346" s="127">
        <v>27</v>
      </c>
      <c r="F346" s="127" t="s">
        <v>553</v>
      </c>
      <c r="G346" s="147"/>
      <c r="H346" s="135"/>
      <c r="I346" s="132"/>
      <c r="J346" s="127"/>
      <c r="K346" s="75"/>
    </row>
    <row r="347" spans="1:11" x14ac:dyDescent="0.25">
      <c r="A347" s="130">
        <v>131</v>
      </c>
      <c r="B347" s="127"/>
      <c r="C347" s="155"/>
      <c r="D347" s="93" t="s">
        <v>38</v>
      </c>
      <c r="E347" s="127">
        <v>32</v>
      </c>
      <c r="F347" s="127" t="s">
        <v>129</v>
      </c>
      <c r="G347" s="147"/>
      <c r="H347" s="135"/>
      <c r="I347" s="132"/>
      <c r="J347" s="127"/>
      <c r="K347" s="75"/>
    </row>
    <row r="348" spans="1:11" x14ac:dyDescent="0.25">
      <c r="A348" s="198">
        <v>132</v>
      </c>
      <c r="B348" s="127"/>
      <c r="C348" s="155"/>
      <c r="D348" s="241" t="s">
        <v>118</v>
      </c>
      <c r="E348" s="127">
        <v>14</v>
      </c>
      <c r="F348" s="127" t="s">
        <v>150</v>
      </c>
      <c r="G348" s="127"/>
      <c r="H348" s="135"/>
      <c r="I348" s="132"/>
      <c r="J348" s="127"/>
      <c r="K348" s="75"/>
    </row>
    <row r="349" spans="1:11" x14ac:dyDescent="0.25">
      <c r="A349" s="198">
        <v>132</v>
      </c>
      <c r="B349" s="127"/>
      <c r="C349" s="155"/>
      <c r="D349" s="241" t="s">
        <v>118</v>
      </c>
      <c r="E349" s="127">
        <v>15</v>
      </c>
      <c r="F349" s="127" t="s">
        <v>627</v>
      </c>
      <c r="G349" s="147"/>
      <c r="H349" s="135"/>
      <c r="I349" s="132"/>
      <c r="J349" s="127"/>
      <c r="K349" s="75"/>
    </row>
    <row r="350" spans="1:11" x14ac:dyDescent="0.25">
      <c r="A350" s="198">
        <v>132</v>
      </c>
      <c r="B350" s="127"/>
      <c r="C350" s="155"/>
      <c r="D350" s="241" t="s">
        <v>118</v>
      </c>
      <c r="E350" s="127">
        <v>3</v>
      </c>
      <c r="F350" s="127" t="s">
        <v>312</v>
      </c>
      <c r="G350" s="147"/>
      <c r="H350" s="135"/>
      <c r="I350" s="132"/>
      <c r="J350" s="127"/>
      <c r="K350" s="75"/>
    </row>
    <row r="351" spans="1:11" x14ac:dyDescent="0.25">
      <c r="A351" s="198">
        <v>132</v>
      </c>
      <c r="B351" s="127"/>
      <c r="C351" s="155"/>
      <c r="D351" s="93" t="s">
        <v>601</v>
      </c>
      <c r="E351" s="127">
        <v>128</v>
      </c>
      <c r="F351" s="127" t="s">
        <v>691</v>
      </c>
      <c r="G351" s="147"/>
      <c r="H351" s="135"/>
      <c r="I351" s="132"/>
      <c r="J351" s="127"/>
      <c r="K351" s="75"/>
    </row>
    <row r="352" spans="1:11" x14ac:dyDescent="0.25">
      <c r="A352" s="198">
        <v>132</v>
      </c>
      <c r="B352" s="127"/>
      <c r="C352" s="155"/>
      <c r="D352" s="93" t="s">
        <v>601</v>
      </c>
      <c r="E352" s="127">
        <v>129</v>
      </c>
      <c r="F352" s="127" t="s">
        <v>686</v>
      </c>
      <c r="G352" s="147"/>
      <c r="H352" s="135"/>
      <c r="I352" s="132"/>
      <c r="J352" s="127"/>
      <c r="K352" s="75"/>
    </row>
    <row r="353" spans="1:11" x14ac:dyDescent="0.25">
      <c r="A353" s="198">
        <v>132</v>
      </c>
      <c r="B353" s="127"/>
      <c r="C353" s="155"/>
      <c r="D353" s="93" t="s">
        <v>601</v>
      </c>
      <c r="E353" s="127">
        <v>130</v>
      </c>
      <c r="F353" s="127" t="s">
        <v>564</v>
      </c>
      <c r="G353" s="147"/>
      <c r="H353" s="135"/>
      <c r="I353" s="132"/>
      <c r="J353" s="127"/>
      <c r="K353" s="75"/>
    </row>
    <row r="354" spans="1:11" x14ac:dyDescent="0.25">
      <c r="A354" s="199">
        <v>133</v>
      </c>
      <c r="B354" s="127"/>
      <c r="C354" s="155"/>
      <c r="D354" s="241" t="s">
        <v>139</v>
      </c>
      <c r="E354" s="127">
        <v>101</v>
      </c>
      <c r="F354" s="127" t="s">
        <v>144</v>
      </c>
      <c r="G354" s="147"/>
      <c r="H354" s="135"/>
      <c r="I354" s="132"/>
      <c r="J354" s="127"/>
      <c r="K354" s="75"/>
    </row>
    <row r="355" spans="1:11" x14ac:dyDescent="0.25">
      <c r="A355" s="199">
        <v>133</v>
      </c>
      <c r="B355" s="127"/>
      <c r="C355" s="127"/>
      <c r="D355" s="241" t="s">
        <v>139</v>
      </c>
      <c r="E355" s="127">
        <v>102</v>
      </c>
      <c r="F355" s="127" t="s">
        <v>140</v>
      </c>
      <c r="G355" s="147"/>
      <c r="H355" s="135"/>
      <c r="I355" s="132"/>
      <c r="J355" s="127"/>
      <c r="K355" s="75"/>
    </row>
    <row r="356" spans="1:11" x14ac:dyDescent="0.25">
      <c r="A356" s="199">
        <v>133</v>
      </c>
      <c r="B356" s="127"/>
      <c r="C356" s="127"/>
      <c r="D356" s="241" t="s">
        <v>139</v>
      </c>
      <c r="E356" s="127">
        <v>106</v>
      </c>
      <c r="F356" s="127" t="s">
        <v>461</v>
      </c>
      <c r="G356" s="127"/>
      <c r="H356" s="135"/>
      <c r="I356" s="132"/>
      <c r="J356" s="127"/>
      <c r="K356" s="75"/>
    </row>
    <row r="357" spans="1:11" x14ac:dyDescent="0.25">
      <c r="A357" s="199">
        <v>133</v>
      </c>
      <c r="B357" s="127"/>
      <c r="C357" s="127"/>
      <c r="D357" s="241" t="s">
        <v>139</v>
      </c>
      <c r="E357" s="127">
        <v>106</v>
      </c>
      <c r="F357" s="127" t="s">
        <v>461</v>
      </c>
      <c r="G357" s="147"/>
      <c r="H357" s="135"/>
      <c r="I357" s="132"/>
      <c r="J357" s="127"/>
      <c r="K357" s="75"/>
    </row>
    <row r="358" spans="1:11" x14ac:dyDescent="0.25">
      <c r="A358" s="199">
        <v>133</v>
      </c>
      <c r="B358" s="127"/>
      <c r="C358" s="127"/>
      <c r="D358" s="241" t="s">
        <v>139</v>
      </c>
      <c r="E358" s="127">
        <v>111</v>
      </c>
      <c r="F358" s="127" t="s">
        <v>669</v>
      </c>
      <c r="G358" s="147"/>
      <c r="H358" s="135"/>
      <c r="I358" s="132"/>
      <c r="J358" s="127"/>
      <c r="K358" s="75"/>
    </row>
    <row r="359" spans="1:11" x14ac:dyDescent="0.25">
      <c r="A359" s="199">
        <v>133</v>
      </c>
      <c r="B359" s="127"/>
      <c r="C359" s="155"/>
      <c r="D359" s="241" t="s">
        <v>139</v>
      </c>
      <c r="E359" s="127">
        <v>111</v>
      </c>
      <c r="F359" s="127" t="s">
        <v>669</v>
      </c>
      <c r="G359" s="147"/>
      <c r="H359" s="135"/>
      <c r="I359" s="132"/>
      <c r="J359" s="127"/>
      <c r="K359" s="75"/>
    </row>
    <row r="360" spans="1:11" x14ac:dyDescent="0.25">
      <c r="A360" s="199">
        <v>133</v>
      </c>
      <c r="B360" s="127"/>
      <c r="C360" s="155"/>
      <c r="D360" s="241" t="s">
        <v>139</v>
      </c>
      <c r="E360" s="127">
        <v>112</v>
      </c>
      <c r="F360" s="127" t="s">
        <v>687</v>
      </c>
      <c r="G360" s="127"/>
      <c r="H360" s="135"/>
      <c r="I360" s="132"/>
      <c r="J360" s="127"/>
      <c r="K360" s="75"/>
    </row>
    <row r="361" spans="1:11" x14ac:dyDescent="0.25">
      <c r="A361" s="199">
        <v>133</v>
      </c>
      <c r="B361" s="127"/>
      <c r="C361" s="155"/>
      <c r="D361" s="241" t="s">
        <v>139</v>
      </c>
      <c r="E361" s="127">
        <v>112</v>
      </c>
      <c r="F361" s="127" t="s">
        <v>687</v>
      </c>
      <c r="G361" s="127"/>
      <c r="H361" s="135"/>
      <c r="I361" s="132"/>
      <c r="J361" s="127"/>
      <c r="K361" s="75"/>
    </row>
    <row r="362" spans="1:11" x14ac:dyDescent="0.25">
      <c r="A362" s="199">
        <v>133</v>
      </c>
      <c r="B362" s="127"/>
      <c r="C362" s="155"/>
      <c r="D362" s="93" t="s">
        <v>603</v>
      </c>
      <c r="E362" s="127">
        <v>38</v>
      </c>
      <c r="F362" s="127" t="s">
        <v>116</v>
      </c>
      <c r="G362" s="127"/>
      <c r="H362" s="135"/>
      <c r="I362" s="127"/>
      <c r="J362" s="127"/>
      <c r="K362" s="75"/>
    </row>
    <row r="363" spans="1:11" x14ac:dyDescent="0.25">
      <c r="A363" s="199">
        <v>133</v>
      </c>
      <c r="B363" s="127"/>
      <c r="C363" s="155"/>
      <c r="D363" s="93" t="s">
        <v>603</v>
      </c>
      <c r="E363" s="127">
        <v>39</v>
      </c>
      <c r="F363" s="127" t="s">
        <v>373</v>
      </c>
      <c r="G363" s="127"/>
      <c r="H363" s="135"/>
      <c r="I363" s="132"/>
      <c r="J363" s="127"/>
      <c r="K363" s="75"/>
    </row>
    <row r="364" spans="1:11" x14ac:dyDescent="0.25">
      <c r="A364" s="199">
        <v>133</v>
      </c>
      <c r="B364" s="127"/>
      <c r="C364" s="155"/>
      <c r="D364" s="93" t="s">
        <v>603</v>
      </c>
      <c r="E364" s="167">
        <v>52</v>
      </c>
      <c r="F364" s="127" t="s">
        <v>697</v>
      </c>
      <c r="G364" s="127"/>
      <c r="H364" s="135"/>
      <c r="I364" s="132"/>
      <c r="J364" s="127"/>
      <c r="K364" s="75"/>
    </row>
    <row r="365" spans="1:11" x14ac:dyDescent="0.25">
      <c r="A365" s="199">
        <v>133</v>
      </c>
      <c r="B365" s="127"/>
      <c r="C365" s="155"/>
      <c r="D365" s="93" t="s">
        <v>603</v>
      </c>
      <c r="E365" s="167">
        <v>52</v>
      </c>
      <c r="F365" s="127" t="s">
        <v>697</v>
      </c>
      <c r="G365" s="147"/>
      <c r="H365" s="135"/>
      <c r="I365" s="132"/>
      <c r="J365" s="127"/>
      <c r="K365" s="75"/>
    </row>
    <row r="366" spans="1:11" x14ac:dyDescent="0.25">
      <c r="A366" s="130">
        <v>141</v>
      </c>
      <c r="B366" s="127"/>
      <c r="C366" s="155"/>
      <c r="D366" s="166" t="s">
        <v>412</v>
      </c>
      <c r="E366" s="127">
        <v>71</v>
      </c>
      <c r="F366" s="127" t="s">
        <v>198</v>
      </c>
      <c r="G366" s="127">
        <v>71</v>
      </c>
      <c r="H366" s="135" t="s">
        <v>198</v>
      </c>
      <c r="I366" s="132"/>
      <c r="J366" s="127"/>
      <c r="K366" s="75"/>
    </row>
    <row r="367" spans="1:11" x14ac:dyDescent="0.25">
      <c r="A367" s="130">
        <v>141</v>
      </c>
      <c r="B367" s="127"/>
      <c r="C367" s="155"/>
      <c r="D367" s="166" t="s">
        <v>412</v>
      </c>
      <c r="E367" s="127">
        <v>72</v>
      </c>
      <c r="F367" s="127" t="s">
        <v>678</v>
      </c>
      <c r="G367" s="127">
        <v>74</v>
      </c>
      <c r="H367" s="135" t="s">
        <v>525</v>
      </c>
      <c r="I367" s="132"/>
      <c r="J367" s="127"/>
      <c r="K367" s="75"/>
    </row>
    <row r="368" spans="1:11" x14ac:dyDescent="0.25">
      <c r="A368" s="130">
        <v>141</v>
      </c>
      <c r="B368" s="127"/>
      <c r="C368" s="155"/>
      <c r="D368" s="166" t="s">
        <v>412</v>
      </c>
      <c r="E368" s="127">
        <v>75</v>
      </c>
      <c r="F368" s="127" t="s">
        <v>204</v>
      </c>
      <c r="G368" s="127">
        <v>80</v>
      </c>
      <c r="H368" s="135" t="s">
        <v>189</v>
      </c>
      <c r="I368" s="132"/>
      <c r="J368" s="127"/>
      <c r="K368" s="75"/>
    </row>
    <row r="369" spans="1:11" x14ac:dyDescent="0.25">
      <c r="A369" s="130">
        <v>141</v>
      </c>
      <c r="B369" s="127"/>
      <c r="C369" s="155"/>
      <c r="D369" s="166" t="s">
        <v>412</v>
      </c>
      <c r="E369" s="127">
        <v>77</v>
      </c>
      <c r="F369" s="127" t="s">
        <v>192</v>
      </c>
      <c r="G369" s="127"/>
      <c r="H369" s="135"/>
      <c r="I369" s="132"/>
      <c r="J369" s="127"/>
      <c r="K369" s="75"/>
    </row>
    <row r="370" spans="1:11" x14ac:dyDescent="0.25">
      <c r="A370" s="130">
        <v>141</v>
      </c>
      <c r="B370" s="127"/>
      <c r="C370" s="155"/>
      <c r="D370" s="166" t="s">
        <v>412</v>
      </c>
      <c r="E370" s="127">
        <v>84</v>
      </c>
      <c r="F370" s="127" t="s">
        <v>190</v>
      </c>
      <c r="G370" s="147"/>
      <c r="H370" s="135"/>
      <c r="I370" s="132"/>
      <c r="J370" s="127"/>
      <c r="K370" s="75"/>
    </row>
    <row r="371" spans="1:11" x14ac:dyDescent="0.25">
      <c r="A371" s="130">
        <v>141</v>
      </c>
      <c r="B371" s="127"/>
      <c r="C371" s="155"/>
      <c r="D371" s="241" t="s">
        <v>139</v>
      </c>
      <c r="E371" s="127">
        <v>100</v>
      </c>
      <c r="F371" s="127" t="s">
        <v>154</v>
      </c>
      <c r="G371" s="147">
        <v>101</v>
      </c>
      <c r="H371" s="135" t="s">
        <v>144</v>
      </c>
      <c r="I371" s="132"/>
      <c r="J371" s="127"/>
      <c r="K371" s="75"/>
    </row>
    <row r="372" spans="1:11" x14ac:dyDescent="0.25">
      <c r="A372" s="130">
        <v>141</v>
      </c>
      <c r="B372" s="127"/>
      <c r="C372" s="155"/>
      <c r="D372" s="241" t="s">
        <v>139</v>
      </c>
      <c r="E372" s="127">
        <v>107</v>
      </c>
      <c r="F372" s="127" t="s">
        <v>418</v>
      </c>
      <c r="G372" s="167">
        <v>112</v>
      </c>
      <c r="H372" s="135" t="s">
        <v>687</v>
      </c>
      <c r="I372" s="132"/>
      <c r="J372" s="127"/>
      <c r="K372" s="75"/>
    </row>
    <row r="373" spans="1:11" x14ac:dyDescent="0.25">
      <c r="A373" s="130">
        <v>141</v>
      </c>
      <c r="B373" s="127"/>
      <c r="C373" s="155"/>
      <c r="D373" s="241" t="s">
        <v>139</v>
      </c>
      <c r="E373" s="248">
        <v>112</v>
      </c>
      <c r="F373" s="127" t="s">
        <v>687</v>
      </c>
      <c r="G373" s="147"/>
      <c r="H373" s="135"/>
      <c r="I373" s="132"/>
      <c r="J373" s="127"/>
      <c r="K373" s="75"/>
    </row>
    <row r="374" spans="1:11" x14ac:dyDescent="0.25">
      <c r="A374" s="130">
        <v>141</v>
      </c>
      <c r="B374" s="127"/>
      <c r="C374" s="155"/>
      <c r="D374" s="241" t="s">
        <v>139</v>
      </c>
      <c r="E374" s="248">
        <v>112</v>
      </c>
      <c r="F374" s="127" t="s">
        <v>687</v>
      </c>
      <c r="G374" s="147"/>
      <c r="H374" s="135"/>
      <c r="I374" s="132"/>
      <c r="J374" s="127"/>
      <c r="K374" s="75"/>
    </row>
    <row r="375" spans="1:11" x14ac:dyDescent="0.25">
      <c r="A375" s="130">
        <v>141</v>
      </c>
      <c r="B375" s="127"/>
      <c r="C375" s="155"/>
      <c r="D375" s="241" t="s">
        <v>139</v>
      </c>
      <c r="E375" s="127">
        <v>114</v>
      </c>
      <c r="F375" s="127" t="s">
        <v>692</v>
      </c>
      <c r="G375" s="127"/>
      <c r="H375" s="135"/>
      <c r="I375" s="132"/>
      <c r="J375" s="127"/>
      <c r="K375" s="75"/>
    </row>
    <row r="376" spans="1:11" x14ac:dyDescent="0.25">
      <c r="A376" s="198">
        <v>142</v>
      </c>
      <c r="B376" s="127"/>
      <c r="C376" s="155"/>
      <c r="D376" s="93" t="s">
        <v>603</v>
      </c>
      <c r="E376" s="127">
        <v>41</v>
      </c>
      <c r="F376" s="127" t="s">
        <v>550</v>
      </c>
      <c r="G376" s="147"/>
      <c r="H376" s="135"/>
      <c r="I376" s="127"/>
      <c r="J376" s="127"/>
      <c r="K376" s="75"/>
    </row>
    <row r="377" spans="1:11" x14ac:dyDescent="0.25">
      <c r="A377" s="198">
        <v>142</v>
      </c>
      <c r="B377" s="127"/>
      <c r="C377" s="155"/>
      <c r="D377" s="93" t="s">
        <v>603</v>
      </c>
      <c r="E377" s="127">
        <v>41</v>
      </c>
      <c r="F377" s="127" t="s">
        <v>550</v>
      </c>
      <c r="G377" s="127"/>
      <c r="H377" s="135"/>
      <c r="I377" s="132"/>
      <c r="J377" s="127"/>
      <c r="K377" s="75"/>
    </row>
    <row r="378" spans="1:11" x14ac:dyDescent="0.25">
      <c r="A378" s="198">
        <v>142</v>
      </c>
      <c r="B378" s="127"/>
      <c r="C378" s="155"/>
      <c r="D378" s="93" t="s">
        <v>603</v>
      </c>
      <c r="E378" s="127">
        <v>49</v>
      </c>
      <c r="F378" s="127" t="s">
        <v>153</v>
      </c>
      <c r="G378" s="127"/>
      <c r="H378" s="135"/>
      <c r="I378" s="132"/>
      <c r="J378" s="127"/>
      <c r="K378" s="75"/>
    </row>
    <row r="379" spans="1:11" x14ac:dyDescent="0.25">
      <c r="A379" s="198">
        <v>142</v>
      </c>
      <c r="B379" s="127"/>
      <c r="C379" s="155"/>
      <c r="D379" s="93" t="s">
        <v>603</v>
      </c>
      <c r="E379" s="127">
        <v>52</v>
      </c>
      <c r="F379" s="127" t="s">
        <v>404</v>
      </c>
      <c r="G379" s="127"/>
      <c r="H379" s="135"/>
      <c r="I379" s="127"/>
      <c r="J379" s="127"/>
      <c r="K379" s="75"/>
    </row>
    <row r="380" spans="1:11" x14ac:dyDescent="0.25">
      <c r="A380" s="198">
        <v>142</v>
      </c>
      <c r="B380" s="127"/>
      <c r="C380" s="155"/>
      <c r="D380" s="93" t="s">
        <v>603</v>
      </c>
      <c r="E380" s="127">
        <v>52</v>
      </c>
      <c r="F380" s="127" t="s">
        <v>404</v>
      </c>
      <c r="G380" s="127"/>
      <c r="H380" s="135"/>
      <c r="I380" s="132"/>
      <c r="J380" s="127"/>
      <c r="K380" s="75"/>
    </row>
    <row r="381" spans="1:11" x14ac:dyDescent="0.25">
      <c r="A381" s="198">
        <v>142</v>
      </c>
      <c r="B381" s="127"/>
      <c r="C381" s="155"/>
      <c r="D381" s="93" t="s">
        <v>603</v>
      </c>
      <c r="E381" s="127">
        <v>52</v>
      </c>
      <c r="F381" s="127" t="s">
        <v>404</v>
      </c>
      <c r="G381" s="147"/>
      <c r="H381" s="135"/>
      <c r="I381" s="132"/>
      <c r="J381" s="127"/>
      <c r="K381" s="75"/>
    </row>
    <row r="382" spans="1:11" x14ac:dyDescent="0.25">
      <c r="A382" s="198">
        <v>142</v>
      </c>
      <c r="B382" s="127"/>
      <c r="C382" s="155"/>
      <c r="D382" s="93" t="s">
        <v>38</v>
      </c>
      <c r="E382" s="127">
        <v>17</v>
      </c>
      <c r="F382" s="127" t="s">
        <v>13</v>
      </c>
      <c r="G382" s="147">
        <v>25</v>
      </c>
      <c r="H382" s="135" t="s">
        <v>9</v>
      </c>
      <c r="I382" s="132"/>
      <c r="J382" s="127"/>
      <c r="K382" s="75"/>
    </row>
    <row r="383" spans="1:11" x14ac:dyDescent="0.25">
      <c r="A383" s="198">
        <v>142</v>
      </c>
      <c r="B383" s="127"/>
      <c r="C383" s="155"/>
      <c r="D383" s="93" t="s">
        <v>38</v>
      </c>
      <c r="E383" s="127">
        <v>23</v>
      </c>
      <c r="F383" s="127" t="s">
        <v>11</v>
      </c>
      <c r="G383" s="147">
        <v>27</v>
      </c>
      <c r="H383" s="135" t="s">
        <v>553</v>
      </c>
      <c r="I383" s="132"/>
      <c r="J383" s="127"/>
      <c r="K383" s="75"/>
    </row>
    <row r="384" spans="1:11" x14ac:dyDescent="0.25">
      <c r="A384" s="198">
        <v>142</v>
      </c>
      <c r="B384" s="127"/>
      <c r="C384" s="155"/>
      <c r="D384" s="93" t="s">
        <v>38</v>
      </c>
      <c r="E384" s="127">
        <v>26</v>
      </c>
      <c r="F384" s="127" t="s">
        <v>420</v>
      </c>
      <c r="G384" s="127"/>
      <c r="H384" s="135"/>
      <c r="I384" s="132"/>
      <c r="J384" s="127"/>
      <c r="K384" s="75"/>
    </row>
    <row r="385" spans="1:11" x14ac:dyDescent="0.25">
      <c r="A385" s="198">
        <v>142</v>
      </c>
      <c r="B385" s="127"/>
      <c r="C385" s="155"/>
      <c r="D385" s="93" t="s">
        <v>38</v>
      </c>
      <c r="E385" s="127">
        <v>26</v>
      </c>
      <c r="F385" s="127" t="s">
        <v>420</v>
      </c>
      <c r="G385" s="147"/>
      <c r="H385" s="135"/>
      <c r="I385" s="132"/>
      <c r="J385" s="127"/>
      <c r="K385" s="75"/>
    </row>
    <row r="386" spans="1:11" x14ac:dyDescent="0.25">
      <c r="A386" s="198">
        <v>142</v>
      </c>
      <c r="B386" s="127"/>
      <c r="C386" s="155"/>
      <c r="D386" s="93" t="s">
        <v>38</v>
      </c>
      <c r="E386" s="127">
        <v>26</v>
      </c>
      <c r="F386" s="127" t="s">
        <v>420</v>
      </c>
      <c r="G386" s="127"/>
      <c r="H386" s="135"/>
      <c r="I386" s="127"/>
      <c r="J386" s="127"/>
      <c r="K386" s="75"/>
    </row>
    <row r="387" spans="1:11" x14ac:dyDescent="0.25">
      <c r="A387" s="198">
        <v>142</v>
      </c>
      <c r="B387" s="127"/>
      <c r="C387" s="155"/>
      <c r="D387" s="93" t="s">
        <v>38</v>
      </c>
      <c r="E387" s="127">
        <v>27</v>
      </c>
      <c r="F387" s="127" t="s">
        <v>553</v>
      </c>
      <c r="G387" s="147"/>
      <c r="H387" s="135"/>
      <c r="I387" s="132"/>
      <c r="J387" s="127"/>
      <c r="K387" s="75"/>
    </row>
    <row r="388" spans="1:11" x14ac:dyDescent="0.25">
      <c r="A388" s="198">
        <v>142</v>
      </c>
      <c r="B388" s="127"/>
      <c r="C388" s="155"/>
      <c r="D388" s="93" t="s">
        <v>38</v>
      </c>
      <c r="E388" s="127">
        <v>32</v>
      </c>
      <c r="F388" s="127" t="s">
        <v>129</v>
      </c>
      <c r="G388" s="127"/>
      <c r="H388" s="135"/>
      <c r="I388" s="132"/>
      <c r="J388" s="127"/>
      <c r="K388" s="75"/>
    </row>
    <row r="389" spans="1:11" x14ac:dyDescent="0.25">
      <c r="A389" s="199">
        <v>143</v>
      </c>
      <c r="B389" s="127"/>
      <c r="C389" s="155"/>
      <c r="D389" s="93" t="s">
        <v>601</v>
      </c>
      <c r="E389" s="127">
        <v>118</v>
      </c>
      <c r="F389" s="127" t="s">
        <v>177</v>
      </c>
      <c r="G389" s="127">
        <v>117</v>
      </c>
      <c r="H389" s="135" t="s">
        <v>180</v>
      </c>
      <c r="I389" s="132"/>
      <c r="J389" s="127"/>
      <c r="K389" s="75"/>
    </row>
    <row r="390" spans="1:11" x14ac:dyDescent="0.25">
      <c r="A390" s="199">
        <v>143</v>
      </c>
      <c r="B390" s="127"/>
      <c r="C390" s="155"/>
      <c r="D390" s="93" t="s">
        <v>601</v>
      </c>
      <c r="E390" s="127">
        <v>122</v>
      </c>
      <c r="F390" s="127" t="s">
        <v>164</v>
      </c>
      <c r="G390" s="127">
        <v>122</v>
      </c>
      <c r="H390" s="135" t="s">
        <v>164</v>
      </c>
      <c r="I390" s="132"/>
      <c r="J390" s="127"/>
      <c r="K390" s="75"/>
    </row>
    <row r="391" spans="1:11" x14ac:dyDescent="0.25">
      <c r="A391" s="199">
        <v>143</v>
      </c>
      <c r="B391" s="127"/>
      <c r="C391" s="155"/>
      <c r="D391" s="93" t="s">
        <v>601</v>
      </c>
      <c r="E391" s="127">
        <v>123</v>
      </c>
      <c r="F391" s="127" t="s">
        <v>693</v>
      </c>
      <c r="G391" s="127">
        <v>123</v>
      </c>
      <c r="H391" s="135" t="s">
        <v>693</v>
      </c>
      <c r="I391" s="132"/>
      <c r="J391" s="127"/>
      <c r="K391" s="75"/>
    </row>
    <row r="392" spans="1:11" x14ac:dyDescent="0.25">
      <c r="A392" s="199">
        <v>143</v>
      </c>
      <c r="B392" s="127"/>
      <c r="C392" s="155"/>
      <c r="D392" s="93" t="s">
        <v>601</v>
      </c>
      <c r="E392" s="127">
        <v>126</v>
      </c>
      <c r="F392" s="127" t="s">
        <v>685</v>
      </c>
      <c r="G392" s="147">
        <v>123</v>
      </c>
      <c r="H392" s="135" t="s">
        <v>693</v>
      </c>
      <c r="I392" s="132"/>
      <c r="J392" s="127"/>
      <c r="K392" s="75"/>
    </row>
    <row r="393" spans="1:11" x14ac:dyDescent="0.25">
      <c r="A393" s="199">
        <v>143</v>
      </c>
      <c r="B393" s="127"/>
      <c r="C393" s="155"/>
      <c r="D393" s="93" t="s">
        <v>601</v>
      </c>
      <c r="E393" s="127">
        <v>126</v>
      </c>
      <c r="F393" s="127" t="s">
        <v>685</v>
      </c>
      <c r="G393" s="127">
        <v>126</v>
      </c>
      <c r="H393" s="135" t="s">
        <v>344</v>
      </c>
      <c r="I393" s="132"/>
      <c r="J393" s="127"/>
      <c r="K393" s="75"/>
    </row>
    <row r="394" spans="1:11" x14ac:dyDescent="0.25">
      <c r="A394" s="199">
        <v>143</v>
      </c>
      <c r="B394" s="127"/>
      <c r="C394" s="155"/>
      <c r="D394" s="93" t="s">
        <v>601</v>
      </c>
      <c r="E394" s="127">
        <v>126</v>
      </c>
      <c r="F394" s="127" t="s">
        <v>685</v>
      </c>
      <c r="G394" s="127">
        <v>126</v>
      </c>
      <c r="H394" s="127" t="s">
        <v>344</v>
      </c>
      <c r="I394" s="132"/>
      <c r="J394" s="127"/>
      <c r="K394" s="75"/>
    </row>
    <row r="395" spans="1:11" x14ac:dyDescent="0.25">
      <c r="A395" s="199">
        <v>143</v>
      </c>
      <c r="B395" s="127"/>
      <c r="C395" s="155"/>
      <c r="D395" s="93" t="s">
        <v>601</v>
      </c>
      <c r="E395" s="127">
        <v>128</v>
      </c>
      <c r="F395" s="127" t="s">
        <v>691</v>
      </c>
      <c r="G395" s="127"/>
      <c r="H395" s="135"/>
      <c r="I395" s="132"/>
      <c r="J395" s="127"/>
      <c r="K395" s="75"/>
    </row>
    <row r="396" spans="1:11" x14ac:dyDescent="0.25">
      <c r="A396" s="199">
        <v>143</v>
      </c>
      <c r="B396" s="127"/>
      <c r="C396" s="155"/>
      <c r="D396" s="93" t="s">
        <v>601</v>
      </c>
      <c r="E396" s="127">
        <v>128</v>
      </c>
      <c r="F396" s="127" t="s">
        <v>691</v>
      </c>
      <c r="G396" s="147"/>
      <c r="H396" s="135"/>
      <c r="I396" s="132"/>
      <c r="J396" s="127"/>
      <c r="K396" s="75"/>
    </row>
    <row r="397" spans="1:11" x14ac:dyDescent="0.25">
      <c r="A397" s="199">
        <v>143</v>
      </c>
      <c r="B397" s="127"/>
      <c r="C397" s="155"/>
      <c r="D397" s="241" t="s">
        <v>39</v>
      </c>
      <c r="E397" s="127">
        <v>94</v>
      </c>
      <c r="F397" s="127" t="s">
        <v>680</v>
      </c>
      <c r="G397" s="147"/>
      <c r="H397" s="135"/>
      <c r="I397" s="132"/>
      <c r="J397" s="127"/>
      <c r="K397" s="75"/>
    </row>
    <row r="398" spans="1:11" x14ac:dyDescent="0.25">
      <c r="A398" s="199">
        <v>143</v>
      </c>
      <c r="B398" s="127"/>
      <c r="C398" s="127"/>
      <c r="D398" s="241" t="s">
        <v>39</v>
      </c>
      <c r="E398" s="127">
        <v>94</v>
      </c>
      <c r="F398" s="127" t="s">
        <v>680</v>
      </c>
      <c r="G398" s="147"/>
      <c r="H398" s="135"/>
      <c r="I398" s="132"/>
      <c r="J398" s="127"/>
      <c r="K398" s="75"/>
    </row>
    <row r="399" spans="1:11" x14ac:dyDescent="0.25">
      <c r="A399" s="200">
        <v>144</v>
      </c>
      <c r="B399" s="127"/>
      <c r="C399" s="127"/>
      <c r="D399" s="93" t="s">
        <v>551</v>
      </c>
      <c r="E399" s="127">
        <v>58</v>
      </c>
      <c r="F399" s="127" t="s">
        <v>558</v>
      </c>
      <c r="G399" s="147">
        <v>61</v>
      </c>
      <c r="H399" s="135" t="s">
        <v>619</v>
      </c>
      <c r="I399" s="132"/>
      <c r="J399" s="127"/>
      <c r="K399" s="75"/>
    </row>
    <row r="400" spans="1:11" x14ac:dyDescent="0.25">
      <c r="A400" s="200">
        <v>144</v>
      </c>
      <c r="B400" s="127"/>
      <c r="C400" s="127"/>
      <c r="D400" s="93" t="s">
        <v>551</v>
      </c>
      <c r="E400" s="127">
        <v>65</v>
      </c>
      <c r="F400" s="127" t="s">
        <v>677</v>
      </c>
      <c r="G400" s="147">
        <v>64</v>
      </c>
      <c r="H400" s="135" t="s">
        <v>676</v>
      </c>
      <c r="I400" s="132"/>
      <c r="J400" s="127"/>
      <c r="K400" s="75"/>
    </row>
    <row r="401" spans="1:11" x14ac:dyDescent="0.25">
      <c r="A401" s="200">
        <v>144</v>
      </c>
      <c r="B401" s="127"/>
      <c r="C401" s="127"/>
      <c r="D401" s="93" t="s">
        <v>551</v>
      </c>
      <c r="E401" s="127">
        <v>65</v>
      </c>
      <c r="F401" s="127" t="s">
        <v>677</v>
      </c>
      <c r="G401" s="147">
        <v>64</v>
      </c>
      <c r="H401" s="135" t="s">
        <v>676</v>
      </c>
      <c r="I401" s="132"/>
      <c r="J401" s="127"/>
      <c r="K401" s="75"/>
    </row>
    <row r="402" spans="1:11" x14ac:dyDescent="0.25">
      <c r="A402" s="200">
        <v>144</v>
      </c>
      <c r="B402" s="127"/>
      <c r="C402" s="127"/>
      <c r="D402" s="93" t="s">
        <v>551</v>
      </c>
      <c r="E402" s="127">
        <v>65</v>
      </c>
      <c r="F402" s="127" t="s">
        <v>677</v>
      </c>
      <c r="G402" s="147">
        <v>67</v>
      </c>
      <c r="H402" s="135" t="s">
        <v>664</v>
      </c>
      <c r="I402" s="132"/>
      <c r="J402" s="127"/>
      <c r="K402" s="75"/>
    </row>
    <row r="403" spans="1:11" x14ac:dyDescent="0.25">
      <c r="A403" s="200">
        <v>144</v>
      </c>
      <c r="B403" s="127"/>
      <c r="C403" s="155"/>
      <c r="D403" s="93" t="s">
        <v>551</v>
      </c>
      <c r="E403" s="127">
        <v>66</v>
      </c>
      <c r="F403" s="127" t="s">
        <v>414</v>
      </c>
      <c r="G403" s="127">
        <v>67</v>
      </c>
      <c r="H403" s="135" t="s">
        <v>664</v>
      </c>
      <c r="I403" s="132"/>
      <c r="J403" s="127"/>
      <c r="K403" s="75"/>
    </row>
    <row r="404" spans="1:11" x14ac:dyDescent="0.25">
      <c r="A404" s="200">
        <v>144</v>
      </c>
      <c r="B404" s="127"/>
      <c r="C404" s="155"/>
      <c r="D404" s="93" t="s">
        <v>551</v>
      </c>
      <c r="E404" s="127">
        <v>66</v>
      </c>
      <c r="F404" s="127" t="s">
        <v>414</v>
      </c>
      <c r="G404" s="127">
        <v>67</v>
      </c>
      <c r="H404" s="135" t="s">
        <v>664</v>
      </c>
      <c r="I404" s="132"/>
      <c r="J404" s="127"/>
      <c r="K404" s="75"/>
    </row>
    <row r="405" spans="1:11" x14ac:dyDescent="0.25">
      <c r="A405" s="200">
        <v>144</v>
      </c>
      <c r="B405" s="127"/>
      <c r="C405" s="155"/>
      <c r="D405" s="93" t="s">
        <v>551</v>
      </c>
      <c r="E405" s="127">
        <v>67</v>
      </c>
      <c r="F405" s="127" t="s">
        <v>664</v>
      </c>
      <c r="G405" s="147"/>
      <c r="H405" s="135"/>
      <c r="I405" s="132"/>
      <c r="J405" s="127"/>
      <c r="K405" s="75"/>
    </row>
    <row r="406" spans="1:11" x14ac:dyDescent="0.25">
      <c r="A406" s="200">
        <v>144</v>
      </c>
      <c r="B406" s="127"/>
      <c r="C406" s="155"/>
      <c r="D406" s="93" t="s">
        <v>551</v>
      </c>
      <c r="E406" s="127">
        <v>67</v>
      </c>
      <c r="F406" s="127" t="s">
        <v>664</v>
      </c>
      <c r="G406" s="127"/>
      <c r="H406" s="135"/>
      <c r="I406" s="132"/>
      <c r="J406" s="127"/>
      <c r="K406" s="75"/>
    </row>
    <row r="407" spans="1:11" x14ac:dyDescent="0.25">
      <c r="A407" s="200">
        <v>144</v>
      </c>
      <c r="B407" s="127"/>
      <c r="C407" s="155"/>
      <c r="D407" s="241" t="s">
        <v>118</v>
      </c>
      <c r="E407" s="127">
        <v>4</v>
      </c>
      <c r="F407" s="127" t="s">
        <v>121</v>
      </c>
      <c r="G407" s="147">
        <v>6</v>
      </c>
      <c r="H407" s="135" t="s">
        <v>125</v>
      </c>
      <c r="I407" s="132"/>
      <c r="J407" s="127"/>
      <c r="K407" s="75"/>
    </row>
    <row r="408" spans="1:11" x14ac:dyDescent="0.25">
      <c r="A408" s="200">
        <v>144</v>
      </c>
      <c r="B408" s="127"/>
      <c r="C408" s="155"/>
      <c r="D408" s="241" t="s">
        <v>118</v>
      </c>
      <c r="E408" s="127">
        <v>4</v>
      </c>
      <c r="F408" s="127" t="s">
        <v>121</v>
      </c>
      <c r="G408" s="127">
        <v>6</v>
      </c>
      <c r="H408" s="135" t="s">
        <v>125</v>
      </c>
      <c r="I408" s="132"/>
      <c r="J408" s="127"/>
      <c r="K408" s="75"/>
    </row>
    <row r="409" spans="1:11" x14ac:dyDescent="0.25">
      <c r="A409" s="200">
        <v>144</v>
      </c>
      <c r="B409" s="127"/>
      <c r="C409" s="155"/>
      <c r="D409" s="241" t="s">
        <v>118</v>
      </c>
      <c r="E409" s="127">
        <v>4</v>
      </c>
      <c r="F409" s="127" t="s">
        <v>121</v>
      </c>
      <c r="G409" s="147"/>
      <c r="H409" s="135"/>
      <c r="I409" s="132"/>
      <c r="J409" s="127"/>
      <c r="K409" s="75"/>
    </row>
    <row r="410" spans="1:11" x14ac:dyDescent="0.25">
      <c r="A410" s="200">
        <v>144</v>
      </c>
      <c r="B410" s="127"/>
      <c r="C410" s="155"/>
      <c r="D410" s="241" t="s">
        <v>118</v>
      </c>
      <c r="E410" s="127">
        <v>6</v>
      </c>
      <c r="F410" s="127" t="s">
        <v>125</v>
      </c>
      <c r="G410" s="127"/>
      <c r="H410" s="135"/>
      <c r="I410" s="132"/>
      <c r="J410" s="127"/>
      <c r="K410" s="75"/>
    </row>
    <row r="411" spans="1:11" x14ac:dyDescent="0.25">
      <c r="A411" s="200">
        <v>144</v>
      </c>
      <c r="B411" s="127"/>
      <c r="C411" s="155"/>
      <c r="D411" s="241" t="s">
        <v>118</v>
      </c>
      <c r="E411" s="127">
        <v>10</v>
      </c>
      <c r="F411" s="127" t="s">
        <v>652</v>
      </c>
      <c r="G411" s="127"/>
      <c r="H411" s="135"/>
      <c r="I411" s="132"/>
      <c r="J411" s="127"/>
      <c r="K411" s="75"/>
    </row>
    <row r="412" spans="1:11" x14ac:dyDescent="0.25">
      <c r="A412" s="200">
        <v>144</v>
      </c>
      <c r="B412" s="127"/>
      <c r="C412" s="155"/>
      <c r="D412" s="241" t="s">
        <v>118</v>
      </c>
      <c r="E412" s="127">
        <v>10</v>
      </c>
      <c r="F412" s="127" t="s">
        <v>652</v>
      </c>
      <c r="G412" s="127"/>
      <c r="H412" s="135"/>
      <c r="I412" s="127"/>
      <c r="J412" s="127"/>
      <c r="K412" s="75"/>
    </row>
    <row r="413" spans="1:11" x14ac:dyDescent="0.25">
      <c r="A413" s="200">
        <v>144</v>
      </c>
      <c r="B413" s="127"/>
      <c r="C413" s="155"/>
      <c r="D413" s="241" t="s">
        <v>118</v>
      </c>
      <c r="E413" s="127">
        <v>12</v>
      </c>
      <c r="F413" s="127" t="s">
        <v>641</v>
      </c>
      <c r="G413" s="127"/>
      <c r="H413" s="135"/>
      <c r="I413" s="127"/>
      <c r="J413" s="127"/>
      <c r="K413" s="75"/>
    </row>
    <row r="414" spans="1:11" x14ac:dyDescent="0.25">
      <c r="A414" s="200">
        <v>144</v>
      </c>
      <c r="B414" s="127"/>
      <c r="C414" s="155"/>
      <c r="D414" s="241" t="s">
        <v>118</v>
      </c>
      <c r="E414" s="127">
        <v>12</v>
      </c>
      <c r="F414" s="127" t="s">
        <v>641</v>
      </c>
      <c r="G414" s="127"/>
      <c r="H414" s="135"/>
      <c r="I414" s="132"/>
      <c r="J414" s="127"/>
      <c r="K414" s="75"/>
    </row>
    <row r="415" spans="1:11" x14ac:dyDescent="0.25">
      <c r="A415" s="198">
        <v>152</v>
      </c>
      <c r="B415" s="127"/>
      <c r="C415" s="155"/>
      <c r="D415" s="93" t="s">
        <v>603</v>
      </c>
      <c r="E415" s="167">
        <v>38</v>
      </c>
      <c r="F415" s="127" t="s">
        <v>116</v>
      </c>
      <c r="G415" s="127"/>
      <c r="H415" s="135"/>
      <c r="I415" s="132"/>
      <c r="J415" s="127"/>
      <c r="K415" s="75"/>
    </row>
    <row r="416" spans="1:11" x14ac:dyDescent="0.25">
      <c r="A416" s="198">
        <v>152</v>
      </c>
      <c r="B416" s="127"/>
      <c r="C416" s="155"/>
      <c r="D416" s="93" t="s">
        <v>603</v>
      </c>
      <c r="E416" s="167">
        <v>38</v>
      </c>
      <c r="F416" s="127" t="s">
        <v>116</v>
      </c>
      <c r="G416" s="127"/>
      <c r="H416" s="135"/>
      <c r="I416" s="127"/>
      <c r="J416" s="127"/>
      <c r="K416" s="75"/>
    </row>
    <row r="417" spans="1:11" x14ac:dyDescent="0.25">
      <c r="A417" s="198">
        <v>152</v>
      </c>
      <c r="B417" s="127"/>
      <c r="C417" s="155"/>
      <c r="D417" s="93" t="s">
        <v>603</v>
      </c>
      <c r="E417" s="127">
        <v>46</v>
      </c>
      <c r="F417" s="127" t="s">
        <v>595</v>
      </c>
      <c r="G417" s="127"/>
      <c r="H417" s="135"/>
      <c r="I417" s="127"/>
      <c r="J417" s="127"/>
      <c r="K417" s="75"/>
    </row>
    <row r="418" spans="1:11" x14ac:dyDescent="0.25">
      <c r="A418" s="198">
        <v>152</v>
      </c>
      <c r="B418" s="127"/>
      <c r="C418" s="155"/>
      <c r="D418" s="93" t="s">
        <v>603</v>
      </c>
      <c r="E418" s="167">
        <v>49</v>
      </c>
      <c r="F418" s="127" t="s">
        <v>698</v>
      </c>
      <c r="G418" s="127"/>
      <c r="H418" s="135"/>
      <c r="I418" s="127"/>
      <c r="J418" s="127"/>
      <c r="K418" s="75"/>
    </row>
    <row r="419" spans="1:11" x14ac:dyDescent="0.25">
      <c r="A419" s="198">
        <v>152</v>
      </c>
      <c r="B419" s="127"/>
      <c r="C419" s="155"/>
      <c r="D419" s="93" t="s">
        <v>603</v>
      </c>
      <c r="E419" s="167">
        <v>52</v>
      </c>
      <c r="F419" s="127" t="s">
        <v>404</v>
      </c>
      <c r="G419" s="147"/>
      <c r="H419" s="135"/>
      <c r="I419" s="132"/>
      <c r="J419" s="127"/>
      <c r="K419" s="75"/>
    </row>
    <row r="420" spans="1:11" x14ac:dyDescent="0.25">
      <c r="A420" s="198">
        <v>152</v>
      </c>
      <c r="B420" s="127"/>
      <c r="C420" s="155"/>
      <c r="D420" s="93" t="s">
        <v>603</v>
      </c>
      <c r="E420" s="167">
        <v>52</v>
      </c>
      <c r="F420" s="127" t="s">
        <v>404</v>
      </c>
      <c r="G420" s="127"/>
      <c r="H420" s="135"/>
      <c r="I420" s="132"/>
      <c r="J420" s="127"/>
      <c r="K420" s="75"/>
    </row>
    <row r="421" spans="1:11" x14ac:dyDescent="0.25">
      <c r="A421" s="198">
        <v>152</v>
      </c>
      <c r="B421" s="127"/>
      <c r="C421" s="155"/>
      <c r="D421" s="241" t="s">
        <v>118</v>
      </c>
      <c r="E421" s="147">
        <v>6</v>
      </c>
      <c r="F421" s="127" t="s">
        <v>125</v>
      </c>
      <c r="G421" s="127"/>
      <c r="H421" s="135"/>
      <c r="I421" s="127"/>
      <c r="J421" s="127"/>
      <c r="K421" s="75"/>
    </row>
    <row r="422" spans="1:11" x14ac:dyDescent="0.25">
      <c r="A422" s="198">
        <v>152</v>
      </c>
      <c r="B422" s="127"/>
      <c r="C422" s="155"/>
      <c r="D422" s="241" t="s">
        <v>118</v>
      </c>
      <c r="E422" s="147">
        <v>6</v>
      </c>
      <c r="F422" s="127" t="s">
        <v>125</v>
      </c>
      <c r="G422" s="147"/>
      <c r="H422" s="135"/>
      <c r="I422" s="132"/>
      <c r="J422" s="127"/>
      <c r="K422" s="75"/>
    </row>
    <row r="423" spans="1:11" x14ac:dyDescent="0.25">
      <c r="A423" s="198">
        <v>152</v>
      </c>
      <c r="B423" s="127"/>
      <c r="C423" s="155"/>
      <c r="D423" s="241" t="s">
        <v>118</v>
      </c>
      <c r="E423" s="147">
        <v>6</v>
      </c>
      <c r="F423" s="127" t="s">
        <v>125</v>
      </c>
      <c r="G423" s="127"/>
      <c r="H423" s="135"/>
      <c r="I423" s="132"/>
      <c r="J423" s="127"/>
      <c r="K423" s="75"/>
    </row>
    <row r="424" spans="1:11" x14ac:dyDescent="0.25">
      <c r="A424" s="198">
        <v>152</v>
      </c>
      <c r="B424" s="127"/>
      <c r="C424" s="155"/>
      <c r="D424" s="241" t="s">
        <v>118</v>
      </c>
      <c r="E424" s="167">
        <v>7</v>
      </c>
      <c r="F424" s="127" t="s">
        <v>136</v>
      </c>
      <c r="G424" s="127"/>
      <c r="H424" s="135"/>
      <c r="I424" s="132"/>
      <c r="J424" s="127"/>
      <c r="K424" s="75"/>
    </row>
    <row r="425" spans="1:11" x14ac:dyDescent="0.25">
      <c r="A425" s="198">
        <v>152</v>
      </c>
      <c r="B425" s="127"/>
      <c r="C425" s="155"/>
      <c r="D425" s="241" t="s">
        <v>118</v>
      </c>
      <c r="E425" s="167">
        <v>10</v>
      </c>
      <c r="F425" s="127" t="s">
        <v>652</v>
      </c>
      <c r="G425" s="147"/>
      <c r="H425" s="135"/>
      <c r="I425" s="132"/>
      <c r="J425" s="127"/>
      <c r="K425" s="75"/>
    </row>
    <row r="426" spans="1:11" x14ac:dyDescent="0.25">
      <c r="A426" s="198">
        <v>152</v>
      </c>
      <c r="B426" s="127"/>
      <c r="C426" s="155"/>
      <c r="D426" s="241" t="s">
        <v>118</v>
      </c>
      <c r="E426" s="167">
        <v>15</v>
      </c>
      <c r="F426" s="127" t="s">
        <v>627</v>
      </c>
      <c r="G426" s="127"/>
      <c r="H426" s="135"/>
      <c r="I426" s="132"/>
      <c r="J426" s="127"/>
      <c r="K426" s="75"/>
    </row>
    <row r="427" spans="1:11" x14ac:dyDescent="0.25">
      <c r="A427" s="198">
        <v>152</v>
      </c>
      <c r="B427" s="127"/>
      <c r="C427" s="127"/>
      <c r="D427" s="241" t="s">
        <v>118</v>
      </c>
      <c r="E427" s="127">
        <v>3</v>
      </c>
      <c r="F427" s="127" t="s">
        <v>312</v>
      </c>
      <c r="G427" s="127"/>
      <c r="H427" s="135"/>
      <c r="I427" s="132"/>
      <c r="J427" s="127"/>
      <c r="K427" s="75"/>
    </row>
    <row r="428" spans="1:11" x14ac:dyDescent="0.25">
      <c r="A428" s="198">
        <v>152</v>
      </c>
      <c r="B428" s="127"/>
      <c r="C428" s="127"/>
      <c r="D428" s="241" t="s">
        <v>118</v>
      </c>
      <c r="E428" s="127">
        <v>3</v>
      </c>
      <c r="F428" s="127" t="s">
        <v>312</v>
      </c>
      <c r="G428" s="127"/>
      <c r="H428" s="135"/>
      <c r="I428" s="132"/>
      <c r="J428" s="127"/>
      <c r="K428" s="75"/>
    </row>
    <row r="429" spans="1:11" x14ac:dyDescent="0.25">
      <c r="A429" s="198">
        <v>152</v>
      </c>
      <c r="B429" s="127"/>
      <c r="C429" s="127"/>
      <c r="D429" s="241" t="s">
        <v>118</v>
      </c>
      <c r="E429" s="127">
        <v>3</v>
      </c>
      <c r="F429" s="127" t="s">
        <v>312</v>
      </c>
      <c r="G429" s="127"/>
      <c r="H429" s="135"/>
      <c r="I429" s="132"/>
      <c r="J429" s="127"/>
      <c r="K429" s="75"/>
    </row>
    <row r="430" spans="1:11" x14ac:dyDescent="0.25">
      <c r="A430" s="200">
        <v>154</v>
      </c>
      <c r="B430" s="127"/>
      <c r="C430" s="155"/>
      <c r="D430" s="93" t="s">
        <v>551</v>
      </c>
      <c r="E430" s="127">
        <v>54</v>
      </c>
      <c r="F430" s="127" t="s">
        <v>80</v>
      </c>
      <c r="G430" s="127"/>
      <c r="H430" s="135"/>
      <c r="I430" s="132"/>
      <c r="J430" s="127"/>
      <c r="K430" s="75"/>
    </row>
    <row r="431" spans="1:11" x14ac:dyDescent="0.25">
      <c r="A431" s="200">
        <v>154</v>
      </c>
      <c r="B431" s="127"/>
      <c r="C431" s="155"/>
      <c r="D431" s="93" t="s">
        <v>551</v>
      </c>
      <c r="E431" s="127">
        <v>56</v>
      </c>
      <c r="F431" s="127" t="s">
        <v>617</v>
      </c>
      <c r="G431" s="127"/>
      <c r="H431" s="135"/>
      <c r="I431" s="132"/>
      <c r="J431" s="127"/>
      <c r="K431" s="75"/>
    </row>
    <row r="432" spans="1:11" x14ac:dyDescent="0.25">
      <c r="A432" s="200">
        <v>154</v>
      </c>
      <c r="B432" s="127"/>
      <c r="C432" s="155"/>
      <c r="D432" s="93" t="s">
        <v>551</v>
      </c>
      <c r="E432" s="127">
        <v>58</v>
      </c>
      <c r="F432" s="127" t="s">
        <v>558</v>
      </c>
      <c r="G432" s="147"/>
      <c r="H432" s="135"/>
      <c r="I432" s="132"/>
      <c r="J432" s="127"/>
      <c r="K432" s="75"/>
    </row>
    <row r="433" spans="1:11" x14ac:dyDescent="0.25">
      <c r="A433" s="200">
        <v>154</v>
      </c>
      <c r="B433" s="127"/>
      <c r="C433" s="155"/>
      <c r="D433" s="93" t="s">
        <v>551</v>
      </c>
      <c r="E433" s="127">
        <v>66</v>
      </c>
      <c r="F433" s="127" t="s">
        <v>414</v>
      </c>
      <c r="G433" s="127"/>
      <c r="H433" s="135"/>
      <c r="I433" s="132"/>
      <c r="J433" s="127"/>
      <c r="K433" s="75"/>
    </row>
    <row r="434" spans="1:11" x14ac:dyDescent="0.25">
      <c r="A434" s="200">
        <v>154</v>
      </c>
      <c r="B434" s="127"/>
      <c r="C434" s="155"/>
      <c r="D434" s="93" t="s">
        <v>551</v>
      </c>
      <c r="E434" s="127">
        <v>67</v>
      </c>
      <c r="F434" s="127" t="s">
        <v>664</v>
      </c>
      <c r="G434" s="147"/>
      <c r="H434" s="135"/>
      <c r="I434" s="132"/>
      <c r="J434" s="127"/>
      <c r="K434" s="75"/>
    </row>
    <row r="435" spans="1:11" x14ac:dyDescent="0.25">
      <c r="A435" s="200">
        <v>154</v>
      </c>
      <c r="B435" s="127"/>
      <c r="C435" s="155"/>
      <c r="D435" s="93" t="s">
        <v>551</v>
      </c>
      <c r="E435" s="127"/>
      <c r="F435" s="127">
        <v>21</v>
      </c>
      <c r="G435" s="127"/>
      <c r="H435" s="135"/>
      <c r="I435" s="132"/>
      <c r="J435" s="127"/>
      <c r="K435" s="75"/>
    </row>
    <row r="436" spans="1:11" x14ac:dyDescent="0.25">
      <c r="A436" s="200">
        <v>154</v>
      </c>
      <c r="B436" s="127"/>
      <c r="C436" s="155"/>
      <c r="D436" s="93" t="s">
        <v>601</v>
      </c>
      <c r="E436" s="127">
        <v>128</v>
      </c>
      <c r="F436" s="127" t="s">
        <v>691</v>
      </c>
      <c r="G436" s="127"/>
      <c r="H436" s="135"/>
      <c r="I436" s="132"/>
      <c r="J436" s="127"/>
      <c r="K436" s="75"/>
    </row>
    <row r="437" spans="1:11" x14ac:dyDescent="0.25">
      <c r="A437" s="130">
        <v>151</v>
      </c>
      <c r="B437" s="127"/>
      <c r="C437" s="155"/>
      <c r="D437" s="93" t="s">
        <v>38</v>
      </c>
      <c r="E437" s="127">
        <v>28</v>
      </c>
      <c r="F437" s="127" t="s">
        <v>19</v>
      </c>
      <c r="G437" s="127">
        <v>29</v>
      </c>
      <c r="H437" s="135" t="s">
        <v>699</v>
      </c>
      <c r="I437" s="132"/>
      <c r="J437" s="127"/>
      <c r="K437" s="75"/>
    </row>
    <row r="438" spans="1:11" x14ac:dyDescent="0.25">
      <c r="A438" s="130">
        <v>151</v>
      </c>
      <c r="B438" s="127"/>
      <c r="C438" s="155"/>
      <c r="D438" s="93" t="s">
        <v>38</v>
      </c>
      <c r="E438" s="127">
        <v>29</v>
      </c>
      <c r="F438" s="127" t="s">
        <v>699</v>
      </c>
      <c r="G438" s="147">
        <v>29</v>
      </c>
      <c r="H438" s="135" t="s">
        <v>699</v>
      </c>
      <c r="I438" s="132"/>
      <c r="J438" s="127"/>
      <c r="K438" s="75"/>
    </row>
    <row r="439" spans="1:11" x14ac:dyDescent="0.25">
      <c r="A439" s="130">
        <v>151</v>
      </c>
      <c r="B439" s="127"/>
      <c r="C439" s="155"/>
      <c r="D439" s="93" t="s">
        <v>38</v>
      </c>
      <c r="E439" s="127">
        <v>30</v>
      </c>
      <c r="F439" s="127" t="s">
        <v>35</v>
      </c>
      <c r="G439" s="127"/>
      <c r="H439" s="135"/>
      <c r="I439" s="132"/>
      <c r="J439" s="127"/>
      <c r="K439" s="75"/>
    </row>
    <row r="440" spans="1:11" x14ac:dyDescent="0.25">
      <c r="A440" s="130">
        <v>151</v>
      </c>
      <c r="B440" s="127"/>
      <c r="C440" s="155"/>
      <c r="D440" s="93" t="s">
        <v>38</v>
      </c>
      <c r="E440" s="127">
        <v>31</v>
      </c>
      <c r="F440" s="127" t="s">
        <v>15</v>
      </c>
      <c r="G440" s="147"/>
      <c r="H440" s="135"/>
      <c r="I440" s="132"/>
      <c r="J440" s="127"/>
      <c r="K440" s="75"/>
    </row>
    <row r="441" spans="1:11" x14ac:dyDescent="0.25">
      <c r="A441" s="130">
        <v>151</v>
      </c>
      <c r="B441" s="127"/>
      <c r="C441" s="155"/>
      <c r="D441" s="93" t="s">
        <v>38</v>
      </c>
      <c r="E441" s="127">
        <v>33</v>
      </c>
      <c r="F441" s="127" t="s">
        <v>585</v>
      </c>
      <c r="G441" s="127"/>
      <c r="H441" s="135"/>
      <c r="I441" s="127"/>
      <c r="J441" s="127"/>
      <c r="K441" s="75"/>
    </row>
    <row r="442" spans="1:11" x14ac:dyDescent="0.25">
      <c r="A442" s="130">
        <v>151</v>
      </c>
      <c r="B442" s="127"/>
      <c r="C442" s="155"/>
      <c r="D442" s="93" t="s">
        <v>38</v>
      </c>
      <c r="E442" s="127">
        <v>33</v>
      </c>
      <c r="F442" s="127" t="s">
        <v>585</v>
      </c>
      <c r="G442" s="127"/>
      <c r="H442" s="135"/>
      <c r="I442" s="127"/>
      <c r="J442" s="127"/>
      <c r="K442" s="75"/>
    </row>
    <row r="443" spans="1:11" x14ac:dyDescent="0.25">
      <c r="A443" s="130">
        <v>151</v>
      </c>
      <c r="B443" s="127"/>
      <c r="C443" s="155"/>
      <c r="D443" s="93" t="s">
        <v>38</v>
      </c>
      <c r="E443" s="127">
        <v>33</v>
      </c>
      <c r="F443" s="127" t="s">
        <v>585</v>
      </c>
      <c r="G443" s="147"/>
      <c r="H443" s="135"/>
      <c r="I443" s="132"/>
      <c r="J443" s="127"/>
      <c r="K443" s="75"/>
    </row>
    <row r="444" spans="1:11" x14ac:dyDescent="0.25">
      <c r="A444" s="130">
        <v>151</v>
      </c>
      <c r="B444" s="127"/>
      <c r="C444" s="155"/>
      <c r="D444" s="166" t="s">
        <v>412</v>
      </c>
      <c r="E444" s="127">
        <v>71</v>
      </c>
      <c r="F444" s="127" t="s">
        <v>198</v>
      </c>
      <c r="G444" s="127"/>
      <c r="H444" s="135"/>
      <c r="I444" s="132"/>
      <c r="J444" s="127"/>
      <c r="K444" s="75"/>
    </row>
    <row r="445" spans="1:11" x14ac:dyDescent="0.25">
      <c r="A445" s="130">
        <v>151</v>
      </c>
      <c r="B445" s="127"/>
      <c r="C445" s="155"/>
      <c r="D445" s="166" t="s">
        <v>412</v>
      </c>
      <c r="E445" s="127">
        <v>76</v>
      </c>
      <c r="F445" s="127" t="s">
        <v>367</v>
      </c>
      <c r="G445" s="147"/>
      <c r="H445" s="135"/>
      <c r="I445" s="132"/>
      <c r="J445" s="127"/>
      <c r="K445" s="75"/>
    </row>
    <row r="446" spans="1:11" x14ac:dyDescent="0.25">
      <c r="A446" s="130">
        <v>151</v>
      </c>
      <c r="B446" s="127"/>
      <c r="C446" s="155"/>
      <c r="D446" s="166" t="s">
        <v>412</v>
      </c>
      <c r="E446" s="127">
        <v>81</v>
      </c>
      <c r="F446" s="127" t="s">
        <v>623</v>
      </c>
      <c r="G446" s="127"/>
      <c r="H446" s="135"/>
      <c r="I446" s="132"/>
      <c r="J446" s="127"/>
      <c r="K446" s="75"/>
    </row>
    <row r="447" spans="1:11" x14ac:dyDescent="0.25">
      <c r="A447" s="130">
        <v>151</v>
      </c>
      <c r="B447" s="127"/>
      <c r="C447" s="155"/>
      <c r="D447" s="166" t="s">
        <v>412</v>
      </c>
      <c r="E447" s="127"/>
      <c r="F447" s="127" t="s">
        <v>596</v>
      </c>
      <c r="G447" s="127"/>
      <c r="H447" s="135"/>
      <c r="I447" s="132"/>
      <c r="J447" s="127"/>
      <c r="K447" s="75"/>
    </row>
    <row r="448" spans="1:11" x14ac:dyDescent="0.25">
      <c r="A448" s="130">
        <v>151</v>
      </c>
      <c r="B448" s="127"/>
      <c r="C448" s="155"/>
      <c r="D448" s="166" t="s">
        <v>412</v>
      </c>
      <c r="E448" s="127"/>
      <c r="F448" s="127" t="s">
        <v>596</v>
      </c>
      <c r="G448" s="127"/>
      <c r="H448" s="135"/>
      <c r="I448" s="132"/>
      <c r="J448" s="127"/>
      <c r="K448" s="75"/>
    </row>
    <row r="449" spans="1:11" x14ac:dyDescent="0.25">
      <c r="A449" s="130">
        <v>161</v>
      </c>
      <c r="B449" s="127"/>
      <c r="C449" s="155"/>
      <c r="D449" s="241" t="s">
        <v>39</v>
      </c>
      <c r="E449" s="127">
        <v>87</v>
      </c>
      <c r="F449" s="127" t="s">
        <v>406</v>
      </c>
      <c r="G449" s="127"/>
      <c r="H449" s="135"/>
      <c r="I449" s="132"/>
      <c r="J449" s="127"/>
      <c r="K449" s="75"/>
    </row>
    <row r="450" spans="1:11" x14ac:dyDescent="0.25">
      <c r="A450" s="130">
        <v>161</v>
      </c>
      <c r="B450" s="127"/>
      <c r="C450" s="155"/>
      <c r="D450" s="241" t="s">
        <v>39</v>
      </c>
      <c r="E450" s="127">
        <v>87</v>
      </c>
      <c r="F450" s="127" t="s">
        <v>406</v>
      </c>
      <c r="G450" s="147"/>
      <c r="H450" s="135"/>
      <c r="I450" s="132"/>
      <c r="J450" s="127"/>
      <c r="K450" s="75"/>
    </row>
    <row r="451" spans="1:11" x14ac:dyDescent="0.25">
      <c r="A451" s="130">
        <v>161</v>
      </c>
      <c r="B451" s="127"/>
      <c r="C451" s="155"/>
      <c r="D451" s="241" t="s">
        <v>39</v>
      </c>
      <c r="E451" s="127">
        <v>88</v>
      </c>
      <c r="F451" s="127" t="s">
        <v>605</v>
      </c>
      <c r="G451" s="147"/>
      <c r="H451" s="135"/>
      <c r="I451" s="132"/>
      <c r="J451" s="127"/>
      <c r="K451" s="75"/>
    </row>
    <row r="452" spans="1:11" x14ac:dyDescent="0.25">
      <c r="A452" s="130">
        <v>161</v>
      </c>
      <c r="B452" s="127"/>
      <c r="C452" s="155"/>
      <c r="D452" s="241" t="s">
        <v>39</v>
      </c>
      <c r="E452" s="127">
        <v>89</v>
      </c>
      <c r="F452" s="127" t="s">
        <v>683</v>
      </c>
      <c r="G452" s="127"/>
      <c r="H452" s="135"/>
      <c r="I452" s="132"/>
      <c r="J452" s="127"/>
      <c r="K452" s="75"/>
    </row>
    <row r="453" spans="1:11" x14ac:dyDescent="0.25">
      <c r="A453" s="130">
        <v>161</v>
      </c>
      <c r="B453" s="127"/>
      <c r="C453" s="155"/>
      <c r="D453" s="93" t="s">
        <v>551</v>
      </c>
      <c r="E453" s="127">
        <v>60</v>
      </c>
      <c r="F453" s="127" t="s">
        <v>684</v>
      </c>
      <c r="G453" s="127">
        <v>61</v>
      </c>
      <c r="H453" s="135" t="s">
        <v>619</v>
      </c>
      <c r="I453" s="132"/>
      <c r="J453" s="127"/>
      <c r="K453" s="75"/>
    </row>
    <row r="454" spans="1:11" x14ac:dyDescent="0.25">
      <c r="A454" s="130">
        <v>161</v>
      </c>
      <c r="B454" s="127"/>
      <c r="C454" s="155"/>
      <c r="D454" s="93" t="s">
        <v>551</v>
      </c>
      <c r="E454" s="127">
        <v>61</v>
      </c>
      <c r="F454" s="127" t="s">
        <v>619</v>
      </c>
      <c r="G454" s="147">
        <v>67</v>
      </c>
      <c r="H454" s="135" t="s">
        <v>664</v>
      </c>
      <c r="I454" s="132"/>
      <c r="J454" s="127"/>
      <c r="K454" s="75"/>
    </row>
    <row r="455" spans="1:11" x14ac:dyDescent="0.25">
      <c r="A455" s="130">
        <v>161</v>
      </c>
      <c r="B455" s="127"/>
      <c r="C455" s="155"/>
      <c r="D455" s="93" t="s">
        <v>551</v>
      </c>
      <c r="E455" s="127">
        <v>64</v>
      </c>
      <c r="F455" s="127" t="s">
        <v>676</v>
      </c>
      <c r="G455" s="127"/>
      <c r="H455" s="135"/>
      <c r="I455" s="132"/>
      <c r="J455" s="127"/>
      <c r="K455" s="75"/>
    </row>
    <row r="456" spans="1:11" x14ac:dyDescent="0.25">
      <c r="A456" s="130">
        <v>161</v>
      </c>
      <c r="B456" s="127"/>
      <c r="C456" s="155"/>
      <c r="D456" s="93" t="s">
        <v>551</v>
      </c>
      <c r="E456" s="127">
        <v>67</v>
      </c>
      <c r="F456" s="127" t="s">
        <v>664</v>
      </c>
      <c r="G456" s="127"/>
      <c r="H456" s="135"/>
      <c r="I456" s="132"/>
      <c r="J456" s="127"/>
      <c r="K456" s="75"/>
    </row>
    <row r="457" spans="1:11" x14ac:dyDescent="0.25">
      <c r="A457" s="198">
        <v>162</v>
      </c>
      <c r="B457" s="127"/>
      <c r="C457" s="155"/>
      <c r="D457" s="241" t="s">
        <v>118</v>
      </c>
      <c r="E457" s="127">
        <v>12</v>
      </c>
      <c r="F457" s="127" t="s">
        <v>641</v>
      </c>
      <c r="G457" s="127">
        <v>5</v>
      </c>
      <c r="H457" s="135" t="s">
        <v>122</v>
      </c>
      <c r="I457" s="132"/>
      <c r="J457" s="127"/>
      <c r="K457" s="75"/>
    </row>
    <row r="458" spans="1:11" x14ac:dyDescent="0.25">
      <c r="A458" s="198">
        <v>162</v>
      </c>
      <c r="B458" s="127"/>
      <c r="C458" s="155"/>
      <c r="D458" s="241" t="s">
        <v>118</v>
      </c>
      <c r="E458" s="127">
        <v>14</v>
      </c>
      <c r="F458" s="127" t="s">
        <v>150</v>
      </c>
      <c r="G458" s="127">
        <v>10</v>
      </c>
      <c r="H458" s="135" t="s">
        <v>629</v>
      </c>
      <c r="I458" s="132"/>
      <c r="J458" s="127"/>
      <c r="K458" s="75"/>
    </row>
    <row r="459" spans="1:11" x14ac:dyDescent="0.25">
      <c r="A459" s="198">
        <v>162</v>
      </c>
      <c r="B459" s="127"/>
      <c r="C459" s="155"/>
      <c r="D459" s="241" t="s">
        <v>118</v>
      </c>
      <c r="E459" s="127">
        <v>3</v>
      </c>
      <c r="F459" s="127" t="s">
        <v>312</v>
      </c>
      <c r="G459" s="147"/>
      <c r="H459" s="135"/>
      <c r="I459" s="132"/>
      <c r="J459" s="127"/>
      <c r="K459" s="75"/>
    </row>
    <row r="460" spans="1:11" x14ac:dyDescent="0.25">
      <c r="A460" s="198">
        <v>162</v>
      </c>
      <c r="B460" s="127"/>
      <c r="C460" s="155"/>
      <c r="D460" s="166" t="s">
        <v>412</v>
      </c>
      <c r="E460" s="127">
        <v>80</v>
      </c>
      <c r="F460" s="127" t="s">
        <v>189</v>
      </c>
      <c r="G460" s="127"/>
      <c r="H460" s="135"/>
      <c r="I460" s="132"/>
      <c r="J460" s="127"/>
      <c r="K460" s="75"/>
    </row>
    <row r="461" spans="1:11" x14ac:dyDescent="0.25">
      <c r="A461" s="198">
        <v>162</v>
      </c>
      <c r="B461" s="127"/>
      <c r="C461" s="155"/>
      <c r="D461" s="166" t="s">
        <v>412</v>
      </c>
      <c r="E461" s="127">
        <v>80</v>
      </c>
      <c r="F461" s="127" t="s">
        <v>189</v>
      </c>
      <c r="G461" s="127"/>
      <c r="H461" s="135"/>
      <c r="I461" s="132"/>
      <c r="J461" s="127"/>
      <c r="K461" s="75"/>
    </row>
    <row r="462" spans="1:11" x14ac:dyDescent="0.25">
      <c r="A462" s="199">
        <v>163</v>
      </c>
      <c r="B462" s="127"/>
      <c r="C462" s="155"/>
      <c r="D462" s="93" t="s">
        <v>601</v>
      </c>
      <c r="E462" s="127">
        <v>121</v>
      </c>
      <c r="F462" s="127" t="s">
        <v>171</v>
      </c>
      <c r="G462" s="127"/>
      <c r="H462" s="135"/>
      <c r="I462" s="132"/>
      <c r="J462" s="127"/>
      <c r="K462" s="75"/>
    </row>
    <row r="463" spans="1:11" x14ac:dyDescent="0.25">
      <c r="A463" s="199">
        <v>163</v>
      </c>
      <c r="B463" s="127"/>
      <c r="C463" s="155"/>
      <c r="D463" s="93" t="s">
        <v>601</v>
      </c>
      <c r="E463" s="127">
        <v>128</v>
      </c>
      <c r="F463" s="127" t="s">
        <v>691</v>
      </c>
      <c r="G463" s="127"/>
      <c r="H463" s="135"/>
      <c r="I463" s="127"/>
      <c r="J463" s="127"/>
      <c r="K463" s="75"/>
    </row>
    <row r="464" spans="1:11" x14ac:dyDescent="0.25">
      <c r="A464" s="199">
        <v>163</v>
      </c>
      <c r="B464" s="127"/>
      <c r="C464" s="155"/>
      <c r="D464" s="93" t="s">
        <v>601</v>
      </c>
      <c r="E464" s="127">
        <v>122</v>
      </c>
      <c r="F464" s="127" t="s">
        <v>164</v>
      </c>
      <c r="G464" s="127"/>
      <c r="H464" s="135"/>
      <c r="I464" s="127"/>
      <c r="J464" s="127"/>
      <c r="K464" s="75"/>
    </row>
    <row r="465" spans="1:11" x14ac:dyDescent="0.25">
      <c r="A465" s="199">
        <v>163</v>
      </c>
      <c r="B465" s="127"/>
      <c r="C465" s="155"/>
      <c r="D465" s="93" t="s">
        <v>603</v>
      </c>
      <c r="E465" s="127">
        <v>39</v>
      </c>
      <c r="F465" s="127" t="s">
        <v>373</v>
      </c>
      <c r="G465" s="147"/>
      <c r="H465" s="135"/>
      <c r="I465" s="132"/>
      <c r="J465" s="127"/>
      <c r="K465" s="75"/>
    </row>
    <row r="466" spans="1:11" x14ac:dyDescent="0.25">
      <c r="A466" s="199">
        <v>163</v>
      </c>
      <c r="B466" s="127"/>
      <c r="C466" s="155"/>
      <c r="D466" s="93" t="s">
        <v>603</v>
      </c>
      <c r="E466" s="127">
        <v>41</v>
      </c>
      <c r="F466" s="127" t="s">
        <v>550</v>
      </c>
      <c r="G466" s="127"/>
      <c r="H466" s="135"/>
      <c r="I466" s="132"/>
      <c r="J466" s="127"/>
      <c r="K466" s="75"/>
    </row>
    <row r="467" spans="1:11" x14ac:dyDescent="0.25">
      <c r="A467" s="199">
        <v>163</v>
      </c>
      <c r="B467" s="127"/>
      <c r="C467" s="155"/>
      <c r="D467" s="93" t="s">
        <v>603</v>
      </c>
      <c r="E467" s="127">
        <v>51</v>
      </c>
      <c r="F467" s="127" t="s">
        <v>635</v>
      </c>
      <c r="G467" s="147"/>
      <c r="H467" s="135"/>
      <c r="I467" s="132"/>
      <c r="J467" s="127"/>
      <c r="K467" s="75"/>
    </row>
    <row r="468" spans="1:11" x14ac:dyDescent="0.25">
      <c r="A468" s="199">
        <v>163</v>
      </c>
      <c r="B468" s="127"/>
      <c r="C468" s="155"/>
      <c r="D468" s="93" t="s">
        <v>603</v>
      </c>
      <c r="E468" s="127">
        <v>51</v>
      </c>
      <c r="F468" s="127" t="s">
        <v>635</v>
      </c>
      <c r="G468" s="127"/>
      <c r="H468" s="135"/>
      <c r="I468" s="132"/>
      <c r="J468" s="127"/>
      <c r="K468" s="75"/>
    </row>
    <row r="469" spans="1:11" x14ac:dyDescent="0.25">
      <c r="A469" s="199">
        <v>163</v>
      </c>
      <c r="B469" s="127"/>
      <c r="C469" s="155"/>
      <c r="D469" s="93" t="s">
        <v>603</v>
      </c>
      <c r="E469" s="127">
        <v>52</v>
      </c>
      <c r="F469" s="127" t="s">
        <v>404</v>
      </c>
      <c r="G469" s="147"/>
      <c r="H469" s="135"/>
      <c r="I469" s="132"/>
      <c r="J469" s="127"/>
      <c r="K469" s="75"/>
    </row>
    <row r="470" spans="1:11" x14ac:dyDescent="0.25">
      <c r="A470" s="200">
        <v>164</v>
      </c>
      <c r="B470" s="127"/>
      <c r="C470" s="155"/>
      <c r="D470" s="241" t="s">
        <v>139</v>
      </c>
      <c r="E470" s="127">
        <v>108</v>
      </c>
      <c r="F470" s="127" t="s">
        <v>148</v>
      </c>
      <c r="G470" s="147"/>
      <c r="H470" s="135"/>
      <c r="I470" s="132"/>
      <c r="J470" s="127"/>
      <c r="K470" s="75"/>
    </row>
    <row r="471" spans="1:11" x14ac:dyDescent="0.25">
      <c r="A471" s="200">
        <v>164</v>
      </c>
      <c r="B471" s="127"/>
      <c r="C471" s="155"/>
      <c r="D471" s="241" t="s">
        <v>139</v>
      </c>
      <c r="E471" s="127">
        <v>111</v>
      </c>
      <c r="F471" s="127" t="s">
        <v>669</v>
      </c>
      <c r="G471" s="127"/>
      <c r="H471" s="135"/>
      <c r="I471" s="132"/>
      <c r="J471" s="127"/>
      <c r="K471" s="75"/>
    </row>
    <row r="472" spans="1:11" x14ac:dyDescent="0.25">
      <c r="A472" s="200">
        <v>164</v>
      </c>
      <c r="B472" s="127"/>
      <c r="C472" s="155"/>
      <c r="D472" s="241" t="s">
        <v>139</v>
      </c>
      <c r="E472" s="127">
        <v>111</v>
      </c>
      <c r="F472" s="127" t="s">
        <v>669</v>
      </c>
      <c r="G472" s="147"/>
      <c r="H472" s="135"/>
      <c r="I472" s="132"/>
      <c r="J472" s="127"/>
      <c r="K472" s="75"/>
    </row>
    <row r="473" spans="1:11" x14ac:dyDescent="0.25">
      <c r="A473" s="200">
        <v>164</v>
      </c>
      <c r="B473" s="127"/>
      <c r="C473" s="155"/>
      <c r="D473" s="93" t="s">
        <v>38</v>
      </c>
      <c r="E473" s="127">
        <v>19</v>
      </c>
      <c r="F473" s="127" t="s">
        <v>34</v>
      </c>
      <c r="G473" s="127">
        <v>19</v>
      </c>
      <c r="H473" s="167" t="s">
        <v>34</v>
      </c>
      <c r="I473" s="127">
        <v>19</v>
      </c>
      <c r="J473" s="127" t="s">
        <v>34</v>
      </c>
      <c r="K473" s="75"/>
    </row>
    <row r="474" spans="1:11" x14ac:dyDescent="0.25">
      <c r="A474" s="200">
        <v>164</v>
      </c>
      <c r="B474" s="127"/>
      <c r="C474" s="155"/>
      <c r="D474" s="93" t="s">
        <v>38</v>
      </c>
      <c r="E474" s="127">
        <v>19</v>
      </c>
      <c r="F474" s="127" t="s">
        <v>34</v>
      </c>
      <c r="G474" s="127">
        <v>19</v>
      </c>
      <c r="H474" s="167" t="s">
        <v>34</v>
      </c>
      <c r="I474" s="132"/>
      <c r="J474" s="127"/>
      <c r="K474" s="75"/>
    </row>
    <row r="475" spans="1:11" x14ac:dyDescent="0.25">
      <c r="A475" s="200">
        <v>164</v>
      </c>
      <c r="B475" s="127"/>
      <c r="C475" s="155"/>
      <c r="D475" s="93" t="s">
        <v>38</v>
      </c>
      <c r="E475" s="127">
        <v>25</v>
      </c>
      <c r="F475" s="127" t="s">
        <v>9</v>
      </c>
      <c r="G475" s="127">
        <v>19</v>
      </c>
      <c r="H475" s="167" t="s">
        <v>34</v>
      </c>
      <c r="I475" s="132"/>
      <c r="J475" s="127"/>
      <c r="K475" s="75"/>
    </row>
    <row r="476" spans="1:11" x14ac:dyDescent="0.25">
      <c r="A476" s="200">
        <v>164</v>
      </c>
      <c r="B476" s="127"/>
      <c r="C476" s="155"/>
      <c r="D476" s="93" t="s">
        <v>38</v>
      </c>
      <c r="E476" s="127">
        <v>26</v>
      </c>
      <c r="F476" s="127" t="s">
        <v>420</v>
      </c>
      <c r="G476" s="127">
        <v>19</v>
      </c>
      <c r="H476" s="167" t="s">
        <v>34</v>
      </c>
      <c r="I476" s="132"/>
      <c r="J476" s="127"/>
      <c r="K476" s="75"/>
    </row>
    <row r="477" spans="1:11" x14ac:dyDescent="0.25">
      <c r="A477" s="200">
        <v>164</v>
      </c>
      <c r="B477" s="127"/>
      <c r="C477" s="155"/>
      <c r="D477" s="93" t="s">
        <v>38</v>
      </c>
      <c r="E477" s="127">
        <v>27</v>
      </c>
      <c r="F477" s="127" t="s">
        <v>553</v>
      </c>
      <c r="G477" s="147">
        <v>23</v>
      </c>
      <c r="H477" s="135" t="s">
        <v>11</v>
      </c>
      <c r="I477" s="132"/>
      <c r="J477" s="127"/>
      <c r="K477" s="75"/>
    </row>
    <row r="478" spans="1:11" x14ac:dyDescent="0.25">
      <c r="A478" s="200">
        <v>164</v>
      </c>
      <c r="B478" s="127"/>
      <c r="C478" s="155"/>
      <c r="D478" s="93" t="s">
        <v>38</v>
      </c>
      <c r="E478" s="127">
        <v>27</v>
      </c>
      <c r="F478" s="127" t="s">
        <v>553</v>
      </c>
      <c r="G478" s="127">
        <v>31</v>
      </c>
      <c r="H478" s="135" t="s">
        <v>15</v>
      </c>
      <c r="I478" s="132"/>
      <c r="J478" s="127"/>
      <c r="K478" s="75"/>
    </row>
    <row r="479" spans="1:11" x14ac:dyDescent="0.25">
      <c r="A479" s="200">
        <v>164</v>
      </c>
      <c r="B479" s="127"/>
      <c r="C479" s="155"/>
      <c r="D479" s="93" t="s">
        <v>38</v>
      </c>
      <c r="E479" s="127">
        <v>28</v>
      </c>
      <c r="F479" s="127" t="s">
        <v>19</v>
      </c>
      <c r="G479" s="147">
        <v>31</v>
      </c>
      <c r="H479" s="135" t="s">
        <v>15</v>
      </c>
      <c r="I479" s="132"/>
      <c r="J479" s="127"/>
      <c r="K479" s="75"/>
    </row>
    <row r="480" spans="1:11" x14ac:dyDescent="0.25">
      <c r="A480" s="200">
        <v>164</v>
      </c>
      <c r="B480" s="127"/>
      <c r="C480" s="155"/>
      <c r="D480" s="93" t="s">
        <v>38</v>
      </c>
      <c r="E480" s="127">
        <v>28</v>
      </c>
      <c r="F480" s="127" t="s">
        <v>19</v>
      </c>
      <c r="G480" s="127">
        <v>31</v>
      </c>
      <c r="H480" s="135" t="s">
        <v>15</v>
      </c>
      <c r="I480" s="132"/>
      <c r="J480" s="127"/>
      <c r="K480" s="75"/>
    </row>
    <row r="481" spans="1:11" x14ac:dyDescent="0.25">
      <c r="A481" s="200">
        <v>164</v>
      </c>
      <c r="B481" s="127"/>
      <c r="C481" s="155"/>
      <c r="D481" s="93" t="s">
        <v>38</v>
      </c>
      <c r="E481" s="127">
        <v>32</v>
      </c>
      <c r="F481" s="127" t="s">
        <v>129</v>
      </c>
      <c r="G481" s="147">
        <v>32</v>
      </c>
      <c r="H481" s="135" t="s">
        <v>129</v>
      </c>
      <c r="I481" s="132"/>
      <c r="J481" s="127"/>
      <c r="K481" s="75"/>
    </row>
    <row r="482" spans="1:11" x14ac:dyDescent="0.25">
      <c r="A482" s="130">
        <v>171</v>
      </c>
      <c r="B482" s="127"/>
      <c r="C482" s="155"/>
      <c r="D482" s="241" t="s">
        <v>139</v>
      </c>
      <c r="E482" s="127">
        <v>107</v>
      </c>
      <c r="F482" s="127" t="s">
        <v>431</v>
      </c>
      <c r="G482" s="127">
        <v>111</v>
      </c>
      <c r="H482" s="135" t="s">
        <v>669</v>
      </c>
      <c r="I482" s="127"/>
      <c r="J482" s="127"/>
      <c r="K482" s="75"/>
    </row>
    <row r="483" spans="1:11" x14ac:dyDescent="0.25">
      <c r="A483" s="130">
        <v>171</v>
      </c>
      <c r="B483" s="127"/>
      <c r="C483" s="155"/>
      <c r="D483" s="241" t="s">
        <v>139</v>
      </c>
      <c r="E483" s="127">
        <v>111</v>
      </c>
      <c r="F483" s="127" t="s">
        <v>669</v>
      </c>
      <c r="G483" s="147">
        <v>111</v>
      </c>
      <c r="H483" s="135" t="s">
        <v>669</v>
      </c>
      <c r="I483" s="132"/>
      <c r="J483" s="127"/>
      <c r="K483" s="75"/>
    </row>
    <row r="484" spans="1:11" x14ac:dyDescent="0.25">
      <c r="A484" s="130">
        <v>171</v>
      </c>
      <c r="B484" s="127"/>
      <c r="C484" s="155"/>
      <c r="D484" s="241" t="s">
        <v>139</v>
      </c>
      <c r="E484" s="127">
        <v>112</v>
      </c>
      <c r="F484" s="127" t="s">
        <v>687</v>
      </c>
      <c r="G484" s="147">
        <v>116</v>
      </c>
      <c r="H484" s="135" t="s">
        <v>378</v>
      </c>
      <c r="I484" s="132"/>
      <c r="J484" s="127"/>
      <c r="K484" s="75"/>
    </row>
    <row r="485" spans="1:11" x14ac:dyDescent="0.25">
      <c r="A485" s="130">
        <v>171</v>
      </c>
      <c r="B485" s="127"/>
      <c r="C485" s="155"/>
      <c r="D485" s="241" t="s">
        <v>139</v>
      </c>
      <c r="E485" s="127">
        <v>112</v>
      </c>
      <c r="F485" s="127" t="s">
        <v>687</v>
      </c>
      <c r="G485" s="147"/>
      <c r="H485" s="135"/>
      <c r="I485" s="132"/>
      <c r="J485" s="127"/>
      <c r="K485" s="75"/>
    </row>
    <row r="486" spans="1:11" x14ac:dyDescent="0.25">
      <c r="A486" s="130">
        <v>171</v>
      </c>
      <c r="B486" s="127"/>
      <c r="C486" s="155"/>
      <c r="D486" s="241" t="s">
        <v>118</v>
      </c>
      <c r="E486" s="127">
        <v>6</v>
      </c>
      <c r="F486" s="127" t="s">
        <v>125</v>
      </c>
      <c r="G486" s="127">
        <v>9</v>
      </c>
      <c r="H486" s="135" t="s">
        <v>704</v>
      </c>
      <c r="I486" s="132"/>
      <c r="J486" s="127"/>
      <c r="K486" s="75"/>
    </row>
    <row r="487" spans="1:11" x14ac:dyDescent="0.25">
      <c r="A487" s="130">
        <v>171</v>
      </c>
      <c r="B487" s="127"/>
      <c r="C487" s="155"/>
      <c r="D487" s="241" t="s">
        <v>118</v>
      </c>
      <c r="E487" s="127">
        <v>6</v>
      </c>
      <c r="F487" s="127" t="s">
        <v>125</v>
      </c>
      <c r="G487" s="127">
        <v>14</v>
      </c>
      <c r="H487" s="135" t="s">
        <v>705</v>
      </c>
      <c r="I487" s="132"/>
      <c r="J487" s="127"/>
      <c r="K487" s="75"/>
    </row>
    <row r="488" spans="1:11" x14ac:dyDescent="0.25">
      <c r="A488" s="130">
        <v>171</v>
      </c>
      <c r="B488" s="127"/>
      <c r="C488" s="155"/>
      <c r="D488" s="241" t="s">
        <v>118</v>
      </c>
      <c r="E488" s="127">
        <v>8</v>
      </c>
      <c r="F488" s="127" t="s">
        <v>130</v>
      </c>
      <c r="G488" s="147"/>
      <c r="H488" s="135"/>
      <c r="I488" s="132"/>
      <c r="J488" s="127"/>
      <c r="K488" s="75"/>
    </row>
    <row r="489" spans="1:11" x14ac:dyDescent="0.25">
      <c r="A489" s="130">
        <v>171</v>
      </c>
      <c r="B489" s="127"/>
      <c r="C489" s="155"/>
      <c r="D489" s="241" t="s">
        <v>118</v>
      </c>
      <c r="E489" s="127">
        <v>8</v>
      </c>
      <c r="F489" s="127" t="s">
        <v>130</v>
      </c>
      <c r="G489" s="127"/>
      <c r="H489" s="135"/>
      <c r="I489" s="132"/>
      <c r="J489" s="127"/>
      <c r="K489" s="75"/>
    </row>
    <row r="490" spans="1:11" x14ac:dyDescent="0.25">
      <c r="A490" s="199">
        <v>173</v>
      </c>
      <c r="B490" s="127"/>
      <c r="C490" s="155"/>
      <c r="D490" s="93" t="s">
        <v>551</v>
      </c>
      <c r="E490" s="127">
        <v>63</v>
      </c>
      <c r="F490" s="127" t="s">
        <v>458</v>
      </c>
      <c r="G490" s="127">
        <v>59</v>
      </c>
      <c r="H490" s="135" t="s">
        <v>438</v>
      </c>
      <c r="I490" s="132"/>
      <c r="J490" s="127"/>
      <c r="K490" s="75"/>
    </row>
    <row r="491" spans="1:11" x14ac:dyDescent="0.25">
      <c r="A491" s="199">
        <v>173</v>
      </c>
      <c r="B491" s="127"/>
      <c r="C491" s="155"/>
      <c r="D491" s="93" t="s">
        <v>551</v>
      </c>
      <c r="E491" s="127">
        <v>64</v>
      </c>
      <c r="F491" s="127" t="s">
        <v>676</v>
      </c>
      <c r="G491" s="147">
        <v>65</v>
      </c>
      <c r="H491" s="135" t="s">
        <v>677</v>
      </c>
      <c r="I491" s="132"/>
      <c r="J491" s="127"/>
      <c r="K491" s="75"/>
    </row>
    <row r="492" spans="1:11" x14ac:dyDescent="0.25">
      <c r="A492" s="199">
        <v>173</v>
      </c>
      <c r="B492" s="127"/>
      <c r="C492" s="155"/>
      <c r="D492" s="93" t="s">
        <v>551</v>
      </c>
      <c r="E492" s="127">
        <v>64</v>
      </c>
      <c r="F492" s="127" t="s">
        <v>676</v>
      </c>
      <c r="G492" s="147">
        <v>67</v>
      </c>
      <c r="H492" s="135" t="s">
        <v>664</v>
      </c>
      <c r="I492" s="132"/>
      <c r="J492" s="127"/>
      <c r="K492" s="75"/>
    </row>
    <row r="493" spans="1:11" x14ac:dyDescent="0.25">
      <c r="A493" s="199">
        <v>173</v>
      </c>
      <c r="B493" s="127"/>
      <c r="C493" s="155"/>
      <c r="D493" s="93" t="s">
        <v>551</v>
      </c>
      <c r="E493" s="127">
        <v>67</v>
      </c>
      <c r="F493" s="127" t="s">
        <v>664</v>
      </c>
      <c r="G493" s="147"/>
      <c r="H493" s="135"/>
      <c r="I493" s="132"/>
      <c r="J493" s="127"/>
      <c r="K493" s="75"/>
    </row>
    <row r="494" spans="1:11" x14ac:dyDescent="0.25">
      <c r="A494" s="199">
        <v>173</v>
      </c>
      <c r="B494" s="127"/>
      <c r="C494" s="155"/>
      <c r="D494" s="93" t="s">
        <v>603</v>
      </c>
      <c r="E494" s="127">
        <v>38</v>
      </c>
      <c r="F494" s="127" t="s">
        <v>116</v>
      </c>
      <c r="G494" s="127">
        <v>49</v>
      </c>
      <c r="H494" s="135" t="s">
        <v>153</v>
      </c>
      <c r="I494" s="132"/>
      <c r="J494" s="127"/>
      <c r="K494" s="75"/>
    </row>
    <row r="495" spans="1:11" x14ac:dyDescent="0.25">
      <c r="A495" s="199">
        <v>173</v>
      </c>
      <c r="B495" s="127"/>
      <c r="C495" s="155"/>
      <c r="D495" s="93" t="s">
        <v>603</v>
      </c>
      <c r="E495" s="127">
        <v>38</v>
      </c>
      <c r="F495" s="127" t="s">
        <v>116</v>
      </c>
      <c r="G495" s="147"/>
      <c r="H495" s="135"/>
      <c r="I495" s="132"/>
      <c r="J495" s="127"/>
      <c r="K495" s="75"/>
    </row>
    <row r="496" spans="1:11" x14ac:dyDescent="0.25">
      <c r="A496" s="199">
        <v>173</v>
      </c>
      <c r="B496" s="127"/>
      <c r="C496" s="155"/>
      <c r="D496" s="93" t="s">
        <v>603</v>
      </c>
      <c r="E496" s="127">
        <v>42</v>
      </c>
      <c r="F496" s="127" t="s">
        <v>706</v>
      </c>
      <c r="G496" s="147"/>
      <c r="H496" s="135"/>
      <c r="I496" s="132"/>
      <c r="J496" s="127"/>
      <c r="K496" s="75"/>
    </row>
    <row r="497" spans="1:11" x14ac:dyDescent="0.25">
      <c r="A497" s="198">
        <v>172</v>
      </c>
      <c r="B497" s="127"/>
      <c r="C497" s="155"/>
      <c r="D497" s="93" t="s">
        <v>38</v>
      </c>
      <c r="E497" s="127">
        <v>19</v>
      </c>
      <c r="F497" s="127" t="s">
        <v>34</v>
      </c>
      <c r="G497" s="147">
        <v>19</v>
      </c>
      <c r="H497" s="135" t="s">
        <v>34</v>
      </c>
      <c r="I497" s="132"/>
      <c r="J497" s="127"/>
      <c r="K497" s="75"/>
    </row>
    <row r="498" spans="1:11" x14ac:dyDescent="0.25">
      <c r="A498" s="198">
        <v>172</v>
      </c>
      <c r="B498" s="127"/>
      <c r="C498" s="155"/>
      <c r="D498" s="93" t="s">
        <v>38</v>
      </c>
      <c r="E498" s="127">
        <v>27</v>
      </c>
      <c r="F498" s="127" t="s">
        <v>553</v>
      </c>
      <c r="G498" s="127">
        <v>25</v>
      </c>
      <c r="H498" s="135" t="s">
        <v>9</v>
      </c>
      <c r="I498" s="132"/>
      <c r="J498" s="127"/>
      <c r="K498" s="75"/>
    </row>
    <row r="499" spans="1:11" x14ac:dyDescent="0.25">
      <c r="A499" s="198">
        <v>172</v>
      </c>
      <c r="B499" s="127"/>
      <c r="C499" s="155"/>
      <c r="D499" s="93" t="s">
        <v>38</v>
      </c>
      <c r="E499" s="127">
        <v>32</v>
      </c>
      <c r="F499" s="127" t="s">
        <v>129</v>
      </c>
      <c r="G499" s="147">
        <v>28</v>
      </c>
      <c r="H499" s="135" t="s">
        <v>19</v>
      </c>
      <c r="I499" s="132"/>
      <c r="J499" s="127"/>
      <c r="K499" s="75"/>
    </row>
    <row r="500" spans="1:11" x14ac:dyDescent="0.25">
      <c r="A500" s="198">
        <v>172</v>
      </c>
      <c r="B500" s="127"/>
      <c r="C500" s="155"/>
      <c r="D500" s="241" t="s">
        <v>39</v>
      </c>
      <c r="E500" s="127">
        <v>86</v>
      </c>
      <c r="F500" s="127" t="s">
        <v>48</v>
      </c>
      <c r="G500" s="147">
        <v>86</v>
      </c>
      <c r="H500" s="135" t="s">
        <v>48</v>
      </c>
      <c r="I500" s="132"/>
      <c r="J500" s="127"/>
      <c r="K500" s="75"/>
    </row>
    <row r="501" spans="1:11" x14ac:dyDescent="0.25">
      <c r="A501" s="198">
        <v>172</v>
      </c>
      <c r="B501" s="127"/>
      <c r="C501" s="155"/>
      <c r="D501" s="241" t="s">
        <v>39</v>
      </c>
      <c r="E501" s="127">
        <v>87</v>
      </c>
      <c r="F501" s="127" t="s">
        <v>406</v>
      </c>
      <c r="G501" s="127">
        <v>86</v>
      </c>
      <c r="H501" s="135" t="s">
        <v>48</v>
      </c>
      <c r="I501" s="132"/>
      <c r="J501" s="127"/>
      <c r="K501" s="75"/>
    </row>
    <row r="502" spans="1:11" x14ac:dyDescent="0.25">
      <c r="A502" s="198">
        <v>172</v>
      </c>
      <c r="B502" s="127"/>
      <c r="C502" s="155"/>
      <c r="D502" s="241" t="s">
        <v>39</v>
      </c>
      <c r="E502" s="127">
        <v>91</v>
      </c>
      <c r="F502" s="127" t="s">
        <v>707</v>
      </c>
      <c r="G502" s="147">
        <v>89</v>
      </c>
      <c r="H502" s="135" t="s">
        <v>709</v>
      </c>
      <c r="I502" s="132"/>
      <c r="J502" s="127"/>
      <c r="K502" s="75"/>
    </row>
    <row r="503" spans="1:11" x14ac:dyDescent="0.25">
      <c r="A503" s="198">
        <v>172</v>
      </c>
      <c r="B503" s="127"/>
      <c r="C503" s="155"/>
      <c r="D503" s="241" t="s">
        <v>39</v>
      </c>
      <c r="E503" s="127">
        <v>91</v>
      </c>
      <c r="F503" s="127" t="s">
        <v>707</v>
      </c>
      <c r="G503" s="147">
        <v>92</v>
      </c>
      <c r="H503" s="135" t="s">
        <v>588</v>
      </c>
      <c r="I503" s="132"/>
      <c r="J503" s="127"/>
      <c r="K503" s="75"/>
    </row>
    <row r="504" spans="1:11" x14ac:dyDescent="0.25">
      <c r="A504" s="198">
        <v>172</v>
      </c>
      <c r="B504" s="127"/>
      <c r="C504" s="155"/>
      <c r="D504" s="241" t="s">
        <v>39</v>
      </c>
      <c r="E504" s="127">
        <v>91</v>
      </c>
      <c r="F504" s="127" t="s">
        <v>707</v>
      </c>
      <c r="G504" s="147">
        <v>96</v>
      </c>
      <c r="H504" s="135" t="s">
        <v>52</v>
      </c>
      <c r="I504" s="132"/>
      <c r="J504" s="127"/>
      <c r="K504" s="75"/>
    </row>
    <row r="505" spans="1:11" x14ac:dyDescent="0.25">
      <c r="A505" s="198">
        <v>172</v>
      </c>
      <c r="B505" s="127"/>
      <c r="C505" s="155"/>
      <c r="D505" s="241" t="s">
        <v>39</v>
      </c>
      <c r="E505" s="127">
        <v>98</v>
      </c>
      <c r="F505" s="127" t="s">
        <v>708</v>
      </c>
      <c r="G505" s="147">
        <v>96</v>
      </c>
      <c r="H505" s="135" t="s">
        <v>52</v>
      </c>
      <c r="I505" s="132"/>
      <c r="J505" s="127"/>
      <c r="K505" s="75"/>
    </row>
    <row r="506" spans="1:11" x14ac:dyDescent="0.25">
      <c r="A506" s="198">
        <v>172</v>
      </c>
      <c r="B506" s="127"/>
      <c r="C506" s="155"/>
      <c r="D506" s="241" t="s">
        <v>39</v>
      </c>
      <c r="E506" s="127">
        <v>98</v>
      </c>
      <c r="F506" s="127" t="s">
        <v>708</v>
      </c>
      <c r="G506" s="127"/>
      <c r="H506" s="135"/>
      <c r="I506" s="132"/>
      <c r="J506" s="127"/>
      <c r="K506" s="75"/>
    </row>
    <row r="507" spans="1:11" x14ac:dyDescent="0.25">
      <c r="A507" s="130">
        <v>181</v>
      </c>
      <c r="B507" s="127"/>
      <c r="C507" s="155"/>
      <c r="D507" s="241" t="s">
        <v>139</v>
      </c>
      <c r="E507" s="127">
        <v>101</v>
      </c>
      <c r="F507" s="127" t="s">
        <v>144</v>
      </c>
      <c r="G507" s="127"/>
      <c r="H507" s="135"/>
      <c r="I507" s="127"/>
      <c r="J507" s="127"/>
      <c r="K507" s="75"/>
    </row>
    <row r="508" spans="1:11" x14ac:dyDescent="0.25">
      <c r="A508" s="130">
        <v>181</v>
      </c>
      <c r="B508" s="127"/>
      <c r="C508" s="155"/>
      <c r="D508" s="241" t="s">
        <v>139</v>
      </c>
      <c r="E508" s="127">
        <v>112</v>
      </c>
      <c r="F508" s="127" t="s">
        <v>687</v>
      </c>
      <c r="G508" s="127"/>
      <c r="H508" s="135"/>
      <c r="I508" s="132"/>
      <c r="J508" s="127"/>
      <c r="K508" s="75"/>
    </row>
    <row r="509" spans="1:11" x14ac:dyDescent="0.25">
      <c r="A509" s="130">
        <v>181</v>
      </c>
      <c r="B509" s="127"/>
      <c r="C509" s="155"/>
      <c r="D509" s="241" t="s">
        <v>139</v>
      </c>
      <c r="E509" s="127">
        <v>113</v>
      </c>
      <c r="F509" s="127" t="s">
        <v>572</v>
      </c>
      <c r="G509" s="147"/>
      <c r="H509" s="135"/>
      <c r="I509" s="132"/>
      <c r="J509" s="127"/>
      <c r="K509" s="75"/>
    </row>
    <row r="510" spans="1:11" x14ac:dyDescent="0.25">
      <c r="A510" s="130">
        <v>181</v>
      </c>
      <c r="B510" s="127"/>
      <c r="C510" s="155"/>
      <c r="D510" s="93" t="s">
        <v>601</v>
      </c>
      <c r="E510" s="127">
        <v>117</v>
      </c>
      <c r="F510" s="127" t="s">
        <v>180</v>
      </c>
      <c r="G510" s="147"/>
      <c r="H510" s="135"/>
      <c r="I510" s="132"/>
      <c r="J510" s="127"/>
      <c r="K510" s="75"/>
    </row>
    <row r="511" spans="1:11" x14ac:dyDescent="0.25">
      <c r="A511" s="130">
        <v>181</v>
      </c>
      <c r="B511" s="127"/>
      <c r="C511" s="155"/>
      <c r="D511" s="93" t="s">
        <v>601</v>
      </c>
      <c r="E511" s="127">
        <v>118</v>
      </c>
      <c r="F511" s="127" t="s">
        <v>177</v>
      </c>
      <c r="G511" s="127"/>
      <c r="H511" s="135"/>
      <c r="I511" s="132"/>
      <c r="J511" s="127"/>
      <c r="K511" s="75"/>
    </row>
    <row r="512" spans="1:11" x14ac:dyDescent="0.25">
      <c r="A512" s="130">
        <v>181</v>
      </c>
      <c r="B512" s="127"/>
      <c r="C512" s="155"/>
      <c r="D512" s="93" t="s">
        <v>601</v>
      </c>
      <c r="E512" s="127">
        <v>119</v>
      </c>
      <c r="F512" s="127" t="s">
        <v>682</v>
      </c>
      <c r="G512" s="147"/>
      <c r="H512" s="135"/>
      <c r="I512" s="132"/>
      <c r="J512" s="127"/>
      <c r="K512" s="75"/>
    </row>
    <row r="513" spans="1:11" x14ac:dyDescent="0.25">
      <c r="A513" s="130">
        <v>181</v>
      </c>
      <c r="B513" s="127"/>
      <c r="C513" s="155"/>
      <c r="D513" s="93" t="s">
        <v>601</v>
      </c>
      <c r="E513" s="127">
        <v>123</v>
      </c>
      <c r="F513" s="127" t="s">
        <v>693</v>
      </c>
      <c r="G513" s="127"/>
      <c r="H513" s="135"/>
      <c r="I513" s="132"/>
      <c r="J513" s="127"/>
      <c r="K513" s="75"/>
    </row>
    <row r="514" spans="1:11" x14ac:dyDescent="0.25">
      <c r="A514" s="130">
        <v>181</v>
      </c>
      <c r="B514" s="127"/>
      <c r="C514" s="155"/>
      <c r="D514" s="93" t="s">
        <v>601</v>
      </c>
      <c r="E514" s="127">
        <v>126</v>
      </c>
      <c r="F514" s="127" t="s">
        <v>344</v>
      </c>
      <c r="G514" s="127"/>
      <c r="H514" s="135"/>
      <c r="I514" s="132"/>
      <c r="J514" s="127"/>
      <c r="K514" s="75"/>
    </row>
    <row r="515" spans="1:11" x14ac:dyDescent="0.25">
      <c r="A515" s="130">
        <v>181</v>
      </c>
      <c r="B515" s="127"/>
      <c r="C515" s="155"/>
      <c r="D515" s="93" t="s">
        <v>601</v>
      </c>
      <c r="E515" s="127">
        <v>126</v>
      </c>
      <c r="F515" s="127" t="s">
        <v>344</v>
      </c>
      <c r="G515" s="147"/>
      <c r="H515" s="135"/>
      <c r="I515" s="132"/>
      <c r="J515" s="127"/>
      <c r="K515" s="75"/>
    </row>
    <row r="516" spans="1:11" x14ac:dyDescent="0.25">
      <c r="A516" s="130">
        <v>181</v>
      </c>
      <c r="B516" s="127"/>
      <c r="C516" s="155"/>
      <c r="D516" s="93" t="s">
        <v>601</v>
      </c>
      <c r="E516" s="127">
        <v>130</v>
      </c>
      <c r="F516" s="127" t="s">
        <v>564</v>
      </c>
      <c r="G516" s="147"/>
      <c r="H516" s="135"/>
      <c r="I516" s="132"/>
      <c r="J516" s="127"/>
      <c r="K516" s="75"/>
    </row>
    <row r="517" spans="1:11" x14ac:dyDescent="0.25">
      <c r="A517" s="130">
        <v>181</v>
      </c>
      <c r="B517" s="127"/>
      <c r="C517" s="155"/>
      <c r="D517" s="93" t="s">
        <v>601</v>
      </c>
      <c r="E517" s="127"/>
      <c r="F517" s="127" t="s">
        <v>711</v>
      </c>
      <c r="G517" s="127"/>
      <c r="H517" s="135"/>
      <c r="I517" s="132"/>
      <c r="J517" s="127"/>
      <c r="K517" s="75"/>
    </row>
    <row r="518" spans="1:11" x14ac:dyDescent="0.25">
      <c r="A518" s="130">
        <v>181</v>
      </c>
      <c r="B518" s="127"/>
      <c r="C518" s="155"/>
      <c r="D518" s="93" t="s">
        <v>601</v>
      </c>
      <c r="E518" s="127"/>
      <c r="F518" s="127" t="s">
        <v>688</v>
      </c>
      <c r="G518" s="147"/>
      <c r="H518" s="135"/>
      <c r="I518" s="132"/>
      <c r="J518" s="127"/>
      <c r="K518" s="75"/>
    </row>
    <row r="519" spans="1:11" x14ac:dyDescent="0.25">
      <c r="A519" s="198">
        <v>182</v>
      </c>
      <c r="B519" s="127"/>
      <c r="C519" s="155"/>
      <c r="D519" s="93" t="s">
        <v>551</v>
      </c>
      <c r="E519" s="127">
        <v>54</v>
      </c>
      <c r="F519" s="127" t="s">
        <v>80</v>
      </c>
      <c r="G519" s="147"/>
      <c r="H519" s="135"/>
      <c r="I519" s="132"/>
      <c r="J519" s="127"/>
      <c r="K519" s="75"/>
    </row>
    <row r="520" spans="1:11" x14ac:dyDescent="0.25">
      <c r="A520" s="198">
        <v>182</v>
      </c>
      <c r="B520" s="127"/>
      <c r="C520" s="155"/>
      <c r="D520" s="93" t="s">
        <v>551</v>
      </c>
      <c r="E520" s="127">
        <v>63</v>
      </c>
      <c r="F520" s="127" t="s">
        <v>458</v>
      </c>
      <c r="G520" s="127"/>
      <c r="H520" s="135"/>
      <c r="I520" s="132"/>
      <c r="J520" s="127"/>
      <c r="K520" s="75"/>
    </row>
    <row r="521" spans="1:11" x14ac:dyDescent="0.25">
      <c r="A521" s="198">
        <v>182</v>
      </c>
      <c r="B521" s="127"/>
      <c r="C521" s="155"/>
      <c r="D521" s="93" t="s">
        <v>551</v>
      </c>
      <c r="E521" s="127">
        <v>65</v>
      </c>
      <c r="F521" s="127" t="s">
        <v>677</v>
      </c>
      <c r="G521" s="147"/>
      <c r="H521" s="135"/>
      <c r="I521" s="132"/>
      <c r="J521" s="127"/>
      <c r="K521" s="75"/>
    </row>
    <row r="522" spans="1:11" x14ac:dyDescent="0.25">
      <c r="A522" s="198">
        <v>182</v>
      </c>
      <c r="B522" s="127"/>
      <c r="C522" s="155"/>
      <c r="D522" s="166" t="s">
        <v>412</v>
      </c>
      <c r="E522" s="127">
        <v>71</v>
      </c>
      <c r="F522" s="127" t="s">
        <v>198</v>
      </c>
      <c r="G522" s="127"/>
      <c r="H522" s="135"/>
      <c r="I522" s="132"/>
      <c r="J522" s="127"/>
      <c r="K522" s="75"/>
    </row>
    <row r="523" spans="1:11" x14ac:dyDescent="0.25">
      <c r="A523" s="198">
        <v>182</v>
      </c>
      <c r="B523" s="127"/>
      <c r="C523" s="155"/>
      <c r="D523" s="166" t="s">
        <v>412</v>
      </c>
      <c r="E523" s="127">
        <v>134</v>
      </c>
      <c r="F523" s="127" t="s">
        <v>206</v>
      </c>
      <c r="G523" s="147"/>
      <c r="H523" s="135"/>
      <c r="I523" s="132"/>
      <c r="J523" s="127"/>
      <c r="K523" s="75"/>
    </row>
    <row r="524" spans="1:11" x14ac:dyDescent="0.25">
      <c r="A524" s="198">
        <v>182</v>
      </c>
      <c r="B524" s="127"/>
      <c r="C524" s="155"/>
      <c r="D524" s="166" t="s">
        <v>412</v>
      </c>
      <c r="E524" s="127">
        <v>76</v>
      </c>
      <c r="F524" s="127" t="s">
        <v>367</v>
      </c>
      <c r="G524" s="127"/>
      <c r="H524" s="135"/>
      <c r="I524" s="127"/>
      <c r="J524" s="127"/>
      <c r="K524" s="75"/>
    </row>
    <row r="525" spans="1:11" x14ac:dyDescent="0.25">
      <c r="A525" s="198">
        <v>182</v>
      </c>
      <c r="B525" s="127"/>
      <c r="C525" s="155"/>
      <c r="D525" s="166" t="s">
        <v>412</v>
      </c>
      <c r="E525" s="127">
        <v>84</v>
      </c>
      <c r="F525" s="127" t="s">
        <v>190</v>
      </c>
      <c r="G525" s="127"/>
      <c r="H525" s="135"/>
      <c r="I525" s="127"/>
      <c r="J525" s="127"/>
      <c r="K525" s="75"/>
    </row>
    <row r="526" spans="1:11" x14ac:dyDescent="0.25">
      <c r="A526" s="199">
        <v>183</v>
      </c>
      <c r="B526" s="127"/>
      <c r="C526" s="127"/>
      <c r="D526" s="93" t="s">
        <v>38</v>
      </c>
      <c r="E526" s="127">
        <v>27</v>
      </c>
      <c r="F526" s="127" t="s">
        <v>553</v>
      </c>
      <c r="G526" s="147"/>
      <c r="H526" s="135"/>
      <c r="I526" s="132"/>
      <c r="J526" s="127"/>
      <c r="K526" s="75"/>
    </row>
    <row r="527" spans="1:11" x14ac:dyDescent="0.25">
      <c r="A527" s="199">
        <v>183</v>
      </c>
      <c r="B527" s="127"/>
      <c r="C527" s="155"/>
      <c r="D527" s="93" t="s">
        <v>38</v>
      </c>
      <c r="E527" s="127">
        <v>28</v>
      </c>
      <c r="F527" s="127" t="s">
        <v>19</v>
      </c>
      <c r="G527" s="147"/>
      <c r="H527" s="135"/>
      <c r="I527" s="132"/>
      <c r="J527" s="127"/>
      <c r="K527" s="75"/>
    </row>
    <row r="528" spans="1:11" x14ac:dyDescent="0.25">
      <c r="A528" s="199">
        <v>183</v>
      </c>
      <c r="B528" s="127"/>
      <c r="C528" s="155"/>
      <c r="D528" s="93" t="s">
        <v>38</v>
      </c>
      <c r="E528" s="127">
        <v>33</v>
      </c>
      <c r="F528" s="127" t="s">
        <v>585</v>
      </c>
      <c r="G528" s="147"/>
      <c r="H528" s="135"/>
      <c r="I528" s="132"/>
      <c r="J528" s="127"/>
      <c r="K528" s="75"/>
    </row>
    <row r="529" spans="1:11" x14ac:dyDescent="0.25">
      <c r="A529" s="199">
        <v>183</v>
      </c>
      <c r="B529" s="127"/>
      <c r="C529" s="155"/>
      <c r="D529" s="93" t="s">
        <v>38</v>
      </c>
      <c r="E529" s="127">
        <v>33</v>
      </c>
      <c r="F529" s="127" t="s">
        <v>585</v>
      </c>
      <c r="G529" s="147"/>
      <c r="H529" s="135"/>
      <c r="I529" s="132"/>
      <c r="J529" s="127"/>
      <c r="K529" s="75"/>
    </row>
    <row r="530" spans="1:11" x14ac:dyDescent="0.25">
      <c r="A530" s="199">
        <v>183</v>
      </c>
      <c r="B530" s="127"/>
      <c r="C530" s="155"/>
      <c r="D530" s="93" t="s">
        <v>38</v>
      </c>
      <c r="E530" s="127">
        <v>33</v>
      </c>
      <c r="F530" s="127" t="s">
        <v>585</v>
      </c>
      <c r="G530" s="147"/>
      <c r="H530" s="135"/>
      <c r="I530" s="132"/>
      <c r="J530" s="127"/>
      <c r="K530" s="75"/>
    </row>
    <row r="531" spans="1:11" x14ac:dyDescent="0.25">
      <c r="A531" s="199">
        <v>183</v>
      </c>
      <c r="B531" s="127"/>
      <c r="C531" s="155"/>
      <c r="D531" s="241" t="s">
        <v>118</v>
      </c>
      <c r="E531" s="127">
        <v>3</v>
      </c>
      <c r="F531" s="127" t="s">
        <v>712</v>
      </c>
      <c r="G531" s="127">
        <v>3</v>
      </c>
      <c r="H531" s="135" t="s">
        <v>312</v>
      </c>
      <c r="I531" s="132"/>
      <c r="J531" s="127"/>
      <c r="K531" s="75"/>
    </row>
    <row r="532" spans="1:11" x14ac:dyDescent="0.25">
      <c r="A532" s="199">
        <v>183</v>
      </c>
      <c r="B532" s="127"/>
      <c r="C532" s="155"/>
      <c r="D532" s="241" t="s">
        <v>118</v>
      </c>
      <c r="E532" s="127">
        <v>6</v>
      </c>
      <c r="F532" s="127" t="s">
        <v>125</v>
      </c>
      <c r="G532" s="147">
        <v>6</v>
      </c>
      <c r="H532" s="135" t="s">
        <v>125</v>
      </c>
      <c r="I532" s="132"/>
      <c r="J532" s="127"/>
      <c r="K532" s="75"/>
    </row>
    <row r="533" spans="1:11" x14ac:dyDescent="0.25">
      <c r="A533" s="199">
        <v>183</v>
      </c>
      <c r="B533" s="127"/>
      <c r="C533" s="155"/>
      <c r="D533" s="241" t="s">
        <v>118</v>
      </c>
      <c r="E533" s="127">
        <v>10</v>
      </c>
      <c r="F533" s="127" t="s">
        <v>652</v>
      </c>
      <c r="G533" s="147">
        <v>6</v>
      </c>
      <c r="H533" s="135" t="s">
        <v>125</v>
      </c>
      <c r="I533" s="132"/>
      <c r="J533" s="127"/>
      <c r="K533" s="75"/>
    </row>
    <row r="534" spans="1:11" x14ac:dyDescent="0.25">
      <c r="A534" s="199">
        <v>183</v>
      </c>
      <c r="B534" s="127"/>
      <c r="C534" s="155"/>
      <c r="D534" s="241" t="s">
        <v>118</v>
      </c>
      <c r="E534" s="127">
        <v>11</v>
      </c>
      <c r="F534" s="127" t="s">
        <v>713</v>
      </c>
      <c r="G534" s="147">
        <v>6</v>
      </c>
      <c r="H534" s="135" t="s">
        <v>125</v>
      </c>
      <c r="I534" s="132"/>
      <c r="J534" s="127"/>
      <c r="K534" s="75"/>
    </row>
    <row r="535" spans="1:11" x14ac:dyDescent="0.25">
      <c r="A535" s="199">
        <v>183</v>
      </c>
      <c r="B535" s="127"/>
      <c r="C535" s="155"/>
      <c r="D535" s="241" t="s">
        <v>118</v>
      </c>
      <c r="E535" s="127">
        <v>14</v>
      </c>
      <c r="F535" s="127" t="s">
        <v>705</v>
      </c>
      <c r="G535" s="127">
        <v>10</v>
      </c>
      <c r="H535" s="135" t="s">
        <v>652</v>
      </c>
      <c r="I535" s="132"/>
      <c r="J535" s="127"/>
      <c r="K535" s="75"/>
    </row>
    <row r="536" spans="1:11" x14ac:dyDescent="0.25">
      <c r="A536" s="199">
        <v>183</v>
      </c>
      <c r="B536" s="127"/>
      <c r="C536" s="155"/>
      <c r="D536" s="241" t="s">
        <v>118</v>
      </c>
      <c r="E536" s="127">
        <v>15</v>
      </c>
      <c r="F536" s="127" t="s">
        <v>627</v>
      </c>
      <c r="G536" s="127">
        <v>11</v>
      </c>
      <c r="H536" s="135" t="s">
        <v>713</v>
      </c>
      <c r="I536" s="127"/>
      <c r="J536" s="127"/>
      <c r="K536" s="75"/>
    </row>
    <row r="537" spans="1:11" x14ac:dyDescent="0.25">
      <c r="A537" s="130">
        <v>191</v>
      </c>
      <c r="B537" s="127"/>
      <c r="C537" s="155"/>
      <c r="D537" s="93" t="s">
        <v>603</v>
      </c>
      <c r="E537" s="127">
        <v>41</v>
      </c>
      <c r="F537" s="127" t="s">
        <v>550</v>
      </c>
      <c r="G537" s="147"/>
      <c r="H537" s="135"/>
      <c r="I537" s="132"/>
      <c r="J537" s="127"/>
      <c r="K537" s="75"/>
    </row>
    <row r="538" spans="1:11" x14ac:dyDescent="0.25">
      <c r="A538" s="130">
        <v>191</v>
      </c>
      <c r="B538" s="127"/>
      <c r="C538" s="155"/>
      <c r="D538" s="93" t="s">
        <v>603</v>
      </c>
      <c r="E538" s="127">
        <v>41</v>
      </c>
      <c r="F538" s="127" t="s">
        <v>550</v>
      </c>
      <c r="G538" s="147"/>
      <c r="H538" s="135"/>
      <c r="I538" s="132"/>
      <c r="J538" s="127"/>
      <c r="K538" s="75"/>
    </row>
    <row r="539" spans="1:11" x14ac:dyDescent="0.25">
      <c r="A539" s="130">
        <v>191</v>
      </c>
      <c r="B539" s="127"/>
      <c r="C539" s="155"/>
      <c r="D539" s="93" t="s">
        <v>603</v>
      </c>
      <c r="E539" s="127">
        <v>41</v>
      </c>
      <c r="F539" s="127" t="s">
        <v>550</v>
      </c>
      <c r="G539" s="127"/>
      <c r="H539" s="135"/>
      <c r="I539" s="132"/>
      <c r="J539" s="127"/>
      <c r="K539" s="75"/>
    </row>
    <row r="540" spans="1:11" x14ac:dyDescent="0.25">
      <c r="A540" s="130">
        <v>191</v>
      </c>
      <c r="B540" s="127"/>
      <c r="C540" s="155"/>
      <c r="D540" s="93" t="s">
        <v>603</v>
      </c>
      <c r="E540" s="127"/>
      <c r="F540" s="127" t="s">
        <v>698</v>
      </c>
      <c r="G540" s="147"/>
      <c r="H540" s="135"/>
      <c r="I540" s="132"/>
      <c r="J540" s="127"/>
      <c r="K540" s="75"/>
    </row>
    <row r="541" spans="1:11" x14ac:dyDescent="0.25">
      <c r="A541" s="130">
        <v>191</v>
      </c>
      <c r="B541" s="127"/>
      <c r="C541" s="155"/>
      <c r="D541" s="93" t="s">
        <v>603</v>
      </c>
      <c r="E541" s="127">
        <v>50</v>
      </c>
      <c r="F541" s="127" t="s">
        <v>634</v>
      </c>
      <c r="G541" s="127"/>
      <c r="H541" s="135"/>
      <c r="I541" s="132"/>
      <c r="J541" s="127"/>
      <c r="K541" s="75"/>
    </row>
    <row r="542" spans="1:11" x14ac:dyDescent="0.25">
      <c r="A542" s="130">
        <v>191</v>
      </c>
      <c r="B542" s="127"/>
      <c r="C542" s="155"/>
      <c r="D542" s="93" t="s">
        <v>603</v>
      </c>
      <c r="E542" s="127">
        <v>51</v>
      </c>
      <c r="F542" s="127" t="s">
        <v>635</v>
      </c>
      <c r="G542" s="127"/>
      <c r="H542" s="135"/>
      <c r="I542" s="132"/>
      <c r="J542" s="127"/>
      <c r="K542" s="75"/>
    </row>
    <row r="543" spans="1:11" x14ac:dyDescent="0.25">
      <c r="A543" s="130">
        <v>191</v>
      </c>
      <c r="B543" s="127"/>
      <c r="C543" s="155"/>
      <c r="D543" s="93" t="s">
        <v>603</v>
      </c>
      <c r="E543" s="127">
        <v>52</v>
      </c>
      <c r="F543" s="127" t="s">
        <v>404</v>
      </c>
      <c r="G543" s="147"/>
      <c r="H543" s="135"/>
      <c r="I543" s="132"/>
      <c r="J543" s="127"/>
      <c r="K543" s="75"/>
    </row>
    <row r="544" spans="1:11" x14ac:dyDescent="0.25">
      <c r="A544" s="130">
        <v>191</v>
      </c>
      <c r="B544" s="127"/>
      <c r="C544" s="155"/>
      <c r="D544" s="93" t="s">
        <v>603</v>
      </c>
      <c r="E544" s="127">
        <v>52</v>
      </c>
      <c r="F544" s="127" t="s">
        <v>404</v>
      </c>
      <c r="G544" s="147"/>
      <c r="H544" s="135"/>
      <c r="I544" s="132"/>
      <c r="J544" s="127"/>
      <c r="K544" s="75"/>
    </row>
    <row r="545" spans="1:11" x14ac:dyDescent="0.25">
      <c r="A545" s="130">
        <v>191</v>
      </c>
      <c r="B545" s="127"/>
      <c r="C545" s="155"/>
      <c r="D545" s="93" t="s">
        <v>603</v>
      </c>
      <c r="E545" s="127">
        <v>52</v>
      </c>
      <c r="F545" s="127" t="s">
        <v>404</v>
      </c>
      <c r="G545" s="127"/>
      <c r="H545" s="135"/>
      <c r="I545" s="132"/>
      <c r="J545" s="127"/>
      <c r="K545" s="75"/>
    </row>
    <row r="546" spans="1:11" x14ac:dyDescent="0.25">
      <c r="A546" s="130">
        <v>191</v>
      </c>
      <c r="B546" s="127"/>
      <c r="C546" s="155"/>
      <c r="D546" s="166" t="s">
        <v>412</v>
      </c>
      <c r="E546" s="127">
        <v>134</v>
      </c>
      <c r="F546" s="127" t="s">
        <v>206</v>
      </c>
      <c r="G546" s="127"/>
      <c r="H546" s="135"/>
      <c r="I546" s="132"/>
      <c r="J546" s="127"/>
      <c r="K546" s="75"/>
    </row>
    <row r="547" spans="1:11" x14ac:dyDescent="0.25">
      <c r="A547" s="130">
        <v>191</v>
      </c>
      <c r="B547" s="127"/>
      <c r="C547" s="155"/>
      <c r="D547" s="166" t="s">
        <v>412</v>
      </c>
      <c r="E547" s="127">
        <v>134</v>
      </c>
      <c r="F547" s="127" t="s">
        <v>206</v>
      </c>
      <c r="G547" s="147"/>
      <c r="H547" s="135"/>
      <c r="I547" s="132"/>
      <c r="J547" s="127"/>
      <c r="K547" s="75"/>
    </row>
    <row r="548" spans="1:11" x14ac:dyDescent="0.25">
      <c r="A548" s="130">
        <v>191</v>
      </c>
      <c r="B548" s="127"/>
      <c r="C548" s="155"/>
      <c r="D548" s="166" t="s">
        <v>412</v>
      </c>
      <c r="E548" s="127">
        <v>134</v>
      </c>
      <c r="F548" s="127" t="s">
        <v>206</v>
      </c>
      <c r="G548" s="147"/>
      <c r="H548" s="135"/>
      <c r="I548" s="132"/>
      <c r="J548" s="127"/>
      <c r="K548" s="75"/>
    </row>
    <row r="549" spans="1:11" x14ac:dyDescent="0.25">
      <c r="A549" s="130">
        <v>191</v>
      </c>
      <c r="B549" s="127"/>
      <c r="C549" s="155"/>
      <c r="D549" s="166" t="s">
        <v>412</v>
      </c>
      <c r="E549" s="127">
        <v>73</v>
      </c>
      <c r="F549" s="127" t="s">
        <v>679</v>
      </c>
      <c r="G549" s="127"/>
      <c r="H549" s="135"/>
      <c r="I549" s="132"/>
      <c r="J549" s="127"/>
      <c r="K549" s="75"/>
    </row>
    <row r="550" spans="1:11" x14ac:dyDescent="0.25">
      <c r="A550" s="130">
        <v>191</v>
      </c>
      <c r="B550" s="127"/>
      <c r="C550" s="155"/>
      <c r="D550" s="166" t="s">
        <v>412</v>
      </c>
      <c r="E550" s="127">
        <v>81</v>
      </c>
      <c r="F550" s="127" t="s">
        <v>623</v>
      </c>
      <c r="G550" s="127"/>
      <c r="H550" s="135"/>
      <c r="I550" s="132"/>
      <c r="J550" s="127"/>
      <c r="K550" s="75"/>
    </row>
    <row r="551" spans="1:11" x14ac:dyDescent="0.25">
      <c r="A551" s="130">
        <v>191</v>
      </c>
      <c r="B551" s="127"/>
      <c r="C551" s="155"/>
      <c r="D551" s="166" t="s">
        <v>412</v>
      </c>
      <c r="E551" s="127">
        <v>81</v>
      </c>
      <c r="F551" s="127" t="s">
        <v>623</v>
      </c>
      <c r="G551" s="127"/>
      <c r="H551" s="135"/>
      <c r="I551" s="132"/>
      <c r="J551" s="127"/>
      <c r="K551" s="75"/>
    </row>
    <row r="552" spans="1:11" x14ac:dyDescent="0.25">
      <c r="A552" s="198">
        <v>192</v>
      </c>
      <c r="B552" s="127"/>
      <c r="C552" s="155"/>
      <c r="D552" s="93" t="s">
        <v>38</v>
      </c>
      <c r="E552" s="127">
        <v>19</v>
      </c>
      <c r="F552" s="127" t="s">
        <v>34</v>
      </c>
      <c r="G552" s="147">
        <v>18</v>
      </c>
      <c r="H552" s="135" t="s">
        <v>290</v>
      </c>
      <c r="I552" s="132"/>
      <c r="J552" s="127"/>
      <c r="K552" s="75"/>
    </row>
    <row r="553" spans="1:11" x14ac:dyDescent="0.25">
      <c r="A553" s="198">
        <v>192</v>
      </c>
      <c r="B553" s="127"/>
      <c r="C553" s="155"/>
      <c r="D553" s="93" t="s">
        <v>38</v>
      </c>
      <c r="E553" s="127">
        <v>19</v>
      </c>
      <c r="F553" s="127" t="s">
        <v>34</v>
      </c>
      <c r="G553" s="147">
        <v>19</v>
      </c>
      <c r="H553" s="135" t="s">
        <v>34</v>
      </c>
      <c r="I553" s="132"/>
      <c r="J553" s="127"/>
      <c r="K553" s="75"/>
    </row>
    <row r="554" spans="1:11" x14ac:dyDescent="0.25">
      <c r="A554" s="198">
        <v>192</v>
      </c>
      <c r="B554" s="127"/>
      <c r="C554" s="155"/>
      <c r="D554" s="93" t="s">
        <v>38</v>
      </c>
      <c r="E554" s="127">
        <v>32</v>
      </c>
      <c r="F554" s="127" t="s">
        <v>129</v>
      </c>
      <c r="G554" s="147">
        <v>28</v>
      </c>
      <c r="H554" s="135" t="s">
        <v>19</v>
      </c>
      <c r="I554" s="132"/>
      <c r="J554" s="127"/>
      <c r="K554" s="75"/>
    </row>
    <row r="555" spans="1:11" x14ac:dyDescent="0.25">
      <c r="A555" s="198">
        <v>192</v>
      </c>
      <c r="B555" s="127"/>
      <c r="C555" s="155"/>
      <c r="D555" s="93" t="s">
        <v>601</v>
      </c>
      <c r="E555" s="127">
        <v>117</v>
      </c>
      <c r="F555" s="127" t="s">
        <v>180</v>
      </c>
      <c r="G555" s="147">
        <v>117</v>
      </c>
      <c r="H555" s="135" t="s">
        <v>180</v>
      </c>
      <c r="I555" s="132"/>
      <c r="J555" s="127"/>
      <c r="K555" s="75"/>
    </row>
    <row r="556" spans="1:11" x14ac:dyDescent="0.25">
      <c r="A556" s="198">
        <v>192</v>
      </c>
      <c r="B556" s="127"/>
      <c r="C556" s="155"/>
      <c r="D556" s="93" t="s">
        <v>601</v>
      </c>
      <c r="E556" s="127">
        <v>121</v>
      </c>
      <c r="F556" s="127" t="s">
        <v>171</v>
      </c>
      <c r="G556" s="147">
        <v>123</v>
      </c>
      <c r="H556" s="135" t="s">
        <v>693</v>
      </c>
      <c r="I556" s="132"/>
      <c r="J556" s="127"/>
      <c r="K556" s="75"/>
    </row>
    <row r="557" spans="1:11" x14ac:dyDescent="0.25">
      <c r="A557" s="198">
        <v>192</v>
      </c>
      <c r="B557" s="127"/>
      <c r="C557" s="155"/>
      <c r="D557" s="93" t="s">
        <v>601</v>
      </c>
      <c r="E557" s="127">
        <v>129</v>
      </c>
      <c r="F557" s="127" t="s">
        <v>686</v>
      </c>
      <c r="G557" s="147">
        <v>123</v>
      </c>
      <c r="H557" s="135" t="s">
        <v>693</v>
      </c>
      <c r="I557" s="132"/>
      <c r="J557" s="127"/>
      <c r="K557" s="75"/>
    </row>
    <row r="558" spans="1:11" x14ac:dyDescent="0.25">
      <c r="A558" s="198">
        <v>192</v>
      </c>
      <c r="B558" s="127"/>
      <c r="C558" s="155"/>
      <c r="D558" s="93" t="s">
        <v>601</v>
      </c>
      <c r="E558" s="127">
        <v>129</v>
      </c>
      <c r="F558" s="127" t="s">
        <v>686</v>
      </c>
      <c r="G558" s="147">
        <v>127</v>
      </c>
      <c r="H558" s="135" t="s">
        <v>535</v>
      </c>
      <c r="I558" s="132"/>
      <c r="J558" s="127"/>
      <c r="K558" s="75"/>
    </row>
    <row r="559" spans="1:11" x14ac:dyDescent="0.25">
      <c r="A559" s="198">
        <v>192</v>
      </c>
      <c r="B559" s="127"/>
      <c r="C559" s="155"/>
      <c r="D559" s="93" t="s">
        <v>601</v>
      </c>
      <c r="E559" s="127">
        <v>131</v>
      </c>
      <c r="F559" s="127" t="s">
        <v>168</v>
      </c>
      <c r="G559" s="147">
        <v>132</v>
      </c>
      <c r="H559" s="135" t="s">
        <v>715</v>
      </c>
      <c r="I559" s="132"/>
      <c r="J559" s="127"/>
      <c r="K559" s="75"/>
    </row>
    <row r="560" spans="1:11" x14ac:dyDescent="0.25">
      <c r="A560" s="198">
        <v>192</v>
      </c>
      <c r="B560" s="127"/>
      <c r="C560" s="155"/>
      <c r="D560" s="93" t="s">
        <v>601</v>
      </c>
      <c r="E560" s="127"/>
      <c r="F560" s="127" t="s">
        <v>711</v>
      </c>
      <c r="G560" s="147">
        <v>132</v>
      </c>
      <c r="H560" s="135" t="s">
        <v>715</v>
      </c>
      <c r="I560" s="132"/>
      <c r="J560" s="127"/>
      <c r="K560" s="75"/>
    </row>
    <row r="561" spans="1:11" x14ac:dyDescent="0.25">
      <c r="A561" s="199">
        <v>193</v>
      </c>
      <c r="B561" s="127"/>
      <c r="C561" s="155"/>
      <c r="D561" s="93" t="s">
        <v>551</v>
      </c>
      <c r="E561" s="127">
        <v>67</v>
      </c>
      <c r="F561" s="127" t="s">
        <v>664</v>
      </c>
      <c r="G561" s="127"/>
      <c r="H561" s="135"/>
      <c r="I561" s="127"/>
      <c r="J561" s="127"/>
      <c r="K561" s="75"/>
    </row>
    <row r="562" spans="1:11" x14ac:dyDescent="0.25">
      <c r="A562" s="199">
        <v>193</v>
      </c>
      <c r="B562" s="127"/>
      <c r="C562" s="155"/>
      <c r="D562" s="241" t="s">
        <v>139</v>
      </c>
      <c r="E562" s="127">
        <v>111</v>
      </c>
      <c r="F562" s="127" t="s">
        <v>669</v>
      </c>
      <c r="G562" s="127"/>
      <c r="H562" s="135"/>
      <c r="I562" s="132"/>
      <c r="J562" s="127"/>
      <c r="K562" s="75"/>
    </row>
    <row r="563" spans="1:11" x14ac:dyDescent="0.25">
      <c r="A563" s="199">
        <v>193</v>
      </c>
      <c r="B563" s="127"/>
      <c r="C563" s="155"/>
      <c r="D563" s="241" t="s">
        <v>139</v>
      </c>
      <c r="E563" s="127">
        <v>112</v>
      </c>
      <c r="F563" s="127" t="s">
        <v>687</v>
      </c>
      <c r="G563" s="147"/>
      <c r="H563" s="135"/>
      <c r="I563" s="132"/>
      <c r="J563" s="127"/>
      <c r="K563" s="75"/>
    </row>
    <row r="564" spans="1:11" x14ac:dyDescent="0.25">
      <c r="A564" s="199">
        <v>193</v>
      </c>
      <c r="B564" s="127"/>
      <c r="C564" s="155"/>
      <c r="D564" s="241" t="s">
        <v>139</v>
      </c>
      <c r="E564" s="127">
        <v>112</v>
      </c>
      <c r="F564" s="127" t="s">
        <v>687</v>
      </c>
      <c r="G564" s="127"/>
      <c r="H564" s="135"/>
      <c r="I564" s="127"/>
      <c r="J564" s="127"/>
      <c r="K564" s="75"/>
    </row>
    <row r="565" spans="1:11" x14ac:dyDescent="0.25">
      <c r="A565" s="130"/>
      <c r="B565" s="127"/>
      <c r="C565" s="155"/>
      <c r="D565" s="126"/>
      <c r="E565" s="127"/>
      <c r="F565" s="127"/>
      <c r="G565" s="147"/>
      <c r="H565" s="135"/>
      <c r="I565" s="132"/>
      <c r="J565" s="127"/>
      <c r="K565" s="75"/>
    </row>
    <row r="566" spans="1:11" x14ac:dyDescent="0.25">
      <c r="A566" s="130"/>
      <c r="B566" s="127"/>
      <c r="C566" s="155"/>
      <c r="D566" s="126"/>
      <c r="E566" s="127"/>
      <c r="F566" s="127"/>
      <c r="G566" s="147"/>
      <c r="H566" s="135"/>
      <c r="I566" s="132"/>
      <c r="J566" s="127"/>
      <c r="K566" s="75"/>
    </row>
    <row r="567" spans="1:11" x14ac:dyDescent="0.25">
      <c r="A567" s="130"/>
      <c r="B567" s="127"/>
      <c r="C567" s="155"/>
      <c r="D567" s="126"/>
      <c r="E567" s="127"/>
      <c r="F567" s="127"/>
      <c r="G567" s="127"/>
      <c r="H567" s="135"/>
      <c r="I567" s="132"/>
      <c r="J567" s="127"/>
      <c r="K567" s="75"/>
    </row>
    <row r="568" spans="1:11" x14ac:dyDescent="0.25">
      <c r="A568" s="130"/>
      <c r="B568" s="127"/>
      <c r="C568" s="155"/>
      <c r="D568" s="126"/>
      <c r="E568" s="127"/>
      <c r="F568" s="127"/>
      <c r="G568" s="147"/>
      <c r="H568" s="135"/>
      <c r="I568" s="132"/>
      <c r="J568" s="127"/>
      <c r="K568" s="75"/>
    </row>
    <row r="569" spans="1:11" x14ac:dyDescent="0.25">
      <c r="A569" s="130"/>
      <c r="B569" s="127"/>
      <c r="C569" s="155"/>
      <c r="D569" s="126"/>
      <c r="E569" s="127"/>
      <c r="F569" s="127"/>
      <c r="G569" s="147"/>
      <c r="H569" s="135"/>
      <c r="I569" s="132"/>
      <c r="J569" s="127"/>
      <c r="K569" s="75"/>
    </row>
    <row r="570" spans="1:11" x14ac:dyDescent="0.25">
      <c r="A570" s="130"/>
      <c r="B570" s="127"/>
      <c r="C570" s="155"/>
      <c r="D570" s="126"/>
      <c r="E570" s="127"/>
      <c r="F570" s="127"/>
      <c r="G570" s="127"/>
      <c r="H570" s="135"/>
      <c r="I570" s="132"/>
      <c r="J570" s="127"/>
      <c r="K570" s="75"/>
    </row>
    <row r="571" spans="1:11" x14ac:dyDescent="0.25">
      <c r="A571" s="130"/>
      <c r="B571" s="127"/>
      <c r="C571" s="155"/>
      <c r="D571" s="126"/>
      <c r="E571" s="127"/>
      <c r="F571" s="127"/>
      <c r="G571" s="127"/>
      <c r="H571" s="135"/>
      <c r="I571" s="132"/>
      <c r="J571" s="127"/>
      <c r="K571" s="75"/>
    </row>
    <row r="572" spans="1:11" x14ac:dyDescent="0.25">
      <c r="A572" s="130"/>
      <c r="B572" s="127"/>
      <c r="C572" s="155"/>
      <c r="D572" s="126"/>
      <c r="E572" s="127"/>
      <c r="F572" s="127"/>
      <c r="G572" s="147"/>
      <c r="H572" s="135"/>
      <c r="I572" s="132"/>
      <c r="J572" s="127"/>
      <c r="K572" s="75"/>
    </row>
    <row r="573" spans="1:11" x14ac:dyDescent="0.25">
      <c r="A573" s="130"/>
      <c r="B573" s="127"/>
      <c r="C573" s="155"/>
      <c r="D573" s="126"/>
      <c r="E573" s="127"/>
      <c r="F573" s="127"/>
      <c r="G573" s="147"/>
      <c r="H573" s="135"/>
      <c r="I573" s="132"/>
      <c r="J573" s="127"/>
      <c r="K573" s="75"/>
    </row>
    <row r="574" spans="1:11" x14ac:dyDescent="0.25">
      <c r="A574" s="130"/>
      <c r="B574" s="127"/>
      <c r="C574" s="155"/>
      <c r="D574" s="126"/>
      <c r="E574" s="127"/>
      <c r="F574" s="127"/>
      <c r="G574" s="127"/>
      <c r="H574" s="135"/>
      <c r="I574" s="132"/>
      <c r="J574" s="127"/>
      <c r="K574" s="75"/>
    </row>
    <row r="575" spans="1:11" x14ac:dyDescent="0.25">
      <c r="A575" s="130"/>
      <c r="B575" s="127"/>
      <c r="C575" s="155"/>
      <c r="D575" s="126"/>
      <c r="E575" s="127"/>
      <c r="F575" s="127"/>
      <c r="G575" s="147"/>
      <c r="H575" s="135"/>
      <c r="I575" s="132"/>
      <c r="J575" s="127"/>
      <c r="K575" s="75"/>
    </row>
    <row r="576" spans="1:11" x14ac:dyDescent="0.25">
      <c r="A576" s="130"/>
      <c r="B576" s="127"/>
      <c r="C576" s="155"/>
      <c r="D576" s="126"/>
      <c r="E576" s="127"/>
      <c r="F576" s="127"/>
      <c r="G576" s="147"/>
      <c r="H576" s="135"/>
      <c r="I576" s="132"/>
      <c r="J576" s="127"/>
      <c r="K576" s="75"/>
    </row>
    <row r="577" spans="1:11" x14ac:dyDescent="0.25">
      <c r="A577" s="130"/>
      <c r="B577" s="127"/>
      <c r="C577" s="155"/>
      <c r="D577" s="126"/>
      <c r="E577" s="127"/>
      <c r="F577" s="127"/>
      <c r="G577" s="147"/>
      <c r="H577" s="135"/>
      <c r="I577" s="132"/>
      <c r="J577" s="127"/>
      <c r="K577" s="75"/>
    </row>
    <row r="578" spans="1:11" x14ac:dyDescent="0.25">
      <c r="A578" s="130"/>
      <c r="B578" s="127"/>
      <c r="C578" s="155"/>
      <c r="D578" s="126"/>
      <c r="E578" s="127"/>
      <c r="F578" s="127"/>
      <c r="G578" s="127"/>
      <c r="H578" s="135"/>
      <c r="I578" s="132"/>
      <c r="J578" s="127"/>
      <c r="K578" s="75"/>
    </row>
    <row r="579" spans="1:11" x14ac:dyDescent="0.25">
      <c r="A579" s="130"/>
      <c r="B579" s="127"/>
      <c r="C579" s="155"/>
      <c r="D579" s="126"/>
      <c r="E579" s="127"/>
      <c r="F579" s="127"/>
      <c r="G579" s="127"/>
      <c r="H579" s="135"/>
      <c r="I579" s="132"/>
      <c r="J579" s="127"/>
      <c r="K579" s="75"/>
    </row>
    <row r="580" spans="1:11" x14ac:dyDescent="0.25">
      <c r="A580" s="130"/>
      <c r="B580" s="127"/>
      <c r="C580" s="155"/>
      <c r="D580" s="126"/>
      <c r="E580" s="127"/>
      <c r="F580" s="127"/>
      <c r="G580" s="147"/>
      <c r="H580" s="135"/>
      <c r="I580" s="132"/>
      <c r="J580" s="127"/>
      <c r="K580" s="75"/>
    </row>
    <row r="581" spans="1:11" x14ac:dyDescent="0.25">
      <c r="A581" s="130"/>
      <c r="B581" s="127"/>
      <c r="C581" s="155"/>
      <c r="D581" s="126"/>
      <c r="E581" s="127"/>
      <c r="F581" s="127"/>
      <c r="G581" s="127"/>
      <c r="H581" s="135"/>
      <c r="I581" s="132"/>
      <c r="J581" s="127"/>
      <c r="K581" s="75"/>
    </row>
    <row r="582" spans="1:11" x14ac:dyDescent="0.25">
      <c r="A582" s="130"/>
      <c r="B582" s="127"/>
      <c r="C582" s="155"/>
      <c r="D582" s="126"/>
      <c r="E582" s="127"/>
      <c r="F582" s="127"/>
      <c r="G582" s="127"/>
      <c r="H582" s="135"/>
      <c r="I582" s="132"/>
      <c r="J582" s="127"/>
      <c r="K582" s="75"/>
    </row>
    <row r="583" spans="1:11" x14ac:dyDescent="0.25">
      <c r="A583" s="130"/>
      <c r="B583" s="127"/>
      <c r="C583" s="155"/>
      <c r="D583" s="126"/>
      <c r="E583" s="127"/>
      <c r="F583" s="127"/>
      <c r="G583" s="147"/>
      <c r="H583" s="135"/>
      <c r="I583" s="132"/>
      <c r="J583" s="127"/>
      <c r="K583" s="75"/>
    </row>
    <row r="584" spans="1:11" x14ac:dyDescent="0.25">
      <c r="A584" s="130"/>
      <c r="B584" s="127"/>
      <c r="C584" s="155"/>
      <c r="D584" s="126"/>
      <c r="E584" s="127"/>
      <c r="F584" s="127"/>
      <c r="G584" s="127"/>
      <c r="H584" s="135"/>
      <c r="I584" s="127"/>
      <c r="J584" s="127"/>
      <c r="K584" s="75"/>
    </row>
    <row r="585" spans="1:11" x14ac:dyDescent="0.25">
      <c r="A585" s="130"/>
      <c r="B585" s="130"/>
      <c r="C585" s="155"/>
      <c r="D585" s="126"/>
      <c r="E585" s="127"/>
      <c r="F585" s="127"/>
      <c r="G585" s="147"/>
      <c r="H585" s="135"/>
      <c r="I585" s="132"/>
      <c r="J585" s="127"/>
      <c r="K585" s="75"/>
    </row>
    <row r="586" spans="1:11" x14ac:dyDescent="0.25">
      <c r="A586" s="130"/>
      <c r="B586" s="130"/>
      <c r="C586" s="155"/>
      <c r="D586" s="126"/>
      <c r="E586" s="127"/>
      <c r="F586" s="127"/>
      <c r="G586" s="127"/>
      <c r="H586" s="135"/>
      <c r="I586" s="127"/>
      <c r="J586" s="127"/>
      <c r="K586" s="75"/>
    </row>
    <row r="587" spans="1:11" x14ac:dyDescent="0.25">
      <c r="A587" s="130"/>
      <c r="B587" s="130"/>
      <c r="C587" s="155"/>
      <c r="D587" s="126"/>
      <c r="E587" s="127"/>
      <c r="F587" s="127"/>
      <c r="G587" s="147"/>
      <c r="H587" s="135"/>
      <c r="I587" s="132"/>
      <c r="J587" s="127"/>
      <c r="K587" s="75"/>
    </row>
    <row r="588" spans="1:11" x14ac:dyDescent="0.25">
      <c r="A588" s="130"/>
      <c r="B588" s="130"/>
      <c r="C588" s="155"/>
      <c r="D588" s="126"/>
      <c r="E588" s="127"/>
      <c r="F588" s="127"/>
      <c r="G588" s="147"/>
      <c r="H588" s="135"/>
      <c r="I588" s="132"/>
      <c r="J588" s="127"/>
      <c r="K588" s="75"/>
    </row>
    <row r="589" spans="1:11" x14ac:dyDescent="0.25">
      <c r="A589" s="130"/>
      <c r="B589" s="127"/>
      <c r="C589" s="155"/>
      <c r="D589" s="126"/>
      <c r="E589" s="127"/>
      <c r="F589" s="127"/>
      <c r="G589" s="147"/>
      <c r="H589" s="135"/>
      <c r="I589" s="132"/>
      <c r="J589" s="127"/>
      <c r="K589" s="75"/>
    </row>
    <row r="590" spans="1:11" x14ac:dyDescent="0.25">
      <c r="A590" s="130"/>
      <c r="B590" s="127"/>
      <c r="C590" s="155"/>
      <c r="D590" s="126"/>
      <c r="E590" s="127"/>
      <c r="F590" s="127"/>
      <c r="G590" s="147"/>
      <c r="H590" s="135"/>
      <c r="I590" s="132"/>
      <c r="J590" s="127"/>
      <c r="K590" s="75"/>
    </row>
    <row r="591" spans="1:11" x14ac:dyDescent="0.25">
      <c r="A591" s="130"/>
      <c r="B591" s="127"/>
      <c r="C591" s="155"/>
      <c r="D591" s="126"/>
      <c r="E591" s="127"/>
      <c r="F591" s="127"/>
      <c r="G591" s="127"/>
      <c r="H591" s="135"/>
      <c r="I591" s="132"/>
      <c r="J591" s="127"/>
      <c r="K591" s="75"/>
    </row>
    <row r="592" spans="1:11" x14ac:dyDescent="0.25">
      <c r="A592" s="130"/>
      <c r="B592" s="127"/>
      <c r="C592" s="155"/>
      <c r="D592" s="126"/>
      <c r="E592" s="127"/>
      <c r="F592" s="127"/>
      <c r="G592" s="127"/>
      <c r="H592" s="135"/>
      <c r="I592" s="132"/>
      <c r="J592" s="127"/>
      <c r="K592" s="75"/>
    </row>
    <row r="593" spans="1:11" x14ac:dyDescent="0.25">
      <c r="A593" s="130"/>
      <c r="B593" s="127"/>
      <c r="C593" s="155"/>
      <c r="D593" s="126"/>
      <c r="E593" s="127"/>
      <c r="F593" s="127"/>
      <c r="G593" s="127"/>
      <c r="H593" s="135"/>
      <c r="I593" s="132"/>
      <c r="J593" s="127"/>
      <c r="K593" s="75"/>
    </row>
    <row r="594" spans="1:11" x14ac:dyDescent="0.25">
      <c r="A594" s="130"/>
      <c r="B594" s="127"/>
      <c r="C594" s="155"/>
      <c r="D594" s="126"/>
      <c r="E594" s="127"/>
      <c r="F594" s="127"/>
      <c r="G594" s="147"/>
      <c r="H594" s="135"/>
      <c r="I594" s="132"/>
      <c r="J594" s="127"/>
      <c r="K594" s="75"/>
    </row>
    <row r="595" spans="1:11" x14ac:dyDescent="0.25">
      <c r="A595" s="130"/>
      <c r="B595" s="127"/>
      <c r="C595" s="155"/>
      <c r="D595" s="126"/>
      <c r="E595" s="127"/>
      <c r="F595" s="127"/>
      <c r="G595" s="147"/>
      <c r="H595" s="135"/>
      <c r="I595" s="132"/>
      <c r="J595" s="127"/>
      <c r="K595" s="75"/>
    </row>
    <row r="596" spans="1:11" x14ac:dyDescent="0.25">
      <c r="A596" s="130"/>
      <c r="B596" s="127"/>
      <c r="C596" s="155"/>
      <c r="D596" s="126"/>
      <c r="E596" s="127"/>
      <c r="F596" s="127"/>
      <c r="G596" s="147"/>
      <c r="H596" s="135"/>
      <c r="I596" s="132"/>
      <c r="J596" s="127"/>
      <c r="K596" s="75"/>
    </row>
    <row r="597" spans="1:11" x14ac:dyDescent="0.25">
      <c r="A597" s="130"/>
      <c r="B597" s="127"/>
      <c r="C597" s="155"/>
      <c r="D597" s="126"/>
      <c r="E597" s="127"/>
      <c r="F597" s="127"/>
      <c r="G597" s="127"/>
      <c r="H597" s="135"/>
      <c r="I597" s="132"/>
      <c r="J597" s="127"/>
      <c r="K597" s="75"/>
    </row>
    <row r="598" spans="1:11" x14ac:dyDescent="0.25">
      <c r="A598" s="130"/>
      <c r="B598" s="127"/>
      <c r="C598" s="155"/>
      <c r="D598" s="126"/>
      <c r="E598" s="127"/>
      <c r="F598" s="127"/>
      <c r="G598" s="147"/>
      <c r="H598" s="135"/>
      <c r="I598" s="132"/>
      <c r="J598" s="127"/>
      <c r="K598" s="75"/>
    </row>
    <row r="599" spans="1:11" x14ac:dyDescent="0.25">
      <c r="A599" s="130"/>
      <c r="B599" s="127"/>
      <c r="C599" s="155"/>
      <c r="D599" s="126"/>
      <c r="E599" s="127"/>
      <c r="F599" s="127"/>
      <c r="G599" s="127"/>
      <c r="H599" s="135"/>
      <c r="I599" s="132"/>
      <c r="J599" s="127"/>
      <c r="K599" s="75"/>
    </row>
    <row r="600" spans="1:11" x14ac:dyDescent="0.25">
      <c r="A600" s="130"/>
      <c r="B600" s="127"/>
      <c r="C600" s="155"/>
      <c r="D600" s="126"/>
      <c r="E600" s="127"/>
      <c r="F600" s="127"/>
      <c r="G600" s="127"/>
      <c r="H600" s="135"/>
      <c r="I600" s="132"/>
      <c r="J600" s="127"/>
      <c r="K600" s="75"/>
    </row>
    <row r="601" spans="1:11" x14ac:dyDescent="0.25">
      <c r="A601" s="130"/>
      <c r="B601" s="127"/>
      <c r="C601" s="155"/>
      <c r="D601" s="126"/>
      <c r="E601" s="127"/>
      <c r="F601" s="127"/>
      <c r="G601" s="127"/>
      <c r="H601" s="135"/>
      <c r="I601" s="132"/>
      <c r="J601" s="127"/>
      <c r="K601" s="75"/>
    </row>
    <row r="602" spans="1:11" x14ac:dyDescent="0.25">
      <c r="A602" s="130"/>
      <c r="B602" s="127"/>
      <c r="C602" s="155"/>
      <c r="D602" s="126"/>
      <c r="E602" s="127"/>
      <c r="F602" s="127"/>
      <c r="G602" s="127"/>
      <c r="H602" s="135"/>
      <c r="I602" s="132"/>
      <c r="J602" s="127"/>
      <c r="K602" s="75"/>
    </row>
    <row r="603" spans="1:11" x14ac:dyDescent="0.25">
      <c r="A603" s="130"/>
      <c r="B603" s="127"/>
      <c r="C603" s="155"/>
      <c r="D603" s="126"/>
      <c r="E603" s="127"/>
      <c r="F603" s="127"/>
      <c r="G603" s="127"/>
      <c r="H603" s="135"/>
      <c r="I603" s="132"/>
      <c r="J603" s="127"/>
      <c r="K603" s="75"/>
    </row>
    <row r="604" spans="1:11" x14ac:dyDescent="0.25">
      <c r="A604" s="130"/>
      <c r="B604" s="127"/>
      <c r="C604" s="155"/>
      <c r="D604" s="126"/>
      <c r="E604" s="127"/>
      <c r="F604" s="127"/>
      <c r="G604" s="127"/>
      <c r="H604" s="135"/>
      <c r="I604" s="132"/>
      <c r="J604" s="127"/>
      <c r="K604" s="75"/>
    </row>
    <row r="605" spans="1:11" x14ac:dyDescent="0.25">
      <c r="A605" s="130"/>
      <c r="B605" s="127"/>
      <c r="C605" s="155"/>
      <c r="D605" s="126"/>
      <c r="E605" s="127"/>
      <c r="F605" s="127"/>
      <c r="G605" s="127"/>
      <c r="H605" s="135"/>
      <c r="I605" s="132"/>
      <c r="J605" s="127"/>
      <c r="K605" s="75"/>
    </row>
    <row r="606" spans="1:11" x14ac:dyDescent="0.25">
      <c r="A606" s="130"/>
      <c r="B606" s="127"/>
      <c r="C606" s="155"/>
      <c r="D606" s="126"/>
      <c r="E606" s="127"/>
      <c r="F606" s="127"/>
      <c r="G606" s="147"/>
      <c r="H606" s="135"/>
      <c r="I606" s="132"/>
      <c r="J606" s="127"/>
      <c r="K606" s="75"/>
    </row>
    <row r="607" spans="1:11" x14ac:dyDescent="0.25">
      <c r="A607" s="130"/>
      <c r="B607" s="127"/>
      <c r="C607" s="155"/>
      <c r="D607" s="126"/>
      <c r="E607" s="127"/>
      <c r="F607" s="127"/>
      <c r="G607" s="127"/>
      <c r="H607" s="135"/>
      <c r="I607" s="132"/>
      <c r="J607" s="127"/>
      <c r="K607" s="75"/>
    </row>
    <row r="608" spans="1:11" x14ac:dyDescent="0.25">
      <c r="A608" s="130"/>
      <c r="B608" s="127"/>
      <c r="C608" s="155"/>
      <c r="D608" s="126"/>
      <c r="E608" s="127"/>
      <c r="F608" s="127"/>
      <c r="G608" s="127"/>
      <c r="H608" s="135"/>
      <c r="I608" s="132"/>
      <c r="J608" s="127"/>
      <c r="K608" s="75"/>
    </row>
    <row r="609" spans="1:11" x14ac:dyDescent="0.25">
      <c r="A609" s="130"/>
      <c r="B609" s="127"/>
      <c r="C609" s="155"/>
      <c r="D609" s="126"/>
      <c r="E609" s="127"/>
      <c r="F609" s="127"/>
      <c r="G609" s="127"/>
      <c r="H609" s="135"/>
      <c r="I609" s="132"/>
      <c r="J609" s="127"/>
      <c r="K609" s="75"/>
    </row>
    <row r="610" spans="1:11" x14ac:dyDescent="0.25">
      <c r="A610" s="130"/>
      <c r="B610" s="127"/>
      <c r="C610" s="155"/>
      <c r="D610" s="126"/>
      <c r="E610" s="127"/>
      <c r="F610" s="127"/>
      <c r="G610" s="147"/>
      <c r="H610" s="135"/>
      <c r="I610" s="132"/>
      <c r="J610" s="127"/>
      <c r="K610" s="75"/>
    </row>
    <row r="611" spans="1:11" x14ac:dyDescent="0.25">
      <c r="A611" s="130"/>
      <c r="B611" s="127"/>
      <c r="C611" s="155"/>
      <c r="D611" s="126"/>
      <c r="E611" s="127"/>
      <c r="F611" s="127"/>
      <c r="G611" s="127"/>
      <c r="H611" s="135"/>
      <c r="I611" s="132"/>
      <c r="J611" s="127"/>
      <c r="K611" s="75"/>
    </row>
    <row r="612" spans="1:11" x14ac:dyDescent="0.25">
      <c r="A612" s="130"/>
      <c r="B612" s="127"/>
      <c r="C612" s="155"/>
      <c r="D612" s="126"/>
      <c r="E612" s="127"/>
      <c r="F612" s="127"/>
      <c r="G612" s="147"/>
      <c r="H612" s="135"/>
      <c r="I612" s="132"/>
      <c r="J612" s="127"/>
      <c r="K612" s="75"/>
    </row>
    <row r="613" spans="1:11" x14ac:dyDescent="0.25">
      <c r="A613" s="130"/>
      <c r="B613" s="127"/>
      <c r="C613" s="155"/>
      <c r="D613" s="126"/>
      <c r="E613" s="127"/>
      <c r="F613" s="127"/>
      <c r="G613" s="147"/>
      <c r="H613" s="135"/>
      <c r="I613" s="132"/>
      <c r="J613" s="127"/>
      <c r="K613" s="75"/>
    </row>
    <row r="614" spans="1:11" x14ac:dyDescent="0.25">
      <c r="A614" s="130"/>
      <c r="B614" s="127"/>
      <c r="C614" s="155"/>
      <c r="D614" s="126"/>
      <c r="E614" s="127"/>
      <c r="F614" s="127"/>
      <c r="G614" s="127"/>
      <c r="H614" s="135"/>
      <c r="I614" s="132"/>
      <c r="J614" s="127"/>
      <c r="K614" s="75"/>
    </row>
    <row r="615" spans="1:11" x14ac:dyDescent="0.25">
      <c r="A615" s="130"/>
      <c r="B615" s="127"/>
      <c r="C615" s="155"/>
      <c r="D615" s="126"/>
      <c r="E615" s="127"/>
      <c r="F615" s="127"/>
      <c r="G615" s="127"/>
      <c r="H615" s="135"/>
      <c r="I615" s="132"/>
      <c r="J615" s="127"/>
      <c r="K615" s="75"/>
    </row>
    <row r="616" spans="1:11" x14ac:dyDescent="0.25">
      <c r="A616" s="130"/>
      <c r="B616" s="127"/>
      <c r="C616" s="155"/>
      <c r="D616" s="126"/>
      <c r="E616" s="127"/>
      <c r="F616" s="127"/>
      <c r="G616" s="147"/>
      <c r="H616" s="135"/>
      <c r="I616" s="132"/>
      <c r="J616" s="127"/>
      <c r="K616" s="75"/>
    </row>
    <row r="617" spans="1:11" x14ac:dyDescent="0.25">
      <c r="A617" s="130"/>
      <c r="B617" s="127"/>
      <c r="C617" s="155"/>
      <c r="D617" s="126"/>
      <c r="E617" s="127"/>
      <c r="F617" s="127"/>
      <c r="G617" s="147"/>
      <c r="H617" s="135"/>
      <c r="I617" s="132"/>
      <c r="J617" s="127"/>
      <c r="K617" s="75"/>
    </row>
    <row r="618" spans="1:11" x14ac:dyDescent="0.25">
      <c r="A618" s="130"/>
      <c r="B618" s="127"/>
      <c r="C618" s="155"/>
      <c r="D618" s="126"/>
      <c r="E618" s="127"/>
      <c r="F618" s="127"/>
      <c r="G618" s="127"/>
      <c r="H618" s="135"/>
      <c r="I618" s="132"/>
      <c r="J618" s="127"/>
      <c r="K618" s="75"/>
    </row>
    <row r="619" spans="1:11" x14ac:dyDescent="0.25">
      <c r="A619" s="130"/>
      <c r="B619" s="127"/>
      <c r="C619" s="155"/>
      <c r="D619" s="126"/>
      <c r="E619" s="127"/>
      <c r="F619" s="127"/>
      <c r="G619" s="147"/>
      <c r="H619" s="135"/>
      <c r="I619" s="132"/>
      <c r="J619" s="127"/>
      <c r="K619" s="75"/>
    </row>
    <row r="620" spans="1:11" x14ac:dyDescent="0.25">
      <c r="A620" s="130"/>
      <c r="B620" s="127"/>
      <c r="C620" s="155"/>
      <c r="D620" s="126"/>
      <c r="E620" s="127"/>
      <c r="F620" s="127"/>
      <c r="G620" s="127"/>
      <c r="H620" s="135"/>
      <c r="I620" s="127"/>
      <c r="J620" s="127"/>
      <c r="K620" s="75"/>
    </row>
    <row r="621" spans="1:11" x14ac:dyDescent="0.25">
      <c r="A621" s="130"/>
      <c r="B621" s="127"/>
      <c r="C621" s="155"/>
      <c r="D621" s="126"/>
      <c r="E621" s="127"/>
      <c r="F621" s="127"/>
      <c r="G621" s="147"/>
      <c r="H621" s="135"/>
      <c r="I621" s="127"/>
      <c r="J621" s="127"/>
      <c r="K621" s="75"/>
    </row>
    <row r="622" spans="1:11" x14ac:dyDescent="0.25">
      <c r="A622" s="130"/>
      <c r="B622" s="127"/>
      <c r="C622" s="155"/>
      <c r="D622" s="126"/>
      <c r="E622" s="127"/>
      <c r="F622" s="127"/>
      <c r="G622" s="147"/>
      <c r="H622" s="135"/>
      <c r="I622" s="132"/>
      <c r="J622" s="127"/>
      <c r="K622" s="75"/>
    </row>
    <row r="623" spans="1:11" x14ac:dyDescent="0.25">
      <c r="A623" s="130"/>
      <c r="B623" s="127"/>
      <c r="C623" s="155"/>
      <c r="D623" s="126"/>
      <c r="E623" s="127"/>
      <c r="F623" s="127"/>
      <c r="G623" s="127"/>
      <c r="H623" s="135"/>
      <c r="I623" s="127"/>
      <c r="J623" s="127"/>
      <c r="K623" s="75"/>
    </row>
    <row r="624" spans="1:11" x14ac:dyDescent="0.25">
      <c r="A624" s="130"/>
      <c r="B624" s="127"/>
      <c r="C624" s="155"/>
      <c r="D624" s="126"/>
      <c r="E624" s="127"/>
      <c r="F624" s="127"/>
      <c r="G624" s="127"/>
      <c r="H624" s="135"/>
      <c r="I624" s="132"/>
      <c r="J624" s="127"/>
      <c r="K624" s="75"/>
    </row>
    <row r="625" spans="1:11" x14ac:dyDescent="0.25">
      <c r="A625" s="130"/>
      <c r="B625" s="127"/>
      <c r="C625" s="155"/>
      <c r="D625" s="126"/>
      <c r="E625" s="127"/>
      <c r="F625" s="127"/>
      <c r="G625" s="147"/>
      <c r="H625" s="135"/>
      <c r="I625" s="132"/>
      <c r="J625" s="127"/>
      <c r="K625" s="75"/>
    </row>
    <row r="626" spans="1:11" x14ac:dyDescent="0.25">
      <c r="A626" s="130"/>
      <c r="B626" s="127"/>
      <c r="C626" s="155"/>
      <c r="D626" s="126"/>
      <c r="E626" s="127"/>
      <c r="F626" s="127"/>
      <c r="G626" s="127"/>
      <c r="H626" s="135"/>
      <c r="I626" s="132"/>
      <c r="J626" s="127"/>
      <c r="K626" s="75"/>
    </row>
    <row r="627" spans="1:11" x14ac:dyDescent="0.25">
      <c r="A627" s="130"/>
      <c r="B627" s="127"/>
      <c r="C627" s="155"/>
      <c r="D627" s="126"/>
      <c r="E627" s="127"/>
      <c r="F627" s="127"/>
      <c r="G627" s="147"/>
      <c r="H627" s="135"/>
      <c r="I627" s="132"/>
      <c r="J627" s="127"/>
      <c r="K627" s="75"/>
    </row>
    <row r="628" spans="1:11" x14ac:dyDescent="0.25">
      <c r="A628" s="130"/>
      <c r="B628" s="127"/>
      <c r="C628" s="155"/>
      <c r="D628" s="126"/>
      <c r="E628" s="127"/>
      <c r="F628" s="127"/>
      <c r="G628" s="127"/>
      <c r="H628" s="135"/>
      <c r="I628" s="132"/>
      <c r="J628" s="127"/>
      <c r="K628" s="75"/>
    </row>
    <row r="629" spans="1:11" x14ac:dyDescent="0.25">
      <c r="A629" s="130"/>
      <c r="B629" s="127"/>
      <c r="C629" s="155"/>
      <c r="D629" s="126"/>
      <c r="E629" s="127"/>
      <c r="F629" s="127"/>
      <c r="G629" s="147"/>
      <c r="H629" s="135"/>
      <c r="I629" s="132"/>
      <c r="J629" s="127"/>
      <c r="K629" s="75"/>
    </row>
    <row r="630" spans="1:11" x14ac:dyDescent="0.25">
      <c r="A630" s="130"/>
      <c r="B630" s="127"/>
      <c r="C630" s="155"/>
      <c r="D630" s="126"/>
      <c r="E630" s="127"/>
      <c r="F630" s="127"/>
      <c r="G630" s="147"/>
      <c r="H630" s="135"/>
      <c r="I630" s="132"/>
      <c r="J630" s="127"/>
      <c r="K630" s="75"/>
    </row>
    <row r="631" spans="1:11" x14ac:dyDescent="0.25">
      <c r="A631" s="130"/>
      <c r="B631" s="127"/>
      <c r="C631" s="155"/>
      <c r="D631" s="126"/>
      <c r="E631" s="127"/>
      <c r="F631" s="127"/>
      <c r="G631" s="147"/>
      <c r="H631" s="135"/>
      <c r="I631" s="132"/>
      <c r="J631" s="127"/>
      <c r="K631" s="75"/>
    </row>
    <row r="632" spans="1:11" x14ac:dyDescent="0.25">
      <c r="A632" s="130"/>
      <c r="B632" s="127"/>
      <c r="C632" s="155"/>
      <c r="D632" s="126"/>
      <c r="E632" s="127"/>
      <c r="F632" s="127"/>
      <c r="G632" s="127"/>
      <c r="H632" s="135"/>
      <c r="I632" s="132"/>
      <c r="J632" s="127"/>
      <c r="K632" s="75"/>
    </row>
    <row r="633" spans="1:11" x14ac:dyDescent="0.25">
      <c r="A633" s="130"/>
      <c r="B633" s="127"/>
      <c r="C633" s="155"/>
      <c r="D633" s="126"/>
      <c r="E633" s="127"/>
      <c r="F633" s="127"/>
      <c r="G633" s="147"/>
      <c r="H633" s="135"/>
      <c r="I633" s="132"/>
      <c r="J633" s="127"/>
      <c r="K633" s="75"/>
    </row>
    <row r="634" spans="1:11" x14ac:dyDescent="0.25">
      <c r="A634" s="130"/>
      <c r="B634" s="127"/>
      <c r="C634" s="155"/>
      <c r="D634" s="126"/>
      <c r="E634" s="127"/>
      <c r="F634" s="127"/>
      <c r="G634" s="127"/>
      <c r="H634" s="135"/>
      <c r="I634" s="132"/>
      <c r="J634" s="127"/>
      <c r="K634" s="75"/>
    </row>
    <row r="635" spans="1:11" x14ac:dyDescent="0.25">
      <c r="A635" s="130"/>
      <c r="B635" s="127"/>
      <c r="C635" s="155"/>
      <c r="D635" s="126"/>
      <c r="E635" s="127"/>
      <c r="F635" s="127"/>
      <c r="G635" s="127"/>
      <c r="H635" s="135"/>
      <c r="I635" s="132"/>
      <c r="J635" s="127"/>
      <c r="K635" s="75"/>
    </row>
    <row r="636" spans="1:11" x14ac:dyDescent="0.25">
      <c r="A636" s="130"/>
      <c r="B636" s="127"/>
      <c r="C636" s="155"/>
      <c r="D636" s="126"/>
      <c r="E636" s="127"/>
      <c r="F636" s="127"/>
      <c r="G636" s="147"/>
      <c r="H636" s="135"/>
      <c r="I636" s="132"/>
      <c r="J636" s="127"/>
      <c r="K636" s="75"/>
    </row>
    <row r="637" spans="1:11" x14ac:dyDescent="0.25">
      <c r="A637" s="130"/>
      <c r="B637" s="127"/>
      <c r="C637" s="155"/>
      <c r="D637" s="126"/>
      <c r="E637" s="127"/>
      <c r="F637" s="127"/>
      <c r="G637" s="127"/>
      <c r="H637" s="135"/>
      <c r="I637" s="132"/>
      <c r="J637" s="127"/>
      <c r="K637" s="75"/>
    </row>
    <row r="638" spans="1:11" x14ac:dyDescent="0.25">
      <c r="A638" s="130"/>
      <c r="B638" s="127"/>
      <c r="C638" s="155"/>
      <c r="D638" s="126"/>
      <c r="E638" s="127"/>
      <c r="F638" s="127"/>
      <c r="G638" s="127"/>
      <c r="H638" s="135"/>
      <c r="I638" s="132"/>
      <c r="J638" s="127"/>
      <c r="K638" s="75"/>
    </row>
    <row r="639" spans="1:11" x14ac:dyDescent="0.25">
      <c r="A639" s="130"/>
      <c r="B639" s="127"/>
      <c r="C639" s="155"/>
      <c r="D639" s="126"/>
      <c r="E639" s="127"/>
      <c r="F639" s="127"/>
      <c r="G639" s="127"/>
      <c r="H639" s="135"/>
      <c r="I639" s="132"/>
      <c r="J639" s="127"/>
      <c r="K639" s="75"/>
    </row>
    <row r="640" spans="1:11" x14ac:dyDescent="0.25">
      <c r="A640" s="130"/>
      <c r="B640" s="127"/>
      <c r="C640" s="155"/>
      <c r="D640" s="126"/>
      <c r="E640" s="127"/>
      <c r="F640" s="127"/>
      <c r="G640" s="127"/>
      <c r="H640" s="135"/>
      <c r="I640" s="127"/>
      <c r="J640" s="127"/>
      <c r="K640" s="75"/>
    </row>
    <row r="641" spans="1:11" x14ac:dyDescent="0.25">
      <c r="A641" s="130"/>
      <c r="B641" s="127"/>
      <c r="C641" s="155"/>
      <c r="D641" s="126"/>
      <c r="E641" s="127"/>
      <c r="F641" s="127"/>
      <c r="G641" s="127"/>
      <c r="H641" s="135"/>
      <c r="I641" s="132"/>
      <c r="J641" s="127"/>
      <c r="K641" s="75"/>
    </row>
    <row r="642" spans="1:11" x14ac:dyDescent="0.25">
      <c r="A642" s="130"/>
      <c r="B642" s="127"/>
      <c r="C642" s="155"/>
      <c r="D642" s="126"/>
      <c r="E642" s="127"/>
      <c r="F642" s="127"/>
      <c r="G642" s="127"/>
      <c r="H642" s="135"/>
      <c r="I642" s="127"/>
      <c r="J642" s="127"/>
      <c r="K642" s="75"/>
    </row>
    <row r="643" spans="1:11" x14ac:dyDescent="0.25">
      <c r="A643" s="130"/>
      <c r="B643" s="127"/>
      <c r="C643" s="155"/>
      <c r="D643" s="126"/>
      <c r="E643" s="127"/>
      <c r="F643" s="127"/>
      <c r="G643" s="147"/>
      <c r="H643" s="135"/>
      <c r="I643" s="132"/>
      <c r="J643" s="127"/>
      <c r="K643" s="75"/>
    </row>
    <row r="644" spans="1:11" x14ac:dyDescent="0.25">
      <c r="A644" s="130"/>
      <c r="B644" s="127"/>
      <c r="C644" s="155"/>
      <c r="D644" s="126"/>
      <c r="E644" s="127"/>
      <c r="F644" s="127"/>
      <c r="G644" s="127"/>
      <c r="H644" s="135"/>
      <c r="I644" s="132"/>
      <c r="J644" s="127"/>
      <c r="K644" s="75"/>
    </row>
    <row r="645" spans="1:11" x14ac:dyDescent="0.25">
      <c r="A645" s="130"/>
      <c r="B645" s="127"/>
      <c r="C645" s="155"/>
      <c r="D645" s="126"/>
      <c r="E645" s="127"/>
      <c r="F645" s="127"/>
      <c r="G645" s="127"/>
      <c r="H645" s="135"/>
      <c r="I645" s="132"/>
      <c r="J645" s="127"/>
      <c r="K645" s="75"/>
    </row>
    <row r="646" spans="1:11" x14ac:dyDescent="0.25">
      <c r="A646" s="130"/>
      <c r="B646" s="127"/>
      <c r="C646" s="155"/>
      <c r="D646" s="126"/>
      <c r="E646" s="127"/>
      <c r="F646" s="127"/>
      <c r="G646" s="147"/>
      <c r="H646" s="135"/>
      <c r="I646" s="132"/>
      <c r="J646" s="127"/>
      <c r="K646" s="75"/>
    </row>
    <row r="647" spans="1:11" x14ac:dyDescent="0.25">
      <c r="A647" s="130"/>
      <c r="B647" s="127"/>
      <c r="C647" s="155"/>
      <c r="D647" s="126"/>
      <c r="E647" s="127"/>
      <c r="F647" s="127"/>
      <c r="G647" s="147"/>
      <c r="H647" s="135"/>
      <c r="I647" s="132"/>
      <c r="J647" s="127"/>
      <c r="K647" s="75"/>
    </row>
    <row r="648" spans="1:11" x14ac:dyDescent="0.25">
      <c r="A648" s="130"/>
      <c r="B648" s="127"/>
      <c r="C648" s="155"/>
      <c r="D648" s="126"/>
      <c r="E648" s="127"/>
      <c r="F648" s="127"/>
      <c r="G648" s="147"/>
      <c r="H648" s="135"/>
      <c r="I648" s="132"/>
      <c r="J648" s="127"/>
      <c r="K648" s="75"/>
    </row>
    <row r="649" spans="1:11" x14ac:dyDescent="0.25">
      <c r="A649" s="130"/>
      <c r="B649" s="127"/>
      <c r="C649" s="155"/>
      <c r="D649" s="126"/>
      <c r="E649" s="127"/>
      <c r="F649" s="127"/>
      <c r="G649" s="147"/>
      <c r="H649" s="135"/>
      <c r="I649" s="132"/>
      <c r="J649" s="127"/>
      <c r="K649" s="75"/>
    </row>
    <row r="650" spans="1:11" x14ac:dyDescent="0.25">
      <c r="A650" s="130"/>
      <c r="B650" s="127"/>
      <c r="C650" s="155"/>
      <c r="D650" s="126"/>
      <c r="E650" s="127"/>
      <c r="F650" s="127"/>
      <c r="G650" s="147"/>
      <c r="H650" s="135"/>
      <c r="I650" s="132"/>
      <c r="J650" s="127"/>
      <c r="K650" s="75"/>
    </row>
    <row r="651" spans="1:11" x14ac:dyDescent="0.25">
      <c r="A651" s="130"/>
      <c r="B651" s="127"/>
      <c r="C651" s="155"/>
      <c r="D651" s="126"/>
      <c r="E651" s="127"/>
      <c r="F651" s="127"/>
      <c r="G651" s="147"/>
      <c r="H651" s="135"/>
      <c r="I651" s="132"/>
      <c r="J651" s="127"/>
      <c r="K651" s="75"/>
    </row>
    <row r="652" spans="1:11" x14ac:dyDescent="0.25">
      <c r="A652" s="130"/>
      <c r="B652" s="127"/>
      <c r="C652" s="155"/>
      <c r="D652" s="126"/>
      <c r="E652" s="127"/>
      <c r="F652" s="127"/>
      <c r="G652" s="147"/>
      <c r="H652" s="135"/>
      <c r="I652" s="132"/>
      <c r="J652" s="127"/>
      <c r="K652" s="75"/>
    </row>
    <row r="653" spans="1:11" x14ac:dyDescent="0.25">
      <c r="A653" s="130"/>
      <c r="B653" s="127"/>
      <c r="C653" s="155"/>
      <c r="D653" s="126"/>
      <c r="E653" s="127"/>
      <c r="F653" s="127"/>
      <c r="G653" s="127"/>
      <c r="H653" s="135"/>
      <c r="I653" s="132"/>
      <c r="J653" s="127"/>
      <c r="K653" s="75"/>
    </row>
    <row r="654" spans="1:11" x14ac:dyDescent="0.25">
      <c r="A654" s="130"/>
      <c r="B654" s="127"/>
      <c r="C654" s="155"/>
      <c r="D654" s="126"/>
      <c r="E654" s="127"/>
      <c r="F654" s="127"/>
      <c r="G654" s="147"/>
      <c r="H654" s="135"/>
      <c r="I654" s="132"/>
      <c r="J654" s="127"/>
      <c r="K654" s="75"/>
    </row>
    <row r="655" spans="1:11" x14ac:dyDescent="0.25">
      <c r="A655" s="130"/>
      <c r="B655" s="127"/>
      <c r="C655" s="155"/>
      <c r="D655" s="126"/>
      <c r="E655" s="127"/>
      <c r="F655" s="127"/>
      <c r="G655" s="127"/>
      <c r="H655" s="135"/>
      <c r="I655" s="132"/>
      <c r="J655" s="127"/>
      <c r="K655" s="75"/>
    </row>
    <row r="656" spans="1:11" x14ac:dyDescent="0.25">
      <c r="A656" s="130"/>
      <c r="B656" s="127"/>
      <c r="C656" s="155"/>
      <c r="D656" s="126"/>
      <c r="E656" s="127"/>
      <c r="F656" s="127"/>
      <c r="G656" s="127"/>
      <c r="H656" s="135"/>
      <c r="I656" s="132"/>
      <c r="J656" s="127"/>
      <c r="K656" s="75"/>
    </row>
    <row r="657" spans="1:11" x14ac:dyDescent="0.25">
      <c r="A657" s="130"/>
      <c r="B657" s="127"/>
      <c r="C657" s="155"/>
      <c r="D657" s="126"/>
      <c r="E657" s="127"/>
      <c r="F657" s="127"/>
      <c r="G657" s="147"/>
      <c r="H657" s="135"/>
      <c r="I657" s="132"/>
      <c r="J657" s="127"/>
      <c r="K657" s="75"/>
    </row>
    <row r="658" spans="1:11" x14ac:dyDescent="0.25">
      <c r="A658" s="130"/>
      <c r="B658" s="127"/>
      <c r="C658" s="155"/>
      <c r="D658" s="126"/>
      <c r="E658" s="127"/>
      <c r="F658" s="127"/>
      <c r="G658" s="127"/>
      <c r="H658" s="135"/>
      <c r="I658" s="127"/>
      <c r="J658" s="127"/>
      <c r="K658" s="75"/>
    </row>
    <row r="659" spans="1:11" x14ac:dyDescent="0.25">
      <c r="A659" s="130"/>
      <c r="B659" s="127"/>
      <c r="C659" s="155"/>
      <c r="D659" s="126"/>
      <c r="E659" s="127"/>
      <c r="F659" s="127"/>
      <c r="G659" s="127"/>
      <c r="H659" s="135"/>
      <c r="I659" s="132"/>
      <c r="J659" s="127"/>
      <c r="K659" s="75"/>
    </row>
    <row r="660" spans="1:11" x14ac:dyDescent="0.25">
      <c r="A660" s="130"/>
      <c r="B660" s="127"/>
      <c r="C660" s="155"/>
      <c r="D660" s="126"/>
      <c r="E660" s="127"/>
      <c r="F660" s="127"/>
      <c r="G660" s="127"/>
      <c r="H660" s="135"/>
      <c r="I660" s="132"/>
      <c r="J660" s="127"/>
      <c r="K660" s="75"/>
    </row>
    <row r="661" spans="1:11" x14ac:dyDescent="0.25">
      <c r="A661" s="130"/>
      <c r="B661" s="127"/>
      <c r="C661" s="155"/>
      <c r="D661" s="126"/>
      <c r="E661" s="127"/>
      <c r="F661" s="127"/>
      <c r="G661" s="127"/>
      <c r="H661" s="135"/>
      <c r="I661" s="127"/>
      <c r="J661" s="127"/>
      <c r="K661" s="75"/>
    </row>
    <row r="662" spans="1:11" x14ac:dyDescent="0.25">
      <c r="A662" s="130"/>
      <c r="B662" s="127"/>
      <c r="C662" s="155"/>
      <c r="D662" s="126"/>
      <c r="E662" s="127"/>
      <c r="F662" s="127"/>
      <c r="G662" s="127"/>
      <c r="H662" s="135"/>
      <c r="I662" s="132"/>
      <c r="J662" s="127"/>
      <c r="K662" s="75"/>
    </row>
    <row r="663" spans="1:11" x14ac:dyDescent="0.25">
      <c r="A663" s="130"/>
      <c r="B663" s="127"/>
      <c r="C663" s="155"/>
      <c r="D663" s="126"/>
      <c r="E663" s="127"/>
      <c r="F663" s="127"/>
      <c r="G663" s="127"/>
      <c r="H663" s="135"/>
      <c r="I663" s="132"/>
      <c r="J663" s="127"/>
      <c r="K663" s="75"/>
    </row>
    <row r="664" spans="1:11" x14ac:dyDescent="0.25">
      <c r="A664" s="130"/>
      <c r="B664" s="127"/>
      <c r="C664" s="155"/>
      <c r="D664" s="126"/>
      <c r="E664" s="127"/>
      <c r="F664" s="127"/>
      <c r="G664" s="127"/>
      <c r="H664" s="135"/>
      <c r="I664" s="132"/>
      <c r="J664" s="127"/>
      <c r="K664" s="75"/>
    </row>
    <row r="665" spans="1:11" x14ac:dyDescent="0.25">
      <c r="A665" s="130"/>
      <c r="B665" s="127"/>
      <c r="C665" s="155"/>
      <c r="D665" s="126"/>
      <c r="E665" s="127"/>
      <c r="F665" s="127"/>
      <c r="G665" s="127"/>
      <c r="H665" s="135"/>
      <c r="I665" s="132"/>
      <c r="J665" s="127"/>
      <c r="K665" s="75"/>
    </row>
    <row r="666" spans="1:11" x14ac:dyDescent="0.25">
      <c r="A666" s="130"/>
      <c r="B666" s="127"/>
      <c r="C666" s="155"/>
      <c r="D666" s="126"/>
      <c r="E666" s="127"/>
      <c r="F666" s="127"/>
      <c r="G666" s="127"/>
      <c r="H666" s="135"/>
      <c r="I666" s="132"/>
      <c r="J666" s="127"/>
      <c r="K666" s="75"/>
    </row>
    <row r="667" spans="1:11" x14ac:dyDescent="0.25">
      <c r="A667" s="130"/>
      <c r="B667" s="127"/>
      <c r="C667" s="155"/>
      <c r="D667" s="126"/>
      <c r="E667" s="127"/>
      <c r="F667" s="127"/>
      <c r="G667" s="127"/>
      <c r="H667" s="135"/>
      <c r="I667" s="132"/>
      <c r="J667" s="127"/>
      <c r="K667" s="75"/>
    </row>
    <row r="668" spans="1:11" x14ac:dyDescent="0.25">
      <c r="A668" s="130"/>
      <c r="B668" s="127"/>
      <c r="C668" s="155"/>
      <c r="D668" s="126"/>
      <c r="E668" s="127"/>
      <c r="F668" s="127"/>
      <c r="G668" s="127"/>
      <c r="H668" s="135"/>
      <c r="I668" s="132"/>
      <c r="J668" s="127"/>
      <c r="K668" s="75"/>
    </row>
    <row r="669" spans="1:11" x14ac:dyDescent="0.25">
      <c r="A669" s="130"/>
      <c r="B669" s="127"/>
      <c r="C669" s="155"/>
      <c r="D669" s="126"/>
      <c r="E669" s="127"/>
      <c r="F669" s="127"/>
      <c r="G669" s="127"/>
      <c r="H669" s="135"/>
      <c r="I669" s="132"/>
      <c r="J669" s="127"/>
      <c r="K669" s="75"/>
    </row>
    <row r="670" spans="1:11" x14ac:dyDescent="0.25">
      <c r="A670" s="130"/>
      <c r="B670" s="127"/>
      <c r="C670" s="155"/>
      <c r="D670" s="126"/>
      <c r="E670" s="127"/>
      <c r="F670" s="127"/>
      <c r="G670" s="127"/>
      <c r="H670" s="135"/>
      <c r="I670" s="127"/>
      <c r="J670" s="127"/>
      <c r="K670" s="75"/>
    </row>
    <row r="671" spans="1:11" x14ac:dyDescent="0.25">
      <c r="A671" s="130"/>
      <c r="B671" s="127"/>
      <c r="C671" s="155"/>
      <c r="D671" s="126"/>
      <c r="E671" s="127"/>
      <c r="F671" s="127"/>
      <c r="G671" s="127"/>
      <c r="H671" s="135"/>
      <c r="I671" s="132"/>
      <c r="J671" s="127"/>
      <c r="K671" s="75"/>
    </row>
    <row r="672" spans="1:11" x14ac:dyDescent="0.25">
      <c r="A672" s="130"/>
      <c r="B672" s="127"/>
      <c r="C672" s="155"/>
      <c r="D672" s="126"/>
      <c r="E672" s="127"/>
      <c r="F672" s="127"/>
      <c r="G672" s="127"/>
      <c r="H672" s="135"/>
      <c r="I672" s="132"/>
      <c r="J672" s="127"/>
      <c r="K672" s="75"/>
    </row>
    <row r="673" spans="1:11" x14ac:dyDescent="0.25">
      <c r="A673" s="130"/>
      <c r="B673" s="127"/>
      <c r="C673" s="155"/>
      <c r="D673" s="126"/>
      <c r="E673" s="127"/>
      <c r="F673" s="127"/>
      <c r="G673" s="127"/>
      <c r="H673" s="135"/>
      <c r="I673" s="127"/>
      <c r="J673" s="127"/>
      <c r="K673" s="75"/>
    </row>
    <row r="674" spans="1:11" x14ac:dyDescent="0.25">
      <c r="A674" s="130"/>
      <c r="B674" s="127"/>
      <c r="C674" s="155"/>
      <c r="D674" s="126"/>
      <c r="E674" s="127"/>
      <c r="F674" s="127"/>
      <c r="G674" s="147"/>
      <c r="H674" s="135"/>
      <c r="I674" s="132"/>
      <c r="J674" s="127"/>
      <c r="K674" s="75"/>
    </row>
    <row r="675" spans="1:11" x14ac:dyDescent="0.25">
      <c r="A675" s="130"/>
      <c r="B675" s="127"/>
      <c r="C675" s="155"/>
      <c r="D675" s="126"/>
      <c r="E675" s="127"/>
      <c r="F675" s="127"/>
      <c r="G675" s="127"/>
      <c r="H675" s="135"/>
      <c r="I675" s="127"/>
      <c r="J675" s="127"/>
      <c r="K675" s="75"/>
    </row>
    <row r="676" spans="1:11" x14ac:dyDescent="0.25">
      <c r="A676" s="130"/>
      <c r="B676" s="127"/>
      <c r="C676" s="155"/>
      <c r="D676" s="126"/>
      <c r="E676" s="127"/>
      <c r="F676" s="127"/>
      <c r="G676" s="127"/>
      <c r="H676" s="135"/>
      <c r="I676" s="132"/>
      <c r="J676" s="127"/>
      <c r="K676" s="75"/>
    </row>
    <row r="677" spans="1:11" x14ac:dyDescent="0.25">
      <c r="A677" s="130"/>
      <c r="B677" s="127"/>
      <c r="C677" s="155"/>
      <c r="D677" s="126"/>
      <c r="E677" s="127"/>
      <c r="F677" s="127"/>
      <c r="G677" s="127"/>
      <c r="H677" s="135"/>
      <c r="I677" s="132"/>
      <c r="J677" s="127"/>
      <c r="K677" s="75"/>
    </row>
    <row r="678" spans="1:11" x14ac:dyDescent="0.25">
      <c r="A678" s="130"/>
      <c r="B678" s="127"/>
      <c r="C678" s="155"/>
      <c r="D678" s="126"/>
      <c r="E678" s="127"/>
      <c r="F678" s="127"/>
      <c r="G678" s="127"/>
      <c r="H678" s="135"/>
      <c r="I678" s="132"/>
      <c r="J678" s="127"/>
      <c r="K678" s="75"/>
    </row>
    <row r="679" spans="1:11" x14ac:dyDescent="0.25">
      <c r="A679" s="130"/>
      <c r="B679" s="127"/>
      <c r="C679" s="155"/>
      <c r="D679" s="126"/>
      <c r="E679" s="127"/>
      <c r="F679" s="127"/>
      <c r="G679" s="127"/>
      <c r="H679" s="135"/>
      <c r="I679" s="127"/>
      <c r="J679" s="127"/>
      <c r="K679" s="75"/>
    </row>
    <row r="680" spans="1:11" x14ac:dyDescent="0.25">
      <c r="A680" s="130"/>
      <c r="B680" s="127"/>
      <c r="C680" s="155"/>
      <c r="D680" s="126"/>
      <c r="E680" s="127"/>
      <c r="F680" s="127"/>
      <c r="G680" s="127"/>
      <c r="H680" s="135"/>
      <c r="I680" s="132"/>
      <c r="J680" s="127"/>
      <c r="K680" s="75"/>
    </row>
    <row r="681" spans="1:11" x14ac:dyDescent="0.25">
      <c r="A681" s="130"/>
      <c r="B681" s="127"/>
      <c r="C681" s="155"/>
      <c r="D681" s="126"/>
      <c r="E681" s="127"/>
      <c r="F681" s="127"/>
      <c r="G681" s="127"/>
      <c r="H681" s="135"/>
      <c r="I681" s="132"/>
      <c r="J681" s="127"/>
      <c r="K681" s="75"/>
    </row>
    <row r="682" spans="1:11" x14ac:dyDescent="0.25">
      <c r="A682" s="130"/>
      <c r="B682" s="127"/>
      <c r="C682" s="155"/>
      <c r="D682" s="126"/>
      <c r="E682" s="127"/>
      <c r="F682" s="127"/>
      <c r="G682" s="147"/>
      <c r="H682" s="135"/>
      <c r="I682" s="132"/>
      <c r="J682" s="127"/>
      <c r="K682" s="75"/>
    </row>
    <row r="683" spans="1:11" x14ac:dyDescent="0.25">
      <c r="A683" s="130"/>
      <c r="B683" s="127"/>
      <c r="C683" s="155"/>
      <c r="D683" s="126"/>
      <c r="E683" s="127"/>
      <c r="F683" s="127"/>
      <c r="G683" s="147"/>
      <c r="H683" s="135"/>
      <c r="I683" s="132"/>
      <c r="J683" s="127"/>
      <c r="K683" s="75"/>
    </row>
    <row r="684" spans="1:11" x14ac:dyDescent="0.25">
      <c r="A684" s="130"/>
      <c r="B684" s="127"/>
      <c r="C684" s="155"/>
      <c r="D684" s="126"/>
      <c r="E684" s="127"/>
      <c r="F684" s="127"/>
      <c r="G684" s="147"/>
      <c r="H684" s="135"/>
      <c r="I684" s="132"/>
      <c r="J684" s="127"/>
      <c r="K684" s="75"/>
    </row>
    <row r="685" spans="1:11" x14ac:dyDescent="0.25">
      <c r="A685" s="130"/>
      <c r="B685" s="127"/>
      <c r="C685" s="155"/>
      <c r="D685" s="126"/>
      <c r="E685" s="127"/>
      <c r="F685" s="127"/>
      <c r="G685" s="147"/>
      <c r="H685" s="135"/>
      <c r="I685" s="132"/>
      <c r="J685" s="127"/>
      <c r="K685" s="75"/>
    </row>
    <row r="686" spans="1:11" x14ac:dyDescent="0.25">
      <c r="A686" s="130"/>
      <c r="B686" s="127"/>
      <c r="C686" s="155"/>
      <c r="D686" s="126"/>
      <c r="E686" s="127"/>
      <c r="F686" s="127"/>
      <c r="G686" s="127"/>
      <c r="H686" s="135"/>
      <c r="I686" s="132"/>
      <c r="J686" s="127"/>
      <c r="K686" s="75"/>
    </row>
    <row r="687" spans="1:11" x14ac:dyDescent="0.25">
      <c r="A687" s="130"/>
      <c r="B687" s="127"/>
      <c r="C687" s="155"/>
      <c r="D687" s="126"/>
      <c r="E687" s="127"/>
      <c r="F687" s="127"/>
      <c r="G687" s="147"/>
      <c r="H687" s="135"/>
      <c r="I687" s="132"/>
      <c r="J687" s="127"/>
      <c r="K687" s="75"/>
    </row>
    <row r="688" spans="1:11" x14ac:dyDescent="0.25">
      <c r="A688" s="130"/>
      <c r="B688" s="127"/>
      <c r="C688" s="155"/>
      <c r="D688" s="126"/>
      <c r="E688" s="127"/>
      <c r="F688" s="127"/>
      <c r="G688" s="147"/>
      <c r="H688" s="135"/>
      <c r="I688" s="132"/>
      <c r="J688" s="127"/>
      <c r="K688" s="75"/>
    </row>
    <row r="689" spans="1:11" x14ac:dyDescent="0.25">
      <c r="A689" s="130"/>
      <c r="B689" s="127"/>
      <c r="C689" s="155"/>
      <c r="D689" s="126"/>
      <c r="E689" s="127"/>
      <c r="F689" s="127"/>
      <c r="G689" s="127"/>
      <c r="H689" s="135"/>
      <c r="I689" s="132"/>
      <c r="J689" s="127"/>
      <c r="K689" s="75"/>
    </row>
    <row r="690" spans="1:11" x14ac:dyDescent="0.25">
      <c r="A690" s="130"/>
      <c r="B690" s="127"/>
      <c r="C690" s="155"/>
      <c r="D690" s="126"/>
      <c r="E690" s="127"/>
      <c r="F690" s="127"/>
      <c r="G690" s="127"/>
      <c r="H690" s="135"/>
      <c r="I690" s="132"/>
      <c r="J690" s="127"/>
      <c r="K690" s="75"/>
    </row>
    <row r="691" spans="1:11" x14ac:dyDescent="0.25">
      <c r="A691" s="130"/>
      <c r="B691" s="127"/>
      <c r="C691" s="155"/>
      <c r="D691" s="126"/>
      <c r="E691" s="127"/>
      <c r="F691" s="127"/>
      <c r="G691" s="127"/>
      <c r="H691" s="135"/>
      <c r="I691" s="132"/>
      <c r="J691" s="127"/>
      <c r="K691" s="75"/>
    </row>
    <row r="692" spans="1:11" x14ac:dyDescent="0.25">
      <c r="A692" s="130"/>
      <c r="B692" s="127"/>
      <c r="C692" s="155"/>
      <c r="D692" s="126"/>
      <c r="E692" s="127"/>
      <c r="F692" s="127"/>
      <c r="G692" s="147"/>
      <c r="H692" s="135"/>
      <c r="I692" s="132"/>
      <c r="J692" s="127"/>
      <c r="K692" s="75"/>
    </row>
    <row r="693" spans="1:11" x14ac:dyDescent="0.25">
      <c r="A693" s="130"/>
      <c r="B693" s="127"/>
      <c r="C693" s="155"/>
      <c r="D693" s="126"/>
      <c r="E693" s="127"/>
      <c r="F693" s="127"/>
      <c r="G693" s="127"/>
      <c r="H693" s="135"/>
      <c r="I693" s="132"/>
      <c r="J693" s="127"/>
      <c r="K693" s="75"/>
    </row>
    <row r="694" spans="1:11" x14ac:dyDescent="0.25">
      <c r="A694" s="130"/>
      <c r="B694" s="127"/>
      <c r="C694" s="155"/>
      <c r="D694" s="126"/>
      <c r="E694" s="127"/>
      <c r="F694" s="127"/>
      <c r="G694" s="147"/>
      <c r="H694" s="135"/>
      <c r="I694" s="132"/>
      <c r="J694" s="127"/>
      <c r="K694" s="75"/>
    </row>
    <row r="695" spans="1:11" x14ac:dyDescent="0.25">
      <c r="A695" s="130"/>
      <c r="B695" s="127"/>
      <c r="C695" s="155"/>
      <c r="D695" s="126"/>
      <c r="E695" s="127"/>
      <c r="F695" s="127"/>
      <c r="G695" s="127"/>
      <c r="H695" s="135"/>
      <c r="I695" s="132"/>
      <c r="J695" s="127"/>
      <c r="K695" s="75"/>
    </row>
    <row r="696" spans="1:11" x14ac:dyDescent="0.25">
      <c r="A696" s="130"/>
      <c r="B696" s="127"/>
      <c r="C696" s="155"/>
      <c r="D696" s="126"/>
      <c r="E696" s="127"/>
      <c r="F696" s="127"/>
      <c r="G696" s="127"/>
      <c r="H696" s="135"/>
      <c r="I696" s="132"/>
      <c r="J696" s="127"/>
      <c r="K696" s="75"/>
    </row>
    <row r="697" spans="1:11" x14ac:dyDescent="0.25">
      <c r="A697" s="130"/>
      <c r="B697" s="127"/>
      <c r="C697" s="155"/>
      <c r="D697" s="126"/>
      <c r="E697" s="127"/>
      <c r="F697" s="127"/>
      <c r="G697" s="127"/>
      <c r="H697" s="135"/>
      <c r="I697" s="127"/>
      <c r="J697" s="127"/>
      <c r="K697" s="75"/>
    </row>
    <row r="698" spans="1:11" x14ac:dyDescent="0.25">
      <c r="A698" s="130"/>
      <c r="B698" s="127"/>
      <c r="C698" s="155"/>
      <c r="D698" s="126"/>
      <c r="E698" s="127"/>
      <c r="F698" s="127"/>
      <c r="G698" s="127"/>
      <c r="H698" s="135"/>
      <c r="I698" s="132"/>
      <c r="J698" s="127"/>
      <c r="K698" s="75"/>
    </row>
    <row r="699" spans="1:11" x14ac:dyDescent="0.25">
      <c r="A699" s="130"/>
      <c r="B699" s="127"/>
      <c r="C699" s="155"/>
      <c r="D699" s="126"/>
      <c r="E699" s="127"/>
      <c r="F699" s="127"/>
      <c r="G699" s="127"/>
      <c r="H699" s="135"/>
      <c r="I699" s="132"/>
      <c r="J699" s="127"/>
      <c r="K699" s="75"/>
    </row>
    <row r="700" spans="1:11" x14ac:dyDescent="0.25">
      <c r="A700" s="130"/>
      <c r="B700" s="127"/>
      <c r="C700" s="155"/>
      <c r="D700" s="126"/>
      <c r="E700" s="127"/>
      <c r="F700" s="127"/>
      <c r="G700" s="127"/>
      <c r="H700" s="135"/>
      <c r="I700" s="132"/>
      <c r="J700" s="127"/>
      <c r="K700" s="75"/>
    </row>
    <row r="701" spans="1:11" x14ac:dyDescent="0.25">
      <c r="A701" s="130"/>
      <c r="B701" s="127"/>
      <c r="C701" s="155"/>
      <c r="D701" s="126"/>
      <c r="E701" s="127"/>
      <c r="F701" s="127"/>
      <c r="G701" s="127"/>
      <c r="H701" s="135"/>
      <c r="I701" s="127"/>
      <c r="J701" s="127"/>
      <c r="K701" s="75"/>
    </row>
    <row r="702" spans="1:11" x14ac:dyDescent="0.25">
      <c r="A702" s="130"/>
      <c r="B702" s="127"/>
      <c r="C702" s="155"/>
      <c r="D702" s="126"/>
      <c r="E702" s="127"/>
      <c r="F702" s="127"/>
      <c r="G702" s="147"/>
      <c r="H702" s="135"/>
      <c r="I702" s="132"/>
      <c r="J702" s="127"/>
      <c r="K702" s="75"/>
    </row>
    <row r="703" spans="1:11" x14ac:dyDescent="0.25">
      <c r="A703" s="130"/>
      <c r="B703" s="127"/>
      <c r="C703" s="155"/>
      <c r="D703" s="126"/>
      <c r="E703" s="127"/>
      <c r="F703" s="127"/>
      <c r="G703" s="127"/>
      <c r="H703" s="135"/>
      <c r="I703" s="132"/>
      <c r="J703" s="127"/>
      <c r="K703" s="75"/>
    </row>
    <row r="704" spans="1:11" x14ac:dyDescent="0.25">
      <c r="A704" s="130"/>
      <c r="B704" s="127"/>
      <c r="C704" s="155"/>
      <c r="D704" s="126"/>
      <c r="E704" s="127"/>
      <c r="F704" s="127"/>
      <c r="G704" s="127"/>
      <c r="H704" s="135"/>
      <c r="I704" s="132"/>
      <c r="J704" s="127"/>
      <c r="K704" s="75"/>
    </row>
    <row r="705" spans="1:11" x14ac:dyDescent="0.25">
      <c r="A705" s="130"/>
      <c r="B705" s="127"/>
      <c r="C705" s="155"/>
      <c r="D705" s="126"/>
      <c r="E705" s="127"/>
      <c r="F705" s="127"/>
      <c r="G705" s="147"/>
      <c r="H705" s="135"/>
      <c r="I705" s="132"/>
      <c r="J705" s="127"/>
      <c r="K705" s="75"/>
    </row>
    <row r="706" spans="1:11" x14ac:dyDescent="0.25">
      <c r="A706" s="130"/>
      <c r="B706" s="127"/>
      <c r="C706" s="155"/>
      <c r="D706" s="126"/>
      <c r="E706" s="127"/>
      <c r="F706" s="127"/>
      <c r="G706" s="127"/>
      <c r="H706" s="135"/>
      <c r="I706" s="132"/>
      <c r="J706" s="127"/>
      <c r="K706" s="75"/>
    </row>
    <row r="707" spans="1:11" x14ac:dyDescent="0.25">
      <c r="A707" s="130"/>
      <c r="B707" s="127"/>
      <c r="C707" s="155"/>
      <c r="D707" s="126"/>
      <c r="E707" s="127"/>
      <c r="F707" s="127"/>
      <c r="G707" s="127"/>
      <c r="H707" s="135"/>
      <c r="I707" s="132"/>
      <c r="J707" s="127"/>
      <c r="K707" s="75"/>
    </row>
    <row r="708" spans="1:11" x14ac:dyDescent="0.25">
      <c r="A708" s="130"/>
      <c r="B708" s="127"/>
      <c r="C708" s="155"/>
      <c r="D708" s="126"/>
      <c r="E708" s="127"/>
      <c r="F708" s="127"/>
      <c r="G708" s="127"/>
      <c r="H708" s="135"/>
      <c r="I708" s="127"/>
      <c r="J708" s="127"/>
      <c r="K708" s="75"/>
    </row>
    <row r="709" spans="1:11" x14ac:dyDescent="0.25">
      <c r="A709" s="130"/>
      <c r="B709" s="127"/>
      <c r="C709" s="155"/>
      <c r="D709" s="126"/>
      <c r="E709" s="127"/>
      <c r="F709" s="127"/>
      <c r="G709" s="147"/>
      <c r="H709" s="135"/>
      <c r="I709" s="132"/>
      <c r="J709" s="127"/>
      <c r="K709" s="75"/>
    </row>
    <row r="710" spans="1:11" x14ac:dyDescent="0.25">
      <c r="A710" s="130"/>
      <c r="B710" s="127"/>
      <c r="C710" s="155"/>
      <c r="D710" s="126"/>
      <c r="E710" s="127"/>
      <c r="F710" s="127"/>
      <c r="G710" s="127"/>
      <c r="H710" s="135"/>
      <c r="I710" s="127"/>
      <c r="J710" s="127"/>
      <c r="K710" s="75"/>
    </row>
    <row r="711" spans="1:11" x14ac:dyDescent="0.25">
      <c r="A711" s="130"/>
      <c r="B711" s="127"/>
      <c r="C711" s="155"/>
      <c r="D711" s="126"/>
      <c r="E711" s="127"/>
      <c r="F711" s="127"/>
      <c r="G711" s="147"/>
      <c r="H711" s="135"/>
      <c r="I711" s="132"/>
      <c r="J711" s="127"/>
      <c r="K711" s="75"/>
    </row>
    <row r="712" spans="1:11" x14ac:dyDescent="0.25">
      <c r="A712" s="130"/>
      <c r="B712" s="127"/>
      <c r="C712" s="155"/>
      <c r="D712" s="126"/>
      <c r="E712" s="127"/>
      <c r="F712" s="127"/>
      <c r="G712" s="127"/>
      <c r="H712" s="135"/>
      <c r="I712" s="132"/>
      <c r="J712" s="127"/>
      <c r="K712" s="75"/>
    </row>
    <row r="713" spans="1:11" x14ac:dyDescent="0.25">
      <c r="A713" s="130"/>
      <c r="B713" s="127"/>
      <c r="C713" s="155"/>
      <c r="D713" s="126"/>
      <c r="E713" s="127"/>
      <c r="F713" s="127"/>
      <c r="G713" s="127"/>
      <c r="H713" s="135"/>
      <c r="I713" s="132"/>
      <c r="J713" s="127"/>
      <c r="K713" s="75"/>
    </row>
    <row r="714" spans="1:11" x14ac:dyDescent="0.25">
      <c r="A714" s="130"/>
      <c r="B714" s="127"/>
      <c r="C714" s="155"/>
      <c r="D714" s="126"/>
      <c r="E714" s="127"/>
      <c r="F714" s="127"/>
      <c r="G714" s="127"/>
      <c r="H714" s="135"/>
      <c r="I714" s="132"/>
      <c r="J714" s="127"/>
      <c r="K714" s="75"/>
    </row>
    <row r="715" spans="1:11" x14ac:dyDescent="0.25">
      <c r="A715" s="130"/>
      <c r="B715" s="127"/>
      <c r="C715" s="155"/>
      <c r="D715" s="126"/>
      <c r="E715" s="127"/>
      <c r="F715" s="127"/>
      <c r="G715" s="127"/>
      <c r="H715" s="135"/>
      <c r="I715" s="132"/>
      <c r="J715" s="127"/>
      <c r="K715" s="75"/>
    </row>
    <row r="716" spans="1:11" x14ac:dyDescent="0.25">
      <c r="A716" s="130"/>
      <c r="B716" s="127"/>
      <c r="C716" s="155"/>
      <c r="D716" s="126"/>
      <c r="E716" s="127"/>
      <c r="F716" s="127"/>
      <c r="G716" s="147"/>
      <c r="H716" s="135"/>
      <c r="I716" s="132"/>
      <c r="J716" s="127"/>
      <c r="K716" s="75"/>
    </row>
    <row r="717" spans="1:11" x14ac:dyDescent="0.25">
      <c r="A717" s="130"/>
      <c r="B717" s="127"/>
      <c r="C717" s="155"/>
      <c r="D717" s="126"/>
      <c r="E717" s="127"/>
      <c r="F717" s="127"/>
      <c r="G717" s="127"/>
      <c r="H717" s="135"/>
      <c r="I717" s="132"/>
      <c r="J717" s="127"/>
      <c r="K717" s="75"/>
    </row>
    <row r="718" spans="1:11" x14ac:dyDescent="0.25">
      <c r="A718" s="130"/>
      <c r="B718" s="127"/>
      <c r="C718" s="155"/>
      <c r="D718" s="126"/>
      <c r="E718" s="127"/>
      <c r="F718" s="127"/>
      <c r="G718" s="127"/>
      <c r="H718" s="135"/>
      <c r="I718" s="132"/>
      <c r="J718" s="127"/>
      <c r="K718" s="75"/>
    </row>
    <row r="719" spans="1:11" x14ac:dyDescent="0.25">
      <c r="A719" s="130"/>
      <c r="B719" s="127"/>
      <c r="C719" s="155"/>
      <c r="D719" s="126"/>
      <c r="E719" s="127"/>
      <c r="F719" s="127"/>
      <c r="G719" s="127"/>
      <c r="H719" s="135"/>
      <c r="I719" s="132"/>
      <c r="J719" s="127"/>
      <c r="K719" s="75"/>
    </row>
    <row r="720" spans="1:11" x14ac:dyDescent="0.25">
      <c r="A720" s="130"/>
      <c r="B720" s="127"/>
      <c r="C720" s="155"/>
      <c r="D720" s="126"/>
      <c r="E720" s="127"/>
      <c r="F720" s="127"/>
      <c r="G720" s="127"/>
      <c r="H720" s="135"/>
      <c r="I720" s="127"/>
      <c r="J720" s="127"/>
      <c r="K720" s="75"/>
    </row>
    <row r="721" spans="1:11" x14ac:dyDescent="0.25">
      <c r="A721" s="130"/>
      <c r="B721" s="127"/>
      <c r="C721" s="155"/>
      <c r="D721" s="126"/>
      <c r="E721" s="127"/>
      <c r="F721" s="127"/>
      <c r="G721" s="147"/>
      <c r="H721" s="135"/>
      <c r="I721" s="132"/>
      <c r="J721" s="127"/>
      <c r="K721" s="75"/>
    </row>
    <row r="722" spans="1:11" x14ac:dyDescent="0.25">
      <c r="A722" s="130"/>
      <c r="B722" s="127"/>
      <c r="C722" s="155"/>
      <c r="D722" s="126"/>
      <c r="E722" s="127"/>
      <c r="F722" s="127"/>
      <c r="G722" s="127"/>
      <c r="H722" s="135"/>
      <c r="I722" s="132"/>
      <c r="J722" s="127"/>
      <c r="K722" s="75"/>
    </row>
    <row r="723" spans="1:11" x14ac:dyDescent="0.25">
      <c r="A723" s="130"/>
      <c r="B723" s="127"/>
      <c r="C723" s="155"/>
      <c r="D723" s="126"/>
      <c r="E723" s="127"/>
      <c r="F723" s="127"/>
      <c r="G723" s="147"/>
      <c r="H723" s="135"/>
      <c r="I723" s="132"/>
      <c r="J723" s="127"/>
      <c r="K723" s="75"/>
    </row>
    <row r="724" spans="1:11" x14ac:dyDescent="0.25">
      <c r="A724" s="130"/>
      <c r="B724" s="127"/>
      <c r="C724" s="155"/>
      <c r="D724" s="126"/>
      <c r="E724" s="127"/>
      <c r="F724" s="127"/>
      <c r="G724" s="127"/>
      <c r="H724" s="135"/>
      <c r="I724" s="132"/>
      <c r="J724" s="127"/>
      <c r="K724" s="75"/>
    </row>
    <row r="725" spans="1:11" x14ac:dyDescent="0.25">
      <c r="A725" s="130"/>
      <c r="B725" s="127"/>
      <c r="C725" s="155"/>
      <c r="D725" s="126"/>
      <c r="E725" s="127"/>
      <c r="F725" s="127"/>
      <c r="G725" s="147"/>
      <c r="H725" s="135"/>
      <c r="I725" s="132"/>
      <c r="J725" s="127"/>
      <c r="K725" s="75"/>
    </row>
    <row r="726" spans="1:11" x14ac:dyDescent="0.25">
      <c r="A726" s="130"/>
      <c r="B726" s="127"/>
      <c r="C726" s="155"/>
      <c r="D726" s="126"/>
      <c r="E726" s="127"/>
      <c r="F726" s="127"/>
      <c r="G726" s="127"/>
      <c r="H726" s="135"/>
      <c r="I726" s="132"/>
      <c r="J726" s="127"/>
      <c r="K726" s="75"/>
    </row>
    <row r="727" spans="1:11" x14ac:dyDescent="0.25">
      <c r="A727" s="130"/>
      <c r="B727" s="127"/>
      <c r="C727" s="155"/>
      <c r="D727" s="126"/>
      <c r="E727" s="127"/>
      <c r="F727" s="127"/>
      <c r="G727" s="127"/>
      <c r="H727" s="135"/>
      <c r="I727" s="132"/>
      <c r="J727" s="127"/>
      <c r="K727" s="75"/>
    </row>
    <row r="728" spans="1:11" x14ac:dyDescent="0.25">
      <c r="A728" s="130"/>
      <c r="B728" s="127"/>
      <c r="C728" s="155"/>
      <c r="D728" s="126"/>
      <c r="E728" s="127"/>
      <c r="F728" s="127"/>
      <c r="G728" s="127"/>
      <c r="H728" s="135"/>
      <c r="I728" s="132"/>
      <c r="J728" s="127"/>
      <c r="K728" s="75"/>
    </row>
    <row r="729" spans="1:11" x14ac:dyDescent="0.25">
      <c r="A729" s="130"/>
      <c r="B729" s="127"/>
      <c r="C729" s="155"/>
      <c r="D729" s="126"/>
      <c r="E729" s="127"/>
      <c r="F729" s="127"/>
      <c r="G729" s="127"/>
      <c r="H729" s="135"/>
      <c r="I729" s="132"/>
      <c r="J729" s="127"/>
      <c r="K729" s="75"/>
    </row>
    <row r="730" spans="1:11" x14ac:dyDescent="0.25">
      <c r="A730" s="130"/>
      <c r="B730" s="127"/>
      <c r="C730" s="155"/>
      <c r="D730" s="126"/>
      <c r="E730" s="127"/>
      <c r="F730" s="127"/>
      <c r="G730" s="147"/>
      <c r="H730" s="135"/>
      <c r="I730" s="132"/>
      <c r="J730" s="127"/>
      <c r="K730" s="75"/>
    </row>
    <row r="731" spans="1:11" x14ac:dyDescent="0.25">
      <c r="A731" s="130"/>
      <c r="B731" s="127"/>
      <c r="C731" s="155"/>
      <c r="D731" s="126"/>
      <c r="E731" s="127"/>
      <c r="F731" s="127"/>
      <c r="G731" s="127"/>
      <c r="H731" s="135"/>
      <c r="I731" s="132"/>
      <c r="J731" s="127"/>
      <c r="K731" s="75"/>
    </row>
    <row r="732" spans="1:11" x14ac:dyDescent="0.25">
      <c r="A732" s="130"/>
      <c r="B732" s="127"/>
      <c r="C732" s="155"/>
      <c r="D732" s="126"/>
      <c r="E732" s="127"/>
      <c r="F732" s="127"/>
      <c r="G732" s="147"/>
      <c r="H732" s="135"/>
      <c r="I732" s="132"/>
      <c r="J732" s="127"/>
      <c r="K732" s="75"/>
    </row>
    <row r="733" spans="1:11" x14ac:dyDescent="0.25">
      <c r="A733" s="130"/>
      <c r="B733" s="127"/>
      <c r="C733" s="155"/>
      <c r="D733" s="126"/>
      <c r="E733" s="127"/>
      <c r="F733" s="127"/>
      <c r="G733" s="147"/>
      <c r="H733" s="135"/>
      <c r="I733" s="132"/>
      <c r="J733" s="127"/>
      <c r="K733" s="75"/>
    </row>
    <row r="734" spans="1:11" x14ac:dyDescent="0.25">
      <c r="A734" s="130"/>
      <c r="B734" s="127"/>
      <c r="C734" s="155"/>
      <c r="D734" s="126"/>
      <c r="E734" s="127"/>
      <c r="F734" s="127"/>
      <c r="G734" s="127"/>
      <c r="H734" s="135"/>
      <c r="I734" s="132"/>
      <c r="J734" s="127"/>
      <c r="K734" s="75"/>
    </row>
    <row r="735" spans="1:11" x14ac:dyDescent="0.25">
      <c r="A735" s="130"/>
      <c r="B735" s="127"/>
      <c r="C735" s="155"/>
      <c r="D735" s="126"/>
      <c r="E735" s="127"/>
      <c r="F735" s="127"/>
      <c r="G735" s="127"/>
      <c r="H735" s="135"/>
      <c r="I735" s="132"/>
      <c r="J735" s="127"/>
      <c r="K735" s="75"/>
    </row>
    <row r="736" spans="1:11" x14ac:dyDescent="0.25">
      <c r="A736" s="130"/>
      <c r="B736" s="127"/>
      <c r="C736" s="155"/>
      <c r="D736" s="126"/>
      <c r="E736" s="127"/>
      <c r="F736" s="127"/>
      <c r="G736" s="147"/>
      <c r="H736" s="135"/>
      <c r="I736" s="132"/>
      <c r="J736" s="127"/>
      <c r="K736" s="75"/>
    </row>
    <row r="737" spans="1:11" x14ac:dyDescent="0.25">
      <c r="A737" s="130"/>
      <c r="B737" s="127"/>
      <c r="C737" s="155"/>
      <c r="D737" s="126"/>
      <c r="E737" s="127"/>
      <c r="F737" s="127"/>
      <c r="G737" s="147"/>
      <c r="H737" s="135"/>
      <c r="I737" s="132"/>
      <c r="J737" s="127"/>
      <c r="K737" s="75"/>
    </row>
    <row r="738" spans="1:11" x14ac:dyDescent="0.25">
      <c r="A738" s="130"/>
      <c r="B738" s="127"/>
      <c r="C738" s="155"/>
      <c r="D738" s="126"/>
      <c r="E738" s="127"/>
      <c r="F738" s="127"/>
      <c r="G738" s="127"/>
      <c r="H738" s="135"/>
      <c r="I738" s="132"/>
      <c r="J738" s="127"/>
      <c r="K738" s="75"/>
    </row>
    <row r="739" spans="1:11" x14ac:dyDescent="0.25">
      <c r="A739" s="130"/>
      <c r="B739" s="127"/>
      <c r="C739" s="155"/>
      <c r="D739" s="126"/>
      <c r="E739" s="127"/>
      <c r="F739" s="127"/>
      <c r="G739" s="147"/>
      <c r="H739" s="135"/>
      <c r="I739" s="132"/>
      <c r="J739" s="127"/>
      <c r="K739" s="75"/>
    </row>
    <row r="740" spans="1:11" x14ac:dyDescent="0.25">
      <c r="A740" s="130"/>
      <c r="B740" s="127"/>
      <c r="C740" s="155"/>
      <c r="D740" s="126"/>
      <c r="E740" s="127"/>
      <c r="F740" s="127"/>
      <c r="G740" s="127"/>
      <c r="H740" s="135"/>
      <c r="I740" s="132"/>
      <c r="J740" s="127"/>
      <c r="K740" s="75"/>
    </row>
    <row r="741" spans="1:11" x14ac:dyDescent="0.25">
      <c r="A741" s="130"/>
      <c r="B741" s="127"/>
      <c r="C741" s="155"/>
      <c r="D741" s="126"/>
      <c r="E741" s="127"/>
      <c r="F741" s="127"/>
      <c r="G741" s="127"/>
      <c r="H741" s="135"/>
      <c r="I741" s="127"/>
      <c r="J741" s="127"/>
      <c r="K741" s="75"/>
    </row>
    <row r="742" spans="1:11" x14ac:dyDescent="0.25">
      <c r="A742" s="130"/>
      <c r="B742" s="127"/>
      <c r="C742" s="155"/>
      <c r="D742" s="126"/>
      <c r="E742" s="127"/>
      <c r="F742" s="127"/>
      <c r="G742" s="127"/>
      <c r="H742" s="135"/>
      <c r="I742" s="132"/>
      <c r="J742" s="127"/>
      <c r="K742" s="75"/>
    </row>
    <row r="743" spans="1:11" x14ac:dyDescent="0.25">
      <c r="A743" s="130"/>
      <c r="B743" s="127"/>
      <c r="C743" s="155"/>
      <c r="D743" s="126"/>
      <c r="E743" s="127"/>
      <c r="F743" s="127"/>
      <c r="G743" s="127"/>
      <c r="H743" s="135"/>
      <c r="I743" s="132"/>
      <c r="J743" s="127"/>
      <c r="K743" s="75"/>
    </row>
    <row r="744" spans="1:11" x14ac:dyDescent="0.25">
      <c r="A744" s="130"/>
      <c r="B744" s="127"/>
      <c r="C744" s="155"/>
      <c r="D744" s="126"/>
      <c r="E744" s="127"/>
      <c r="F744" s="127"/>
      <c r="G744" s="127"/>
      <c r="H744" s="135"/>
      <c r="I744" s="132"/>
      <c r="J744" s="127"/>
      <c r="K744" s="75"/>
    </row>
    <row r="745" spans="1:11" x14ac:dyDescent="0.25">
      <c r="A745" s="130"/>
      <c r="B745" s="127"/>
      <c r="C745" s="155"/>
      <c r="D745" s="126"/>
      <c r="E745" s="127"/>
      <c r="F745" s="127"/>
      <c r="G745" s="147"/>
      <c r="H745" s="135"/>
      <c r="I745" s="132"/>
      <c r="J745" s="127"/>
      <c r="K745" s="75"/>
    </row>
    <row r="746" spans="1:11" x14ac:dyDescent="0.25">
      <c r="A746" s="130"/>
      <c r="B746" s="127"/>
      <c r="C746" s="155"/>
      <c r="D746" s="126"/>
      <c r="E746" s="127"/>
      <c r="F746" s="127"/>
      <c r="G746" s="147"/>
      <c r="H746" s="135"/>
      <c r="I746" s="132"/>
      <c r="J746" s="127"/>
      <c r="K746" s="75"/>
    </row>
    <row r="747" spans="1:11" x14ac:dyDescent="0.25">
      <c r="A747" s="130"/>
      <c r="B747" s="127"/>
      <c r="C747" s="155"/>
      <c r="D747" s="126"/>
      <c r="E747" s="127"/>
      <c r="F747" s="127"/>
      <c r="G747" s="147"/>
      <c r="H747" s="135"/>
      <c r="I747" s="132"/>
      <c r="J747" s="127"/>
      <c r="K747" s="75"/>
    </row>
    <row r="748" spans="1:11" x14ac:dyDescent="0.25">
      <c r="A748" s="130"/>
      <c r="B748" s="127"/>
      <c r="C748" s="155"/>
      <c r="D748" s="126"/>
      <c r="E748" s="127"/>
      <c r="F748" s="127"/>
      <c r="G748" s="147"/>
      <c r="H748" s="135"/>
      <c r="I748" s="132"/>
      <c r="J748" s="127"/>
      <c r="K748" s="75"/>
    </row>
    <row r="749" spans="1:11" x14ac:dyDescent="0.25">
      <c r="A749" s="130"/>
      <c r="B749" s="127"/>
      <c r="C749" s="155"/>
      <c r="D749" s="126"/>
      <c r="E749" s="127"/>
      <c r="F749" s="127"/>
      <c r="G749" s="147"/>
      <c r="H749" s="135"/>
      <c r="I749" s="132"/>
      <c r="J749" s="127"/>
      <c r="K749" s="75"/>
    </row>
    <row r="750" spans="1:11" x14ac:dyDescent="0.25">
      <c r="A750" s="130"/>
      <c r="B750" s="127"/>
      <c r="C750" s="155"/>
      <c r="D750" s="126"/>
      <c r="E750" s="127"/>
      <c r="F750" s="127"/>
      <c r="G750" s="147"/>
      <c r="H750" s="135"/>
      <c r="I750" s="132"/>
      <c r="J750" s="127"/>
      <c r="K750" s="75"/>
    </row>
    <row r="751" spans="1:11" x14ac:dyDescent="0.25">
      <c r="A751" s="130"/>
      <c r="B751" s="127"/>
      <c r="C751" s="155"/>
      <c r="D751" s="126"/>
      <c r="E751" s="127"/>
      <c r="F751" s="127"/>
      <c r="G751" s="127"/>
      <c r="H751" s="135"/>
      <c r="I751" s="132"/>
      <c r="J751" s="127"/>
      <c r="K751" s="75"/>
    </row>
    <row r="752" spans="1:11" x14ac:dyDescent="0.25">
      <c r="A752" s="130"/>
      <c r="B752" s="127"/>
      <c r="C752" s="155"/>
      <c r="D752" s="126"/>
      <c r="E752" s="127"/>
      <c r="F752" s="127"/>
      <c r="G752" s="127"/>
      <c r="H752" s="135"/>
      <c r="I752" s="132"/>
      <c r="J752" s="127"/>
      <c r="K752" s="75"/>
    </row>
    <row r="753" spans="1:11" x14ac:dyDescent="0.25">
      <c r="A753" s="130"/>
      <c r="B753" s="127"/>
      <c r="C753" s="155"/>
      <c r="D753" s="126"/>
      <c r="E753" s="127"/>
      <c r="F753" s="127"/>
      <c r="G753" s="147"/>
      <c r="H753" s="135"/>
      <c r="I753" s="132"/>
      <c r="J753" s="127"/>
      <c r="K753" s="75"/>
    </row>
    <row r="754" spans="1:11" x14ac:dyDescent="0.25">
      <c r="A754" s="130"/>
      <c r="B754" s="127"/>
      <c r="C754" s="155"/>
      <c r="D754" s="126"/>
      <c r="E754" s="127"/>
      <c r="F754" s="127"/>
      <c r="G754" s="127"/>
      <c r="H754" s="135"/>
      <c r="I754" s="132"/>
      <c r="J754" s="127"/>
      <c r="K754" s="75"/>
    </row>
    <row r="755" spans="1:11" x14ac:dyDescent="0.25">
      <c r="A755" s="130"/>
      <c r="B755" s="127"/>
      <c r="C755" s="155"/>
      <c r="D755" s="126"/>
      <c r="E755" s="127"/>
      <c r="F755" s="127"/>
      <c r="G755" s="127"/>
      <c r="H755" s="135"/>
      <c r="I755" s="132"/>
      <c r="J755" s="127"/>
      <c r="K755" s="75"/>
    </row>
    <row r="756" spans="1:11" x14ac:dyDescent="0.25">
      <c r="A756" s="130"/>
      <c r="B756" s="127"/>
      <c r="C756" s="155"/>
      <c r="D756" s="126"/>
      <c r="E756" s="127"/>
      <c r="F756" s="127"/>
      <c r="G756" s="127"/>
      <c r="H756" s="135"/>
      <c r="I756" s="132"/>
      <c r="J756" s="127"/>
      <c r="K756" s="75"/>
    </row>
    <row r="757" spans="1:11" x14ac:dyDescent="0.25">
      <c r="A757" s="130"/>
      <c r="B757" s="127"/>
      <c r="C757" s="155"/>
      <c r="D757" s="126"/>
      <c r="E757" s="127"/>
      <c r="F757" s="127"/>
      <c r="G757" s="127"/>
      <c r="H757" s="135"/>
      <c r="I757" s="132"/>
      <c r="J757" s="127"/>
      <c r="K757" s="75"/>
    </row>
    <row r="758" spans="1:11" x14ac:dyDescent="0.25">
      <c r="A758" s="130"/>
      <c r="B758" s="127"/>
      <c r="C758" s="155"/>
      <c r="D758" s="126"/>
      <c r="E758" s="127"/>
      <c r="F758" s="127"/>
      <c r="G758" s="127"/>
      <c r="H758" s="135"/>
      <c r="I758" s="132"/>
      <c r="J758" s="127"/>
      <c r="K758" s="75"/>
    </row>
    <row r="759" spans="1:11" x14ac:dyDescent="0.25">
      <c r="A759" s="130"/>
      <c r="B759" s="127"/>
      <c r="C759" s="155"/>
      <c r="D759" s="126"/>
      <c r="E759" s="127"/>
      <c r="F759" s="127"/>
      <c r="G759" s="147"/>
      <c r="H759" s="135"/>
      <c r="I759" s="132"/>
      <c r="J759" s="127"/>
      <c r="K759" s="75"/>
    </row>
    <row r="760" spans="1:11" x14ac:dyDescent="0.25">
      <c r="A760" s="130"/>
      <c r="B760" s="127"/>
      <c r="C760" s="155"/>
      <c r="D760" s="126"/>
      <c r="E760" s="127"/>
      <c r="F760" s="127"/>
      <c r="G760" s="127"/>
      <c r="H760" s="135"/>
      <c r="I760" s="132"/>
      <c r="J760" s="127"/>
      <c r="K760" s="75"/>
    </row>
    <row r="761" spans="1:11" x14ac:dyDescent="0.25">
      <c r="A761" s="130"/>
      <c r="B761" s="127"/>
      <c r="C761" s="155"/>
      <c r="D761" s="126"/>
      <c r="E761" s="127"/>
      <c r="F761" s="127"/>
      <c r="G761" s="127"/>
      <c r="H761" s="135"/>
      <c r="I761" s="132"/>
      <c r="J761" s="127"/>
      <c r="K761" s="75"/>
    </row>
    <row r="762" spans="1:11" x14ac:dyDescent="0.25">
      <c r="A762" s="130"/>
      <c r="B762" s="127"/>
      <c r="C762" s="155"/>
      <c r="D762" s="126"/>
      <c r="E762" s="127"/>
      <c r="F762" s="127"/>
      <c r="G762" s="127"/>
      <c r="H762" s="135"/>
      <c r="I762" s="132"/>
      <c r="J762" s="127"/>
      <c r="K762" s="75"/>
    </row>
    <row r="763" spans="1:11" x14ac:dyDescent="0.25">
      <c r="A763" s="130"/>
      <c r="B763" s="127"/>
      <c r="C763" s="155"/>
      <c r="D763" s="126"/>
      <c r="E763" s="127"/>
      <c r="F763" s="127"/>
      <c r="G763" s="147"/>
      <c r="H763" s="135"/>
      <c r="I763" s="132"/>
      <c r="J763" s="127"/>
      <c r="K763" s="75"/>
    </row>
    <row r="764" spans="1:11" x14ac:dyDescent="0.25">
      <c r="A764" s="130"/>
      <c r="B764" s="127"/>
      <c r="C764" s="155"/>
      <c r="D764" s="126"/>
      <c r="E764" s="127"/>
      <c r="F764" s="127"/>
      <c r="G764" s="147"/>
      <c r="H764" s="135"/>
      <c r="I764" s="132"/>
      <c r="J764" s="127"/>
      <c r="K764" s="75"/>
    </row>
    <row r="765" spans="1:11" x14ac:dyDescent="0.25">
      <c r="A765" s="130"/>
      <c r="B765" s="127"/>
      <c r="C765" s="155"/>
      <c r="D765" s="126"/>
      <c r="E765" s="127"/>
      <c r="F765" s="127"/>
      <c r="G765" s="127"/>
      <c r="H765" s="135"/>
      <c r="I765" s="132"/>
      <c r="J765" s="127"/>
      <c r="K765" s="75"/>
    </row>
    <row r="766" spans="1:11" x14ac:dyDescent="0.25">
      <c r="A766" s="130"/>
      <c r="B766" s="127"/>
      <c r="C766" s="155"/>
      <c r="D766" s="126"/>
      <c r="E766" s="127"/>
      <c r="F766" s="127"/>
      <c r="G766" s="127"/>
      <c r="H766" s="135"/>
      <c r="I766" s="132"/>
      <c r="J766" s="127"/>
      <c r="K766" s="75"/>
    </row>
    <row r="767" spans="1:11" x14ac:dyDescent="0.25">
      <c r="A767" s="130"/>
      <c r="B767" s="127"/>
      <c r="C767" s="155"/>
      <c r="D767" s="126"/>
      <c r="E767" s="127"/>
      <c r="F767" s="127"/>
      <c r="G767" s="127"/>
      <c r="H767" s="135"/>
      <c r="I767" s="132"/>
      <c r="J767" s="127"/>
      <c r="K767" s="75"/>
    </row>
    <row r="768" spans="1:11" x14ac:dyDescent="0.25">
      <c r="A768" s="130"/>
      <c r="B768" s="127"/>
      <c r="C768" s="155"/>
      <c r="D768" s="126"/>
      <c r="E768" s="127"/>
      <c r="F768" s="127"/>
      <c r="G768" s="147"/>
      <c r="H768" s="135"/>
      <c r="I768" s="132"/>
      <c r="J768" s="127"/>
      <c r="K768" s="75"/>
    </row>
    <row r="769" spans="1:11" x14ac:dyDescent="0.25">
      <c r="A769" s="130"/>
      <c r="B769" s="127"/>
      <c r="C769" s="155"/>
      <c r="D769" s="126"/>
      <c r="E769" s="127"/>
      <c r="F769" s="127"/>
      <c r="G769" s="127"/>
      <c r="H769" s="135"/>
      <c r="I769" s="132"/>
      <c r="J769" s="127"/>
      <c r="K769" s="75"/>
    </row>
    <row r="770" spans="1:11" x14ac:dyDescent="0.25">
      <c r="A770" s="130"/>
      <c r="B770" s="127"/>
      <c r="C770" s="155"/>
      <c r="D770" s="126"/>
      <c r="E770" s="127"/>
      <c r="F770" s="127"/>
      <c r="G770" s="147"/>
      <c r="H770" s="135"/>
      <c r="I770" s="132"/>
      <c r="J770" s="127"/>
      <c r="K770" s="75"/>
    </row>
    <row r="771" spans="1:11" x14ac:dyDescent="0.25">
      <c r="A771" s="130"/>
      <c r="B771" s="127"/>
      <c r="C771" s="155"/>
      <c r="D771" s="126"/>
      <c r="E771" s="127"/>
      <c r="F771" s="127"/>
      <c r="G771" s="127"/>
      <c r="H771" s="135"/>
      <c r="I771" s="132"/>
      <c r="J771" s="127"/>
      <c r="K771" s="75"/>
    </row>
    <row r="772" spans="1:11" x14ac:dyDescent="0.25">
      <c r="A772" s="130"/>
      <c r="B772" s="127"/>
      <c r="C772" s="155"/>
      <c r="D772" s="126"/>
      <c r="E772" s="127"/>
      <c r="F772" s="127"/>
      <c r="G772" s="147"/>
      <c r="H772" s="135"/>
      <c r="I772" s="132"/>
      <c r="J772" s="127"/>
      <c r="K772" s="75"/>
    </row>
    <row r="773" spans="1:11" x14ac:dyDescent="0.25">
      <c r="A773" s="130"/>
      <c r="B773" s="127"/>
      <c r="C773" s="155"/>
      <c r="D773" s="126"/>
      <c r="E773" s="127"/>
      <c r="F773" s="127"/>
      <c r="G773" s="147"/>
      <c r="H773" s="135"/>
      <c r="I773" s="132"/>
      <c r="J773" s="127"/>
      <c r="K773" s="75"/>
    </row>
    <row r="774" spans="1:11" x14ac:dyDescent="0.25">
      <c r="A774" s="130"/>
      <c r="B774" s="127"/>
      <c r="C774" s="155"/>
      <c r="D774" s="126"/>
      <c r="E774" s="127"/>
      <c r="F774" s="127"/>
      <c r="G774" s="127"/>
      <c r="H774" s="135"/>
      <c r="I774" s="132"/>
      <c r="J774" s="127"/>
      <c r="K774" s="75"/>
    </row>
    <row r="775" spans="1:11" x14ac:dyDescent="0.25">
      <c r="A775" s="130"/>
      <c r="B775" s="127"/>
      <c r="C775" s="155"/>
      <c r="D775" s="126"/>
      <c r="E775" s="127"/>
      <c r="F775" s="127"/>
      <c r="G775" s="127"/>
      <c r="H775" s="135"/>
      <c r="I775" s="132"/>
      <c r="J775" s="127"/>
      <c r="K775" s="75"/>
    </row>
    <row r="776" spans="1:11" x14ac:dyDescent="0.25">
      <c r="A776" s="130"/>
      <c r="B776" s="127"/>
      <c r="C776" s="155"/>
      <c r="D776" s="126"/>
      <c r="E776" s="127"/>
      <c r="F776" s="127"/>
      <c r="G776" s="127"/>
      <c r="H776" s="135"/>
      <c r="I776" s="132"/>
      <c r="J776" s="127"/>
      <c r="K776" s="75"/>
    </row>
    <row r="777" spans="1:11" x14ac:dyDescent="0.25">
      <c r="A777" s="130"/>
      <c r="B777" s="127"/>
      <c r="C777" s="155"/>
      <c r="D777" s="126"/>
      <c r="E777" s="127"/>
      <c r="F777" s="127"/>
      <c r="G777" s="147"/>
      <c r="H777" s="135"/>
      <c r="I777" s="132"/>
      <c r="J777" s="127"/>
      <c r="K777" s="75"/>
    </row>
    <row r="778" spans="1:11" x14ac:dyDescent="0.25">
      <c r="A778" s="130"/>
      <c r="B778" s="127"/>
      <c r="C778" s="155"/>
      <c r="D778" s="126"/>
      <c r="E778" s="127"/>
      <c r="F778" s="127"/>
      <c r="G778" s="147"/>
      <c r="H778" s="135"/>
      <c r="I778" s="132"/>
      <c r="J778" s="127"/>
      <c r="K778" s="75"/>
    </row>
    <row r="779" spans="1:11" x14ac:dyDescent="0.25">
      <c r="A779" s="130"/>
      <c r="B779" s="127"/>
      <c r="C779" s="155"/>
      <c r="D779" s="126"/>
      <c r="E779" s="127"/>
      <c r="F779" s="127"/>
      <c r="G779" s="127"/>
      <c r="H779" s="135"/>
      <c r="I779" s="127"/>
      <c r="J779" s="127"/>
      <c r="K779" s="75"/>
    </row>
    <row r="780" spans="1:11" x14ac:dyDescent="0.25">
      <c r="A780" s="130"/>
      <c r="B780" s="127"/>
      <c r="C780" s="155"/>
      <c r="D780" s="126"/>
      <c r="E780" s="127"/>
      <c r="F780" s="127"/>
      <c r="G780" s="127"/>
      <c r="H780" s="135"/>
      <c r="I780" s="132"/>
      <c r="J780" s="127"/>
      <c r="K780" s="75"/>
    </row>
    <row r="781" spans="1:11" x14ac:dyDescent="0.25">
      <c r="A781" s="130"/>
      <c r="B781" s="127"/>
      <c r="C781" s="155"/>
      <c r="D781" s="126"/>
      <c r="E781" s="127"/>
      <c r="F781" s="127"/>
      <c r="G781" s="127"/>
      <c r="H781" s="135"/>
      <c r="I781" s="132"/>
      <c r="J781" s="127"/>
      <c r="K781" s="75"/>
    </row>
    <row r="782" spans="1:11" x14ac:dyDescent="0.25">
      <c r="A782" s="130"/>
      <c r="B782" s="127"/>
      <c r="C782" s="155"/>
      <c r="D782" s="126"/>
      <c r="E782" s="127"/>
      <c r="F782" s="127"/>
      <c r="G782" s="147"/>
      <c r="H782" s="135"/>
      <c r="I782" s="132"/>
      <c r="J782" s="127"/>
      <c r="K782" s="75"/>
    </row>
    <row r="783" spans="1:11" x14ac:dyDescent="0.25">
      <c r="A783" s="130"/>
      <c r="B783" s="127"/>
      <c r="C783" s="155"/>
      <c r="D783" s="126"/>
      <c r="E783" s="127"/>
      <c r="F783" s="127"/>
      <c r="G783" s="147"/>
      <c r="H783" s="135"/>
      <c r="I783" s="132"/>
      <c r="J783" s="127"/>
      <c r="K783" s="75"/>
    </row>
    <row r="784" spans="1:11" x14ac:dyDescent="0.25">
      <c r="A784" s="130"/>
      <c r="B784" s="127"/>
      <c r="C784" s="155"/>
      <c r="D784" s="126"/>
      <c r="E784" s="127"/>
      <c r="F784" s="127"/>
      <c r="G784" s="127"/>
      <c r="H784" s="135"/>
      <c r="I784" s="132"/>
      <c r="J784" s="127"/>
      <c r="K784" s="75"/>
    </row>
    <row r="785" spans="1:11" x14ac:dyDescent="0.25">
      <c r="A785" s="130"/>
      <c r="B785" s="127"/>
      <c r="C785" s="155"/>
      <c r="D785" s="126"/>
      <c r="E785" s="127"/>
      <c r="F785" s="127"/>
      <c r="G785" s="127"/>
      <c r="H785" s="135"/>
      <c r="I785" s="132"/>
      <c r="J785" s="127"/>
      <c r="K785" s="75"/>
    </row>
    <row r="786" spans="1:11" x14ac:dyDescent="0.25">
      <c r="A786" s="130"/>
      <c r="B786" s="127"/>
      <c r="C786" s="155"/>
      <c r="D786" s="126"/>
      <c r="E786" s="127"/>
      <c r="F786" s="127"/>
      <c r="G786" s="127"/>
      <c r="H786" s="135"/>
      <c r="I786" s="132"/>
      <c r="J786" s="127"/>
      <c r="K786" s="75"/>
    </row>
    <row r="787" spans="1:11" x14ac:dyDescent="0.25">
      <c r="A787" s="130"/>
      <c r="B787" s="127"/>
      <c r="C787" s="155"/>
      <c r="D787" s="126"/>
      <c r="E787" s="127"/>
      <c r="F787" s="127"/>
      <c r="G787" s="147"/>
      <c r="H787" s="135"/>
      <c r="I787" s="132"/>
      <c r="J787" s="127"/>
      <c r="K787" s="75"/>
    </row>
    <row r="788" spans="1:11" x14ac:dyDescent="0.25">
      <c r="A788" s="130"/>
      <c r="B788" s="127"/>
      <c r="C788" s="155"/>
      <c r="D788" s="126"/>
      <c r="E788" s="127"/>
      <c r="F788" s="127"/>
      <c r="G788" s="127"/>
      <c r="H788" s="135"/>
      <c r="I788" s="132"/>
      <c r="J788" s="127"/>
      <c r="K788" s="75"/>
    </row>
    <row r="789" spans="1:11" x14ac:dyDescent="0.25">
      <c r="A789" s="130"/>
      <c r="B789" s="127"/>
      <c r="C789" s="155"/>
      <c r="D789" s="126"/>
      <c r="E789" s="127"/>
      <c r="F789" s="127"/>
      <c r="G789" s="127"/>
      <c r="H789" s="135"/>
      <c r="I789" s="132"/>
      <c r="J789" s="127"/>
      <c r="K789" s="75"/>
    </row>
    <row r="790" spans="1:11" x14ac:dyDescent="0.25">
      <c r="A790" s="130"/>
      <c r="B790" s="127"/>
      <c r="C790" s="155"/>
      <c r="D790" s="126"/>
      <c r="E790" s="127"/>
      <c r="F790" s="127"/>
      <c r="G790" s="147"/>
      <c r="H790" s="135"/>
      <c r="I790" s="132"/>
      <c r="J790" s="127"/>
      <c r="K790" s="75"/>
    </row>
    <row r="791" spans="1:11" x14ac:dyDescent="0.25">
      <c r="A791" s="130"/>
      <c r="B791" s="127"/>
      <c r="C791" s="155"/>
      <c r="D791" s="126"/>
      <c r="E791" s="127"/>
      <c r="F791" s="127"/>
      <c r="G791" s="147"/>
      <c r="H791" s="135"/>
      <c r="I791" s="132"/>
      <c r="J791" s="127"/>
      <c r="K791" s="75"/>
    </row>
    <row r="792" spans="1:11" x14ac:dyDescent="0.25">
      <c r="A792" s="130"/>
      <c r="B792" s="127"/>
      <c r="C792" s="155"/>
      <c r="D792" s="126"/>
      <c r="E792" s="127"/>
      <c r="F792" s="127"/>
      <c r="G792" s="127"/>
      <c r="H792" s="135"/>
      <c r="I792" s="132"/>
      <c r="J792" s="127"/>
      <c r="K792" s="75"/>
    </row>
    <row r="793" spans="1:11" x14ac:dyDescent="0.25">
      <c r="A793" s="130"/>
      <c r="B793" s="127"/>
      <c r="C793" s="155"/>
      <c r="D793" s="126"/>
      <c r="E793" s="127"/>
      <c r="F793" s="127"/>
      <c r="G793" s="147"/>
      <c r="H793" s="135"/>
      <c r="I793" s="132"/>
      <c r="J793" s="127"/>
      <c r="K793" s="75"/>
    </row>
    <row r="794" spans="1:11" x14ac:dyDescent="0.25">
      <c r="A794" s="130"/>
      <c r="B794" s="127"/>
      <c r="C794" s="155"/>
      <c r="D794" s="126"/>
      <c r="E794" s="127"/>
      <c r="F794" s="127"/>
      <c r="G794" s="127"/>
      <c r="H794" s="135"/>
      <c r="I794" s="132"/>
      <c r="J794" s="127"/>
      <c r="K794" s="75"/>
    </row>
    <row r="795" spans="1:11" x14ac:dyDescent="0.25">
      <c r="A795" s="130"/>
      <c r="B795" s="127"/>
      <c r="C795" s="155"/>
      <c r="D795" s="126"/>
      <c r="E795" s="127"/>
      <c r="F795" s="127"/>
      <c r="G795" s="127"/>
      <c r="H795" s="135"/>
      <c r="I795" s="132"/>
      <c r="J795" s="127"/>
      <c r="K795" s="75"/>
    </row>
    <row r="796" spans="1:11" x14ac:dyDescent="0.25">
      <c r="A796" s="130"/>
      <c r="B796" s="127"/>
      <c r="C796" s="155"/>
      <c r="D796" s="126"/>
      <c r="E796" s="127"/>
      <c r="F796" s="127"/>
      <c r="G796" s="147"/>
      <c r="H796" s="135"/>
      <c r="I796" s="132"/>
      <c r="J796" s="127"/>
      <c r="K796" s="75"/>
    </row>
    <row r="797" spans="1:11" x14ac:dyDescent="0.25">
      <c r="A797" s="130"/>
      <c r="B797" s="127"/>
      <c r="C797" s="155"/>
      <c r="D797" s="126"/>
      <c r="E797" s="127"/>
      <c r="F797" s="127"/>
      <c r="G797" s="127"/>
      <c r="H797" s="135"/>
      <c r="I797" s="132"/>
      <c r="J797" s="127"/>
      <c r="K797" s="75"/>
    </row>
    <row r="798" spans="1:11" x14ac:dyDescent="0.25">
      <c r="A798" s="130"/>
      <c r="B798" s="127"/>
      <c r="C798" s="155"/>
      <c r="D798" s="126"/>
      <c r="E798" s="127"/>
      <c r="F798" s="127"/>
      <c r="G798" s="147"/>
      <c r="H798" s="135"/>
      <c r="I798" s="132"/>
      <c r="J798" s="127"/>
      <c r="K798" s="75"/>
    </row>
    <row r="799" spans="1:11" x14ac:dyDescent="0.25">
      <c r="A799" s="130"/>
      <c r="B799" s="127"/>
      <c r="C799" s="155"/>
      <c r="D799" s="126"/>
      <c r="E799" s="127"/>
      <c r="F799" s="127"/>
      <c r="G799" s="127"/>
      <c r="H799" s="135"/>
      <c r="I799" s="132"/>
      <c r="J799" s="127"/>
      <c r="K799" s="75"/>
    </row>
    <row r="800" spans="1:11" x14ac:dyDescent="0.25">
      <c r="A800" s="130"/>
      <c r="B800" s="127"/>
      <c r="C800" s="155"/>
      <c r="D800" s="126"/>
      <c r="E800" s="127"/>
      <c r="F800" s="127"/>
      <c r="G800" s="127"/>
      <c r="H800" s="135"/>
      <c r="I800" s="132"/>
      <c r="J800" s="127"/>
      <c r="K800" s="75"/>
    </row>
    <row r="801" spans="1:11" x14ac:dyDescent="0.25">
      <c r="A801" s="130"/>
      <c r="B801" s="127"/>
      <c r="C801" s="155"/>
      <c r="D801" s="126"/>
      <c r="E801" s="127"/>
      <c r="F801" s="127"/>
      <c r="G801" s="127"/>
      <c r="H801" s="135"/>
      <c r="I801" s="132"/>
      <c r="J801" s="127"/>
      <c r="K801" s="75"/>
    </row>
    <row r="802" spans="1:11" x14ac:dyDescent="0.25">
      <c r="A802" s="130"/>
      <c r="B802" s="127"/>
      <c r="C802" s="155"/>
      <c r="D802" s="126"/>
      <c r="E802" s="127"/>
      <c r="F802" s="127"/>
      <c r="G802" s="127"/>
      <c r="H802" s="135"/>
      <c r="I802" s="132"/>
      <c r="J802" s="127"/>
      <c r="K802" s="75"/>
    </row>
    <row r="803" spans="1:11" x14ac:dyDescent="0.25">
      <c r="A803" s="130"/>
      <c r="B803" s="127"/>
      <c r="C803" s="155"/>
      <c r="D803" s="126"/>
      <c r="E803" s="127"/>
      <c r="F803" s="127"/>
      <c r="G803" s="147"/>
      <c r="H803" s="135"/>
      <c r="I803" s="132"/>
      <c r="J803" s="127"/>
      <c r="K803" s="75"/>
    </row>
    <row r="804" spans="1:11" x14ac:dyDescent="0.25">
      <c r="A804" s="130"/>
      <c r="B804" s="127"/>
      <c r="C804" s="155"/>
      <c r="D804" s="126"/>
      <c r="E804" s="127"/>
      <c r="F804" s="127"/>
      <c r="G804" s="147"/>
      <c r="H804" s="135"/>
      <c r="I804" s="132"/>
      <c r="J804" s="127"/>
      <c r="K804" s="75"/>
    </row>
    <row r="805" spans="1:11" x14ac:dyDescent="0.25">
      <c r="A805" s="130"/>
      <c r="B805" s="127"/>
      <c r="C805" s="155"/>
      <c r="D805" s="126"/>
      <c r="E805" s="127"/>
      <c r="F805" s="127"/>
      <c r="G805" s="147"/>
      <c r="H805" s="135"/>
      <c r="I805" s="132"/>
      <c r="J805" s="127"/>
      <c r="K805" s="75"/>
    </row>
    <row r="806" spans="1:11" x14ac:dyDescent="0.25">
      <c r="A806" s="130"/>
      <c r="B806" s="127"/>
      <c r="C806" s="155"/>
      <c r="D806" s="126"/>
      <c r="E806" s="127"/>
      <c r="F806" s="127"/>
      <c r="G806" s="127"/>
      <c r="H806" s="135"/>
      <c r="I806" s="127"/>
      <c r="J806" s="127"/>
      <c r="K806" s="75"/>
    </row>
    <row r="807" spans="1:11" x14ac:dyDescent="0.25">
      <c r="A807" s="130"/>
      <c r="B807" s="127"/>
      <c r="C807" s="155"/>
      <c r="D807" s="126"/>
      <c r="E807" s="127"/>
      <c r="F807" s="127"/>
      <c r="G807" s="147"/>
      <c r="H807" s="135"/>
      <c r="I807" s="132"/>
      <c r="J807" s="127"/>
      <c r="K807" s="75"/>
    </row>
    <row r="808" spans="1:11" x14ac:dyDescent="0.25">
      <c r="A808" s="130"/>
      <c r="B808" s="127"/>
      <c r="C808" s="155"/>
      <c r="D808" s="126"/>
      <c r="E808" s="127"/>
      <c r="F808" s="127"/>
      <c r="G808" s="127"/>
      <c r="H808" s="135"/>
      <c r="I808" s="132"/>
      <c r="J808" s="127"/>
      <c r="K808" s="75"/>
    </row>
    <row r="809" spans="1:11" x14ac:dyDescent="0.25">
      <c r="A809" s="130"/>
      <c r="B809" s="127"/>
      <c r="C809" s="155"/>
      <c r="D809" s="126"/>
      <c r="E809" s="127"/>
      <c r="F809" s="127"/>
      <c r="G809" s="147"/>
      <c r="H809" s="135"/>
      <c r="I809" s="132"/>
      <c r="J809" s="127"/>
      <c r="K809" s="75"/>
    </row>
    <row r="810" spans="1:11" x14ac:dyDescent="0.25">
      <c r="A810" s="130"/>
      <c r="B810" s="127"/>
      <c r="C810" s="155"/>
      <c r="D810" s="126"/>
      <c r="E810" s="127"/>
      <c r="F810" s="127"/>
      <c r="G810" s="147"/>
      <c r="H810" s="135"/>
      <c r="I810" s="132"/>
      <c r="J810" s="127"/>
      <c r="K810" s="75"/>
    </row>
    <row r="811" spans="1:11" x14ac:dyDescent="0.25">
      <c r="A811" s="130"/>
      <c r="B811" s="127"/>
      <c r="C811" s="155"/>
      <c r="D811" s="126"/>
      <c r="E811" s="127"/>
      <c r="F811" s="127"/>
      <c r="G811" s="147"/>
      <c r="H811" s="135"/>
      <c r="I811" s="132"/>
      <c r="J811" s="127"/>
      <c r="K811" s="75"/>
    </row>
    <row r="812" spans="1:11" x14ac:dyDescent="0.25">
      <c r="A812" s="130"/>
      <c r="B812" s="127"/>
      <c r="C812" s="155"/>
      <c r="D812" s="126"/>
      <c r="E812" s="127"/>
      <c r="F812" s="127"/>
      <c r="G812" s="127"/>
      <c r="H812" s="135"/>
      <c r="I812" s="132"/>
      <c r="J812" s="127"/>
      <c r="K812" s="75"/>
    </row>
    <row r="813" spans="1:11" x14ac:dyDescent="0.25">
      <c r="A813" s="130"/>
      <c r="B813" s="127"/>
      <c r="C813" s="155"/>
      <c r="D813" s="126"/>
      <c r="E813" s="127"/>
      <c r="F813" s="127"/>
      <c r="G813" s="147"/>
      <c r="H813" s="135"/>
      <c r="I813" s="132"/>
      <c r="J813" s="127"/>
      <c r="K813" s="75"/>
    </row>
    <row r="814" spans="1:11" x14ac:dyDescent="0.25">
      <c r="A814" s="130"/>
      <c r="B814" s="127"/>
      <c r="C814" s="155"/>
      <c r="D814" s="126"/>
      <c r="E814" s="127"/>
      <c r="F814" s="127"/>
      <c r="G814" s="127"/>
      <c r="H814" s="135"/>
      <c r="I814" s="132"/>
      <c r="J814" s="127"/>
      <c r="K814" s="75"/>
    </row>
    <row r="815" spans="1:11" x14ac:dyDescent="0.25">
      <c r="A815" s="130"/>
      <c r="B815" s="127"/>
      <c r="C815" s="155"/>
      <c r="D815" s="126"/>
      <c r="E815" s="127"/>
      <c r="F815" s="127"/>
      <c r="G815" s="127"/>
      <c r="H815" s="135"/>
      <c r="I815" s="132"/>
      <c r="J815" s="127"/>
      <c r="K815" s="75"/>
    </row>
    <row r="816" spans="1:11" x14ac:dyDescent="0.25">
      <c r="A816" s="130"/>
      <c r="B816" s="127"/>
      <c r="C816" s="155"/>
      <c r="D816" s="126"/>
      <c r="E816" s="127"/>
      <c r="F816" s="127"/>
      <c r="G816" s="127"/>
      <c r="H816" s="135"/>
      <c r="I816" s="132"/>
      <c r="J816" s="127"/>
      <c r="K816" s="75"/>
    </row>
    <row r="817" spans="1:11" x14ac:dyDescent="0.25">
      <c r="A817" s="130"/>
      <c r="B817" s="127"/>
      <c r="C817" s="155"/>
      <c r="D817" s="126"/>
      <c r="E817" s="127"/>
      <c r="F817" s="127"/>
      <c r="G817" s="147"/>
      <c r="H817" s="135"/>
      <c r="I817" s="132"/>
      <c r="J817" s="127"/>
      <c r="K817" s="75"/>
    </row>
    <row r="818" spans="1:11" x14ac:dyDescent="0.25">
      <c r="A818" s="130"/>
      <c r="B818" s="127"/>
      <c r="C818" s="155"/>
      <c r="D818" s="126"/>
      <c r="E818" s="127"/>
      <c r="F818" s="127"/>
      <c r="G818" s="127"/>
      <c r="H818" s="135"/>
      <c r="I818" s="132"/>
      <c r="J818" s="127"/>
      <c r="K818" s="75"/>
    </row>
    <row r="819" spans="1:11" x14ac:dyDescent="0.25">
      <c r="A819" s="130"/>
      <c r="B819" s="127"/>
      <c r="C819" s="155"/>
      <c r="D819" s="126"/>
      <c r="E819" s="127"/>
      <c r="F819" s="127"/>
      <c r="G819" s="127"/>
      <c r="H819" s="135"/>
      <c r="I819" s="132"/>
      <c r="J819" s="127"/>
      <c r="K819" s="75"/>
    </row>
    <row r="820" spans="1:11" x14ac:dyDescent="0.25">
      <c r="A820" s="130"/>
      <c r="B820" s="127"/>
      <c r="C820" s="155"/>
      <c r="D820" s="126"/>
      <c r="E820" s="127"/>
      <c r="F820" s="127"/>
      <c r="G820" s="127"/>
      <c r="H820" s="135"/>
      <c r="I820" s="132"/>
      <c r="J820" s="127"/>
      <c r="K820" s="75"/>
    </row>
    <row r="821" spans="1:11" x14ac:dyDescent="0.25">
      <c r="A821" s="130"/>
      <c r="B821" s="127"/>
      <c r="C821" s="155"/>
      <c r="D821" s="126"/>
      <c r="E821" s="127"/>
      <c r="F821" s="127"/>
      <c r="G821" s="147"/>
      <c r="H821" s="135"/>
      <c r="I821" s="132"/>
      <c r="J821" s="127"/>
      <c r="K821" s="75"/>
    </row>
    <row r="822" spans="1:11" x14ac:dyDescent="0.25">
      <c r="A822" s="130"/>
      <c r="B822" s="127"/>
      <c r="C822" s="155"/>
      <c r="D822" s="126"/>
      <c r="E822" s="127"/>
      <c r="F822" s="127"/>
      <c r="G822" s="147"/>
      <c r="H822" s="135"/>
      <c r="I822" s="132"/>
      <c r="J822" s="127"/>
      <c r="K822" s="75"/>
    </row>
    <row r="823" spans="1:11" x14ac:dyDescent="0.25">
      <c r="A823" s="130"/>
      <c r="B823" s="127"/>
      <c r="C823" s="155"/>
      <c r="D823" s="126"/>
      <c r="E823" s="127"/>
      <c r="F823" s="127"/>
      <c r="G823" s="127"/>
      <c r="H823" s="135"/>
      <c r="I823" s="132"/>
      <c r="J823" s="127"/>
      <c r="K823" s="75"/>
    </row>
    <row r="824" spans="1:11" x14ac:dyDescent="0.25">
      <c r="A824" s="130"/>
      <c r="B824" s="127"/>
      <c r="C824" s="155"/>
      <c r="D824" s="126"/>
      <c r="E824" s="127"/>
      <c r="F824" s="127"/>
      <c r="G824" s="147"/>
      <c r="H824" s="135"/>
      <c r="I824" s="132"/>
      <c r="J824" s="127"/>
      <c r="K824" s="75"/>
    </row>
    <row r="825" spans="1:11" x14ac:dyDescent="0.25">
      <c r="A825" s="130"/>
      <c r="B825" s="127"/>
      <c r="C825" s="155"/>
      <c r="D825" s="126"/>
      <c r="E825" s="127"/>
      <c r="F825" s="127"/>
      <c r="G825" s="147"/>
      <c r="H825" s="135"/>
      <c r="I825" s="132"/>
      <c r="J825" s="127"/>
      <c r="K825" s="75"/>
    </row>
    <row r="826" spans="1:11" x14ac:dyDescent="0.25">
      <c r="A826" s="130"/>
      <c r="B826" s="127"/>
      <c r="C826" s="155"/>
      <c r="D826" s="126"/>
      <c r="E826" s="127"/>
      <c r="F826" s="127"/>
      <c r="G826" s="127"/>
      <c r="H826" s="135"/>
      <c r="I826" s="132"/>
      <c r="J826" s="127"/>
      <c r="K826" s="75"/>
    </row>
    <row r="827" spans="1:11" x14ac:dyDescent="0.25">
      <c r="A827" s="130"/>
      <c r="B827" s="127"/>
      <c r="C827" s="155"/>
      <c r="D827" s="126"/>
      <c r="E827" s="127"/>
      <c r="F827" s="127"/>
      <c r="G827" s="147"/>
      <c r="H827" s="135"/>
      <c r="I827" s="132"/>
      <c r="J827" s="127"/>
      <c r="K827" s="75"/>
    </row>
    <row r="828" spans="1:11" x14ac:dyDescent="0.25">
      <c r="A828" s="130"/>
      <c r="B828" s="127"/>
      <c r="C828" s="155"/>
      <c r="D828" s="126"/>
      <c r="E828" s="127"/>
      <c r="F828" s="127"/>
      <c r="G828" s="127"/>
      <c r="H828" s="135"/>
      <c r="I828" s="132"/>
      <c r="J828" s="127"/>
      <c r="K828" s="75"/>
    </row>
    <row r="829" spans="1:11" x14ac:dyDescent="0.25">
      <c r="A829" s="130"/>
      <c r="B829" s="127"/>
      <c r="C829" s="155"/>
      <c r="D829" s="126"/>
      <c r="E829" s="127"/>
      <c r="F829" s="127"/>
      <c r="G829" s="147"/>
      <c r="H829" s="135"/>
      <c r="I829" s="132"/>
      <c r="J829" s="127"/>
      <c r="K829" s="75"/>
    </row>
    <row r="830" spans="1:11" x14ac:dyDescent="0.25">
      <c r="A830" s="130"/>
      <c r="B830" s="127"/>
      <c r="C830" s="155"/>
      <c r="D830" s="126"/>
      <c r="E830" s="127"/>
      <c r="F830" s="127"/>
      <c r="G830" s="127"/>
      <c r="H830" s="135"/>
      <c r="I830" s="132"/>
      <c r="J830" s="127"/>
      <c r="K830" s="75"/>
    </row>
    <row r="831" spans="1:11" x14ac:dyDescent="0.25">
      <c r="A831" s="130"/>
      <c r="B831" s="127"/>
      <c r="C831" s="155"/>
      <c r="D831" s="126"/>
      <c r="E831" s="127"/>
      <c r="F831" s="127"/>
      <c r="G831" s="127"/>
      <c r="H831" s="135"/>
      <c r="I831" s="132"/>
      <c r="J831" s="127"/>
      <c r="K831" s="75"/>
    </row>
    <row r="832" spans="1:11" x14ac:dyDescent="0.25">
      <c r="A832" s="130"/>
      <c r="B832" s="127"/>
      <c r="C832" s="155"/>
      <c r="D832" s="126"/>
      <c r="E832" s="127"/>
      <c r="F832" s="127"/>
      <c r="G832" s="127"/>
      <c r="H832" s="135"/>
      <c r="I832" s="132"/>
      <c r="J832" s="127"/>
      <c r="K832" s="75"/>
    </row>
    <row r="833" spans="1:11" x14ac:dyDescent="0.25">
      <c r="A833" s="130"/>
      <c r="B833" s="127"/>
      <c r="C833" s="155"/>
      <c r="D833" s="126"/>
      <c r="E833" s="127"/>
      <c r="F833" s="127"/>
      <c r="G833" s="147"/>
      <c r="H833" s="135"/>
      <c r="I833" s="132"/>
      <c r="J833" s="127"/>
      <c r="K833" s="75"/>
    </row>
    <row r="834" spans="1:11" x14ac:dyDescent="0.25">
      <c r="A834" s="130"/>
      <c r="B834" s="127"/>
      <c r="C834" s="155"/>
      <c r="D834" s="126"/>
      <c r="E834" s="127"/>
      <c r="F834" s="127"/>
      <c r="G834" s="127"/>
      <c r="H834" s="135"/>
      <c r="I834" s="132"/>
      <c r="J834" s="127"/>
      <c r="K834" s="75"/>
    </row>
    <row r="835" spans="1:11" x14ac:dyDescent="0.25">
      <c r="A835" s="130"/>
      <c r="B835" s="127"/>
      <c r="C835" s="155"/>
      <c r="D835" s="126"/>
      <c r="E835" s="127"/>
      <c r="F835" s="127"/>
      <c r="G835" s="147"/>
      <c r="H835" s="135"/>
      <c r="I835" s="132"/>
      <c r="J835" s="127"/>
      <c r="K835" s="75"/>
    </row>
    <row r="836" spans="1:11" x14ac:dyDescent="0.25">
      <c r="A836" s="130"/>
      <c r="B836" s="127"/>
      <c r="C836" s="155"/>
      <c r="D836" s="126"/>
      <c r="E836" s="127"/>
      <c r="F836" s="127"/>
      <c r="G836" s="127"/>
      <c r="H836" s="135"/>
      <c r="I836" s="132"/>
      <c r="J836" s="127"/>
      <c r="K836" s="75"/>
    </row>
    <row r="837" spans="1:11" x14ac:dyDescent="0.25">
      <c r="A837" s="130"/>
      <c r="B837" s="127"/>
      <c r="C837" s="155"/>
      <c r="D837" s="126"/>
      <c r="E837" s="127"/>
      <c r="F837" s="127"/>
      <c r="G837" s="127"/>
      <c r="H837" s="135"/>
      <c r="I837" s="132"/>
      <c r="J837" s="127"/>
      <c r="K837" s="75"/>
    </row>
    <row r="838" spans="1:11" x14ac:dyDescent="0.25">
      <c r="A838" s="130"/>
      <c r="B838" s="127"/>
      <c r="C838" s="155"/>
      <c r="D838" s="126"/>
      <c r="E838" s="127"/>
      <c r="F838" s="127"/>
      <c r="G838" s="127"/>
      <c r="H838" s="135"/>
      <c r="I838" s="132"/>
      <c r="J838" s="127"/>
      <c r="K838" s="75"/>
    </row>
    <row r="839" spans="1:11" x14ac:dyDescent="0.25">
      <c r="A839" s="130"/>
      <c r="B839" s="127"/>
      <c r="C839" s="155"/>
      <c r="D839" s="126"/>
      <c r="E839" s="127"/>
      <c r="F839" s="127"/>
      <c r="G839" s="147"/>
      <c r="H839" s="135"/>
      <c r="I839" s="132"/>
      <c r="J839" s="127"/>
      <c r="K839" s="75"/>
    </row>
    <row r="840" spans="1:11" x14ac:dyDescent="0.25">
      <c r="A840" s="130"/>
      <c r="B840" s="127"/>
      <c r="C840" s="155"/>
      <c r="D840" s="126"/>
      <c r="E840" s="127"/>
      <c r="F840" s="127"/>
      <c r="G840" s="147"/>
      <c r="H840" s="135"/>
      <c r="I840" s="132"/>
      <c r="J840" s="127"/>
      <c r="K840" s="75"/>
    </row>
    <row r="841" spans="1:11" x14ac:dyDescent="0.25">
      <c r="A841" s="130"/>
      <c r="B841" s="127"/>
      <c r="C841" s="155"/>
      <c r="D841" s="126"/>
      <c r="E841" s="127"/>
      <c r="F841" s="127"/>
      <c r="G841" s="147"/>
      <c r="H841" s="135"/>
      <c r="I841" s="132"/>
      <c r="J841" s="127"/>
      <c r="K841" s="75"/>
    </row>
    <row r="842" spans="1:11" x14ac:dyDescent="0.25">
      <c r="A842" s="130"/>
      <c r="B842" s="127"/>
      <c r="C842" s="155"/>
      <c r="D842" s="126"/>
      <c r="E842" s="127"/>
      <c r="F842" s="127"/>
      <c r="G842" s="127"/>
      <c r="H842" s="135"/>
      <c r="I842" s="132"/>
      <c r="J842" s="127"/>
      <c r="K842" s="75"/>
    </row>
    <row r="843" spans="1:11" x14ac:dyDescent="0.25">
      <c r="A843" s="130"/>
      <c r="B843" s="127"/>
      <c r="C843" s="155"/>
      <c r="D843" s="126"/>
      <c r="E843" s="127"/>
      <c r="F843" s="127"/>
      <c r="G843" s="127"/>
      <c r="H843" s="135"/>
      <c r="I843" s="132"/>
      <c r="J843" s="127"/>
      <c r="K843" s="75"/>
    </row>
    <row r="844" spans="1:11" x14ac:dyDescent="0.25">
      <c r="A844" s="130"/>
      <c r="B844" s="127"/>
      <c r="C844" s="155"/>
      <c r="D844" s="126"/>
      <c r="E844" s="127"/>
      <c r="F844" s="127"/>
      <c r="G844" s="127"/>
      <c r="H844" s="135"/>
      <c r="I844" s="132"/>
      <c r="J844" s="127"/>
      <c r="K844" s="75"/>
    </row>
    <row r="845" spans="1:11" x14ac:dyDescent="0.25">
      <c r="A845" s="130"/>
      <c r="B845" s="127"/>
      <c r="C845" s="155"/>
      <c r="D845" s="126"/>
      <c r="E845" s="127"/>
      <c r="F845" s="127"/>
      <c r="G845" s="127"/>
      <c r="H845" s="135"/>
      <c r="I845" s="132"/>
      <c r="J845" s="127"/>
      <c r="K845" s="75"/>
    </row>
    <row r="846" spans="1:11" x14ac:dyDescent="0.25">
      <c r="A846" s="130"/>
      <c r="B846" s="127"/>
      <c r="C846" s="155"/>
      <c r="D846" s="126"/>
      <c r="E846" s="127"/>
      <c r="F846" s="127"/>
      <c r="G846" s="127"/>
      <c r="H846" s="135"/>
      <c r="I846" s="132"/>
      <c r="J846" s="127"/>
      <c r="K846" s="75"/>
    </row>
    <row r="847" spans="1:11" x14ac:dyDescent="0.25">
      <c r="A847" s="130"/>
      <c r="B847" s="127"/>
      <c r="C847" s="155"/>
      <c r="D847" s="126"/>
      <c r="E847" s="127"/>
      <c r="F847" s="127"/>
      <c r="G847" s="127"/>
      <c r="H847" s="135"/>
      <c r="I847" s="132"/>
      <c r="J847" s="127"/>
      <c r="K847" s="75"/>
    </row>
    <row r="848" spans="1:11" x14ac:dyDescent="0.25">
      <c r="A848" s="130"/>
      <c r="B848" s="127"/>
      <c r="C848" s="155"/>
      <c r="D848" s="126"/>
      <c r="E848" s="127"/>
      <c r="F848" s="127"/>
      <c r="G848" s="127"/>
      <c r="H848" s="135"/>
      <c r="I848" s="127"/>
      <c r="J848" s="127"/>
      <c r="K848" s="75"/>
    </row>
    <row r="849" spans="1:11" x14ac:dyDescent="0.25">
      <c r="A849" s="130"/>
      <c r="B849" s="127"/>
      <c r="C849" s="155"/>
      <c r="D849" s="126"/>
      <c r="E849" s="127"/>
      <c r="F849" s="127"/>
      <c r="G849" s="147"/>
      <c r="H849" s="135"/>
      <c r="I849" s="132"/>
      <c r="J849" s="127"/>
      <c r="K849" s="75"/>
    </row>
    <row r="850" spans="1:11" x14ac:dyDescent="0.25">
      <c r="A850" s="130"/>
      <c r="B850" s="127"/>
      <c r="C850" s="155"/>
      <c r="D850" s="126"/>
      <c r="E850" s="127"/>
      <c r="F850" s="127"/>
      <c r="G850" s="147"/>
      <c r="H850" s="135"/>
      <c r="I850" s="132"/>
      <c r="J850" s="127"/>
      <c r="K850" s="75"/>
    </row>
    <row r="851" spans="1:11" x14ac:dyDescent="0.25">
      <c r="A851" s="130"/>
      <c r="B851" s="127"/>
      <c r="C851" s="155"/>
      <c r="D851" s="126"/>
      <c r="E851" s="127"/>
      <c r="F851" s="127"/>
      <c r="G851" s="147"/>
      <c r="H851" s="135"/>
      <c r="I851" s="132"/>
      <c r="J851" s="127"/>
      <c r="K851" s="75"/>
    </row>
    <row r="852" spans="1:11" x14ac:dyDescent="0.25">
      <c r="A852" s="130"/>
      <c r="B852" s="127"/>
      <c r="C852" s="155"/>
      <c r="D852" s="126"/>
      <c r="E852" s="127"/>
      <c r="F852" s="127"/>
      <c r="G852" s="147"/>
      <c r="H852" s="135"/>
      <c r="I852" s="132"/>
      <c r="J852" s="127"/>
      <c r="K852" s="75"/>
    </row>
    <row r="853" spans="1:11" x14ac:dyDescent="0.25">
      <c r="A853" s="130"/>
      <c r="B853" s="127"/>
      <c r="C853" s="155"/>
      <c r="D853" s="126"/>
      <c r="E853" s="127"/>
      <c r="F853" s="127"/>
      <c r="G853" s="127"/>
      <c r="H853" s="135"/>
      <c r="I853" s="132"/>
      <c r="J853" s="127"/>
      <c r="K853" s="75"/>
    </row>
    <row r="854" spans="1:11" x14ac:dyDescent="0.25">
      <c r="A854" s="130"/>
      <c r="B854" s="127"/>
      <c r="C854" s="155"/>
      <c r="D854" s="126"/>
      <c r="E854" s="127"/>
      <c r="F854" s="127"/>
      <c r="G854" s="147"/>
      <c r="H854" s="135"/>
      <c r="I854" s="132"/>
      <c r="J854" s="127"/>
      <c r="K854" s="75"/>
    </row>
    <row r="855" spans="1:11" x14ac:dyDescent="0.25">
      <c r="A855" s="130"/>
      <c r="B855" s="127"/>
      <c r="C855" s="155"/>
      <c r="D855" s="126"/>
      <c r="E855" s="127"/>
      <c r="F855" s="127"/>
      <c r="G855" s="147"/>
      <c r="H855" s="135"/>
      <c r="I855" s="132"/>
      <c r="J855" s="127"/>
      <c r="K855" s="75"/>
    </row>
    <row r="856" spans="1:11" x14ac:dyDescent="0.25">
      <c r="A856" s="130"/>
      <c r="B856" s="127"/>
      <c r="C856" s="155"/>
      <c r="D856" s="126"/>
      <c r="E856" s="127"/>
      <c r="F856" s="127"/>
      <c r="G856" s="147"/>
      <c r="H856" s="135"/>
      <c r="I856" s="132"/>
      <c r="J856" s="127"/>
      <c r="K856" s="75"/>
    </row>
    <row r="857" spans="1:11" x14ac:dyDescent="0.25">
      <c r="A857" s="130"/>
      <c r="B857" s="127"/>
      <c r="C857" s="155"/>
      <c r="D857" s="126"/>
      <c r="E857" s="127"/>
      <c r="F857" s="127"/>
      <c r="G857" s="147"/>
      <c r="H857" s="135"/>
      <c r="I857" s="132"/>
      <c r="J857" s="127"/>
      <c r="K857" s="75"/>
    </row>
    <row r="858" spans="1:11" x14ac:dyDescent="0.25">
      <c r="A858" s="130"/>
      <c r="B858" s="127"/>
      <c r="C858" s="155"/>
      <c r="D858" s="126"/>
      <c r="E858" s="127"/>
      <c r="F858" s="127"/>
      <c r="G858" s="127"/>
      <c r="H858" s="135"/>
      <c r="I858" s="132"/>
      <c r="J858" s="127"/>
      <c r="K858" s="75"/>
    </row>
    <row r="859" spans="1:11" x14ac:dyDescent="0.25">
      <c r="A859" s="130"/>
      <c r="B859" s="127"/>
      <c r="C859" s="155"/>
      <c r="D859" s="126"/>
      <c r="E859" s="127"/>
      <c r="F859" s="127"/>
      <c r="G859" s="147"/>
      <c r="H859" s="135"/>
      <c r="I859" s="132"/>
      <c r="J859" s="127"/>
      <c r="K859" s="75"/>
    </row>
    <row r="860" spans="1:11" x14ac:dyDescent="0.25">
      <c r="A860" s="130"/>
      <c r="B860" s="127"/>
      <c r="C860" s="155"/>
      <c r="D860" s="126"/>
      <c r="E860" s="127"/>
      <c r="F860" s="127"/>
      <c r="G860" s="127"/>
      <c r="H860" s="135"/>
      <c r="I860" s="132"/>
      <c r="J860" s="127"/>
      <c r="K860" s="75"/>
    </row>
    <row r="861" spans="1:11" x14ac:dyDescent="0.25">
      <c r="A861" s="130"/>
      <c r="B861" s="127"/>
      <c r="C861" s="155"/>
      <c r="D861" s="126"/>
      <c r="E861" s="127"/>
      <c r="F861" s="127"/>
      <c r="G861" s="147"/>
      <c r="H861" s="135"/>
      <c r="I861" s="132"/>
      <c r="J861" s="127"/>
      <c r="K861" s="75"/>
    </row>
    <row r="862" spans="1:11" x14ac:dyDescent="0.25">
      <c r="A862" s="130"/>
      <c r="B862" s="127"/>
      <c r="C862" s="155"/>
      <c r="D862" s="126"/>
      <c r="E862" s="127"/>
      <c r="F862" s="127"/>
      <c r="G862" s="147"/>
      <c r="H862" s="135"/>
      <c r="I862" s="132"/>
      <c r="J862" s="127"/>
      <c r="K862" s="75"/>
    </row>
    <row r="863" spans="1:11" x14ac:dyDescent="0.25">
      <c r="A863" s="130"/>
      <c r="B863" s="127"/>
      <c r="C863" s="155"/>
      <c r="D863" s="126"/>
      <c r="E863" s="127"/>
      <c r="F863" s="127"/>
      <c r="G863" s="147"/>
      <c r="H863" s="135"/>
      <c r="I863" s="132"/>
      <c r="J863" s="127"/>
      <c r="K863" s="75"/>
    </row>
    <row r="864" spans="1:11" x14ac:dyDescent="0.25">
      <c r="A864" s="130"/>
      <c r="B864" s="127"/>
      <c r="C864" s="155"/>
      <c r="D864" s="126"/>
      <c r="E864" s="127"/>
      <c r="F864" s="127"/>
      <c r="G864" s="147"/>
      <c r="H864" s="135"/>
      <c r="I864" s="132"/>
      <c r="J864" s="127"/>
      <c r="K864" s="75"/>
    </row>
    <row r="865" spans="1:11" x14ac:dyDescent="0.25">
      <c r="A865" s="130"/>
      <c r="B865" s="127"/>
      <c r="C865" s="155"/>
      <c r="D865" s="126"/>
      <c r="E865" s="127"/>
      <c r="F865" s="127"/>
      <c r="G865" s="127"/>
      <c r="H865" s="135"/>
      <c r="I865" s="132"/>
      <c r="J865" s="127"/>
      <c r="K865" s="75"/>
    </row>
    <row r="866" spans="1:11" x14ac:dyDescent="0.25">
      <c r="A866" s="130"/>
      <c r="B866" s="127"/>
      <c r="C866" s="155"/>
      <c r="D866" s="126"/>
      <c r="E866" s="127"/>
      <c r="F866" s="127"/>
      <c r="G866" s="127"/>
      <c r="H866" s="135"/>
      <c r="I866" s="127"/>
      <c r="J866" s="127"/>
      <c r="K866" s="75"/>
    </row>
    <row r="867" spans="1:11" x14ac:dyDescent="0.25">
      <c r="A867" s="130"/>
      <c r="B867" s="127"/>
      <c r="C867" s="155"/>
      <c r="D867" s="126"/>
      <c r="E867" s="127"/>
      <c r="F867" s="127"/>
      <c r="G867" s="127"/>
      <c r="H867" s="135"/>
      <c r="I867" s="132"/>
      <c r="J867" s="127"/>
      <c r="K867" s="75"/>
    </row>
    <row r="868" spans="1:11" x14ac:dyDescent="0.25">
      <c r="A868" s="130"/>
      <c r="B868" s="127"/>
      <c r="C868" s="155"/>
      <c r="D868" s="126"/>
      <c r="E868" s="127"/>
      <c r="F868" s="127"/>
      <c r="G868" s="127"/>
      <c r="H868" s="135"/>
      <c r="I868" s="127"/>
      <c r="J868" s="127"/>
      <c r="K868" s="75"/>
    </row>
    <row r="869" spans="1:11" x14ac:dyDescent="0.25">
      <c r="A869" s="130"/>
      <c r="B869" s="127"/>
      <c r="C869" s="155"/>
      <c r="D869" s="126"/>
      <c r="E869" s="127"/>
      <c r="F869" s="127"/>
      <c r="G869" s="127"/>
      <c r="H869" s="135"/>
      <c r="I869" s="127"/>
      <c r="J869" s="127"/>
      <c r="K869" s="75"/>
    </row>
    <row r="870" spans="1:11" x14ac:dyDescent="0.25">
      <c r="A870" s="130"/>
      <c r="B870" s="127"/>
      <c r="C870" s="155"/>
      <c r="D870" s="126"/>
      <c r="E870" s="127"/>
      <c r="F870" s="127"/>
      <c r="G870" s="127"/>
      <c r="H870" s="135"/>
      <c r="I870" s="132"/>
      <c r="J870" s="127"/>
      <c r="K870" s="75"/>
    </row>
    <row r="871" spans="1:11" x14ac:dyDescent="0.25">
      <c r="A871" s="130"/>
      <c r="B871" s="127"/>
      <c r="C871" s="155"/>
      <c r="D871" s="126"/>
      <c r="E871" s="127"/>
      <c r="F871" s="127"/>
      <c r="G871" s="127"/>
      <c r="H871" s="135"/>
      <c r="I871" s="132"/>
      <c r="J871" s="127"/>
      <c r="K871" s="75"/>
    </row>
    <row r="872" spans="1:11" x14ac:dyDescent="0.25">
      <c r="A872" s="130"/>
      <c r="B872" s="127"/>
      <c r="C872" s="155"/>
      <c r="D872" s="126"/>
      <c r="E872" s="127"/>
      <c r="F872" s="127"/>
      <c r="G872" s="127"/>
      <c r="H872" s="135"/>
      <c r="I872" s="132"/>
      <c r="J872" s="127"/>
      <c r="K872" s="75"/>
    </row>
    <row r="873" spans="1:11" x14ac:dyDescent="0.25">
      <c r="A873" s="130"/>
      <c r="B873" s="127"/>
      <c r="C873" s="155"/>
      <c r="D873" s="126"/>
      <c r="E873" s="127"/>
      <c r="F873" s="127"/>
      <c r="G873" s="147"/>
      <c r="H873" s="135"/>
      <c r="I873" s="132"/>
      <c r="J873" s="127"/>
      <c r="K873" s="75"/>
    </row>
    <row r="874" spans="1:11" x14ac:dyDescent="0.25">
      <c r="A874" s="130"/>
      <c r="B874" s="127"/>
      <c r="C874" s="155"/>
      <c r="D874" s="126"/>
      <c r="E874" s="127"/>
      <c r="F874" s="127"/>
      <c r="G874" s="127"/>
      <c r="H874" s="135"/>
      <c r="I874" s="132"/>
      <c r="J874" s="127"/>
      <c r="K874" s="75"/>
    </row>
    <row r="875" spans="1:11" x14ac:dyDescent="0.25">
      <c r="A875" s="130"/>
      <c r="B875" s="127"/>
      <c r="C875" s="155"/>
      <c r="D875" s="126"/>
      <c r="E875" s="127"/>
      <c r="F875" s="127"/>
      <c r="G875" s="127"/>
      <c r="H875" s="135"/>
      <c r="I875" s="132"/>
      <c r="J875" s="127"/>
      <c r="K875" s="75"/>
    </row>
    <row r="876" spans="1:11" x14ac:dyDescent="0.25">
      <c r="A876" s="130"/>
      <c r="B876" s="127"/>
      <c r="C876" s="155"/>
      <c r="D876" s="126"/>
      <c r="E876" s="127"/>
      <c r="F876" s="127"/>
      <c r="G876" s="127"/>
      <c r="H876" s="135"/>
      <c r="I876" s="132"/>
      <c r="J876" s="127"/>
      <c r="K876" s="75"/>
    </row>
    <row r="877" spans="1:11" x14ac:dyDescent="0.25">
      <c r="A877" s="130"/>
      <c r="B877" s="127"/>
      <c r="C877" s="155"/>
      <c r="D877" s="126"/>
      <c r="E877" s="127"/>
      <c r="F877" s="127"/>
      <c r="G877" s="147"/>
      <c r="H877" s="135"/>
      <c r="I877" s="132"/>
      <c r="J877" s="127"/>
      <c r="K877" s="75"/>
    </row>
    <row r="878" spans="1:11" x14ac:dyDescent="0.25">
      <c r="A878" s="130"/>
      <c r="B878" s="127"/>
      <c r="C878" s="155"/>
      <c r="D878" s="126"/>
      <c r="E878" s="127"/>
      <c r="F878" s="127"/>
      <c r="G878" s="147"/>
      <c r="H878" s="135"/>
      <c r="I878" s="132"/>
      <c r="J878" s="127"/>
      <c r="K878" s="75"/>
    </row>
    <row r="879" spans="1:11" x14ac:dyDescent="0.25">
      <c r="A879" s="130"/>
      <c r="B879" s="127"/>
      <c r="C879" s="155"/>
      <c r="D879" s="126"/>
      <c r="E879" s="127"/>
      <c r="F879" s="127"/>
      <c r="G879" s="147"/>
      <c r="H879" s="135"/>
      <c r="I879" s="132"/>
      <c r="J879" s="127"/>
      <c r="K879" s="75"/>
    </row>
    <row r="880" spans="1:11" x14ac:dyDescent="0.25">
      <c r="A880" s="130"/>
      <c r="B880" s="127"/>
      <c r="C880" s="155"/>
      <c r="D880" s="126"/>
      <c r="E880" s="127"/>
      <c r="F880" s="127"/>
      <c r="G880" s="127"/>
      <c r="H880" s="135"/>
      <c r="I880" s="132"/>
      <c r="J880" s="127"/>
      <c r="K880" s="75"/>
    </row>
    <row r="881" spans="1:11" x14ac:dyDescent="0.25">
      <c r="A881" s="130"/>
      <c r="B881" s="127"/>
      <c r="C881" s="155"/>
      <c r="D881" s="126"/>
      <c r="E881" s="127"/>
      <c r="F881" s="127"/>
      <c r="G881" s="127"/>
      <c r="H881" s="135"/>
      <c r="I881" s="127"/>
      <c r="J881" s="127"/>
      <c r="K881" s="75"/>
    </row>
    <row r="882" spans="1:11" x14ac:dyDescent="0.25">
      <c r="A882" s="130"/>
      <c r="B882" s="127"/>
      <c r="C882" s="155"/>
      <c r="D882" s="126"/>
      <c r="E882" s="127"/>
      <c r="F882" s="127"/>
      <c r="G882" s="147"/>
      <c r="H882" s="135"/>
      <c r="I882" s="132"/>
      <c r="J882" s="127"/>
      <c r="K882" s="75"/>
    </row>
    <row r="883" spans="1:11" x14ac:dyDescent="0.25">
      <c r="A883" s="130"/>
      <c r="B883" s="127"/>
      <c r="C883" s="155"/>
      <c r="D883" s="126"/>
      <c r="E883" s="127"/>
      <c r="F883" s="127"/>
      <c r="G883" s="147"/>
      <c r="H883" s="135"/>
      <c r="I883" s="132"/>
      <c r="J883" s="127"/>
      <c r="K883" s="75"/>
    </row>
    <row r="884" spans="1:11" x14ac:dyDescent="0.25">
      <c r="A884" s="130"/>
      <c r="B884" s="127"/>
      <c r="C884" s="155"/>
      <c r="D884" s="126"/>
      <c r="E884" s="127"/>
      <c r="F884" s="127"/>
      <c r="G884" s="147"/>
      <c r="H884" s="135"/>
      <c r="I884" s="132"/>
      <c r="J884" s="127"/>
      <c r="K884" s="75"/>
    </row>
    <row r="885" spans="1:11" x14ac:dyDescent="0.25">
      <c r="A885" s="130"/>
      <c r="B885" s="127"/>
      <c r="C885" s="155"/>
      <c r="D885" s="126"/>
      <c r="E885" s="127"/>
      <c r="F885" s="127"/>
      <c r="G885" s="127"/>
      <c r="H885" s="135"/>
      <c r="I885" s="132"/>
      <c r="J885" s="127"/>
      <c r="K885" s="75"/>
    </row>
    <row r="886" spans="1:11" x14ac:dyDescent="0.25">
      <c r="A886" s="130"/>
      <c r="B886" s="127"/>
      <c r="C886" s="155"/>
      <c r="D886" s="126"/>
      <c r="E886" s="127"/>
      <c r="F886" s="127"/>
      <c r="G886" s="127"/>
      <c r="H886" s="135"/>
      <c r="I886" s="127"/>
      <c r="J886" s="127"/>
      <c r="K886" s="75"/>
    </row>
    <row r="887" spans="1:11" x14ac:dyDescent="0.25">
      <c r="A887" s="130"/>
      <c r="B887" s="127"/>
      <c r="C887" s="155"/>
      <c r="D887" s="126"/>
      <c r="E887" s="127"/>
      <c r="F887" s="127"/>
      <c r="G887" s="147"/>
      <c r="H887" s="135"/>
      <c r="I887" s="132"/>
      <c r="J887" s="127"/>
      <c r="K887" s="75"/>
    </row>
    <row r="888" spans="1:11" x14ac:dyDescent="0.25">
      <c r="A888" s="130"/>
      <c r="B888" s="127"/>
      <c r="C888" s="155"/>
      <c r="D888" s="126"/>
      <c r="E888" s="127"/>
      <c r="F888" s="127"/>
      <c r="G888" s="147"/>
      <c r="H888" s="135"/>
      <c r="I888" s="132"/>
      <c r="J888" s="127"/>
      <c r="K888" s="75"/>
    </row>
    <row r="889" spans="1:11" x14ac:dyDescent="0.25">
      <c r="A889" s="130"/>
      <c r="B889" s="127"/>
      <c r="C889" s="155"/>
      <c r="D889" s="126"/>
      <c r="E889" s="127"/>
      <c r="F889" s="127"/>
      <c r="G889" s="127"/>
      <c r="H889" s="135"/>
      <c r="I889" s="132"/>
      <c r="J889" s="127"/>
      <c r="K889" s="75"/>
    </row>
    <row r="890" spans="1:11" x14ac:dyDescent="0.25">
      <c r="A890" s="130"/>
      <c r="B890" s="127"/>
      <c r="C890" s="155"/>
      <c r="D890" s="126"/>
      <c r="E890" s="127"/>
      <c r="F890" s="127"/>
      <c r="G890" s="127"/>
      <c r="H890" s="135"/>
      <c r="I890" s="132"/>
      <c r="J890" s="127"/>
      <c r="K890" s="75"/>
    </row>
    <row r="891" spans="1:11" x14ac:dyDescent="0.25">
      <c r="A891" s="130"/>
      <c r="B891" s="127"/>
      <c r="C891" s="155"/>
      <c r="D891" s="126"/>
      <c r="E891" s="127"/>
      <c r="F891" s="127"/>
      <c r="G891" s="127"/>
      <c r="H891" s="135"/>
      <c r="I891" s="127"/>
      <c r="J891" s="127"/>
      <c r="K891" s="75"/>
    </row>
    <row r="892" spans="1:11" x14ac:dyDescent="0.25">
      <c r="A892" s="130"/>
      <c r="B892" s="127"/>
      <c r="C892" s="155"/>
      <c r="D892" s="126"/>
      <c r="E892" s="127"/>
      <c r="F892" s="127"/>
      <c r="G892" s="127"/>
      <c r="H892" s="135"/>
      <c r="I892" s="132"/>
      <c r="J892" s="127"/>
      <c r="K892" s="75"/>
    </row>
    <row r="893" spans="1:11" x14ac:dyDescent="0.25">
      <c r="A893" s="130"/>
      <c r="B893" s="127"/>
      <c r="C893" s="155"/>
      <c r="D893" s="126"/>
      <c r="E893" s="127"/>
      <c r="F893" s="127"/>
      <c r="G893" s="147"/>
      <c r="H893" s="135"/>
      <c r="I893" s="132"/>
      <c r="J893" s="127"/>
      <c r="K893" s="75"/>
    </row>
    <row r="894" spans="1:11" x14ac:dyDescent="0.25">
      <c r="A894" s="130"/>
      <c r="B894" s="127"/>
      <c r="C894" s="155"/>
      <c r="D894" s="126"/>
      <c r="E894" s="127"/>
      <c r="F894" s="127"/>
      <c r="G894" s="127"/>
      <c r="H894" s="135"/>
      <c r="I894" s="132"/>
      <c r="J894" s="127"/>
      <c r="K894" s="75"/>
    </row>
    <row r="895" spans="1:11" x14ac:dyDescent="0.25">
      <c r="A895" s="130"/>
      <c r="B895" s="127"/>
      <c r="C895" s="155"/>
      <c r="D895" s="126"/>
      <c r="E895" s="127"/>
      <c r="F895" s="127"/>
      <c r="G895" s="127"/>
      <c r="H895" s="135"/>
      <c r="I895" s="132"/>
      <c r="J895" s="127"/>
      <c r="K895" s="75"/>
    </row>
    <row r="896" spans="1:11" x14ac:dyDescent="0.25">
      <c r="A896" s="130"/>
      <c r="B896" s="127"/>
      <c r="C896" s="155"/>
      <c r="D896" s="126"/>
      <c r="E896" s="127"/>
      <c r="F896" s="127"/>
      <c r="G896" s="147"/>
      <c r="H896" s="135"/>
      <c r="I896" s="132"/>
      <c r="J896" s="127"/>
      <c r="K896" s="75"/>
    </row>
    <row r="897" spans="1:11" x14ac:dyDescent="0.25">
      <c r="A897" s="130"/>
      <c r="B897" s="127"/>
      <c r="C897" s="155"/>
      <c r="D897" s="126"/>
      <c r="E897" s="127"/>
      <c r="F897" s="127"/>
      <c r="G897" s="147"/>
      <c r="H897" s="135"/>
      <c r="I897" s="132"/>
      <c r="J897" s="127"/>
      <c r="K897" s="75"/>
    </row>
    <row r="898" spans="1:11" x14ac:dyDescent="0.25">
      <c r="A898" s="130"/>
      <c r="B898" s="127"/>
      <c r="C898" s="155"/>
      <c r="D898" s="126"/>
      <c r="E898" s="127"/>
      <c r="F898" s="127"/>
      <c r="G898" s="127"/>
      <c r="H898" s="135"/>
      <c r="I898" s="132"/>
      <c r="J898" s="127"/>
      <c r="K898" s="75"/>
    </row>
    <row r="899" spans="1:11" x14ac:dyDescent="0.25">
      <c r="A899" s="130"/>
      <c r="B899" s="127"/>
      <c r="C899" s="155"/>
      <c r="D899" s="126"/>
      <c r="E899" s="127"/>
      <c r="F899" s="127"/>
      <c r="G899" s="127"/>
      <c r="H899" s="135"/>
      <c r="I899" s="132"/>
      <c r="J899" s="127"/>
      <c r="K899" s="75"/>
    </row>
    <row r="900" spans="1:11" x14ac:dyDescent="0.25">
      <c r="A900" s="130"/>
      <c r="B900" s="127"/>
      <c r="C900" s="155"/>
      <c r="D900" s="126"/>
      <c r="E900" s="127"/>
      <c r="F900" s="127"/>
      <c r="G900" s="127"/>
      <c r="H900" s="135"/>
      <c r="I900" s="132"/>
      <c r="J900" s="127"/>
      <c r="K900" s="75"/>
    </row>
    <row r="901" spans="1:11" x14ac:dyDescent="0.25">
      <c r="A901" s="130"/>
      <c r="B901" s="127"/>
      <c r="C901" s="155"/>
      <c r="D901" s="126"/>
      <c r="E901" s="127"/>
      <c r="F901" s="127"/>
      <c r="G901" s="147"/>
      <c r="H901" s="135"/>
      <c r="I901" s="132"/>
      <c r="J901" s="127"/>
      <c r="K901" s="75"/>
    </row>
    <row r="902" spans="1:11" x14ac:dyDescent="0.25">
      <c r="A902" s="130"/>
      <c r="B902" s="127"/>
      <c r="C902" s="155"/>
      <c r="D902" s="126"/>
      <c r="E902" s="127"/>
      <c r="F902" s="127"/>
      <c r="G902" s="127"/>
      <c r="H902" s="135"/>
      <c r="I902" s="132"/>
      <c r="J902" s="127"/>
      <c r="K902" s="75"/>
    </row>
    <row r="903" spans="1:11" x14ac:dyDescent="0.25">
      <c r="A903" s="130"/>
      <c r="B903" s="127"/>
      <c r="C903" s="155"/>
      <c r="D903" s="126"/>
      <c r="E903" s="127"/>
      <c r="F903" s="127"/>
      <c r="G903" s="127"/>
      <c r="H903" s="135"/>
      <c r="I903" s="127"/>
      <c r="J903" s="127"/>
      <c r="K903" s="75"/>
    </row>
    <row r="904" spans="1:11" x14ac:dyDescent="0.25">
      <c r="A904" s="130"/>
      <c r="B904" s="127"/>
      <c r="C904" s="127"/>
      <c r="D904" s="126"/>
      <c r="E904" s="127"/>
      <c r="F904" s="127"/>
      <c r="G904" s="127"/>
      <c r="H904" s="135"/>
      <c r="I904" s="132"/>
      <c r="J904" s="127"/>
      <c r="K904" s="75"/>
    </row>
    <row r="905" spans="1:11" x14ac:dyDescent="0.25">
      <c r="A905" s="130"/>
      <c r="B905" s="127"/>
      <c r="C905" s="155"/>
      <c r="D905" s="126"/>
      <c r="E905" s="127"/>
      <c r="F905" s="127"/>
      <c r="G905" s="127"/>
      <c r="H905" s="135"/>
      <c r="I905" s="132"/>
      <c r="J905" s="127"/>
      <c r="K905" s="75"/>
    </row>
    <row r="906" spans="1:11" x14ac:dyDescent="0.25">
      <c r="A906" s="130"/>
      <c r="B906" s="127"/>
      <c r="C906" s="155"/>
      <c r="D906" s="126"/>
      <c r="E906" s="127"/>
      <c r="F906" s="127"/>
      <c r="G906" s="127"/>
      <c r="H906" s="135"/>
      <c r="I906" s="132"/>
      <c r="J906" s="127"/>
      <c r="K906" s="75"/>
    </row>
    <row r="907" spans="1:11" x14ac:dyDescent="0.25">
      <c r="A907" s="130"/>
      <c r="B907" s="127"/>
      <c r="C907" s="155"/>
      <c r="D907" s="126"/>
      <c r="E907" s="127"/>
      <c r="F907" s="127"/>
      <c r="G907" s="127"/>
      <c r="H907" s="135"/>
      <c r="I907" s="132"/>
      <c r="J907" s="127"/>
      <c r="K907" s="75"/>
    </row>
    <row r="908" spans="1:11" x14ac:dyDescent="0.25">
      <c r="A908" s="130"/>
      <c r="B908" s="127"/>
      <c r="C908" s="155"/>
      <c r="D908" s="126"/>
      <c r="E908" s="127"/>
      <c r="F908" s="127"/>
      <c r="G908" s="127"/>
      <c r="H908" s="135"/>
      <c r="I908" s="132"/>
      <c r="J908" s="127"/>
      <c r="K908" s="75"/>
    </row>
    <row r="909" spans="1:11" x14ac:dyDescent="0.25">
      <c r="A909" s="130"/>
      <c r="B909" s="127"/>
      <c r="C909" s="155"/>
      <c r="D909" s="126"/>
      <c r="E909" s="127"/>
      <c r="F909" s="127"/>
      <c r="G909" s="127"/>
      <c r="H909" s="135"/>
      <c r="I909" s="127"/>
      <c r="J909" s="127"/>
      <c r="K909" s="75"/>
    </row>
    <row r="910" spans="1:11" x14ac:dyDescent="0.25">
      <c r="A910" s="130"/>
      <c r="B910" s="127"/>
      <c r="C910" s="155"/>
      <c r="D910" s="126"/>
      <c r="E910" s="127"/>
      <c r="F910" s="127"/>
      <c r="G910" s="127"/>
      <c r="H910" s="135"/>
      <c r="I910" s="132"/>
      <c r="J910" s="127"/>
      <c r="K910" s="75"/>
    </row>
    <row r="911" spans="1:11" x14ac:dyDescent="0.25">
      <c r="A911" s="130"/>
      <c r="B911" s="127"/>
      <c r="C911" s="155"/>
      <c r="D911" s="126"/>
      <c r="E911" s="127"/>
      <c r="F911" s="127"/>
      <c r="G911" s="127"/>
      <c r="H911" s="135"/>
      <c r="I911" s="132"/>
      <c r="J911" s="127"/>
      <c r="K911" s="75"/>
    </row>
    <row r="912" spans="1:11" x14ac:dyDescent="0.25">
      <c r="A912" s="130"/>
      <c r="B912" s="127"/>
      <c r="C912" s="155"/>
      <c r="D912" s="126"/>
      <c r="E912" s="127"/>
      <c r="F912" s="127"/>
      <c r="G912" s="147"/>
      <c r="H912" s="135"/>
      <c r="I912" s="132"/>
      <c r="J912" s="127"/>
      <c r="K912" s="75"/>
    </row>
    <row r="913" spans="1:11" x14ac:dyDescent="0.25">
      <c r="A913" s="130"/>
      <c r="B913" s="127"/>
      <c r="C913" s="155"/>
      <c r="D913" s="126"/>
      <c r="E913" s="127"/>
      <c r="F913" s="127"/>
      <c r="G913" s="127"/>
      <c r="H913" s="135"/>
      <c r="I913" s="132"/>
      <c r="J913" s="127"/>
      <c r="K913" s="75"/>
    </row>
    <row r="914" spans="1:11" x14ac:dyDescent="0.25">
      <c r="A914" s="130"/>
      <c r="B914" s="127"/>
      <c r="C914" s="155"/>
      <c r="D914" s="126"/>
      <c r="E914" s="127"/>
      <c r="F914" s="127"/>
      <c r="G914" s="147"/>
      <c r="H914" s="135"/>
      <c r="I914" s="132"/>
      <c r="J914" s="127"/>
      <c r="K914" s="75"/>
    </row>
    <row r="915" spans="1:11" x14ac:dyDescent="0.25">
      <c r="A915" s="130"/>
      <c r="B915" s="127"/>
      <c r="C915" s="155"/>
      <c r="D915" s="126"/>
      <c r="E915" s="127"/>
      <c r="F915" s="127"/>
      <c r="G915" s="127"/>
      <c r="H915" s="135"/>
      <c r="I915" s="132"/>
      <c r="J915" s="127"/>
      <c r="K915" s="75"/>
    </row>
    <row r="916" spans="1:11" x14ac:dyDescent="0.25">
      <c r="A916" s="130"/>
      <c r="B916" s="127"/>
      <c r="C916" s="155"/>
      <c r="D916" s="126"/>
      <c r="E916" s="127"/>
      <c r="F916" s="127"/>
      <c r="G916" s="127"/>
      <c r="H916" s="135"/>
      <c r="I916" s="132"/>
      <c r="J916" s="127"/>
      <c r="K916" s="75"/>
    </row>
    <row r="917" spans="1:11" x14ac:dyDescent="0.25">
      <c r="A917" s="130"/>
      <c r="B917" s="127"/>
      <c r="C917" s="155"/>
      <c r="D917" s="126"/>
      <c r="E917" s="127"/>
      <c r="F917" s="127"/>
      <c r="G917" s="127"/>
      <c r="H917" s="135"/>
      <c r="I917" s="132"/>
      <c r="J917" s="127"/>
      <c r="K917" s="75"/>
    </row>
    <row r="918" spans="1:11" x14ac:dyDescent="0.25">
      <c r="A918" s="130"/>
      <c r="B918" s="127"/>
      <c r="C918" s="155"/>
      <c r="D918" s="126"/>
      <c r="E918" s="127"/>
      <c r="F918" s="127"/>
      <c r="G918" s="127"/>
      <c r="H918" s="135"/>
      <c r="I918" s="132"/>
      <c r="J918" s="127"/>
      <c r="K918" s="75"/>
    </row>
    <row r="919" spans="1:11" x14ac:dyDescent="0.25">
      <c r="A919" s="130"/>
      <c r="B919" s="127"/>
      <c r="C919" s="155"/>
      <c r="D919" s="126"/>
      <c r="E919" s="127"/>
      <c r="F919" s="127"/>
      <c r="G919" s="147"/>
      <c r="H919" s="135"/>
      <c r="I919" s="132"/>
      <c r="J919" s="127"/>
      <c r="K919" s="75"/>
    </row>
    <row r="920" spans="1:11" x14ac:dyDescent="0.25">
      <c r="A920" s="130"/>
      <c r="B920" s="127"/>
      <c r="C920" s="155"/>
      <c r="D920" s="126"/>
      <c r="E920" s="127"/>
      <c r="F920" s="127"/>
      <c r="G920" s="127"/>
      <c r="H920" s="135"/>
      <c r="I920" s="127"/>
      <c r="J920" s="127"/>
      <c r="K920" s="75"/>
    </row>
    <row r="921" spans="1:11" x14ac:dyDescent="0.25">
      <c r="A921" s="130"/>
      <c r="B921" s="127"/>
      <c r="C921" s="155"/>
      <c r="D921" s="126"/>
      <c r="E921" s="127"/>
      <c r="F921" s="127"/>
      <c r="G921" s="127"/>
      <c r="H921" s="135"/>
      <c r="I921" s="132"/>
      <c r="J921" s="127"/>
      <c r="K921" s="75"/>
    </row>
    <row r="922" spans="1:11" x14ac:dyDescent="0.25">
      <c r="A922" s="130"/>
      <c r="B922" s="127"/>
      <c r="C922" s="155"/>
      <c r="D922" s="126"/>
      <c r="E922" s="127"/>
      <c r="F922" s="127"/>
      <c r="G922" s="127"/>
      <c r="H922" s="135"/>
      <c r="I922" s="132"/>
      <c r="J922" s="127"/>
      <c r="K922" s="75"/>
    </row>
    <row r="923" spans="1:11" x14ac:dyDescent="0.25">
      <c r="A923" s="130"/>
      <c r="B923" s="127"/>
      <c r="C923" s="155"/>
      <c r="D923" s="126"/>
      <c r="E923" s="127"/>
      <c r="F923" s="127"/>
      <c r="G923" s="127"/>
      <c r="H923" s="135"/>
      <c r="I923" s="127"/>
      <c r="J923" s="127"/>
      <c r="K923" s="75"/>
    </row>
    <row r="924" spans="1:11" x14ac:dyDescent="0.25">
      <c r="A924" s="130"/>
      <c r="B924" s="127"/>
      <c r="C924" s="155"/>
      <c r="D924" s="126"/>
      <c r="E924" s="127"/>
      <c r="F924" s="127"/>
      <c r="G924" s="127"/>
      <c r="H924" s="135"/>
      <c r="I924" s="127"/>
      <c r="J924" s="127"/>
      <c r="K924" s="75"/>
    </row>
    <row r="925" spans="1:11" x14ac:dyDescent="0.25">
      <c r="A925" s="130"/>
      <c r="B925" s="127"/>
      <c r="C925" s="155"/>
      <c r="D925" s="126"/>
      <c r="E925" s="127"/>
      <c r="F925" s="127"/>
      <c r="G925" s="127"/>
      <c r="H925" s="135"/>
      <c r="I925" s="132"/>
      <c r="J925" s="127"/>
      <c r="K925" s="75"/>
    </row>
    <row r="926" spans="1:11" x14ac:dyDescent="0.25">
      <c r="A926" s="130"/>
      <c r="B926" s="127"/>
      <c r="C926" s="155"/>
      <c r="D926" s="126"/>
      <c r="E926" s="127"/>
      <c r="F926" s="127"/>
      <c r="G926" s="147"/>
      <c r="H926" s="135"/>
      <c r="I926" s="132"/>
      <c r="J926" s="127"/>
      <c r="K926" s="75"/>
    </row>
    <row r="927" spans="1:11" x14ac:dyDescent="0.25">
      <c r="A927" s="130"/>
      <c r="B927" s="127"/>
      <c r="C927" s="155"/>
      <c r="D927" s="126"/>
      <c r="E927" s="127"/>
      <c r="F927" s="127"/>
      <c r="G927" s="147"/>
      <c r="H927" s="135"/>
      <c r="I927" s="132"/>
      <c r="J927" s="127"/>
      <c r="K927" s="75"/>
    </row>
    <row r="928" spans="1:11" x14ac:dyDescent="0.25">
      <c r="A928" s="130"/>
      <c r="B928" s="127"/>
      <c r="C928" s="155"/>
      <c r="D928" s="126"/>
      <c r="E928" s="127"/>
      <c r="F928" s="127"/>
      <c r="G928" s="127"/>
      <c r="H928" s="135"/>
      <c r="I928" s="132"/>
      <c r="J928" s="127"/>
      <c r="K928" s="75"/>
    </row>
    <row r="929" spans="1:11" x14ac:dyDescent="0.25">
      <c r="A929" s="130"/>
      <c r="B929" s="127"/>
      <c r="C929" s="155"/>
      <c r="D929" s="126"/>
      <c r="E929" s="127"/>
      <c r="F929" s="127"/>
      <c r="G929" s="147"/>
      <c r="H929" s="135"/>
      <c r="I929" s="132"/>
      <c r="J929" s="127"/>
      <c r="K929" s="75"/>
    </row>
    <row r="930" spans="1:11" x14ac:dyDescent="0.25">
      <c r="A930" s="130"/>
      <c r="B930" s="127"/>
      <c r="C930" s="155"/>
      <c r="D930" s="126"/>
      <c r="E930" s="127"/>
      <c r="F930" s="127"/>
      <c r="G930" s="127"/>
      <c r="H930" s="135"/>
      <c r="I930" s="132"/>
      <c r="J930" s="127"/>
      <c r="K930" s="75"/>
    </row>
    <row r="931" spans="1:11" x14ac:dyDescent="0.25">
      <c r="A931" s="130"/>
      <c r="B931" s="127"/>
      <c r="C931" s="155"/>
      <c r="D931" s="126"/>
      <c r="E931" s="127"/>
      <c r="F931" s="127"/>
      <c r="G931" s="147"/>
      <c r="H931" s="135"/>
      <c r="I931" s="132"/>
      <c r="J931" s="127"/>
      <c r="K931" s="75"/>
    </row>
    <row r="932" spans="1:11" x14ac:dyDescent="0.25">
      <c r="A932" s="130"/>
      <c r="B932" s="127"/>
      <c r="C932" s="155"/>
      <c r="D932" s="126"/>
      <c r="E932" s="127"/>
      <c r="F932" s="127"/>
      <c r="G932" s="127"/>
      <c r="H932" s="135"/>
      <c r="I932" s="132"/>
      <c r="J932" s="127"/>
      <c r="K932" s="75"/>
    </row>
    <row r="933" spans="1:11" x14ac:dyDescent="0.25">
      <c r="A933" s="130"/>
      <c r="B933" s="127"/>
      <c r="C933" s="155"/>
      <c r="D933" s="126"/>
      <c r="E933" s="127"/>
      <c r="F933" s="127"/>
      <c r="G933" s="147"/>
      <c r="H933" s="135"/>
      <c r="I933" s="132"/>
      <c r="J933" s="127"/>
      <c r="K933" s="75"/>
    </row>
    <row r="934" spans="1:11" x14ac:dyDescent="0.25">
      <c r="A934" s="130"/>
      <c r="B934" s="127"/>
      <c r="C934" s="155"/>
      <c r="D934" s="126"/>
      <c r="E934" s="127"/>
      <c r="F934" s="127"/>
      <c r="G934" s="127"/>
      <c r="H934" s="135"/>
      <c r="I934" s="132"/>
      <c r="J934" s="127"/>
      <c r="K934" s="75"/>
    </row>
    <row r="935" spans="1:11" x14ac:dyDescent="0.25">
      <c r="A935" s="130"/>
      <c r="B935" s="127"/>
      <c r="C935" s="155"/>
      <c r="D935" s="126"/>
      <c r="E935" s="127"/>
      <c r="F935" s="127"/>
      <c r="G935" s="127"/>
      <c r="H935" s="135"/>
      <c r="I935" s="132"/>
      <c r="J935" s="127"/>
      <c r="K935" s="75"/>
    </row>
    <row r="936" spans="1:11" x14ac:dyDescent="0.25">
      <c r="A936" s="130"/>
      <c r="B936" s="127"/>
      <c r="C936" s="155"/>
      <c r="D936" s="126"/>
      <c r="E936" s="127"/>
      <c r="F936" s="127"/>
      <c r="G936" s="147"/>
      <c r="H936" s="135"/>
      <c r="I936" s="132"/>
      <c r="J936" s="127"/>
      <c r="K936" s="75"/>
    </row>
    <row r="937" spans="1:11" x14ac:dyDescent="0.25">
      <c r="A937" s="130"/>
      <c r="B937" s="127"/>
      <c r="C937" s="155"/>
      <c r="D937" s="126"/>
      <c r="E937" s="127"/>
      <c r="F937" s="127"/>
      <c r="G937" s="147"/>
      <c r="H937" s="135"/>
      <c r="I937" s="132"/>
      <c r="J937" s="127"/>
      <c r="K937" s="75"/>
    </row>
    <row r="938" spans="1:11" x14ac:dyDescent="0.25">
      <c r="A938" s="130"/>
      <c r="B938" s="127"/>
      <c r="C938" s="155"/>
      <c r="D938" s="126"/>
      <c r="E938" s="127"/>
      <c r="F938" s="127"/>
      <c r="G938" s="127"/>
      <c r="H938" s="135"/>
      <c r="I938" s="132"/>
      <c r="J938" s="127"/>
      <c r="K938" s="75"/>
    </row>
    <row r="939" spans="1:11" x14ac:dyDescent="0.25">
      <c r="A939" s="130"/>
      <c r="B939" s="127"/>
      <c r="C939" s="155"/>
      <c r="D939" s="126"/>
      <c r="E939" s="127"/>
      <c r="F939" s="127"/>
      <c r="G939" s="147"/>
      <c r="H939" s="135"/>
      <c r="I939" s="132"/>
      <c r="J939" s="127"/>
      <c r="K939" s="75"/>
    </row>
    <row r="940" spans="1:11" x14ac:dyDescent="0.25">
      <c r="A940" s="130"/>
      <c r="B940" s="127"/>
      <c r="C940" s="155"/>
      <c r="D940" s="126"/>
      <c r="E940" s="127"/>
      <c r="F940" s="127"/>
      <c r="G940" s="147"/>
      <c r="H940" s="135"/>
      <c r="I940" s="132"/>
      <c r="J940" s="127"/>
      <c r="K940" s="75"/>
    </row>
    <row r="941" spans="1:11" x14ac:dyDescent="0.25">
      <c r="A941" s="130"/>
      <c r="B941" s="127"/>
      <c r="C941" s="155"/>
      <c r="D941" s="126"/>
      <c r="E941" s="127"/>
      <c r="F941" s="127"/>
      <c r="G941" s="147"/>
      <c r="H941" s="135"/>
      <c r="I941" s="132"/>
      <c r="J941" s="127"/>
      <c r="K941" s="75"/>
    </row>
    <row r="942" spans="1:11" x14ac:dyDescent="0.25">
      <c r="A942" s="130"/>
      <c r="B942" s="127"/>
      <c r="C942" s="155"/>
      <c r="D942" s="126"/>
      <c r="E942" s="127"/>
      <c r="F942" s="127"/>
      <c r="G942" s="127"/>
      <c r="H942" s="135"/>
      <c r="I942" s="132"/>
      <c r="J942" s="127"/>
      <c r="K942" s="75"/>
    </row>
    <row r="943" spans="1:11" x14ac:dyDescent="0.25">
      <c r="A943" s="130"/>
      <c r="B943" s="127"/>
      <c r="C943" s="155"/>
      <c r="D943" s="126"/>
      <c r="E943" s="127"/>
      <c r="F943" s="127"/>
      <c r="G943" s="127"/>
      <c r="H943" s="135"/>
      <c r="I943" s="132"/>
      <c r="J943" s="127"/>
      <c r="K943" s="75"/>
    </row>
    <row r="944" spans="1:11" x14ac:dyDescent="0.25">
      <c r="A944" s="130"/>
      <c r="B944" s="127"/>
      <c r="C944" s="155"/>
      <c r="D944" s="126"/>
      <c r="E944" s="127"/>
      <c r="F944" s="127"/>
      <c r="G944" s="127"/>
      <c r="H944" s="135"/>
      <c r="I944" s="132"/>
      <c r="J944" s="127"/>
      <c r="K944" s="75"/>
    </row>
    <row r="945" spans="1:11" x14ac:dyDescent="0.25">
      <c r="A945" s="130"/>
      <c r="B945" s="127"/>
      <c r="C945" s="155"/>
      <c r="D945" s="126"/>
      <c r="E945" s="127"/>
      <c r="F945" s="127"/>
      <c r="G945" s="147"/>
      <c r="H945" s="135"/>
      <c r="I945" s="132"/>
      <c r="J945" s="127"/>
      <c r="K945" s="75"/>
    </row>
    <row r="946" spans="1:11" x14ac:dyDescent="0.25">
      <c r="A946" s="130"/>
      <c r="B946" s="127"/>
      <c r="C946" s="155"/>
      <c r="D946" s="126"/>
      <c r="E946" s="127"/>
      <c r="F946" s="127"/>
      <c r="G946" s="127"/>
      <c r="H946" s="135"/>
      <c r="I946" s="132"/>
      <c r="J946" s="127"/>
      <c r="K946" s="75"/>
    </row>
    <row r="947" spans="1:11" x14ac:dyDescent="0.25">
      <c r="A947" s="130"/>
      <c r="B947" s="127"/>
      <c r="C947" s="155"/>
      <c r="D947" s="126"/>
      <c r="E947" s="127"/>
      <c r="F947" s="127"/>
      <c r="G947" s="147"/>
      <c r="H947" s="135"/>
      <c r="I947" s="132"/>
      <c r="J947" s="127"/>
      <c r="K947" s="75"/>
    </row>
    <row r="948" spans="1:11" x14ac:dyDescent="0.25">
      <c r="A948" s="130"/>
      <c r="B948" s="127"/>
      <c r="C948" s="155"/>
      <c r="D948" s="126"/>
      <c r="E948" s="127"/>
      <c r="F948" s="127"/>
      <c r="G948" s="127"/>
      <c r="H948" s="135"/>
      <c r="I948" s="132"/>
      <c r="J948" s="127"/>
      <c r="K948" s="75"/>
    </row>
    <row r="949" spans="1:11" x14ac:dyDescent="0.25">
      <c r="A949" s="130"/>
      <c r="B949" s="127"/>
      <c r="C949" s="155"/>
      <c r="D949" s="126"/>
      <c r="E949" s="127"/>
      <c r="F949" s="127"/>
      <c r="G949" s="127"/>
      <c r="H949" s="135"/>
      <c r="I949" s="132"/>
      <c r="J949" s="127"/>
      <c r="K949" s="75"/>
    </row>
    <row r="950" spans="1:11" x14ac:dyDescent="0.25">
      <c r="A950" s="130"/>
      <c r="B950" s="127"/>
      <c r="C950" s="155"/>
      <c r="D950" s="126"/>
      <c r="E950" s="127"/>
      <c r="F950" s="127"/>
      <c r="G950" s="147"/>
      <c r="H950" s="135"/>
      <c r="I950" s="132"/>
      <c r="J950" s="127"/>
      <c r="K950" s="75"/>
    </row>
    <row r="951" spans="1:11" x14ac:dyDescent="0.25">
      <c r="A951" s="130"/>
      <c r="B951" s="127"/>
      <c r="C951" s="155"/>
      <c r="D951" s="126"/>
      <c r="E951" s="127"/>
      <c r="F951" s="127"/>
      <c r="G951" s="127"/>
      <c r="H951" s="135"/>
      <c r="I951" s="127"/>
      <c r="J951" s="127"/>
      <c r="K951" s="75"/>
    </row>
    <row r="952" spans="1:11" x14ac:dyDescent="0.25">
      <c r="A952" s="130"/>
      <c r="B952" s="127"/>
      <c r="C952" s="155"/>
      <c r="D952" s="126"/>
      <c r="E952" s="127"/>
      <c r="F952" s="127"/>
      <c r="G952" s="147"/>
      <c r="H952" s="135"/>
      <c r="I952" s="132"/>
      <c r="J952" s="127"/>
      <c r="K952" s="75"/>
    </row>
    <row r="953" spans="1:11" x14ac:dyDescent="0.25">
      <c r="A953" s="130"/>
      <c r="B953" s="127"/>
      <c r="C953" s="155"/>
      <c r="D953" s="126"/>
      <c r="E953" s="127"/>
      <c r="F953" s="127"/>
      <c r="G953" s="127"/>
      <c r="H953" s="135"/>
      <c r="I953" s="132"/>
      <c r="J953" s="127"/>
      <c r="K953" s="75"/>
    </row>
    <row r="954" spans="1:11" x14ac:dyDescent="0.25">
      <c r="A954" s="130"/>
      <c r="B954" s="127"/>
      <c r="C954" s="155"/>
      <c r="D954" s="126"/>
      <c r="E954" s="127"/>
      <c r="F954" s="127"/>
      <c r="G954" s="127"/>
      <c r="H954" s="135"/>
      <c r="I954" s="132"/>
      <c r="J954" s="127"/>
      <c r="K954" s="75"/>
    </row>
    <row r="955" spans="1:11" x14ac:dyDescent="0.25">
      <c r="A955" s="130"/>
      <c r="B955" s="127"/>
      <c r="C955" s="155"/>
      <c r="D955" s="126"/>
      <c r="E955" s="127"/>
      <c r="F955" s="127"/>
      <c r="G955" s="127"/>
      <c r="H955" s="135"/>
      <c r="I955" s="132"/>
      <c r="J955" s="127"/>
      <c r="K955" s="75"/>
    </row>
    <row r="956" spans="1:11" x14ac:dyDescent="0.25">
      <c r="A956" s="130"/>
      <c r="B956" s="127"/>
      <c r="C956" s="155"/>
      <c r="D956" s="126"/>
      <c r="E956" s="127"/>
      <c r="F956" s="127"/>
      <c r="G956" s="147"/>
      <c r="H956" s="135"/>
      <c r="I956" s="132"/>
      <c r="J956" s="127"/>
      <c r="K956" s="75"/>
    </row>
    <row r="957" spans="1:11" x14ac:dyDescent="0.25">
      <c r="A957" s="130"/>
      <c r="B957" s="127"/>
      <c r="C957" s="155"/>
      <c r="D957" s="126"/>
      <c r="E957" s="127"/>
      <c r="F957" s="127"/>
      <c r="G957" s="127"/>
      <c r="H957" s="135"/>
      <c r="I957" s="132"/>
      <c r="J957" s="127"/>
      <c r="K957" s="75"/>
    </row>
    <row r="958" spans="1:11" x14ac:dyDescent="0.25">
      <c r="A958" s="130"/>
      <c r="B958" s="127"/>
      <c r="C958" s="155"/>
      <c r="D958" s="126"/>
      <c r="E958" s="127"/>
      <c r="F958" s="127"/>
      <c r="G958" s="127"/>
      <c r="H958" s="135"/>
      <c r="I958" s="127"/>
      <c r="J958" s="127"/>
      <c r="K958" s="75"/>
    </row>
    <row r="959" spans="1:11" x14ac:dyDescent="0.25">
      <c r="A959" s="130"/>
      <c r="B959" s="127"/>
      <c r="C959" s="155"/>
      <c r="D959" s="126"/>
      <c r="E959" s="127"/>
      <c r="F959" s="127"/>
      <c r="G959" s="127"/>
      <c r="H959" s="135"/>
      <c r="I959" s="132"/>
      <c r="J959" s="127"/>
      <c r="K959" s="75"/>
    </row>
    <row r="960" spans="1:11" x14ac:dyDescent="0.25">
      <c r="A960" s="130"/>
      <c r="B960" s="127"/>
      <c r="C960" s="155"/>
      <c r="D960" s="126"/>
      <c r="E960" s="127"/>
      <c r="F960" s="127"/>
      <c r="G960" s="147"/>
      <c r="H960" s="135"/>
      <c r="I960" s="132"/>
      <c r="J960" s="127"/>
      <c r="K960" s="75"/>
    </row>
    <row r="961" spans="1:11" x14ac:dyDescent="0.25">
      <c r="A961" s="130"/>
      <c r="B961" s="127"/>
      <c r="C961" s="155"/>
      <c r="D961" s="126"/>
      <c r="E961" s="127"/>
      <c r="F961" s="127"/>
      <c r="G961" s="147"/>
      <c r="H961" s="135"/>
      <c r="I961" s="132"/>
      <c r="J961" s="127"/>
      <c r="K961" s="75"/>
    </row>
    <row r="962" spans="1:11" x14ac:dyDescent="0.25">
      <c r="A962" s="130"/>
      <c r="B962" s="127"/>
      <c r="C962" s="155"/>
      <c r="D962" s="126"/>
      <c r="E962" s="127"/>
      <c r="F962" s="127"/>
      <c r="G962" s="147"/>
      <c r="H962" s="135"/>
      <c r="I962" s="132"/>
      <c r="J962" s="127"/>
      <c r="K962" s="75"/>
    </row>
    <row r="963" spans="1:11" x14ac:dyDescent="0.25">
      <c r="A963" s="130"/>
      <c r="B963" s="127"/>
      <c r="C963" s="155"/>
      <c r="D963" s="126"/>
      <c r="E963" s="127"/>
      <c r="F963" s="127"/>
      <c r="G963" s="147"/>
      <c r="H963" s="135"/>
      <c r="I963" s="132"/>
      <c r="J963" s="127"/>
      <c r="K963" s="75"/>
    </row>
    <row r="964" spans="1:11" x14ac:dyDescent="0.25">
      <c r="A964" s="130"/>
      <c r="B964" s="127"/>
      <c r="C964" s="155"/>
      <c r="D964" s="126"/>
      <c r="E964" s="127"/>
      <c r="F964" s="127"/>
      <c r="G964" s="127"/>
      <c r="H964" s="135"/>
      <c r="I964" s="132"/>
      <c r="J964" s="127"/>
      <c r="K964" s="75"/>
    </row>
    <row r="965" spans="1:11" x14ac:dyDescent="0.25">
      <c r="A965" s="130"/>
      <c r="B965" s="127"/>
      <c r="C965" s="155"/>
      <c r="D965" s="126"/>
      <c r="E965" s="127"/>
      <c r="F965" s="127"/>
      <c r="G965" s="127"/>
      <c r="H965" s="135"/>
      <c r="I965" s="132"/>
      <c r="J965" s="127"/>
      <c r="K965" s="75"/>
    </row>
    <row r="966" spans="1:11" x14ac:dyDescent="0.25">
      <c r="A966" s="130"/>
      <c r="B966" s="127"/>
      <c r="C966" s="155"/>
      <c r="D966" s="126"/>
      <c r="E966" s="127"/>
      <c r="F966" s="127"/>
      <c r="G966" s="127"/>
      <c r="H966" s="135"/>
      <c r="I966" s="132"/>
      <c r="J966" s="127"/>
      <c r="K966" s="75"/>
    </row>
    <row r="967" spans="1:11" x14ac:dyDescent="0.25">
      <c r="A967" s="130"/>
      <c r="B967" s="127"/>
      <c r="C967" s="155"/>
      <c r="D967" s="126"/>
      <c r="E967" s="127"/>
      <c r="F967" s="127"/>
      <c r="G967" s="127"/>
      <c r="H967" s="135"/>
      <c r="I967" s="132"/>
      <c r="J967" s="127"/>
      <c r="K967" s="75"/>
    </row>
    <row r="968" spans="1:11" x14ac:dyDescent="0.25">
      <c r="A968" s="130"/>
      <c r="B968" s="127"/>
      <c r="C968" s="155"/>
      <c r="D968" s="126"/>
      <c r="E968" s="127"/>
      <c r="F968" s="127"/>
      <c r="G968" s="147"/>
      <c r="H968" s="135"/>
      <c r="I968" s="132"/>
      <c r="J968" s="127"/>
      <c r="K968" s="75"/>
    </row>
    <row r="969" spans="1:11" x14ac:dyDescent="0.25">
      <c r="A969" s="130"/>
      <c r="B969" s="127"/>
      <c r="C969" s="155"/>
      <c r="D969" s="126"/>
      <c r="E969" s="127"/>
      <c r="F969" s="127"/>
      <c r="G969" s="147"/>
      <c r="H969" s="135"/>
      <c r="I969" s="132"/>
      <c r="J969" s="127"/>
      <c r="K969" s="75"/>
    </row>
    <row r="970" spans="1:11" x14ac:dyDescent="0.25">
      <c r="A970" s="130"/>
      <c r="B970" s="127"/>
      <c r="C970" s="155"/>
      <c r="D970" s="126"/>
      <c r="E970" s="127"/>
      <c r="F970" s="127"/>
      <c r="G970" s="127"/>
      <c r="H970" s="135"/>
      <c r="I970" s="132"/>
      <c r="J970" s="127"/>
      <c r="K970" s="75"/>
    </row>
    <row r="971" spans="1:11" x14ac:dyDescent="0.25">
      <c r="A971" s="130"/>
      <c r="B971" s="127"/>
      <c r="C971" s="155"/>
      <c r="D971" s="126"/>
      <c r="E971" s="127"/>
      <c r="F971" s="127"/>
      <c r="G971" s="127"/>
      <c r="H971" s="135"/>
      <c r="I971" s="132"/>
      <c r="J971" s="127"/>
      <c r="K971" s="75"/>
    </row>
    <row r="972" spans="1:11" x14ac:dyDescent="0.25">
      <c r="A972" s="130"/>
      <c r="B972" s="127"/>
      <c r="C972" s="155"/>
      <c r="D972" s="126"/>
      <c r="E972" s="127"/>
      <c r="F972" s="127"/>
      <c r="G972" s="147"/>
      <c r="H972" s="135"/>
      <c r="I972" s="132"/>
      <c r="J972" s="127"/>
      <c r="K972" s="75"/>
    </row>
    <row r="973" spans="1:11" x14ac:dyDescent="0.25">
      <c r="A973" s="130"/>
      <c r="B973" s="127"/>
      <c r="C973" s="155"/>
      <c r="D973" s="126"/>
      <c r="E973" s="127"/>
      <c r="F973" s="127"/>
      <c r="G973" s="147"/>
      <c r="H973" s="135"/>
      <c r="I973" s="132"/>
      <c r="J973" s="127"/>
      <c r="K973" s="75"/>
    </row>
    <row r="974" spans="1:11" x14ac:dyDescent="0.25">
      <c r="A974" s="130"/>
      <c r="B974" s="127"/>
      <c r="C974" s="155"/>
      <c r="D974" s="126"/>
      <c r="E974" s="127"/>
      <c r="F974" s="127"/>
      <c r="G974" s="127"/>
      <c r="H974" s="135"/>
      <c r="I974" s="132"/>
      <c r="J974" s="127"/>
      <c r="K974" s="75"/>
    </row>
    <row r="975" spans="1:11" x14ac:dyDescent="0.25">
      <c r="A975" s="130"/>
      <c r="B975" s="127"/>
      <c r="C975" s="155"/>
      <c r="D975" s="126"/>
      <c r="E975" s="127"/>
      <c r="F975" s="127"/>
      <c r="G975" s="147"/>
      <c r="H975" s="135"/>
      <c r="I975" s="132"/>
      <c r="J975" s="127"/>
      <c r="K975" s="75"/>
    </row>
    <row r="976" spans="1:11" x14ac:dyDescent="0.25">
      <c r="A976" s="130"/>
      <c r="B976" s="127"/>
      <c r="C976" s="155"/>
      <c r="D976" s="126"/>
      <c r="E976" s="127"/>
      <c r="F976" s="127"/>
      <c r="G976" s="147"/>
      <c r="H976" s="135"/>
      <c r="I976" s="132"/>
      <c r="J976" s="127"/>
      <c r="K976" s="75"/>
    </row>
    <row r="977" spans="1:11" x14ac:dyDescent="0.25">
      <c r="A977" s="130"/>
      <c r="B977" s="127"/>
      <c r="C977" s="155"/>
      <c r="D977" s="126"/>
      <c r="E977" s="127"/>
      <c r="F977" s="127"/>
      <c r="G977" s="147"/>
      <c r="H977" s="135"/>
      <c r="I977" s="132"/>
      <c r="J977" s="127"/>
      <c r="K977" s="75"/>
    </row>
    <row r="978" spans="1:11" x14ac:dyDescent="0.25">
      <c r="A978" s="130"/>
      <c r="B978" s="127"/>
      <c r="C978" s="155"/>
      <c r="D978" s="126"/>
      <c r="E978" s="127"/>
      <c r="F978" s="127"/>
      <c r="G978" s="147"/>
      <c r="H978" s="135"/>
      <c r="I978" s="132"/>
      <c r="J978" s="127"/>
      <c r="K978" s="75"/>
    </row>
    <row r="979" spans="1:11" x14ac:dyDescent="0.25">
      <c r="A979" s="130"/>
      <c r="B979" s="127"/>
      <c r="C979" s="127"/>
      <c r="D979" s="126"/>
      <c r="E979" s="127"/>
      <c r="F979" s="127"/>
      <c r="G979" s="147"/>
      <c r="H979" s="135"/>
      <c r="I979" s="132"/>
      <c r="J979" s="127"/>
      <c r="K979" s="75"/>
    </row>
    <row r="980" spans="1:11" x14ac:dyDescent="0.25">
      <c r="A980" s="130"/>
      <c r="B980" s="127"/>
      <c r="C980" s="127"/>
      <c r="D980" s="126"/>
      <c r="E980" s="127"/>
      <c r="F980" s="127"/>
      <c r="G980" s="147"/>
      <c r="H980" s="135"/>
      <c r="I980" s="132"/>
      <c r="J980" s="127"/>
      <c r="K980" s="75"/>
    </row>
    <row r="981" spans="1:11" x14ac:dyDescent="0.25">
      <c r="A981" s="130"/>
      <c r="B981" s="127"/>
      <c r="C981" s="127"/>
      <c r="D981" s="126"/>
      <c r="E981" s="127"/>
      <c r="F981" s="127"/>
      <c r="G981" s="127"/>
      <c r="H981" s="135"/>
      <c r="I981" s="132"/>
      <c r="J981" s="127"/>
      <c r="K981" s="75"/>
    </row>
    <row r="982" spans="1:11" x14ac:dyDescent="0.25">
      <c r="A982" s="130"/>
      <c r="B982" s="127"/>
      <c r="C982" s="127"/>
      <c r="D982" s="126"/>
      <c r="E982" s="127"/>
      <c r="F982" s="127"/>
      <c r="G982" s="147"/>
      <c r="H982" s="135"/>
      <c r="I982" s="132"/>
      <c r="J982" s="127"/>
      <c r="K982" s="75"/>
    </row>
    <row r="983" spans="1:11" x14ac:dyDescent="0.25">
      <c r="A983" s="130"/>
      <c r="B983" s="127"/>
      <c r="C983" s="127"/>
      <c r="D983" s="126"/>
      <c r="E983" s="127"/>
      <c r="F983" s="127"/>
      <c r="G983" s="127"/>
      <c r="H983" s="135"/>
      <c r="I983" s="132"/>
      <c r="J983" s="127"/>
      <c r="K983" s="75"/>
    </row>
    <row r="984" spans="1:11" x14ac:dyDescent="0.25">
      <c r="A984" s="130"/>
      <c r="B984" s="127"/>
      <c r="C984" s="127"/>
      <c r="D984" s="126"/>
      <c r="E984" s="127"/>
      <c r="F984" s="127"/>
      <c r="G984" s="127"/>
      <c r="H984" s="135"/>
      <c r="I984" s="132"/>
      <c r="J984" s="127"/>
      <c r="K984" s="75"/>
    </row>
    <row r="985" spans="1:11" x14ac:dyDescent="0.25">
      <c r="A985" s="130"/>
      <c r="B985" s="127"/>
      <c r="C985" s="127"/>
      <c r="D985" s="126"/>
      <c r="E985" s="127"/>
      <c r="F985" s="127"/>
      <c r="G985" s="127"/>
      <c r="H985" s="135"/>
      <c r="I985" s="132"/>
      <c r="J985" s="127"/>
      <c r="K985" s="75"/>
    </row>
    <row r="986" spans="1:11" x14ac:dyDescent="0.25">
      <c r="A986" s="130"/>
      <c r="B986" s="127"/>
      <c r="C986" s="127"/>
      <c r="D986" s="126"/>
      <c r="E986" s="127"/>
      <c r="F986" s="127"/>
      <c r="G986" s="127"/>
      <c r="H986" s="135"/>
      <c r="I986" s="132"/>
      <c r="J986" s="127"/>
      <c r="K986" s="75"/>
    </row>
    <row r="987" spans="1:11" x14ac:dyDescent="0.25">
      <c r="A987" s="130"/>
      <c r="B987" s="127"/>
      <c r="C987" s="127"/>
      <c r="D987" s="126"/>
      <c r="E987" s="127"/>
      <c r="F987" s="127"/>
      <c r="G987" s="147"/>
      <c r="H987" s="135"/>
      <c r="I987" s="132"/>
      <c r="J987" s="127"/>
      <c r="K987" s="75"/>
    </row>
    <row r="988" spans="1:11" x14ac:dyDescent="0.25">
      <c r="A988" s="130"/>
      <c r="B988" s="127"/>
      <c r="C988" s="155"/>
      <c r="D988" s="126"/>
      <c r="E988" s="127"/>
      <c r="F988" s="127"/>
      <c r="G988" s="127"/>
      <c r="H988" s="135"/>
      <c r="I988" s="132"/>
      <c r="J988" s="127"/>
      <c r="K988" s="75"/>
    </row>
    <row r="989" spans="1:11" x14ac:dyDescent="0.25">
      <c r="A989" s="130"/>
      <c r="B989" s="127"/>
      <c r="C989" s="155"/>
      <c r="D989" s="126"/>
      <c r="E989" s="127"/>
      <c r="F989" s="127"/>
      <c r="G989" s="147"/>
      <c r="H989" s="135"/>
      <c r="I989" s="132"/>
      <c r="J989" s="127"/>
      <c r="K989" s="75"/>
    </row>
    <row r="990" spans="1:11" x14ac:dyDescent="0.25">
      <c r="A990" s="130"/>
      <c r="B990" s="127"/>
      <c r="C990" s="155"/>
      <c r="D990" s="126"/>
      <c r="E990" s="127"/>
      <c r="F990" s="127"/>
      <c r="G990" s="127"/>
      <c r="H990" s="135"/>
      <c r="I990" s="132"/>
      <c r="J990" s="127"/>
      <c r="K990" s="75"/>
    </row>
    <row r="991" spans="1:11" x14ac:dyDescent="0.25">
      <c r="A991" s="130"/>
      <c r="B991" s="127"/>
      <c r="C991" s="155"/>
      <c r="D991" s="126"/>
      <c r="E991" s="127"/>
      <c r="F991" s="127"/>
      <c r="G991" s="127"/>
      <c r="H991" s="135"/>
      <c r="I991" s="127"/>
      <c r="J991" s="127"/>
      <c r="K991" s="75"/>
    </row>
    <row r="992" spans="1:11" x14ac:dyDescent="0.25">
      <c r="A992" s="130"/>
      <c r="B992" s="127"/>
      <c r="C992" s="155"/>
      <c r="D992" s="126"/>
      <c r="E992" s="127"/>
      <c r="F992" s="127"/>
      <c r="G992" s="147"/>
      <c r="H992" s="135"/>
      <c r="I992" s="132"/>
      <c r="J992" s="127"/>
      <c r="K992" s="75"/>
    </row>
    <row r="993" spans="1:11" x14ac:dyDescent="0.25">
      <c r="A993" s="130"/>
      <c r="B993" s="127"/>
      <c r="C993" s="155"/>
      <c r="D993" s="126"/>
      <c r="E993" s="127"/>
      <c r="F993" s="127"/>
      <c r="G993" s="127"/>
      <c r="H993" s="135"/>
      <c r="I993" s="132"/>
      <c r="J993" s="127"/>
      <c r="K993" s="75"/>
    </row>
    <row r="994" spans="1:11" x14ac:dyDescent="0.25">
      <c r="A994" s="130"/>
      <c r="B994" s="127"/>
      <c r="C994" s="155"/>
      <c r="D994" s="126"/>
      <c r="E994" s="127"/>
      <c r="F994" s="127"/>
      <c r="G994" s="127"/>
      <c r="H994" s="135"/>
      <c r="I994" s="127"/>
      <c r="J994" s="127"/>
      <c r="K994" s="75"/>
    </row>
    <row r="995" spans="1:11" x14ac:dyDescent="0.25">
      <c r="A995" s="130"/>
      <c r="B995" s="127"/>
      <c r="C995" s="155"/>
      <c r="D995" s="126"/>
      <c r="E995" s="127"/>
      <c r="F995" s="127"/>
      <c r="G995" s="147"/>
      <c r="H995" s="135"/>
      <c r="I995" s="132"/>
      <c r="J995" s="127"/>
      <c r="K995" s="75"/>
    </row>
    <row r="996" spans="1:11" x14ac:dyDescent="0.25">
      <c r="A996" s="130"/>
      <c r="B996" s="127"/>
      <c r="C996" s="155"/>
      <c r="D996" s="126"/>
      <c r="E996" s="127"/>
      <c r="F996" s="127"/>
      <c r="G996" s="147"/>
      <c r="H996" s="135"/>
      <c r="I996" s="132"/>
      <c r="J996" s="127"/>
      <c r="K996" s="75"/>
    </row>
    <row r="997" spans="1:11" x14ac:dyDescent="0.25">
      <c r="A997" s="130"/>
      <c r="B997" s="127"/>
      <c r="C997" s="155"/>
      <c r="D997" s="126"/>
      <c r="E997" s="127"/>
      <c r="F997" s="127"/>
      <c r="G997" s="127"/>
      <c r="H997" s="135"/>
      <c r="I997" s="132"/>
      <c r="J997" s="127"/>
      <c r="K997" s="75"/>
    </row>
    <row r="998" spans="1:11" x14ac:dyDescent="0.25">
      <c r="A998" s="130"/>
      <c r="B998" s="127"/>
      <c r="C998" s="155"/>
      <c r="D998" s="126"/>
      <c r="E998" s="127"/>
      <c r="F998" s="127"/>
      <c r="G998" s="127"/>
      <c r="H998" s="135"/>
      <c r="I998" s="132"/>
      <c r="J998" s="127"/>
      <c r="K998" s="75"/>
    </row>
    <row r="999" spans="1:11" x14ac:dyDescent="0.25">
      <c r="A999" s="130"/>
      <c r="B999" s="127"/>
      <c r="C999" s="155"/>
      <c r="D999" s="126"/>
      <c r="E999" s="127"/>
      <c r="F999" s="127"/>
      <c r="G999" s="127"/>
      <c r="H999" s="135"/>
      <c r="I999" s="132"/>
      <c r="J999" s="127"/>
      <c r="K999" s="75"/>
    </row>
    <row r="1000" spans="1:11" x14ac:dyDescent="0.25">
      <c r="A1000" s="130"/>
      <c r="B1000" s="127"/>
      <c r="C1000" s="155"/>
      <c r="D1000" s="126"/>
      <c r="E1000" s="127"/>
      <c r="F1000" s="127"/>
      <c r="G1000" s="127"/>
      <c r="H1000" s="135"/>
      <c r="I1000" s="132"/>
      <c r="J1000" s="127"/>
      <c r="K1000" s="75"/>
    </row>
    <row r="1001" spans="1:11" x14ac:dyDescent="0.25">
      <c r="A1001" s="130"/>
      <c r="B1001" s="127"/>
      <c r="C1001" s="155"/>
      <c r="D1001" s="126"/>
      <c r="E1001" s="127"/>
      <c r="F1001" s="127"/>
      <c r="G1001" s="127"/>
      <c r="H1001" s="135"/>
      <c r="I1001" s="132"/>
      <c r="J1001" s="127"/>
      <c r="K1001" s="75"/>
    </row>
    <row r="1002" spans="1:11" x14ac:dyDescent="0.25">
      <c r="A1002" s="130"/>
      <c r="B1002" s="127"/>
      <c r="C1002" s="155"/>
      <c r="D1002" s="126"/>
      <c r="E1002" s="127"/>
      <c r="F1002" s="127"/>
      <c r="G1002" s="127"/>
      <c r="H1002" s="135"/>
      <c r="I1002" s="127"/>
      <c r="J1002" s="127"/>
      <c r="K1002" s="75"/>
    </row>
    <row r="1003" spans="1:11" x14ac:dyDescent="0.25">
      <c r="A1003" s="130"/>
      <c r="B1003" s="127"/>
      <c r="C1003" s="155"/>
      <c r="D1003" s="126"/>
      <c r="E1003" s="127"/>
      <c r="F1003" s="127"/>
      <c r="G1003" s="127"/>
      <c r="H1003" s="135"/>
      <c r="I1003" s="132"/>
      <c r="J1003" s="127"/>
      <c r="K1003" s="75"/>
    </row>
    <row r="1004" spans="1:11" x14ac:dyDescent="0.25">
      <c r="A1004" s="130"/>
      <c r="B1004" s="127"/>
      <c r="C1004" s="155"/>
      <c r="D1004" s="126"/>
      <c r="E1004" s="127"/>
      <c r="F1004" s="127"/>
      <c r="G1004" s="127"/>
      <c r="H1004" s="135"/>
      <c r="I1004" s="132"/>
      <c r="J1004" s="127"/>
      <c r="K1004" s="75"/>
    </row>
    <row r="1005" spans="1:11" x14ac:dyDescent="0.25">
      <c r="A1005" s="130"/>
      <c r="B1005" s="127"/>
      <c r="C1005" s="155"/>
      <c r="D1005" s="126"/>
      <c r="E1005" s="127"/>
      <c r="F1005" s="127"/>
      <c r="G1005" s="147"/>
      <c r="H1005" s="135"/>
      <c r="I1005" s="132"/>
      <c r="J1005" s="127"/>
      <c r="K1005" s="75"/>
    </row>
    <row r="1006" spans="1:11" x14ac:dyDescent="0.25">
      <c r="A1006" s="130"/>
      <c r="B1006" s="127"/>
      <c r="C1006" s="155"/>
      <c r="D1006" s="126"/>
      <c r="E1006" s="127"/>
      <c r="F1006" s="127"/>
      <c r="G1006" s="127"/>
      <c r="H1006" s="135"/>
      <c r="I1006" s="132"/>
      <c r="J1006" s="127"/>
      <c r="K1006" s="75"/>
    </row>
    <row r="1007" spans="1:11" x14ac:dyDescent="0.25">
      <c r="A1007" s="130"/>
      <c r="B1007" s="127"/>
      <c r="C1007" s="155"/>
      <c r="D1007" s="126"/>
      <c r="E1007" s="127"/>
      <c r="F1007" s="127"/>
      <c r="G1007" s="127"/>
      <c r="H1007" s="135"/>
      <c r="I1007" s="132"/>
      <c r="J1007" s="127"/>
      <c r="K1007" s="75"/>
    </row>
    <row r="1008" spans="1:11" x14ac:dyDescent="0.25">
      <c r="A1008" s="130"/>
      <c r="B1008" s="127"/>
      <c r="C1008" s="155"/>
      <c r="D1008" s="126"/>
      <c r="E1008" s="127"/>
      <c r="F1008" s="127"/>
      <c r="G1008" s="127"/>
      <c r="H1008" s="135"/>
      <c r="I1008" s="127"/>
      <c r="J1008" s="127"/>
      <c r="K1008" s="75"/>
    </row>
    <row r="1009" spans="1:11" x14ac:dyDescent="0.25">
      <c r="A1009" s="130"/>
      <c r="B1009" s="127"/>
      <c r="C1009" s="155"/>
      <c r="D1009" s="126"/>
      <c r="E1009" s="127"/>
      <c r="F1009" s="127"/>
      <c r="G1009" s="127"/>
      <c r="H1009" s="135"/>
      <c r="I1009" s="132"/>
      <c r="J1009" s="127"/>
      <c r="K1009" s="75"/>
    </row>
    <row r="1010" spans="1:11" x14ac:dyDescent="0.25">
      <c r="A1010" s="130"/>
      <c r="B1010" s="127"/>
      <c r="C1010" s="155"/>
      <c r="D1010" s="126"/>
      <c r="E1010" s="127"/>
      <c r="F1010" s="127"/>
      <c r="G1010" s="127"/>
      <c r="H1010" s="135"/>
      <c r="I1010" s="132"/>
      <c r="J1010" s="127"/>
      <c r="K1010" s="75"/>
    </row>
    <row r="1011" spans="1:11" x14ac:dyDescent="0.25">
      <c r="A1011" s="130"/>
      <c r="B1011" s="127"/>
      <c r="C1011" s="155"/>
      <c r="D1011" s="126"/>
      <c r="E1011" s="127"/>
      <c r="F1011" s="127"/>
      <c r="G1011" s="147"/>
      <c r="H1011" s="135"/>
      <c r="I1011" s="132"/>
      <c r="J1011" s="127"/>
      <c r="K1011" s="75"/>
    </row>
    <row r="1012" spans="1:11" x14ac:dyDescent="0.25">
      <c r="A1012" s="130"/>
      <c r="B1012" s="127"/>
      <c r="C1012" s="155"/>
      <c r="D1012" s="126"/>
      <c r="E1012" s="127"/>
      <c r="F1012" s="127"/>
      <c r="G1012" s="147"/>
      <c r="H1012" s="135"/>
      <c r="I1012" s="132"/>
      <c r="J1012" s="127"/>
      <c r="K1012" s="75"/>
    </row>
    <row r="1013" spans="1:11" x14ac:dyDescent="0.25">
      <c r="A1013" s="130"/>
      <c r="B1013" s="127"/>
      <c r="C1013" s="155"/>
      <c r="D1013" s="126"/>
      <c r="E1013" s="127"/>
      <c r="F1013" s="127"/>
      <c r="G1013" s="147"/>
      <c r="H1013" s="135"/>
      <c r="I1013" s="132"/>
      <c r="J1013" s="127"/>
      <c r="K1013" s="75"/>
    </row>
    <row r="1014" spans="1:11" x14ac:dyDescent="0.25">
      <c r="A1014" s="130"/>
      <c r="B1014" s="127"/>
      <c r="C1014" s="155"/>
      <c r="D1014" s="126"/>
      <c r="E1014" s="127"/>
      <c r="F1014" s="127"/>
      <c r="G1014" s="147"/>
      <c r="H1014" s="135"/>
      <c r="I1014" s="132"/>
      <c r="J1014" s="127"/>
      <c r="K1014" s="75"/>
    </row>
    <row r="1015" spans="1:11" x14ac:dyDescent="0.25">
      <c r="A1015" s="130"/>
      <c r="B1015" s="127"/>
      <c r="C1015" s="155"/>
      <c r="D1015" s="126"/>
      <c r="E1015" s="127"/>
      <c r="F1015" s="127"/>
      <c r="G1015" s="147"/>
      <c r="H1015" s="135"/>
      <c r="I1015" s="132"/>
      <c r="J1015" s="127"/>
      <c r="K1015" s="75"/>
    </row>
    <row r="1016" spans="1:11" x14ac:dyDescent="0.25">
      <c r="A1016" s="130"/>
      <c r="B1016" s="127"/>
      <c r="C1016" s="155"/>
      <c r="D1016" s="126"/>
      <c r="E1016" s="127"/>
      <c r="F1016" s="127"/>
      <c r="G1016" s="127"/>
      <c r="H1016" s="135"/>
      <c r="I1016" s="132"/>
      <c r="J1016" s="127"/>
      <c r="K1016" s="75"/>
    </row>
    <row r="1017" spans="1:11" x14ac:dyDescent="0.25">
      <c r="A1017" s="130"/>
      <c r="B1017" s="127"/>
      <c r="C1017" s="155"/>
      <c r="D1017" s="126"/>
      <c r="E1017" s="127"/>
      <c r="F1017" s="127"/>
      <c r="G1017" s="147"/>
      <c r="H1017" s="135"/>
      <c r="I1017" s="132"/>
      <c r="J1017" s="127"/>
      <c r="K1017" s="75"/>
    </row>
    <row r="1018" spans="1:11" x14ac:dyDescent="0.25">
      <c r="A1018" s="130"/>
      <c r="B1018" s="127"/>
      <c r="C1018" s="155"/>
      <c r="D1018" s="126"/>
      <c r="E1018" s="127"/>
      <c r="F1018" s="127"/>
      <c r="G1018" s="147"/>
      <c r="H1018" s="135"/>
      <c r="I1018" s="132"/>
      <c r="J1018" s="127"/>
      <c r="K1018" s="75"/>
    </row>
    <row r="1019" spans="1:11" x14ac:dyDescent="0.25">
      <c r="A1019" s="130"/>
      <c r="B1019" s="127"/>
      <c r="C1019" s="155"/>
      <c r="D1019" s="126"/>
      <c r="E1019" s="127"/>
      <c r="F1019" s="127"/>
      <c r="G1019" s="147"/>
      <c r="H1019" s="135"/>
      <c r="I1019" s="132"/>
      <c r="J1019" s="127"/>
      <c r="K1019" s="75"/>
    </row>
    <row r="1020" spans="1:11" x14ac:dyDescent="0.25">
      <c r="A1020" s="130"/>
      <c r="B1020" s="127"/>
      <c r="C1020" s="155"/>
      <c r="D1020" s="126"/>
      <c r="E1020" s="127"/>
      <c r="F1020" s="127"/>
      <c r="G1020" s="127"/>
      <c r="H1020" s="135"/>
      <c r="I1020" s="132"/>
      <c r="J1020" s="127"/>
      <c r="K1020" s="75"/>
    </row>
    <row r="1021" spans="1:11" x14ac:dyDescent="0.25">
      <c r="A1021" s="130"/>
      <c r="B1021" s="127"/>
      <c r="C1021" s="155"/>
      <c r="D1021" s="126"/>
      <c r="E1021" s="127"/>
      <c r="F1021" s="127"/>
      <c r="G1021" s="127"/>
      <c r="H1021" s="135"/>
      <c r="I1021" s="132"/>
      <c r="J1021" s="127"/>
      <c r="K1021" s="75"/>
    </row>
    <row r="1022" spans="1:11" x14ac:dyDescent="0.25">
      <c r="A1022" s="130"/>
      <c r="B1022" s="127"/>
      <c r="C1022" s="155"/>
      <c r="D1022" s="126"/>
      <c r="E1022" s="127"/>
      <c r="F1022" s="127"/>
      <c r="G1022" s="147"/>
      <c r="H1022" s="135"/>
      <c r="I1022" s="132"/>
      <c r="J1022" s="127"/>
      <c r="K1022" s="75"/>
    </row>
    <row r="1023" spans="1:11" x14ac:dyDescent="0.25">
      <c r="A1023" s="130"/>
      <c r="B1023" s="127"/>
      <c r="C1023" s="155"/>
      <c r="D1023" s="126"/>
      <c r="E1023" s="127"/>
      <c r="F1023" s="127"/>
      <c r="G1023" s="127"/>
      <c r="H1023" s="135"/>
      <c r="I1023" s="132"/>
      <c r="J1023" s="127"/>
      <c r="K1023" s="75"/>
    </row>
    <row r="1024" spans="1:11" x14ac:dyDescent="0.25">
      <c r="A1024" s="130"/>
      <c r="B1024" s="127"/>
      <c r="C1024" s="155"/>
      <c r="D1024" s="126"/>
      <c r="E1024" s="127"/>
      <c r="F1024" s="127"/>
      <c r="G1024" s="127"/>
      <c r="H1024" s="135"/>
      <c r="I1024" s="127"/>
      <c r="J1024" s="127"/>
      <c r="K1024" s="75"/>
    </row>
    <row r="1025" spans="1:11" x14ac:dyDescent="0.25">
      <c r="A1025" s="130"/>
      <c r="B1025" s="127"/>
      <c r="C1025" s="155"/>
      <c r="D1025" s="126"/>
      <c r="E1025" s="127"/>
      <c r="F1025" s="127"/>
      <c r="G1025" s="127"/>
      <c r="H1025" s="135"/>
      <c r="I1025" s="127"/>
      <c r="J1025" s="127"/>
      <c r="K1025" s="75"/>
    </row>
    <row r="1026" spans="1:11" x14ac:dyDescent="0.25">
      <c r="A1026" s="130"/>
      <c r="B1026" s="127"/>
      <c r="C1026" s="155"/>
      <c r="D1026" s="126"/>
      <c r="E1026" s="127"/>
      <c r="F1026" s="127"/>
      <c r="G1026" s="127"/>
      <c r="H1026" s="135"/>
      <c r="I1026" s="132"/>
      <c r="J1026" s="127"/>
      <c r="K1026" s="75"/>
    </row>
    <row r="1027" spans="1:11" x14ac:dyDescent="0.25">
      <c r="A1027" s="130"/>
      <c r="B1027" s="127"/>
      <c r="C1027" s="155"/>
      <c r="D1027" s="126"/>
      <c r="E1027" s="127"/>
      <c r="F1027" s="127"/>
      <c r="G1027" s="147"/>
      <c r="H1027" s="135"/>
      <c r="I1027" s="132"/>
      <c r="J1027" s="127"/>
      <c r="K1027" s="75"/>
    </row>
    <row r="1028" spans="1:11" x14ac:dyDescent="0.25">
      <c r="A1028" s="130"/>
      <c r="B1028" s="127"/>
      <c r="C1028" s="155"/>
      <c r="D1028" s="126"/>
      <c r="E1028" s="127"/>
      <c r="F1028" s="127"/>
      <c r="G1028" s="127"/>
      <c r="H1028" s="135"/>
      <c r="I1028" s="132"/>
      <c r="J1028" s="127"/>
      <c r="K1028" s="75"/>
    </row>
    <row r="1029" spans="1:11" x14ac:dyDescent="0.25">
      <c r="A1029" s="130"/>
      <c r="B1029" s="127"/>
      <c r="C1029" s="155"/>
      <c r="D1029" s="126"/>
      <c r="E1029" s="127"/>
      <c r="F1029" s="127"/>
      <c r="G1029" s="147"/>
      <c r="H1029" s="135"/>
      <c r="I1029" s="132"/>
      <c r="J1029" s="127"/>
      <c r="K1029" s="75"/>
    </row>
    <row r="1030" spans="1:11" x14ac:dyDescent="0.25">
      <c r="A1030" s="130"/>
      <c r="B1030" s="127"/>
      <c r="C1030" s="155"/>
      <c r="D1030" s="126"/>
      <c r="E1030" s="127"/>
      <c r="F1030" s="127"/>
      <c r="G1030" s="147"/>
      <c r="H1030" s="135"/>
      <c r="I1030" s="132"/>
      <c r="J1030" s="127"/>
      <c r="K1030" s="75"/>
    </row>
    <row r="1031" spans="1:11" x14ac:dyDescent="0.25">
      <c r="A1031" s="130"/>
      <c r="B1031" s="127"/>
      <c r="C1031" s="155"/>
      <c r="D1031" s="126"/>
      <c r="E1031" s="127"/>
      <c r="F1031" s="127"/>
      <c r="G1031" s="147"/>
      <c r="H1031" s="135"/>
      <c r="I1031" s="132"/>
      <c r="J1031" s="127"/>
      <c r="K1031" s="75"/>
    </row>
    <row r="1032" spans="1:11" x14ac:dyDescent="0.25">
      <c r="A1032" s="130"/>
      <c r="B1032" s="127"/>
      <c r="C1032" s="155"/>
      <c r="D1032" s="126"/>
      <c r="E1032" s="127"/>
      <c r="F1032" s="127"/>
      <c r="G1032" s="127"/>
      <c r="H1032" s="135"/>
      <c r="I1032" s="132"/>
      <c r="J1032" s="127"/>
      <c r="K1032" s="75"/>
    </row>
    <row r="1033" spans="1:11" x14ac:dyDescent="0.25">
      <c r="A1033" s="130"/>
      <c r="B1033" s="127"/>
      <c r="C1033" s="155"/>
      <c r="D1033" s="126"/>
      <c r="E1033" s="127"/>
      <c r="F1033" s="127"/>
      <c r="G1033" s="127"/>
      <c r="H1033" s="135"/>
      <c r="I1033" s="132"/>
      <c r="J1033" s="127"/>
      <c r="K1033" s="75"/>
    </row>
    <row r="1034" spans="1:11" x14ac:dyDescent="0.25">
      <c r="A1034" s="130"/>
      <c r="B1034" s="127"/>
      <c r="C1034" s="155"/>
      <c r="D1034" s="126"/>
      <c r="E1034" s="127"/>
      <c r="F1034" s="127"/>
      <c r="G1034" s="127"/>
      <c r="H1034" s="135"/>
      <c r="I1034" s="132"/>
      <c r="J1034" s="127"/>
      <c r="K1034" s="75"/>
    </row>
    <row r="1035" spans="1:11" x14ac:dyDescent="0.25">
      <c r="A1035" s="130"/>
      <c r="B1035" s="127"/>
      <c r="C1035" s="155"/>
      <c r="D1035" s="126"/>
      <c r="E1035" s="127"/>
      <c r="F1035" s="127"/>
      <c r="G1035" s="127"/>
      <c r="H1035" s="135"/>
      <c r="I1035" s="127"/>
      <c r="J1035" s="127"/>
      <c r="K1035" s="75"/>
    </row>
    <row r="1036" spans="1:11" x14ac:dyDescent="0.25">
      <c r="A1036" s="130"/>
      <c r="B1036" s="127"/>
      <c r="C1036" s="155"/>
      <c r="D1036" s="126"/>
      <c r="E1036" s="127"/>
      <c r="F1036" s="127"/>
      <c r="G1036" s="147"/>
      <c r="H1036" s="135"/>
      <c r="I1036" s="132"/>
      <c r="J1036" s="127"/>
      <c r="K1036" s="75"/>
    </row>
    <row r="1037" spans="1:11" x14ac:dyDescent="0.25">
      <c r="A1037" s="130"/>
      <c r="B1037" s="127"/>
      <c r="C1037" s="155"/>
      <c r="D1037" s="126"/>
      <c r="E1037" s="127"/>
      <c r="F1037" s="127"/>
      <c r="G1037" s="147"/>
      <c r="H1037" s="135"/>
      <c r="I1037" s="132"/>
      <c r="J1037" s="127"/>
      <c r="K1037" s="75"/>
    </row>
    <row r="1038" spans="1:11" x14ac:dyDescent="0.25">
      <c r="A1038" s="130"/>
      <c r="B1038" s="127"/>
      <c r="C1038" s="155"/>
      <c r="D1038" s="126"/>
      <c r="E1038" s="127"/>
      <c r="F1038" s="127"/>
      <c r="G1038" s="127"/>
      <c r="H1038" s="135"/>
      <c r="I1038" s="132"/>
      <c r="J1038" s="127"/>
      <c r="K1038" s="75"/>
    </row>
    <row r="1039" spans="1:11" x14ac:dyDescent="0.25">
      <c r="A1039" s="130"/>
      <c r="B1039" s="127"/>
      <c r="C1039" s="155"/>
      <c r="D1039" s="126"/>
      <c r="E1039" s="127"/>
      <c r="F1039" s="127"/>
      <c r="G1039" s="147"/>
      <c r="H1039" s="135"/>
      <c r="I1039" s="132"/>
      <c r="J1039" s="127"/>
      <c r="K1039" s="75"/>
    </row>
    <row r="1040" spans="1:11" x14ac:dyDescent="0.25">
      <c r="A1040" s="130"/>
      <c r="B1040" s="127"/>
      <c r="C1040" s="155"/>
      <c r="D1040" s="126"/>
      <c r="E1040" s="127"/>
      <c r="F1040" s="127"/>
      <c r="G1040" s="147"/>
      <c r="H1040" s="135"/>
      <c r="I1040" s="132"/>
      <c r="J1040" s="127"/>
      <c r="K1040" s="75"/>
    </row>
    <row r="1041" spans="1:11" x14ac:dyDescent="0.25">
      <c r="A1041" s="130"/>
      <c r="B1041" s="127"/>
      <c r="C1041" s="155"/>
      <c r="D1041" s="126"/>
      <c r="E1041" s="127"/>
      <c r="F1041" s="127"/>
      <c r="G1041" s="147"/>
      <c r="H1041" s="135"/>
      <c r="I1041" s="132"/>
      <c r="J1041" s="127"/>
      <c r="K1041" s="75"/>
    </row>
    <row r="1042" spans="1:11" x14ac:dyDescent="0.25">
      <c r="A1042" s="130"/>
      <c r="B1042" s="127"/>
      <c r="C1042" s="155"/>
      <c r="D1042" s="126"/>
      <c r="E1042" s="127"/>
      <c r="F1042" s="127"/>
      <c r="G1042" s="127"/>
      <c r="H1042" s="135"/>
      <c r="I1042" s="132"/>
      <c r="J1042" s="127"/>
      <c r="K1042" s="75"/>
    </row>
    <row r="1043" spans="1:11" x14ac:dyDescent="0.25">
      <c r="A1043" s="130"/>
      <c r="B1043" s="127"/>
      <c r="C1043" s="155"/>
      <c r="D1043" s="126"/>
      <c r="E1043" s="127"/>
      <c r="F1043" s="127"/>
      <c r="G1043" s="127"/>
      <c r="H1043" s="135"/>
      <c r="I1043" s="132"/>
      <c r="J1043" s="127"/>
      <c r="K1043" s="75"/>
    </row>
    <row r="1044" spans="1:11" x14ac:dyDescent="0.25">
      <c r="A1044" s="130"/>
      <c r="B1044" s="127"/>
      <c r="C1044" s="155"/>
      <c r="D1044" s="126"/>
      <c r="E1044" s="127"/>
      <c r="F1044" s="127"/>
      <c r="G1044" s="127"/>
      <c r="H1044" s="135"/>
      <c r="I1044" s="132"/>
      <c r="J1044" s="127"/>
      <c r="K1044" s="75"/>
    </row>
    <row r="1045" spans="1:11" x14ac:dyDescent="0.25">
      <c r="A1045" s="130"/>
      <c r="B1045" s="127"/>
      <c r="C1045" s="155"/>
      <c r="D1045" s="126"/>
      <c r="E1045" s="127"/>
      <c r="F1045" s="127"/>
      <c r="G1045" s="147"/>
      <c r="H1045" s="135"/>
      <c r="I1045" s="132"/>
      <c r="J1045" s="127"/>
      <c r="K1045" s="75"/>
    </row>
    <row r="1046" spans="1:11" x14ac:dyDescent="0.25">
      <c r="A1046" s="130"/>
      <c r="B1046" s="127"/>
      <c r="C1046" s="155"/>
      <c r="D1046" s="126"/>
      <c r="E1046" s="127"/>
      <c r="F1046" s="127"/>
      <c r="G1046" s="127"/>
      <c r="H1046" s="135"/>
      <c r="I1046" s="132"/>
      <c r="J1046" s="127"/>
      <c r="K1046" s="75"/>
    </row>
    <row r="1047" spans="1:11" x14ac:dyDescent="0.25">
      <c r="A1047" s="130"/>
      <c r="B1047" s="127"/>
      <c r="C1047" s="155"/>
      <c r="D1047" s="126"/>
      <c r="E1047" s="127"/>
      <c r="F1047" s="127"/>
      <c r="G1047" s="147"/>
      <c r="H1047" s="135"/>
      <c r="I1047" s="127"/>
      <c r="J1047" s="127"/>
      <c r="K1047" s="75"/>
    </row>
    <row r="1048" spans="1:11" x14ac:dyDescent="0.25">
      <c r="A1048" s="130"/>
      <c r="B1048" s="127"/>
      <c r="C1048" s="155"/>
      <c r="D1048" s="126"/>
      <c r="E1048" s="127"/>
      <c r="F1048" s="127"/>
      <c r="G1048" s="127"/>
      <c r="H1048" s="135"/>
      <c r="I1048" s="132"/>
      <c r="J1048" s="127"/>
      <c r="K1048" s="75"/>
    </row>
    <row r="1049" spans="1:11" x14ac:dyDescent="0.25">
      <c r="A1049" s="130"/>
      <c r="B1049" s="127"/>
      <c r="C1049" s="155"/>
      <c r="D1049" s="126"/>
      <c r="E1049" s="127"/>
      <c r="F1049" s="127"/>
      <c r="G1049" s="127"/>
      <c r="H1049" s="135"/>
      <c r="I1049" s="132"/>
      <c r="J1049" s="127"/>
      <c r="K1049" s="75"/>
    </row>
    <row r="1050" spans="1:11" x14ac:dyDescent="0.25">
      <c r="A1050" s="130"/>
      <c r="B1050" s="127"/>
      <c r="C1050" s="155"/>
      <c r="D1050" s="126"/>
      <c r="E1050" s="127"/>
      <c r="F1050" s="127"/>
      <c r="G1050" s="127"/>
      <c r="H1050" s="135"/>
      <c r="I1050" s="132"/>
      <c r="J1050" s="127"/>
      <c r="K1050" s="75"/>
    </row>
    <row r="1051" spans="1:11" x14ac:dyDescent="0.25">
      <c r="A1051" s="130"/>
      <c r="B1051" s="127"/>
      <c r="C1051" s="155"/>
      <c r="D1051" s="126"/>
      <c r="E1051" s="127"/>
      <c r="F1051" s="127"/>
      <c r="G1051" s="147"/>
      <c r="H1051" s="135"/>
      <c r="I1051" s="132"/>
      <c r="J1051" s="127"/>
      <c r="K1051" s="75"/>
    </row>
    <row r="1052" spans="1:11" x14ac:dyDescent="0.25">
      <c r="A1052" s="130"/>
      <c r="B1052" s="127"/>
      <c r="C1052" s="155"/>
      <c r="D1052" s="126"/>
      <c r="E1052" s="127"/>
      <c r="F1052" s="127"/>
      <c r="G1052" s="147"/>
      <c r="H1052" s="135"/>
      <c r="I1052" s="132"/>
      <c r="J1052" s="127"/>
      <c r="K1052" s="75"/>
    </row>
    <row r="1053" spans="1:11" x14ac:dyDescent="0.25">
      <c r="A1053" s="130"/>
      <c r="B1053" s="127"/>
      <c r="C1053" s="155"/>
      <c r="D1053" s="126"/>
      <c r="E1053" s="127"/>
      <c r="F1053" s="127"/>
      <c r="G1053" s="147"/>
      <c r="H1053" s="135"/>
      <c r="I1053" s="132"/>
      <c r="J1053" s="127"/>
      <c r="K1053" s="75"/>
    </row>
    <row r="1054" spans="1:11" x14ac:dyDescent="0.25">
      <c r="A1054" s="130"/>
      <c r="B1054" s="127"/>
      <c r="C1054" s="155"/>
      <c r="D1054" s="126"/>
      <c r="E1054" s="127"/>
      <c r="F1054" s="127"/>
      <c r="G1054" s="127"/>
      <c r="H1054" s="135"/>
      <c r="I1054" s="132"/>
      <c r="J1054" s="127"/>
      <c r="K1054" s="75"/>
    </row>
    <row r="1055" spans="1:11" x14ac:dyDescent="0.25">
      <c r="A1055" s="130"/>
      <c r="B1055" s="127"/>
      <c r="C1055" s="155"/>
      <c r="D1055" s="126"/>
      <c r="E1055" s="127"/>
      <c r="F1055" s="127"/>
      <c r="G1055" s="127"/>
      <c r="H1055" s="135"/>
      <c r="I1055" s="132"/>
      <c r="J1055" s="127"/>
      <c r="K1055" s="75"/>
    </row>
    <row r="1056" spans="1:11" x14ac:dyDescent="0.25">
      <c r="A1056" s="130"/>
      <c r="B1056" s="127"/>
      <c r="C1056" s="155"/>
      <c r="D1056" s="126"/>
      <c r="E1056" s="127"/>
      <c r="F1056" s="127"/>
      <c r="G1056" s="147"/>
      <c r="H1056" s="135"/>
      <c r="I1056" s="132"/>
      <c r="J1056" s="127"/>
      <c r="K1056" s="75"/>
    </row>
    <row r="1057" spans="1:11" x14ac:dyDescent="0.25">
      <c r="A1057" s="130"/>
      <c r="B1057" s="127"/>
      <c r="C1057" s="155"/>
      <c r="D1057" s="126"/>
      <c r="E1057" s="127"/>
      <c r="F1057" s="127"/>
      <c r="G1057" s="147"/>
      <c r="H1057" s="135"/>
      <c r="I1057" s="132"/>
      <c r="J1057" s="127"/>
      <c r="K1057" s="75"/>
    </row>
    <row r="1058" spans="1:11" x14ac:dyDescent="0.25">
      <c r="A1058" s="130"/>
      <c r="B1058" s="127"/>
      <c r="C1058" s="155"/>
      <c r="D1058" s="126"/>
      <c r="E1058" s="127"/>
      <c r="F1058" s="127"/>
      <c r="G1058" s="127"/>
      <c r="H1058" s="135"/>
      <c r="I1058" s="132"/>
      <c r="J1058" s="127"/>
      <c r="K1058" s="75"/>
    </row>
    <row r="1059" spans="1:11" x14ac:dyDescent="0.25">
      <c r="A1059" s="130"/>
      <c r="B1059" s="127"/>
      <c r="C1059" s="155"/>
      <c r="D1059" s="126"/>
      <c r="E1059" s="127"/>
      <c r="F1059" s="127"/>
      <c r="G1059" s="147"/>
      <c r="H1059" s="135"/>
      <c r="I1059" s="132"/>
      <c r="J1059" s="127"/>
      <c r="K1059" s="75"/>
    </row>
    <row r="1060" spans="1:11" x14ac:dyDescent="0.25">
      <c r="A1060" s="130"/>
      <c r="B1060" s="127"/>
      <c r="C1060" s="155"/>
      <c r="D1060" s="126"/>
      <c r="E1060" s="127"/>
      <c r="F1060" s="127"/>
      <c r="G1060" s="127"/>
      <c r="H1060" s="135"/>
      <c r="I1060" s="132"/>
      <c r="J1060" s="127"/>
      <c r="K1060" s="75"/>
    </row>
    <row r="1061" spans="1:11" x14ac:dyDescent="0.25">
      <c r="A1061" s="130"/>
      <c r="B1061" s="127"/>
      <c r="C1061" s="155"/>
      <c r="D1061" s="126"/>
      <c r="E1061" s="127"/>
      <c r="F1061" s="127"/>
      <c r="G1061" s="147"/>
      <c r="H1061" s="135"/>
      <c r="I1061" s="132"/>
      <c r="J1061" s="127"/>
      <c r="K1061" s="75"/>
    </row>
    <row r="1062" spans="1:11" x14ac:dyDescent="0.25">
      <c r="A1062" s="130"/>
      <c r="B1062" s="127"/>
      <c r="C1062" s="155"/>
      <c r="D1062" s="126"/>
      <c r="E1062" s="127"/>
      <c r="F1062" s="127"/>
      <c r="G1062" s="147"/>
      <c r="H1062" s="135"/>
      <c r="I1062" s="132"/>
      <c r="J1062" s="127"/>
      <c r="K1062" s="75"/>
    </row>
    <row r="1063" spans="1:11" x14ac:dyDescent="0.25">
      <c r="A1063" s="130"/>
      <c r="B1063" s="127"/>
      <c r="C1063" s="155"/>
      <c r="D1063" s="126"/>
      <c r="E1063" s="127"/>
      <c r="F1063" s="127"/>
      <c r="G1063" s="147"/>
      <c r="H1063" s="135"/>
      <c r="I1063" s="132"/>
      <c r="J1063" s="127"/>
      <c r="K1063" s="75"/>
    </row>
    <row r="1064" spans="1:11" x14ac:dyDescent="0.25">
      <c r="A1064" s="130"/>
      <c r="B1064" s="127"/>
      <c r="C1064" s="155"/>
      <c r="D1064" s="126"/>
      <c r="E1064" s="127"/>
      <c r="F1064" s="127"/>
      <c r="G1064" s="147"/>
      <c r="H1064" s="135"/>
      <c r="I1064" s="132"/>
      <c r="J1064" s="127"/>
      <c r="K1064" s="75"/>
    </row>
    <row r="1065" spans="1:11" x14ac:dyDescent="0.25">
      <c r="A1065" s="130"/>
      <c r="B1065" s="127"/>
      <c r="C1065" s="155"/>
      <c r="D1065" s="126"/>
      <c r="E1065" s="127"/>
      <c r="F1065" s="127"/>
      <c r="G1065" s="127"/>
      <c r="H1065" s="135"/>
      <c r="I1065" s="132"/>
      <c r="J1065" s="127"/>
      <c r="K1065" s="75"/>
    </row>
    <row r="1066" spans="1:11" x14ac:dyDescent="0.25">
      <c r="A1066" s="130"/>
      <c r="B1066" s="127"/>
      <c r="C1066" s="155"/>
      <c r="D1066" s="126"/>
      <c r="E1066" s="127"/>
      <c r="F1066" s="127"/>
      <c r="G1066" s="127"/>
      <c r="H1066" s="135"/>
      <c r="I1066" s="132"/>
      <c r="J1066" s="127"/>
      <c r="K1066" s="75"/>
    </row>
    <row r="1067" spans="1:11" x14ac:dyDescent="0.25">
      <c r="A1067" s="130"/>
      <c r="B1067" s="127"/>
      <c r="C1067" s="155"/>
      <c r="D1067" s="126"/>
      <c r="E1067" s="127"/>
      <c r="F1067" s="127"/>
      <c r="G1067" s="147"/>
      <c r="H1067" s="135"/>
      <c r="I1067" s="132"/>
      <c r="J1067" s="127"/>
      <c r="K1067" s="75"/>
    </row>
    <row r="1068" spans="1:11" x14ac:dyDescent="0.25">
      <c r="A1068" s="130"/>
      <c r="B1068" s="127"/>
      <c r="C1068" s="155"/>
      <c r="D1068" s="126"/>
      <c r="E1068" s="127"/>
      <c r="F1068" s="127"/>
      <c r="G1068" s="127"/>
      <c r="H1068" s="135"/>
      <c r="I1068" s="132"/>
      <c r="J1068" s="127"/>
      <c r="K1068" s="75"/>
    </row>
    <row r="1069" spans="1:11" x14ac:dyDescent="0.25">
      <c r="A1069" s="130"/>
      <c r="B1069" s="127"/>
      <c r="C1069" s="155"/>
      <c r="D1069" s="126"/>
      <c r="E1069" s="127"/>
      <c r="F1069" s="127"/>
      <c r="G1069" s="147"/>
      <c r="H1069" s="135"/>
      <c r="I1069" s="132"/>
      <c r="J1069" s="127"/>
      <c r="K1069" s="75"/>
    </row>
    <row r="1070" spans="1:11" x14ac:dyDescent="0.25">
      <c r="A1070" s="130"/>
      <c r="B1070" s="127"/>
      <c r="C1070" s="155"/>
      <c r="D1070" s="126"/>
      <c r="E1070" s="127"/>
      <c r="F1070" s="127"/>
      <c r="G1070" s="127"/>
      <c r="H1070" s="135"/>
      <c r="I1070" s="127"/>
      <c r="J1070" s="127"/>
      <c r="K1070" s="75"/>
    </row>
    <row r="1071" spans="1:11" x14ac:dyDescent="0.25">
      <c r="A1071" s="130"/>
      <c r="B1071" s="127"/>
      <c r="C1071" s="155"/>
      <c r="D1071" s="126"/>
      <c r="E1071" s="127"/>
      <c r="F1071" s="127"/>
      <c r="G1071" s="147"/>
      <c r="H1071" s="135"/>
      <c r="I1071" s="132"/>
      <c r="J1071" s="127"/>
      <c r="K1071" s="75"/>
    </row>
    <row r="1072" spans="1:11" x14ac:dyDescent="0.25">
      <c r="A1072" s="130"/>
      <c r="B1072" s="127"/>
      <c r="C1072" s="155"/>
      <c r="D1072" s="126"/>
      <c r="E1072" s="127"/>
      <c r="F1072" s="127"/>
      <c r="G1072" s="147"/>
      <c r="H1072" s="135"/>
      <c r="I1072" s="132"/>
      <c r="J1072" s="127"/>
      <c r="K1072" s="75"/>
    </row>
    <row r="1073" spans="1:11" x14ac:dyDescent="0.25">
      <c r="A1073" s="130"/>
      <c r="B1073" s="127"/>
      <c r="C1073" s="155"/>
      <c r="D1073" s="126"/>
      <c r="E1073" s="127"/>
      <c r="F1073" s="127"/>
      <c r="G1073" s="127"/>
      <c r="H1073" s="135"/>
      <c r="I1073" s="132"/>
      <c r="J1073" s="127"/>
      <c r="K1073" s="75"/>
    </row>
    <row r="1074" spans="1:11" x14ac:dyDescent="0.25">
      <c r="A1074" s="130"/>
      <c r="B1074" s="127"/>
      <c r="C1074" s="155"/>
      <c r="D1074" s="126"/>
      <c r="E1074" s="127"/>
      <c r="F1074" s="127"/>
      <c r="G1074" s="147"/>
      <c r="H1074" s="135"/>
      <c r="I1074" s="132"/>
      <c r="J1074" s="127"/>
      <c r="K1074" s="75"/>
    </row>
    <row r="1075" spans="1:11" x14ac:dyDescent="0.25">
      <c r="A1075" s="130"/>
      <c r="B1075" s="127"/>
      <c r="C1075" s="155"/>
      <c r="D1075" s="126"/>
      <c r="E1075" s="127"/>
      <c r="F1075" s="127"/>
      <c r="G1075" s="127"/>
      <c r="H1075" s="135"/>
      <c r="I1075" s="132"/>
      <c r="J1075" s="127"/>
      <c r="K1075" s="75"/>
    </row>
    <row r="1076" spans="1:11" x14ac:dyDescent="0.25">
      <c r="A1076" s="130"/>
      <c r="B1076" s="127"/>
      <c r="C1076" s="155"/>
      <c r="D1076" s="126"/>
      <c r="E1076" s="127"/>
      <c r="F1076" s="127"/>
      <c r="G1076" s="147"/>
      <c r="H1076" s="135"/>
      <c r="I1076" s="132"/>
      <c r="J1076" s="127"/>
      <c r="K1076" s="75"/>
    </row>
    <row r="1077" spans="1:11" x14ac:dyDescent="0.25">
      <c r="A1077" s="130"/>
      <c r="B1077" s="127"/>
      <c r="C1077" s="155"/>
      <c r="D1077" s="126"/>
      <c r="E1077" s="127"/>
      <c r="F1077" s="127"/>
      <c r="G1077" s="147"/>
      <c r="H1077" s="135"/>
      <c r="I1077" s="132"/>
      <c r="J1077" s="127"/>
      <c r="K1077" s="75"/>
    </row>
    <row r="1078" spans="1:11" x14ac:dyDescent="0.25">
      <c r="A1078" s="130"/>
      <c r="B1078" s="127"/>
      <c r="C1078" s="155"/>
      <c r="D1078" s="126"/>
      <c r="E1078" s="127"/>
      <c r="F1078" s="127"/>
      <c r="G1078" s="147"/>
      <c r="H1078" s="135"/>
      <c r="I1078" s="132"/>
      <c r="J1078" s="127"/>
      <c r="K1078" s="75"/>
    </row>
    <row r="1079" spans="1:11" x14ac:dyDescent="0.25">
      <c r="A1079" s="130"/>
      <c r="B1079" s="127"/>
      <c r="C1079" s="155"/>
      <c r="D1079" s="126"/>
      <c r="E1079" s="127"/>
      <c r="F1079" s="127"/>
      <c r="G1079" s="127"/>
      <c r="H1079" s="135"/>
      <c r="I1079" s="127"/>
      <c r="J1079" s="127"/>
      <c r="K1079" s="75"/>
    </row>
    <row r="1080" spans="1:11" x14ac:dyDescent="0.25">
      <c r="A1080" s="130"/>
      <c r="B1080" s="127"/>
      <c r="C1080" s="155"/>
      <c r="D1080" s="126"/>
      <c r="E1080" s="127"/>
      <c r="F1080" s="127"/>
      <c r="G1080" s="147"/>
      <c r="H1080" s="135"/>
      <c r="I1080" s="132"/>
      <c r="J1080" s="127"/>
      <c r="K1080" s="75"/>
    </row>
    <row r="1081" spans="1:11" x14ac:dyDescent="0.25">
      <c r="A1081" s="130"/>
      <c r="B1081" s="127"/>
      <c r="C1081" s="155"/>
      <c r="D1081" s="126"/>
      <c r="E1081" s="127"/>
      <c r="F1081" s="127"/>
      <c r="G1081" s="127"/>
      <c r="H1081" s="135"/>
      <c r="I1081" s="132"/>
      <c r="J1081" s="127"/>
      <c r="K1081" s="75"/>
    </row>
    <row r="1082" spans="1:11" x14ac:dyDescent="0.25">
      <c r="A1082" s="130"/>
      <c r="B1082" s="127"/>
      <c r="C1082" s="155"/>
      <c r="D1082" s="126"/>
      <c r="E1082" s="127"/>
      <c r="F1082" s="127"/>
      <c r="G1082" s="147"/>
      <c r="H1082" s="135"/>
      <c r="I1082" s="132"/>
      <c r="J1082" s="127"/>
      <c r="K1082" s="75"/>
    </row>
    <row r="1083" spans="1:11" x14ac:dyDescent="0.25">
      <c r="A1083" s="130"/>
      <c r="B1083" s="127"/>
      <c r="C1083" s="155"/>
      <c r="D1083" s="126"/>
      <c r="E1083" s="127"/>
      <c r="F1083" s="127"/>
      <c r="G1083" s="147"/>
      <c r="H1083" s="135"/>
      <c r="I1083" s="132"/>
      <c r="J1083" s="127"/>
      <c r="K1083" s="75"/>
    </row>
    <row r="1084" spans="1:11" x14ac:dyDescent="0.25">
      <c r="A1084" s="130"/>
      <c r="B1084" s="127"/>
      <c r="C1084" s="155"/>
      <c r="D1084" s="126"/>
      <c r="E1084" s="127"/>
      <c r="F1084" s="127"/>
      <c r="G1084" s="127"/>
      <c r="H1084" s="135"/>
      <c r="I1084" s="132"/>
      <c r="J1084" s="127"/>
      <c r="K1084" s="75"/>
    </row>
    <row r="1085" spans="1:11" x14ac:dyDescent="0.25">
      <c r="A1085" s="130"/>
      <c r="B1085" s="127"/>
      <c r="C1085" s="155"/>
      <c r="D1085" s="126"/>
      <c r="E1085" s="127"/>
      <c r="F1085" s="127"/>
      <c r="G1085" s="147"/>
      <c r="H1085" s="135"/>
      <c r="I1085" s="132"/>
      <c r="J1085" s="127"/>
      <c r="K1085" s="75"/>
    </row>
    <row r="1086" spans="1:11" x14ac:dyDescent="0.25">
      <c r="A1086" s="130"/>
      <c r="B1086" s="127"/>
      <c r="C1086" s="155"/>
      <c r="D1086" s="126"/>
      <c r="E1086" s="127"/>
      <c r="F1086" s="127"/>
      <c r="G1086" s="127"/>
      <c r="H1086" s="135"/>
      <c r="I1086" s="132"/>
      <c r="J1086" s="127"/>
      <c r="K1086" s="75"/>
    </row>
    <row r="1087" spans="1:11" x14ac:dyDescent="0.25">
      <c r="A1087" s="130"/>
      <c r="B1087" s="127"/>
      <c r="C1087" s="155"/>
      <c r="D1087" s="126"/>
      <c r="E1087" s="127"/>
      <c r="F1087" s="127"/>
      <c r="G1087" s="147"/>
      <c r="H1087" s="135"/>
      <c r="I1087" s="132"/>
      <c r="J1087" s="127"/>
      <c r="K1087" s="75"/>
    </row>
    <row r="1088" spans="1:11" x14ac:dyDescent="0.25">
      <c r="A1088" s="130"/>
      <c r="B1088" s="127"/>
      <c r="C1088" s="155"/>
      <c r="D1088" s="126"/>
      <c r="E1088" s="127"/>
      <c r="F1088" s="127"/>
      <c r="G1088" s="147"/>
      <c r="H1088" s="135"/>
      <c r="I1088" s="132"/>
      <c r="J1088" s="127"/>
      <c r="K1088" s="75"/>
    </row>
    <row r="1089" spans="1:11" x14ac:dyDescent="0.25">
      <c r="A1089" s="130"/>
      <c r="B1089" s="127"/>
      <c r="C1089" s="155"/>
      <c r="D1089" s="126"/>
      <c r="E1089" s="127"/>
      <c r="F1089" s="127"/>
      <c r="G1089" s="127"/>
      <c r="H1089" s="135"/>
      <c r="I1089" s="132"/>
      <c r="J1089" s="127"/>
      <c r="K1089" s="75"/>
    </row>
    <row r="1090" spans="1:11" x14ac:dyDescent="0.25">
      <c r="A1090" s="130"/>
      <c r="B1090" s="127"/>
      <c r="C1090" s="155"/>
      <c r="D1090" s="126"/>
      <c r="E1090" s="127"/>
      <c r="F1090" s="127"/>
      <c r="G1090" s="127"/>
      <c r="H1090" s="135"/>
      <c r="I1090" s="132"/>
      <c r="J1090" s="127"/>
      <c r="K1090" s="75"/>
    </row>
    <row r="1091" spans="1:11" x14ac:dyDescent="0.25">
      <c r="A1091" s="130"/>
      <c r="B1091" s="127"/>
      <c r="C1091" s="155"/>
      <c r="D1091" s="126"/>
      <c r="E1091" s="127"/>
      <c r="F1091" s="127"/>
      <c r="G1091" s="127"/>
      <c r="H1091" s="135"/>
      <c r="I1091" s="132"/>
      <c r="J1091" s="127"/>
      <c r="K1091" s="75"/>
    </row>
    <row r="1092" spans="1:11" x14ac:dyDescent="0.25">
      <c r="A1092" s="130"/>
      <c r="B1092" s="127"/>
      <c r="C1092" s="155"/>
      <c r="D1092" s="126"/>
      <c r="E1092" s="127"/>
      <c r="F1092" s="127"/>
      <c r="G1092" s="147"/>
      <c r="H1092" s="135"/>
      <c r="I1092" s="132"/>
      <c r="J1092" s="127"/>
      <c r="K1092" s="75"/>
    </row>
    <row r="1093" spans="1:11" x14ac:dyDescent="0.25">
      <c r="A1093" s="130"/>
      <c r="B1093" s="127"/>
      <c r="C1093" s="155"/>
      <c r="D1093" s="126"/>
      <c r="E1093" s="127"/>
      <c r="F1093" s="127"/>
      <c r="G1093" s="147"/>
      <c r="H1093" s="135"/>
      <c r="I1093" s="132"/>
      <c r="J1093" s="127"/>
      <c r="K1093" s="75"/>
    </row>
    <row r="1094" spans="1:11" x14ac:dyDescent="0.25">
      <c r="A1094" s="130"/>
      <c r="B1094" s="127"/>
      <c r="C1094" s="155"/>
      <c r="D1094" s="126"/>
      <c r="E1094" s="127"/>
      <c r="F1094" s="127"/>
      <c r="G1094" s="147"/>
      <c r="H1094" s="135"/>
      <c r="I1094" s="132"/>
      <c r="J1094" s="127"/>
      <c r="K1094" s="75"/>
    </row>
    <row r="1095" spans="1:11" x14ac:dyDescent="0.25">
      <c r="A1095" s="130"/>
      <c r="B1095" s="127"/>
      <c r="C1095" s="155"/>
      <c r="D1095" s="126"/>
      <c r="E1095" s="127"/>
      <c r="F1095" s="127"/>
      <c r="G1095" s="147"/>
      <c r="H1095" s="135"/>
      <c r="I1095" s="132"/>
      <c r="J1095" s="127"/>
      <c r="K1095" s="75"/>
    </row>
    <row r="1096" spans="1:11" x14ac:dyDescent="0.25">
      <c r="A1096" s="130"/>
      <c r="B1096" s="127"/>
      <c r="C1096" s="155"/>
      <c r="D1096" s="126"/>
      <c r="E1096" s="127"/>
      <c r="F1096" s="127"/>
      <c r="G1096" s="127"/>
      <c r="H1096" s="135"/>
      <c r="I1096" s="132"/>
      <c r="J1096" s="127"/>
      <c r="K1096" s="75"/>
    </row>
    <row r="1097" spans="1:11" x14ac:dyDescent="0.25">
      <c r="A1097" s="130"/>
      <c r="B1097" s="127"/>
      <c r="C1097" s="155"/>
      <c r="D1097" s="126"/>
      <c r="E1097" s="127"/>
      <c r="F1097" s="127"/>
      <c r="G1097" s="147"/>
      <c r="H1097" s="135"/>
      <c r="I1097" s="132"/>
      <c r="J1097" s="127"/>
      <c r="K1097" s="75"/>
    </row>
    <row r="1098" spans="1:11" x14ac:dyDescent="0.25">
      <c r="A1098" s="130"/>
      <c r="B1098" s="127"/>
      <c r="C1098" s="155"/>
      <c r="D1098" s="126"/>
      <c r="E1098" s="127"/>
      <c r="F1098" s="127"/>
      <c r="G1098" s="127"/>
      <c r="H1098" s="135"/>
      <c r="I1098" s="127"/>
      <c r="J1098" s="127"/>
      <c r="K1098" s="75"/>
    </row>
    <row r="1099" spans="1:11" x14ac:dyDescent="0.25">
      <c r="A1099" s="130"/>
      <c r="B1099" s="127"/>
      <c r="C1099" s="155"/>
      <c r="D1099" s="126"/>
      <c r="E1099" s="127"/>
      <c r="F1099" s="127"/>
      <c r="G1099" s="127"/>
      <c r="H1099" s="135"/>
      <c r="I1099" s="127"/>
      <c r="J1099" s="127"/>
      <c r="K1099" s="75"/>
    </row>
    <row r="1100" spans="1:11" x14ac:dyDescent="0.25">
      <c r="A1100" s="130"/>
      <c r="B1100" s="127"/>
      <c r="C1100" s="155"/>
      <c r="D1100" s="126"/>
      <c r="E1100" s="127"/>
      <c r="F1100" s="127"/>
      <c r="G1100" s="127"/>
      <c r="H1100" s="135"/>
      <c r="I1100" s="132"/>
      <c r="J1100" s="127"/>
      <c r="K1100" s="75"/>
    </row>
    <row r="1101" spans="1:11" x14ac:dyDescent="0.25">
      <c r="A1101" s="130"/>
      <c r="B1101" s="127"/>
      <c r="C1101" s="155"/>
      <c r="D1101" s="126"/>
      <c r="E1101" s="127"/>
      <c r="F1101" s="127"/>
      <c r="G1101" s="127"/>
      <c r="H1101" s="135"/>
      <c r="I1101" s="127"/>
      <c r="J1101" s="127"/>
      <c r="K1101" s="75"/>
    </row>
    <row r="1102" spans="1:11" x14ac:dyDescent="0.25">
      <c r="A1102" s="130"/>
      <c r="B1102" s="127"/>
      <c r="C1102" s="155"/>
      <c r="D1102" s="126"/>
      <c r="E1102" s="127"/>
      <c r="F1102" s="127"/>
      <c r="G1102" s="127"/>
      <c r="H1102" s="135"/>
      <c r="I1102" s="132"/>
      <c r="J1102" s="127"/>
      <c r="K1102" s="75"/>
    </row>
    <row r="1103" spans="1:11" x14ac:dyDescent="0.25">
      <c r="A1103" s="130"/>
      <c r="B1103" s="127"/>
      <c r="C1103" s="155"/>
      <c r="D1103" s="126"/>
      <c r="E1103" s="127"/>
      <c r="F1103" s="127"/>
      <c r="G1103" s="127"/>
      <c r="H1103" s="135"/>
      <c r="I1103" s="132"/>
      <c r="J1103" s="127"/>
      <c r="K1103" s="75"/>
    </row>
    <row r="1104" spans="1:11" x14ac:dyDescent="0.25">
      <c r="A1104" s="130"/>
      <c r="B1104" s="127"/>
      <c r="C1104" s="155"/>
      <c r="D1104" s="126"/>
      <c r="E1104" s="127"/>
      <c r="F1104" s="127"/>
      <c r="G1104" s="127"/>
      <c r="H1104" s="135"/>
      <c r="I1104" s="132"/>
      <c r="J1104" s="127"/>
      <c r="K1104" s="75"/>
    </row>
    <row r="1105" spans="1:11" x14ac:dyDescent="0.25">
      <c r="A1105" s="130"/>
      <c r="B1105" s="127"/>
      <c r="C1105" s="155"/>
      <c r="D1105" s="126"/>
      <c r="E1105" s="127"/>
      <c r="F1105" s="127"/>
      <c r="G1105" s="147"/>
      <c r="H1105" s="135"/>
      <c r="I1105" s="132"/>
      <c r="J1105" s="127"/>
      <c r="K1105" s="75"/>
    </row>
    <row r="1106" spans="1:11" x14ac:dyDescent="0.25">
      <c r="A1106" s="130"/>
      <c r="B1106" s="127"/>
      <c r="C1106" s="155"/>
      <c r="D1106" s="126"/>
      <c r="E1106" s="127"/>
      <c r="F1106" s="127"/>
      <c r="G1106" s="127"/>
      <c r="H1106" s="135"/>
      <c r="I1106" s="132"/>
      <c r="J1106" s="127"/>
      <c r="K1106" s="75"/>
    </row>
    <row r="1107" spans="1:11" x14ac:dyDescent="0.25">
      <c r="A1107" s="130"/>
      <c r="B1107" s="127"/>
      <c r="C1107" s="155"/>
      <c r="D1107" s="126"/>
      <c r="E1107" s="127"/>
      <c r="F1107" s="127"/>
      <c r="G1107" s="147"/>
      <c r="H1107" s="135"/>
      <c r="I1107" s="132"/>
      <c r="J1107" s="127"/>
      <c r="K1107" s="75"/>
    </row>
    <row r="1108" spans="1:11" x14ac:dyDescent="0.25">
      <c r="A1108" s="130"/>
      <c r="B1108" s="127"/>
      <c r="C1108" s="155"/>
      <c r="D1108" s="126"/>
      <c r="E1108" s="127"/>
      <c r="F1108" s="127"/>
      <c r="G1108" s="127"/>
      <c r="H1108" s="135"/>
      <c r="I1108" s="132"/>
      <c r="J1108" s="127"/>
      <c r="K1108" s="75"/>
    </row>
    <row r="1109" spans="1:11" x14ac:dyDescent="0.25">
      <c r="A1109" s="130"/>
      <c r="B1109" s="127"/>
      <c r="C1109" s="155"/>
      <c r="D1109" s="126"/>
      <c r="E1109" s="127"/>
      <c r="F1109" s="127"/>
      <c r="G1109" s="147"/>
      <c r="H1109" s="135"/>
      <c r="I1109" s="132"/>
      <c r="J1109" s="127"/>
      <c r="K1109" s="75"/>
    </row>
    <row r="1110" spans="1:11" x14ac:dyDescent="0.25">
      <c r="A1110" s="130"/>
      <c r="B1110" s="127"/>
      <c r="C1110" s="155"/>
      <c r="D1110" s="126"/>
      <c r="E1110" s="127"/>
      <c r="F1110" s="127"/>
      <c r="G1110" s="147"/>
      <c r="H1110" s="135"/>
      <c r="I1110" s="132"/>
      <c r="J1110" s="127"/>
      <c r="K1110" s="75"/>
    </row>
    <row r="1111" spans="1:11" x14ac:dyDescent="0.25">
      <c r="A1111" s="130"/>
      <c r="B1111" s="127"/>
      <c r="C1111" s="155"/>
      <c r="D1111" s="126"/>
      <c r="E1111" s="127"/>
      <c r="F1111" s="127"/>
      <c r="G1111" s="147"/>
      <c r="H1111" s="135"/>
      <c r="I1111" s="132"/>
      <c r="J1111" s="127"/>
      <c r="K1111" s="75"/>
    </row>
    <row r="1112" spans="1:11" x14ac:dyDescent="0.25">
      <c r="A1112" s="130"/>
      <c r="B1112" s="127"/>
      <c r="C1112" s="155"/>
      <c r="D1112" s="126"/>
      <c r="E1112" s="127"/>
      <c r="F1112" s="127"/>
      <c r="G1112" s="147"/>
      <c r="H1112" s="135"/>
      <c r="I1112" s="132"/>
      <c r="J1112" s="127"/>
      <c r="K1112" s="75"/>
    </row>
    <row r="1113" spans="1:11" x14ac:dyDescent="0.25">
      <c r="A1113" s="130"/>
      <c r="B1113" s="127"/>
      <c r="C1113" s="155"/>
      <c r="D1113" s="126"/>
      <c r="E1113" s="127"/>
      <c r="F1113" s="127"/>
      <c r="G1113" s="127"/>
      <c r="H1113" s="135"/>
      <c r="I1113" s="132"/>
      <c r="J1113" s="127"/>
      <c r="K1113" s="75"/>
    </row>
    <row r="1114" spans="1:11" x14ac:dyDescent="0.25">
      <c r="A1114" s="130"/>
      <c r="B1114" s="127"/>
      <c r="C1114" s="155"/>
      <c r="D1114" s="126"/>
      <c r="E1114" s="127"/>
      <c r="F1114" s="127"/>
      <c r="G1114" s="127"/>
      <c r="H1114" s="135"/>
      <c r="I1114" s="132"/>
      <c r="J1114" s="127"/>
      <c r="K1114" s="75"/>
    </row>
    <row r="1115" spans="1:11" x14ac:dyDescent="0.25">
      <c r="A1115" s="130"/>
      <c r="B1115" s="127"/>
      <c r="C1115" s="155"/>
      <c r="D1115" s="126"/>
      <c r="E1115" s="127"/>
      <c r="F1115" s="127"/>
      <c r="G1115" s="147"/>
      <c r="H1115" s="135"/>
      <c r="I1115" s="132"/>
      <c r="J1115" s="127"/>
      <c r="K1115" s="75"/>
    </row>
    <row r="1116" spans="1:11" x14ac:dyDescent="0.25">
      <c r="A1116" s="130"/>
      <c r="B1116" s="127"/>
      <c r="C1116" s="155"/>
      <c r="D1116" s="126"/>
      <c r="E1116" s="127"/>
      <c r="F1116" s="127"/>
      <c r="G1116" s="127"/>
      <c r="H1116" s="135"/>
      <c r="I1116" s="132"/>
      <c r="J1116" s="127"/>
      <c r="K1116" s="75"/>
    </row>
    <row r="1117" spans="1:11" x14ac:dyDescent="0.25">
      <c r="A1117" s="130"/>
      <c r="B1117" s="127"/>
      <c r="C1117" s="155"/>
      <c r="D1117" s="126"/>
      <c r="E1117" s="127"/>
      <c r="F1117" s="127"/>
      <c r="G1117" s="127"/>
      <c r="H1117" s="135"/>
      <c r="I1117" s="132"/>
      <c r="J1117" s="127"/>
      <c r="K1117" s="75"/>
    </row>
    <row r="1118" spans="1:11" x14ac:dyDescent="0.25">
      <c r="A1118" s="130"/>
      <c r="B1118" s="127"/>
      <c r="C1118" s="155"/>
      <c r="D1118" s="126"/>
      <c r="E1118" s="127"/>
      <c r="F1118" s="127"/>
      <c r="G1118" s="127"/>
      <c r="H1118" s="135"/>
      <c r="I1118" s="132"/>
      <c r="J1118" s="127"/>
      <c r="K1118" s="75"/>
    </row>
    <row r="1119" spans="1:11" x14ac:dyDescent="0.25">
      <c r="A1119" s="130"/>
      <c r="B1119" s="127"/>
      <c r="C1119" s="155"/>
      <c r="D1119" s="126"/>
      <c r="E1119" s="127"/>
      <c r="F1119" s="127"/>
      <c r="G1119" s="127"/>
      <c r="H1119" s="135"/>
      <c r="I1119" s="132"/>
      <c r="J1119" s="127"/>
      <c r="K1119" s="75"/>
    </row>
    <row r="1120" spans="1:11" x14ac:dyDescent="0.25">
      <c r="A1120" s="130"/>
      <c r="B1120" s="127"/>
      <c r="C1120" s="155"/>
      <c r="D1120" s="126"/>
      <c r="E1120" s="127"/>
      <c r="F1120" s="127"/>
      <c r="G1120" s="147"/>
      <c r="H1120" s="135"/>
      <c r="I1120" s="132"/>
      <c r="J1120" s="127"/>
      <c r="K1120" s="75"/>
    </row>
    <row r="1121" spans="1:11" x14ac:dyDescent="0.25">
      <c r="A1121" s="130"/>
      <c r="B1121" s="127"/>
      <c r="C1121" s="155"/>
      <c r="D1121" s="126"/>
      <c r="E1121" s="127"/>
      <c r="F1121" s="127"/>
      <c r="G1121" s="147"/>
      <c r="H1121" s="135"/>
      <c r="I1121" s="132"/>
      <c r="J1121" s="127"/>
      <c r="K1121" s="75"/>
    </row>
    <row r="1122" spans="1:11" x14ac:dyDescent="0.25">
      <c r="A1122" s="130"/>
      <c r="B1122" s="127"/>
      <c r="C1122" s="155"/>
      <c r="D1122" s="126"/>
      <c r="E1122" s="127"/>
      <c r="F1122" s="127"/>
      <c r="G1122" s="147"/>
      <c r="H1122" s="135"/>
      <c r="I1122" s="132"/>
      <c r="J1122" s="127"/>
      <c r="K1122" s="75"/>
    </row>
    <row r="1123" spans="1:11" x14ac:dyDescent="0.25">
      <c r="A1123" s="154"/>
      <c r="B1123" s="127"/>
      <c r="C1123" s="127"/>
      <c r="D1123" s="126"/>
      <c r="E1123" s="127"/>
      <c r="F1123" s="127"/>
      <c r="G1123" s="147"/>
      <c r="H1123" s="135"/>
      <c r="I1123" s="132"/>
      <c r="J1123" s="127"/>
      <c r="K1123" s="75"/>
    </row>
    <row r="1124" spans="1:11" x14ac:dyDescent="0.25">
      <c r="A1124" s="154"/>
      <c r="B1124" s="127"/>
      <c r="C1124" s="127"/>
      <c r="D1124" s="126"/>
      <c r="E1124" s="127"/>
      <c r="F1124" s="127"/>
      <c r="G1124" s="147"/>
      <c r="H1124" s="135"/>
      <c r="I1124" s="132"/>
      <c r="J1124" s="127"/>
      <c r="K1124" s="75"/>
    </row>
    <row r="1125" spans="1:11" x14ac:dyDescent="0.25">
      <c r="A1125" s="154"/>
      <c r="B1125" s="127"/>
      <c r="C1125" s="127"/>
      <c r="D1125" s="126"/>
      <c r="E1125" s="127"/>
      <c r="F1125" s="127"/>
      <c r="G1125" s="147"/>
      <c r="H1125" s="135"/>
      <c r="I1125" s="132"/>
      <c r="J1125" s="127"/>
      <c r="K1125" s="75"/>
    </row>
  </sheetData>
  <autoFilter ref="A1:K266"/>
  <sortState ref="B34:H40">
    <sortCondition ref="B34:B40"/>
    <sortCondition ref="C34:C40"/>
  </sortState>
  <mergeCells count="3">
    <mergeCell ref="E1:F1"/>
    <mergeCell ref="G1:H1"/>
    <mergeCell ref="I1:J1"/>
  </mergeCells>
  <conditionalFormatting sqref="D1 D102 D186:D193 D224:D232 D236:D240 D242:D249 D263:D265 D280:D283 D298:D317 D324:D331 D348:D350 D354:D361 D366:D375 D397:D398 D407:D414 D421:D429 D444:D448 D457:D461 D470:D472 D482:D489 D507:D509 D522:D525 D531:D536 D546:D551 D562:D1048576">
    <cfRule type="containsText" dxfId="3863" priority="2799" operator="containsText" text="Flying Moose">
      <formula>NOT(ISERROR(SEARCH("Flying Moose",D1)))</formula>
    </cfRule>
    <cfRule type="containsText" dxfId="3862" priority="2800" operator="containsText" text="Rink Rats">
      <formula>NOT(ISERROR(SEARCH("Rink Rats",D1)))</formula>
    </cfRule>
    <cfRule type="containsText" dxfId="3861" priority="2801" operator="containsText" text="Victors">
      <formula>NOT(ISERROR(SEARCH("Victors",D1)))</formula>
    </cfRule>
    <cfRule type="containsText" dxfId="3860" priority="2802" operator="containsText" text="Kryptonite">
      <formula>NOT(ISERROR(SEARCH("Kryptonite",D1)))</formula>
    </cfRule>
    <cfRule type="containsText" dxfId="3859" priority="2803" operator="containsText" text="Ichi">
      <formula>NOT(ISERROR(SEARCH("Ichi",D1)))</formula>
    </cfRule>
    <cfRule type="containsText" dxfId="3858" priority="2804" operator="containsText" text="Blades of Steel">
      <formula>NOT(ISERROR(SEARCH("Blades of Steel",D1)))</formula>
    </cfRule>
    <cfRule type="containsText" dxfId="3857" priority="2805" operator="containsText" text="Alien">
      <formula>NOT(ISERROR(SEARCH("Alien",D1)))</formula>
    </cfRule>
    <cfRule type="containsText" dxfId="3856" priority="2806" operator="containsText" text="Red Alert">
      <formula>NOT(ISERROR(SEARCH("Red Alert",D1)))</formula>
    </cfRule>
  </conditionalFormatting>
  <conditionalFormatting sqref="E1 F6 F8 I19:J20 H24:J24 I23:J23 I29:J29 G28:J28 G32:J32 H30:J30 G1 I2:J5 I1 G17:J17 H10:H15 I9:J15 I25:J27 F26 H26 F11:F18 G7:J7 F22 F31:J31 H8:J8 F42:J42 H50 J50 E55:F55 F52:J52 F54:J54 H53:J53 F63:J63 F64 H64:J64 F65:J65 E75:F75 F69:J70 F68 H68:J68 E80:J80 F76:J76 F81 H81:J81 H93:J93 G94:J95 H96:J96 G91:J92 F82:J82 F85:J85 F83:F84 H83:J84 G97:J99 E101 H100:J100 F103 H103:J103 F102:J102 F104:J104 F105 H105:J105 F106:J108 E111:F111 F110:J110 F109 H109:J109 F113:J113 F127:J127 F132:J132 F136:J138 H134:J135 J133 H133 F133:F135 F139:F141 H139:J141 F142:J142 F143:F144 H143:J144 F145:J147 F148 H148:J148 F149:J150 F151 H151:J151 E161:J161 H156 J156 H155:J155 F152:J154 F128:F131 H128:J131 F78:J79 F77 H77:J77 F155:F157 H157:J157 F158:J158 F159:F160 H159:J159 H160 J160 J167 F167:F170 F166:J166 H167 H168:J170 H162:J165 F171:J171 F172 H172:J172 F173:J174 F177:J177 F175:F176 H175:J176 F187:J187 J184 F178:F186 H178:J183 H184 H185:J185 H186 J186 E188:F188 H188:J188 F189:J189 F162:F165 E196:J196 F197 H197:J197 F192:J192 F190:F191 H190:J191 F193:F195 F198:J201 E203:F203 F202 F205 H205:J205 F204:J204 H203:J203 H202 J202 F213:F214 F212:J212 F206:J208 F209:F211 J209 H209 H213:H214 H210:J211 J213:J214 F215:J215 F221 F220:J220 F222:J222 F216:F219 H216:J219 H221:J221 F227:J227 F231:J231 H230:J230 F232:F233 F228:F230 H228:J228 J229 H229 H223:J226 F223:F226 E234:F234 H232:J233 H234 J234 H238 J238 F235:J236 F237:F238 H237:J237 F239:J241 F242 H242:J242 F243:J243 F244:F245 H244:J245 H259:J259 H260 J260 F259:F260 F257:J258 F246:J250 H251:J251 F251:F256 J252:J253 H252:H253 H254:J256 F264:J264 F261:J261 J263 H263 F265:F266 H265:J266 F262:F263 H262:J262 F51 H51:J51 F267:J267 F268:F275 E276:F277 H281 J281 F282:J283 H284:J288 F284:F288 F289:J289 F291:J291 F290 H290:J290 F293:J294 F292 H292:J292 F295 H295:J295 F296:J299 J300 H300 F304:J305 F300:F303 H301:J303 F306:F307 H306:J307 F308:J308 F311 H311:J311 F310:J310 F309 H309:J309 F312:J313 H317 F315:J316 F314 H314:J314 J317 F318:J318 H319:J319 H320 J320 F321:J324 E329:F329 F325:F326 H325:J326 F327:J328 E331:J331 F330:J330 H329:J329 F333:J333 F332 H334 E340:F340 F334:F337 J334 H332:J332 H335:J337 F338:J339 H340:J340 F341:J342 F346:J347 F348 H348:J348 F343:F345 H343:J345 E359:J359 F349:J355 F356 H356:J356 F357:J358 F360:F364 H360:J361 H363:J364 H362 J362 F365:J365 F366:F369 H366:J369 H377:J378 F376:H376 F375 H375:J375 F370:J371 J376 H379 J379 F377:F380 H380:J380 F381:J383 F384 H384:J384 E389:F389 F385:J385 F387:J387 F386 J386 H388:J391 H386 F390:F391 F388 E398:J402 F392:J392 F396:J397 F393 F395 H393:J395 F405:J405 F403:F404 H403:J404 F406 H406:J406 F407:J407 F408 H408:J408 F409:J409 J412:J413 H410:J411 J416:J418 F410:F418 H416:H418 H412:H413 H414:J415 H421 F422:J422 F423:F424 H423:J424 J421 F419:J419 H420:J420 F420:F421 F425:J425 F432:J432 F434:J434 F426:F431 H426:J431 F433 H433:J433 F435:F437 H435:J437 F438:J438 F439 H439:J439 F440:J440 F443:J443 F441:F442 H441:H442 J441:J442 F444 H444:J444 E459:J459 F452 F450:J451 F445:J445 F446:F449 H446:J449 E453:F453 H452:J453 F454:J454 E455:F455 F456:F458 H455:J458 F465:J465 H460:J462 F460:F464 J463:J464 H463:H464 F466 H466:J466 E470:J470 F467:J467 F469:J469 F468 H468:J468 F479:J479 F471 H471:J471 F472:J472 J473 F473:F476 I474:J476 F477:J477 F481:J481 F480 H480:J480 F478 H478:J478 F483:J485 F482 J482 H482 F486:F487 H486:J487 F488:J488 F491:J493 E497:J497 F494 H494:J494 F489:F490 H489:J490 F495:J496 F498 H498:J498 F499:J500 F501 H501:J501 F502:J505 F506:F508 H508:J508 H507 J507 H506:J506 E517:F517 F513:F514 F509:J510 F512:J512 F511 H511:J511 H513:J514 F515:J516 F520 H520:J520 F518:J519 H517:J517 F521:J521 E527:J528 F526:J526 F524:F525 H524:H525 F523:J523 F522 H522:J522 J524:J525 F529:J530 F531 H531:J531 F532:J534 F535:F536 H535:J535 H536 J536 F537:J538 F539 H539:J539 F540:J540 E546:F546 F541:F542 H541:J542 F543:J544 F547:J548 F545 H545:J546 F549:F551 H549:J551 F552:J560 H561 J561 E573:J573 F563:J563 F561:F562 H562:J562 F564 H564 J564 F565:J566 F567 H567:J567 F568:J569 F572:J572 F570:F571 H570:J571 F574 H574:J574 F585:J585 F575:J577 F580:J580 F578:F579 H578:J579 F581:F582 H581:J582 F583:J583 E586:F586 J586 F584 J584 H584 H586 F587:J590 F591:F593 H591:J593 F597 H597:J597 F594:J596 F598:J598 F606:J606 F599:F605 F610:J610 F607:F609 H607:J609 F611 H611:J611 F614:F615 H614:J615 F612:J613 F622:J622 J620:J621 E619:J619 E618:F618 H618:J618 F616:J617 F621:H621 F620 H620 E623:F624 J623 H623 E629:J629 F625:J625 F626 H626:J626 H624:J624 F627:J627 F636:J636 F630:J631 F628 H628:J628 F632 H632:J632 F633:J633 F634:F635 H634:J635 H637:J639 H640 J640 F637:F641 E642:F642 H641:J641 H642 J642 E649:J649 E652:J652 F643:J643 F646:J648 F644:F645 H644:J645 F650:J651 F654:J654 F653 H653:J653 E655:F656 H655:J656 F657:J657 J661 J658 H658 H661 H659:J660 H662:J669 H670 J670 F674:J674 J675 H675 H679 J679 H676:J678 F658:F673 H671:J672 H673 J673 F675:F681 H680:J681 E691:F691 F686 H686:J686 F682:J685 F687:J688 F689:F690 F695 F692:J692 F694:J694 F693 H693:J693 H689:J691 E696:F696 E699:F699 F705:J705 J701 H701 F697:F698 H695:J696 F700:F701 H697 J697 H698:J700 E714:F714 H706:J707 F702:J702 H708 J708 F703:F704 H703:J704 F706:F708 F709:J709 F710 H710 F711:J711 F712:F713 J710 E725:J725 F724 J720 H724:J724 E716:J716 F715 F721:J721 F723:J723 F722 H722:J722 H720 F717:F720 H717:J719 H712:J715 F730:J730 F731 H731:J731 F726:F729 H726:J729 E739:J739 F738 E737:J737 F732:J733 F734:F735 H734:J735 F736:J736 H738:J738 H740:J740 H741 J741 F740:F744 F745:J750 H742:J744 F761 E760:F760 E751:F751 F759:J759 F757:F758 E755:F756 F753:J753 F754 H754:J758 F752 H751:J752 E762:F762 H760:J762 F763:J764 F765:F767 H765:J767 F768:J768 F769 H769:J769 F770:J770 F771 H771:J771 F772:J773 F774:F776 H774:J776 F777:J778 H779 J779 E788:F788 F779:F781 H780:J781 F782:J783 F789 F784:F786 H784:J786 F787:J787 H788:J789 E799:F799 F794:F795 H794:J795 E793:J793 F792 H792:J792 F790:J791 F796:J796 F797 H797:J797 F798:J798 F800:F802 H799:J802 F803:J805 F812 H812:J812 F806 J806 H806 F807:J807 F809:J811 F808 H808:J808 F813:J813 F817:J817 F814:F816 H814:J816 F818:F820 H818:J820 F826 F823 H823:J823 F821:J822 F824:J825 F827:J827 F828 H828:J828 H826:J826 F829:J829 F836:F838 F833:J833 H830:J832 F835:J835 F834 H834:J834 H836:J838 F830:F832 E844:F844 E841:J841 F839:J840 E849:J849 F842:F843 H842:J847 F845:F848 J848 H848 E856:J856 F854:J855 E853:F853 H853:J853 F850:J852 E859:J859 F857:J857 F858 H858:J858 F860 H860:J860 F861:J864 H865:J865 H867:J867 H866 J866 E879:J879 J868:J869 F873:J873 H868:H869 F865:F872 H870:J872 F877:J878 E881:F881 F880 H880:J880 F874:F876 H874:J876 F882:J884 J881 H881 F885:F886 F893:J893 H892:J892 H885:J885 F889:F892 H889:J890 H886 J886 J891 F887:J888 H891 F894:F895 H894:J895 F896:J897 F901:J901 E902:F902 F898:F900 H898:J900 F919:J919 H902:J902 H903 J903 H904:J908 H909 J909 F912:J912 F914:J914 F913 H913:J913 F903:F911 H910:J911 H920 H915:J918 F915:F918 J920 H923:H924 J923:J924 H925:J925 F926:J927 F929:J929 F928 H928:J928 E930:F930 H930:J930 F931:J931 E934:F934 F933:J933 F932 H932:J932 F920:F925 F935 H934:J935 F936:J937 F938 H938:J938 F939:J941 F950:J950 F947:J947 F946 H946:J946 F945:J945 F942:F944 H942:J944 F956:J956 F948:F949 F952:J952 F953:F955 H953:J955 H957:J957 F951 J951 H948:J949 F957:F959 H951 H959:J959 H958 J958 F960:J963 F964:F967 H964:J967 F968:J969 F970:F971 H970:J971 F972:J973 F974 H974:J974 E982:J982 F975:J980 F981 H981:J981 F983:F986 H983:J986 F987:J987 E990:F990 H990:J990 F989:J989 F988 H988:J988 F992:J992 H993:J993 F993:F994 H994 J994 F991 J991 H991 F995:J996 J1002 H1003:J1004 H1002 F997:F1004 H997:J1001 F1005:J1005 H1008 J1008 H1006:J1007 F1006:F1010 H1009:J1010 H921:J922 H599:J605 F1011:J1015 F1016 H1016:J1016 F1017:J1019 F1022:J1022 F1026 E1025:F1025 H1026:J1026 H1024:H1025 J1024:J1025 F1020:F1021 H1020:J1021 F1023:F1024 H1023:J1023 F1027:J1027 F1028 H1028:J1028 F1029:J1031 F1032:F1033 E1034:F1034 H1032:J1034 J1035 H1035 F1035 F1036:J1037 F1038 H1038:J1038 F1039:J1041 F1042:F1044 F1046 F1045:J1045 F1047:H1047 H1046:J1046 H1042:J1044 J1047 F1059:J1059 F1054:F1055 H1054:J1055 F1051:J1053 F1048:F1050 H1048:J1050 F1105:J1105 F1106 H1106:J1106 J1101 H1101 H1102:J1104 F1056:J1057 E1093:J1093 F1092:J1092 F1089:F1091 E1096:F1096 H1089:J1091 E1058:F1058 H1058:J1058 F1060 H1060:J1060 F1107:J1107 F1108 H1108:J1108 E1113:F1113 H1113:J1114 F1109:J1112 F1114 F1061:J1064 E1068:F1068 F1067:J1067 H1068:J1068 H1065:J1066 F1065:F1066 F1094:J1095 F1097:J1097 H1096:J1096 F1098:F1104 H1100:J1100 H1098:H1099 J1098:J1099 F1069:J1069 F1070 J1070 H1070 E1123:J1048576 F1120:J1122 E1076:J1077 F1071:J1072 F1075 H1075:J1075 F1074:J1074 F1073 H1073:J1073 F1115:J1115 E1088:J1088 F1085:J1085 F1078:J1078 F1080:J1080 F1079 J1079 H1079 F1081 H1081:J1081 F1087:J1087 F1086 H1086:J1086 F1084 H1084:J1084 F1082:J1083 F1116:F1119 H1116:J1119 H21:J22 H6:J6 H18:J18 H16:J16 H33:J36 F56:F62 H38:J41 F43:F49 F71:F74 H43:J49 F67:J67 F66 H66:J66 H55:J62 F34:F41 F37:J37 F53 G101:J101 H71:J73 H75:J75 H74 J74:K74 K75:K85 F114:F126 H114:J126 F112 H111:J112 H193:J195 F278:F281 H268:J280 F317:F323 F373:J374 F372 H372:J372">
    <cfRule type="cellIs" dxfId="3855" priority="2797" operator="equal">
      <formula>""</formula>
    </cfRule>
  </conditionalFormatting>
  <conditionalFormatting sqref="E1:F1 E55:F55 E75:F75 F56:F74 E80:F80 F76:F79 E101 F81:F85 E111:F111 F102:F110 E161:F161 E188:F188 F162:F187 E203:F203 E196:F196 F189:F195 F197:F202 E234:F234 F204:F233 E276:F277 F235:F275 E329:F329 E331:F331 F330 E340:F340 F332:F339 E359:F359 F341:F358 E389:F389 F360:F388 E398:F402 F390:F393 F395:F397 E453:F453 F403:F452 E455:F455 F454 E459:F459 F456:F458 E470:F470 F460:F469 E497:F497 F471:F496 E517:F517 F498:F516 E527:F528 F518:F526 E546:F546 F529:F545 E573:F573 F547:F572 E586:F586 F574:F585 E618:F619 E623:F624 F620:F622 F587:F617 E629:F629 F625:F628 E642:F642 F630:F641 E649:F649 E652:F652 F643:F648 F650:F651 E655:F656 F653:F654 E691:F691 F657:F690 E696:F696 F692:F695 E699:F699 F697:F698 E714:F714 F700:F713 E725:F725 E716:F716 F715 F717:F724 E739:F739 F738 E737:F737 F726:F736 E751:F751 F740:F750 E762:F762 F761 E760:F760 F757:F759 E755:F756 F752:F754 E788:F788 F763:F787 E799:F799 E793:F793 F789:F792 F794:F798 E844:F844 E841:F841 F800:F840 E849:F849 F842:F843 F845:F848 E853:F853 E856:F856 F854:F855 F850:F852 E859:F859 F857:F858 E879:F879 F860:F878 E881:F881 F880 E902:F902 F882:F901 E930:F930 F903:F929 E934:F934 F931:F933 E982:F982 F935:F981 E990:F990 F983:F989 E1025:F1025 F991:F1024 E1034:F1034 F1026:F1033 E1058:F1058 F1035:F1057 E1093:F1093 E1096:F1096 F1089:F1092 E1113:F1113 E1068:F1068 F1059:F1067 F1094:F1095 F1097:F1112 E1076:F1077 F1069:F1075 F1114:F1122 E1088:F1088 F1078:F1087 F2:F49 F51:F54 F112:F160 F278:F328 E1123:F1048576">
    <cfRule type="expression" dxfId="3854" priority="2687">
      <formula>AND($E1="",$F1&lt;&gt;"")</formula>
    </cfRule>
  </conditionalFormatting>
  <conditionalFormatting sqref="G1:H1 G14:H14 G37:H37 G42:H42 H38:H41 G52:H52 G54:H54 H53 G65:H65 H64 G69:H70 H68 G76:H76 G25:H29 H81 G82:H82 G91:H92 G94:H95 H93 H96 G97:H99 G85:H85 H83:H84 G101:H102 H100 G104:H104 H103 G106:H108 H105 G110:H110 H109 G113:H113 G127:H127 H114:H126 G132:H132 G136:H138 H133:H135 G142:H142 H139:H141 G145:H147 H143:H144 G149:H150 H148 G152:H154 H151 G158:H158 H128:H131 G78:H80 H77 H155:H157 G161:H161 H159:H160 G171:H171 G166:H166 H162:H165 H167:H170 G173:H174 H172 G177:H177 H175:H176 G187:H187 H178:H186 G189:H189 H188 G198:H201 H197 G192:H192 H190:H191 G196:H196 H193:H195 G204:H204 G206:H208 H205 H202:H203 G212:H212 G215:H215 H209:H211 H213:H214 G220:H220 H216:H219 G222:H222 H221 G227:H227 G235:H236 G231:H231 H228:H230 H223:H226 H232:H234 G239:H241 H237:H238 G243:H243 H242 G246:H250 H244:H245 G261:H261 H259:H260 G257:H258 H251:H256 G267:H267 G264:H264 H265:H266 H262:H263 H51 G282:H283 G289:H289 H284:H288 G291:H291 H290 G293:H294 H292 G296:H299 H295 G304:H305 G308:H308 H300:H303 H306:H307 G312:H313 H311 G310:H310 H309 G318:H318 H317 G315:H316 H314 G321:H324 H319:H320 G327:H328 H325:H326 G330:H331 H329 G338:H339 H334:H337 G333:H333 H332 G341:H342 H340 G346:H347 G349:H355 H348 H343:H345 G357:H359 H356 G365:H365 H360:H364 G370:H371 H366:H369 G381:H383 G376:H376 H375 H377:H380 G385:H385 H384 G392:H392 H388:H391 G387:H387 H386 H393 G396:H402 H395 G405:H405 H403:H404 G407:H407 H406 G409:H409 H408 G419:H419 H410:H418 G422:H422 G425:H425 H423:H424 H420:H421 G432:H432 G438:H438 H426:H431 G434:H434 H433 H435:H437 G440:H440 H439 G443:H443 H441:H442 G445:H445 H444 G454:H454 G450:H451 H446:H449 H452:H453 G459:H459 H455:H458 G465:H465 H460:H464 G467:H467 H466 G469:H470 H468 G472:H472 H471 G477:H477 G481:H481 H480 G479:H479 H478 G483:H485 H482 H486:H487 G488:H488 G495:H497 H494 G491:H493 H489:H490 G499:H500 H498 G502:H505 H501 G509:H510 H506:H508 G515:H516 G512:H512 H511 H513:H514 G521:H521 H520 G518:H519 H517 G526:H530 H524:H525 G523:H523 H522 G532:H534 H531 G537:H538 H535:H536 G540:H540 H539 G543:H544 H541:H542 G547:H548 H545:H546 G552:H560 H549:H551 G563:H563 H561:H562 G565:H566 H564 G568:H569 H567 G572:H573 H570:H571 G575:H577 H574 G580:H580 H578:H579 G583:H583 H581:H582 G585:H585 H584 G587:H590 H586 G594:H596 H591:H593 G598:H598 H597 G610:H610 G606:H606 H599:H605 H607:H609 G612:H613 H611 G616:H617 H614:H615 G619:H619 H618 G621:H622 H620 G625:H625 G627:H627 H626 H623:H624 G629:H631 H628 G633:H633 H632 G636:H636 G643:H643 H634:H635 H637:H642 G646:H652 H644:H645 G654:H654 H653 G657:H657 H655:H656 G674:H674 G682:H685 H658:H673 H675:H681 G692:H692 G687:H688 H686 G694:H694 H693 H689:H691 H695:H701 G702:H702 G709:H709 H706:H708 G705:H705 H703:H704 G711:H711 H710 G716:H716 G725:H725 H724 G723:H723 H722 G721:H721 H717:H720 H712:H715 G730:H730 G732:H733 H731 H726:H729 G736:H737 H734:H735 G739:H739 H738 G745:H750 H740:H744 G753:H753 G763:H764 G759:H759 H754:H758 H751:H752 H760:H762 G768:H768 H765:H767 G770:H770 H769 G777:H778 G772:H773 H771 H774:H776 G782:H783 H779:H781 G790:H791 G787:H787 H784:H786 H788:H789 G796:H796 H794:H795 G793:H793 H792 G798:H798 H797 G803:H805 H799:H802 G813:H813 H812 G807:H807 H806 G809:H811 H808 G817:H817 G821:H822 H814:H816 H818:H820 G824:H825 H823 G829:H829 H828 G827:H827 H826 G839:H841 G833:H833 H830:H832 G835:H835 H834 H836:H838 G849:H852 H842:H848 G854:H857 H853 G859:H859 H858 G861:H864 H860 G873:H873 G877:H879 H865:H872 G882:H884 H874:H876 G887:H888 H880:H881 G893:H893 H885:H886 H889:H892 G896:H897 H894:H895 G901:H901 H898:H900 G912:H912 G919:H919 G914:H914 H913 H902:H911 G926:H927 H915:H918 G929:H929 H928 G931:H931 H930 G936:H937 G933:H933 H932 H920:H925 H934:H935 G939:H941 H938 G945:H945 G950:H950 G947:H947 H946 H942:H944 G956:H956 G960:H963 H953:H955 H957:H959 H948:H949 G952:H952 H951 G968:H969 H964:H967 G972:H973 H970:H971 G975:H980 H974 G982:H982 H981 G987:H987 H983:H986 G992:H992 G989:H989 H988 G995:H996 H993:H994 H990:H991 G1005:H1005 H997:H1004 G1011:H1015 H1006:H1010 G1017:H1019 H1016 G1027:H1027 G1022:H1022 H1020:H1021 H1023:H1026 G1029:H1031 H1028 G1036:H1037 H1032:H1035 G1039:H1041 H1038 G1047:H1047 H1046 G1045:H1045 H1042:H1044 G1056:H1057 H1054:H1055 G1051:H1053 H1048:H1050 G1105:H1105 G1107:H1107 H1106 G1092:H1095 H1089:H1091 G1059:H1059 H1058 G1061:H1064 H1060 G1109:H1112 H1108 G1115:H1115 H1113:H1114 G1069:H1069 H1068 G1067:H1067 H1065:H1066 G1097:H1097 H1096 H1098:H1104 G1071:H1072 H1070 G1076:H1078 H1075 G1074:H1074 H1073 G1080:H1080 H1079 G1082:H1083 H1081 G1087:H1088 H1086 G1085:H1085 H1084 H1116:H1119 G5:H5 H8:H13 G20:H20 G7:H7 H6 H2:H4 H18:H19 G17:H17 H15:H16 H21:H24 G31:H32 H30 H33:H36 G63:H63 H55:H62 H43:H49 H71:H75 G67:H67 H66 H111:H112 H268:H281 G373:H374 H372 G1120:H1048576">
    <cfRule type="expression" dxfId="3853" priority="2685">
      <formula>AND($G1="",$H1&lt;&gt;"")</formula>
    </cfRule>
  </conditionalFormatting>
  <conditionalFormatting sqref="I1:J49 J50 I134:J155 J133 I157:J159 J156 I161:J166 J160 I168:J183 J167 I185:J185 J184 I187:J201 J186 I203:J208 J202 I215:J228 I210:J212 J209 J213:J214 I230:J233 J229 I235:J237 J234 I239:J251 J238 I261:J262 J260 I254:J259 J252:J253 J263 I282:J299 J281 I301:J316 J300 I318:J319 J317 I321:J333 J320 I335:J361 J334 I363:J375 J362 I377:J378 J376 I380:J385 J379 I387:J411 J386 I414:J415 I419:J420 J412:J413 J416:J418 I422:J440 J421 I443:J462 J441:J442 I465:J472 J463:J464 I474:J481 J473 J482 I483:J506 I508:J523 J507 I526:J535 J524:J525 I537:J560 J536 I562:J563 J561 I565:J583 J564 I587:J619 J586 I585:J585 J584 I622:J622 J620:J621 I624:J639 J623 I641:J641 J640 I643:J657 J642 I662:J669 J661 I659:J660 J658 I671:J672 J670 I676:J678 J675 I680:J696 J679 I674:J674 J673 J701 I698:J700 J697 I702:J707 I709:J709 J708 I711:J719 J710 I721:J740 J720 I742:J778 J741 I780:J805 J779 I807:J847 J806 I849:J865 J848 I867:J867 J866 I870:J880 J868:J869 I882:J885 J881 I887:J890 J886 I892:J902 J891 I904:J908 J903 I910:J919 J909 I925:J950 I921:J922 J920 J923:J924 I952:J957 J951 I959:J990 J958 I995:J1001 J994 I992:J993 J991 I1003:J1007 J1002 I1009:J1023 J1008 I1026:J1034 J1024:J1025 I1036:J1046 J1035 I1048:J1069 J1047 J1101 I1100:J1100 J1098:J1099 I1071:J1078 J1070 I1080:J1097 J1079 I51:J73 I75:J85 J74 I91:J132 I264:J280 I1102:J1048576">
    <cfRule type="expression" dxfId="3852" priority="2684">
      <formula>AND($I1="",$J1&lt;&gt;"")</formula>
    </cfRule>
  </conditionalFormatting>
  <conditionalFormatting sqref="G36">
    <cfRule type="duplicateValues" dxfId="3851" priority="2677"/>
  </conditionalFormatting>
  <conditionalFormatting sqref="G38">
    <cfRule type="duplicateValues" dxfId="3850" priority="2674"/>
  </conditionalFormatting>
  <conditionalFormatting sqref="I50">
    <cfRule type="duplicateValues" dxfId="3849" priority="2668"/>
  </conditionalFormatting>
  <conditionalFormatting sqref="G50">
    <cfRule type="duplicateValues" dxfId="3848" priority="2664"/>
  </conditionalFormatting>
  <conditionalFormatting sqref="E53">
    <cfRule type="duplicateValues" dxfId="3847" priority="2663"/>
  </conditionalFormatting>
  <conditionalFormatting sqref="E54">
    <cfRule type="duplicateValues" dxfId="3846" priority="2662"/>
  </conditionalFormatting>
  <conditionalFormatting sqref="G53">
    <cfRule type="duplicateValues" dxfId="3845" priority="2661"/>
  </conditionalFormatting>
  <conditionalFormatting sqref="G64">
    <cfRule type="duplicateValues" dxfId="3844" priority="2656"/>
  </conditionalFormatting>
  <conditionalFormatting sqref="G55">
    <cfRule type="duplicateValues" dxfId="3843" priority="2653"/>
  </conditionalFormatting>
  <conditionalFormatting sqref="G68">
    <cfRule type="duplicateValues" dxfId="3842" priority="2645"/>
  </conditionalFormatting>
  <conditionalFormatting sqref="E74">
    <cfRule type="duplicateValues" dxfId="3841" priority="2640"/>
  </conditionalFormatting>
  <conditionalFormatting sqref="G74">
    <cfRule type="duplicateValues" dxfId="3840" priority="2639"/>
  </conditionalFormatting>
  <conditionalFormatting sqref="E52">
    <cfRule type="duplicateValues" dxfId="3839" priority="2634"/>
  </conditionalFormatting>
  <conditionalFormatting sqref="H50 H394">
    <cfRule type="expression" dxfId="3838" priority="7157">
      <formula>AND($G50="",$H50&lt;&gt;"")</formula>
    </cfRule>
  </conditionalFormatting>
  <conditionalFormatting sqref="F50">
    <cfRule type="cellIs" dxfId="3837" priority="2633" operator="equal">
      <formula>""</formula>
    </cfRule>
  </conditionalFormatting>
  <conditionalFormatting sqref="F50">
    <cfRule type="expression" dxfId="3836" priority="2632">
      <formula>AND($E50="",$F50&lt;&gt;"")</formula>
    </cfRule>
  </conditionalFormatting>
  <conditionalFormatting sqref="E76">
    <cfRule type="duplicateValues" dxfId="3835" priority="2624"/>
  </conditionalFormatting>
  <conditionalFormatting sqref="G75">
    <cfRule type="duplicateValues" dxfId="3834" priority="2623"/>
  </conditionalFormatting>
  <conditionalFormatting sqref="E78">
    <cfRule type="duplicateValues" dxfId="3833" priority="2622"/>
  </conditionalFormatting>
  <conditionalFormatting sqref="E79">
    <cfRule type="duplicateValues" dxfId="3832" priority="2621"/>
  </conditionalFormatting>
  <conditionalFormatting sqref="E77">
    <cfRule type="duplicateValues" dxfId="3831" priority="2620"/>
  </conditionalFormatting>
  <conditionalFormatting sqref="E81">
    <cfRule type="duplicateValues" dxfId="3830" priority="2619"/>
  </conditionalFormatting>
  <conditionalFormatting sqref="G81">
    <cfRule type="duplicateValues" dxfId="3829" priority="2618"/>
  </conditionalFormatting>
  <conditionalFormatting sqref="E82">
    <cfRule type="duplicateValues" dxfId="3828" priority="2617"/>
  </conditionalFormatting>
  <conditionalFormatting sqref="E92">
    <cfRule type="duplicateValues" dxfId="3827" priority="2616"/>
  </conditionalFormatting>
  <conditionalFormatting sqref="G93">
    <cfRule type="duplicateValues" dxfId="3826" priority="2615"/>
  </conditionalFormatting>
  <conditionalFormatting sqref="E96">
    <cfRule type="duplicateValues" dxfId="3825" priority="2614"/>
  </conditionalFormatting>
  <conditionalFormatting sqref="E95">
    <cfRule type="duplicateValues" dxfId="3824" priority="2613"/>
  </conditionalFormatting>
  <conditionalFormatting sqref="E94">
    <cfRule type="duplicateValues" dxfId="3823" priority="2612"/>
  </conditionalFormatting>
  <conditionalFormatting sqref="G96">
    <cfRule type="duplicateValues" dxfId="3822" priority="2611"/>
  </conditionalFormatting>
  <conditionalFormatting sqref="E93">
    <cfRule type="duplicateValues" dxfId="3821" priority="2610"/>
  </conditionalFormatting>
  <conditionalFormatting sqref="E97">
    <cfRule type="duplicateValues" dxfId="3820" priority="2609"/>
  </conditionalFormatting>
  <conditionalFormatting sqref="E91">
    <cfRule type="duplicateValues" dxfId="3819" priority="2608"/>
  </conditionalFormatting>
  <conditionalFormatting sqref="E83">
    <cfRule type="duplicateValues" dxfId="3818" priority="2607"/>
  </conditionalFormatting>
  <conditionalFormatting sqref="E89">
    <cfRule type="duplicateValues" dxfId="3817" priority="2606"/>
  </conditionalFormatting>
  <conditionalFormatting sqref="E88">
    <cfRule type="duplicateValues" dxfId="3816" priority="2605"/>
  </conditionalFormatting>
  <conditionalFormatting sqref="E87">
    <cfRule type="duplicateValues" dxfId="3815" priority="2604"/>
  </conditionalFormatting>
  <conditionalFormatting sqref="E84">
    <cfRule type="duplicateValues" dxfId="3814" priority="2603"/>
  </conditionalFormatting>
  <conditionalFormatting sqref="G83">
    <cfRule type="duplicateValues" dxfId="3813" priority="2602"/>
  </conditionalFormatting>
  <conditionalFormatting sqref="E86">
    <cfRule type="duplicateValues" dxfId="3812" priority="2601"/>
  </conditionalFormatting>
  <conditionalFormatting sqref="E85">
    <cfRule type="duplicateValues" dxfId="3811" priority="2600"/>
  </conditionalFormatting>
  <conditionalFormatting sqref="G84">
    <cfRule type="duplicateValues" dxfId="3810" priority="2599"/>
  </conditionalFormatting>
  <conditionalFormatting sqref="G86">
    <cfRule type="duplicateValues" dxfId="3809" priority="2598"/>
  </conditionalFormatting>
  <conditionalFormatting sqref="E90">
    <cfRule type="duplicateValues" dxfId="3808" priority="2597"/>
  </conditionalFormatting>
  <conditionalFormatting sqref="E98">
    <cfRule type="duplicateValues" dxfId="3807" priority="2596"/>
  </conditionalFormatting>
  <conditionalFormatting sqref="G100">
    <cfRule type="duplicateValues" dxfId="3806" priority="2595"/>
  </conditionalFormatting>
  <conditionalFormatting sqref="G103">
    <cfRule type="duplicateValues" dxfId="3805" priority="2594"/>
  </conditionalFormatting>
  <conditionalFormatting sqref="E102">
    <cfRule type="duplicateValues" dxfId="3804" priority="2593"/>
  </conditionalFormatting>
  <conditionalFormatting sqref="E104">
    <cfRule type="duplicateValues" dxfId="3803" priority="2592"/>
  </conditionalFormatting>
  <conditionalFormatting sqref="E106">
    <cfRule type="duplicateValues" dxfId="3802" priority="2591"/>
  </conditionalFormatting>
  <conditionalFormatting sqref="E99">
    <cfRule type="duplicateValues" dxfId="3801" priority="2590"/>
  </conditionalFormatting>
  <conditionalFormatting sqref="E100">
    <cfRule type="duplicateValues" dxfId="3800" priority="2589"/>
  </conditionalFormatting>
  <conditionalFormatting sqref="E103">
    <cfRule type="duplicateValues" dxfId="3799" priority="2588"/>
  </conditionalFormatting>
  <conditionalFormatting sqref="E105">
    <cfRule type="duplicateValues" dxfId="3798" priority="2587"/>
  </conditionalFormatting>
  <conditionalFormatting sqref="G105">
    <cfRule type="duplicateValues" dxfId="3797" priority="2586"/>
  </conditionalFormatting>
  <conditionalFormatting sqref="E107">
    <cfRule type="duplicateValues" dxfId="3796" priority="2585"/>
  </conditionalFormatting>
  <conditionalFormatting sqref="E108">
    <cfRule type="duplicateValues" dxfId="3795" priority="2584"/>
  </conditionalFormatting>
  <conditionalFormatting sqref="E109">
    <cfRule type="duplicateValues" dxfId="3794" priority="2583"/>
  </conditionalFormatting>
  <conditionalFormatting sqref="G111">
    <cfRule type="duplicateValues" dxfId="3793" priority="2581"/>
  </conditionalFormatting>
  <conditionalFormatting sqref="G109">
    <cfRule type="duplicateValues" dxfId="3792" priority="2580"/>
  </conditionalFormatting>
  <conditionalFormatting sqref="E112">
    <cfRule type="duplicateValues" dxfId="3791" priority="2574"/>
  </conditionalFormatting>
  <conditionalFormatting sqref="G112">
    <cfRule type="duplicateValues" dxfId="3790" priority="2573"/>
  </conditionalFormatting>
  <conditionalFormatting sqref="E113">
    <cfRule type="duplicateValues" dxfId="3789" priority="2572"/>
  </conditionalFormatting>
  <conditionalFormatting sqref="E114">
    <cfRule type="duplicateValues" dxfId="3788" priority="2571"/>
  </conditionalFormatting>
  <conditionalFormatting sqref="G114">
    <cfRule type="duplicateValues" dxfId="3787" priority="2570"/>
  </conditionalFormatting>
  <conditionalFormatting sqref="E115">
    <cfRule type="duplicateValues" dxfId="3786" priority="2569"/>
  </conditionalFormatting>
  <conditionalFormatting sqref="E118">
    <cfRule type="duplicateValues" dxfId="3785" priority="2568"/>
  </conditionalFormatting>
  <conditionalFormatting sqref="E117">
    <cfRule type="duplicateValues" dxfId="3784" priority="2567"/>
  </conditionalFormatting>
  <conditionalFormatting sqref="E116">
    <cfRule type="duplicateValues" dxfId="3783" priority="2566"/>
  </conditionalFormatting>
  <conditionalFormatting sqref="G116">
    <cfRule type="duplicateValues" dxfId="3782" priority="2565"/>
  </conditionalFormatting>
  <conditionalFormatting sqref="G117">
    <cfRule type="duplicateValues" dxfId="3781" priority="2564"/>
  </conditionalFormatting>
  <conditionalFormatting sqref="G118">
    <cfRule type="duplicateValues" dxfId="3780" priority="2563"/>
  </conditionalFormatting>
  <conditionalFormatting sqref="G115">
    <cfRule type="duplicateValues" dxfId="3779" priority="2562"/>
  </conditionalFormatting>
  <conditionalFormatting sqref="E119">
    <cfRule type="duplicateValues" dxfId="3778" priority="2561"/>
  </conditionalFormatting>
  <conditionalFormatting sqref="G121">
    <cfRule type="duplicateValues" dxfId="3777" priority="2560"/>
  </conditionalFormatting>
  <conditionalFormatting sqref="E121">
    <cfRule type="duplicateValues" dxfId="3776" priority="2559"/>
  </conditionalFormatting>
  <conditionalFormatting sqref="E120">
    <cfRule type="duplicateValues" dxfId="3775" priority="2558"/>
  </conditionalFormatting>
  <conditionalFormatting sqref="G120">
    <cfRule type="duplicateValues" dxfId="3774" priority="2557"/>
  </conditionalFormatting>
  <conditionalFormatting sqref="G119">
    <cfRule type="duplicateValues" dxfId="3773" priority="2556"/>
  </conditionalFormatting>
  <conditionalFormatting sqref="E123">
    <cfRule type="duplicateValues" dxfId="3772" priority="2554"/>
  </conditionalFormatting>
  <conditionalFormatting sqref="E124">
    <cfRule type="duplicateValues" dxfId="3771" priority="2553"/>
  </conditionalFormatting>
  <conditionalFormatting sqref="E125">
    <cfRule type="duplicateValues" dxfId="3770" priority="2552"/>
  </conditionalFormatting>
  <conditionalFormatting sqref="G126">
    <cfRule type="duplicateValues" dxfId="3769" priority="2551"/>
  </conditionalFormatting>
  <conditionalFormatting sqref="G125">
    <cfRule type="duplicateValues" dxfId="3768" priority="2550"/>
  </conditionalFormatting>
  <conditionalFormatting sqref="G123">
    <cfRule type="duplicateValues" dxfId="3767" priority="2549"/>
  </conditionalFormatting>
  <conditionalFormatting sqref="E127">
    <cfRule type="duplicateValues" dxfId="3766" priority="2548"/>
  </conditionalFormatting>
  <conditionalFormatting sqref="E128">
    <cfRule type="duplicateValues" dxfId="3765" priority="2547"/>
  </conditionalFormatting>
  <conditionalFormatting sqref="E131">
    <cfRule type="duplicateValues" dxfId="3764" priority="2546"/>
  </conditionalFormatting>
  <conditionalFormatting sqref="G129">
    <cfRule type="duplicateValues" dxfId="3763" priority="2545"/>
  </conditionalFormatting>
  <conditionalFormatting sqref="E130">
    <cfRule type="duplicateValues" dxfId="3762" priority="2544"/>
  </conditionalFormatting>
  <conditionalFormatting sqref="E129">
    <cfRule type="duplicateValues" dxfId="3761" priority="2543"/>
  </conditionalFormatting>
  <conditionalFormatting sqref="E132">
    <cfRule type="duplicateValues" dxfId="3760" priority="2542"/>
  </conditionalFormatting>
  <conditionalFormatting sqref="E136">
    <cfRule type="duplicateValues" dxfId="3759" priority="2541"/>
  </conditionalFormatting>
  <conditionalFormatting sqref="E138">
    <cfRule type="duplicateValues" dxfId="3758" priority="2540"/>
  </conditionalFormatting>
  <conditionalFormatting sqref="E137">
    <cfRule type="duplicateValues" dxfId="3757" priority="2539"/>
  </conditionalFormatting>
  <conditionalFormatting sqref="E135">
    <cfRule type="duplicateValues" dxfId="3756" priority="2538"/>
  </conditionalFormatting>
  <conditionalFormatting sqref="E139">
    <cfRule type="duplicateValues" dxfId="3755" priority="2537"/>
  </conditionalFormatting>
  <conditionalFormatting sqref="G139">
    <cfRule type="duplicateValues" dxfId="3754" priority="2536"/>
  </conditionalFormatting>
  <conditionalFormatting sqref="G135">
    <cfRule type="duplicateValues" dxfId="3753" priority="2535"/>
  </conditionalFormatting>
  <conditionalFormatting sqref="G134">
    <cfRule type="duplicateValues" dxfId="3752" priority="2534"/>
  </conditionalFormatting>
  <conditionalFormatting sqref="I133">
    <cfRule type="duplicateValues" dxfId="3751" priority="2533"/>
  </conditionalFormatting>
  <conditionalFormatting sqref="G133">
    <cfRule type="duplicateValues" dxfId="3750" priority="2532"/>
  </conditionalFormatting>
  <conditionalFormatting sqref="E133">
    <cfRule type="duplicateValues" dxfId="3749" priority="2531"/>
  </conditionalFormatting>
  <conditionalFormatting sqref="E134">
    <cfRule type="duplicateValues" dxfId="3748" priority="2530"/>
  </conditionalFormatting>
  <conditionalFormatting sqref="E140">
    <cfRule type="duplicateValues" dxfId="3747" priority="2529"/>
  </conditionalFormatting>
  <conditionalFormatting sqref="E141">
    <cfRule type="duplicateValues" dxfId="3746" priority="2528"/>
  </conditionalFormatting>
  <conditionalFormatting sqref="G141">
    <cfRule type="duplicateValues" dxfId="3745" priority="2527"/>
  </conditionalFormatting>
  <conditionalFormatting sqref="G140">
    <cfRule type="duplicateValues" dxfId="3744" priority="2526"/>
  </conditionalFormatting>
  <conditionalFormatting sqref="E142">
    <cfRule type="duplicateValues" dxfId="3743" priority="2525"/>
  </conditionalFormatting>
  <conditionalFormatting sqref="E145">
    <cfRule type="duplicateValues" dxfId="3742" priority="2524"/>
  </conditionalFormatting>
  <conditionalFormatting sqref="E144">
    <cfRule type="duplicateValues" dxfId="3741" priority="2523"/>
  </conditionalFormatting>
  <conditionalFormatting sqref="E143">
    <cfRule type="duplicateValues" dxfId="3740" priority="2522"/>
  </conditionalFormatting>
  <conditionalFormatting sqref="G143">
    <cfRule type="duplicateValues" dxfId="3739" priority="2521"/>
  </conditionalFormatting>
  <conditionalFormatting sqref="G144">
    <cfRule type="duplicateValues" dxfId="3738" priority="2520"/>
  </conditionalFormatting>
  <conditionalFormatting sqref="E146">
    <cfRule type="duplicateValues" dxfId="3737" priority="2519"/>
  </conditionalFormatting>
  <conditionalFormatting sqref="G148">
    <cfRule type="duplicateValues" dxfId="3736" priority="2518"/>
  </conditionalFormatting>
  <conditionalFormatting sqref="E149">
    <cfRule type="duplicateValues" dxfId="3735" priority="2517"/>
  </conditionalFormatting>
  <conditionalFormatting sqref="E148">
    <cfRule type="duplicateValues" dxfId="3734" priority="2516"/>
  </conditionalFormatting>
  <conditionalFormatting sqref="E147">
    <cfRule type="duplicateValues" dxfId="3733" priority="2515"/>
  </conditionalFormatting>
  <conditionalFormatting sqref="E150">
    <cfRule type="duplicateValues" dxfId="3732" priority="2514"/>
  </conditionalFormatting>
  <conditionalFormatting sqref="E151">
    <cfRule type="duplicateValues" dxfId="3731" priority="2513"/>
  </conditionalFormatting>
  <conditionalFormatting sqref="G151">
    <cfRule type="duplicateValues" dxfId="3730" priority="2512"/>
  </conditionalFormatting>
  <conditionalFormatting sqref="E152">
    <cfRule type="duplicateValues" dxfId="3729" priority="2511"/>
  </conditionalFormatting>
  <conditionalFormatting sqref="G156">
    <cfRule type="duplicateValues" dxfId="3728" priority="2510"/>
  </conditionalFormatting>
  <conditionalFormatting sqref="E156">
    <cfRule type="duplicateValues" dxfId="3727" priority="2509"/>
  </conditionalFormatting>
  <conditionalFormatting sqref="E155">
    <cfRule type="duplicateValues" dxfId="3726" priority="2508"/>
  </conditionalFormatting>
  <conditionalFormatting sqref="I156">
    <cfRule type="duplicateValues" dxfId="3725" priority="2507"/>
  </conditionalFormatting>
  <conditionalFormatting sqref="G155">
    <cfRule type="duplicateValues" dxfId="3724" priority="2506"/>
  </conditionalFormatting>
  <conditionalFormatting sqref="E154">
    <cfRule type="duplicateValues" dxfId="3723" priority="2505"/>
  </conditionalFormatting>
  <conditionalFormatting sqref="E153">
    <cfRule type="duplicateValues" dxfId="3722" priority="2504"/>
  </conditionalFormatting>
  <conditionalFormatting sqref="G124">
    <cfRule type="duplicateValues" dxfId="3721" priority="2503"/>
  </conditionalFormatting>
  <conditionalFormatting sqref="G128">
    <cfRule type="duplicateValues" dxfId="3720" priority="2502"/>
  </conditionalFormatting>
  <conditionalFormatting sqref="G130">
    <cfRule type="duplicateValues" dxfId="3719" priority="2501"/>
  </conditionalFormatting>
  <conditionalFormatting sqref="G131">
    <cfRule type="duplicateValues" dxfId="3718" priority="2500"/>
  </conditionalFormatting>
  <conditionalFormatting sqref="E126">
    <cfRule type="duplicateValues" dxfId="3717" priority="2499"/>
  </conditionalFormatting>
  <conditionalFormatting sqref="G77">
    <cfRule type="duplicateValues" dxfId="3716" priority="2496"/>
  </conditionalFormatting>
  <conditionalFormatting sqref="E157">
    <cfRule type="duplicateValues" dxfId="3715" priority="2495"/>
  </conditionalFormatting>
  <conditionalFormatting sqref="G157">
    <cfRule type="duplicateValues" dxfId="3714" priority="2494"/>
  </conditionalFormatting>
  <conditionalFormatting sqref="E158">
    <cfRule type="duplicateValues" dxfId="3713" priority="2493"/>
  </conditionalFormatting>
  <conditionalFormatting sqref="G159">
    <cfRule type="duplicateValues" dxfId="3712" priority="2492"/>
  </conditionalFormatting>
  <conditionalFormatting sqref="E159">
    <cfRule type="duplicateValues" dxfId="3711" priority="2491"/>
  </conditionalFormatting>
  <conditionalFormatting sqref="E160">
    <cfRule type="duplicateValues" dxfId="3710" priority="2490"/>
  </conditionalFormatting>
  <conditionalFormatting sqref="E162">
    <cfRule type="duplicateValues" dxfId="3709" priority="2489"/>
  </conditionalFormatting>
  <conditionalFormatting sqref="G162">
    <cfRule type="duplicateValues" dxfId="3708" priority="2488"/>
  </conditionalFormatting>
  <conditionalFormatting sqref="G160">
    <cfRule type="duplicateValues" dxfId="3707" priority="2487"/>
  </conditionalFormatting>
  <conditionalFormatting sqref="I160">
    <cfRule type="duplicateValues" dxfId="3706" priority="2486"/>
  </conditionalFormatting>
  <conditionalFormatting sqref="E163">
    <cfRule type="duplicateValues" dxfId="3705" priority="2485"/>
  </conditionalFormatting>
  <conditionalFormatting sqref="I167">
    <cfRule type="duplicateValues" dxfId="3704" priority="2484"/>
  </conditionalFormatting>
  <conditionalFormatting sqref="E170">
    <cfRule type="duplicateValues" dxfId="3703" priority="2483"/>
  </conditionalFormatting>
  <conditionalFormatting sqref="G170">
    <cfRule type="duplicateValues" dxfId="3702" priority="2480"/>
  </conditionalFormatting>
  <conditionalFormatting sqref="G165">
    <cfRule type="duplicateValues" dxfId="3701" priority="2479"/>
  </conditionalFormatting>
  <conditionalFormatting sqref="G163">
    <cfRule type="duplicateValues" dxfId="3700" priority="2478"/>
  </conditionalFormatting>
  <conditionalFormatting sqref="G167">
    <cfRule type="duplicateValues" dxfId="3699" priority="2477"/>
  </conditionalFormatting>
  <conditionalFormatting sqref="G168">
    <cfRule type="duplicateValues" dxfId="3698" priority="2476"/>
  </conditionalFormatting>
  <conditionalFormatting sqref="G169">
    <cfRule type="duplicateValues" dxfId="3697" priority="2475"/>
  </conditionalFormatting>
  <conditionalFormatting sqref="G164">
    <cfRule type="duplicateValues" dxfId="3696" priority="2473"/>
  </conditionalFormatting>
  <conditionalFormatting sqref="E171">
    <cfRule type="duplicateValues" dxfId="3695" priority="2472"/>
  </conditionalFormatting>
  <conditionalFormatting sqref="E172">
    <cfRule type="duplicateValues" dxfId="3694" priority="2471"/>
  </conditionalFormatting>
  <conditionalFormatting sqref="E173">
    <cfRule type="duplicateValues" dxfId="3693" priority="2470"/>
  </conditionalFormatting>
  <conditionalFormatting sqref="G172">
    <cfRule type="duplicateValues" dxfId="3692" priority="2469"/>
  </conditionalFormatting>
  <conditionalFormatting sqref="E174">
    <cfRule type="duplicateValues" dxfId="3691" priority="2468"/>
  </conditionalFormatting>
  <conditionalFormatting sqref="E175">
    <cfRule type="duplicateValues" dxfId="3690" priority="2467"/>
  </conditionalFormatting>
  <conditionalFormatting sqref="E176">
    <cfRule type="duplicateValues" dxfId="3689" priority="2466"/>
  </conditionalFormatting>
  <conditionalFormatting sqref="G180">
    <cfRule type="duplicateValues" dxfId="3688" priority="2465"/>
  </conditionalFormatting>
  <conditionalFormatting sqref="G181">
    <cfRule type="duplicateValues" dxfId="3687" priority="2464"/>
  </conditionalFormatting>
  <conditionalFormatting sqref="G178">
    <cfRule type="duplicateValues" dxfId="3686" priority="2463"/>
  </conditionalFormatting>
  <conditionalFormatting sqref="G175">
    <cfRule type="duplicateValues" dxfId="3685" priority="2462"/>
  </conditionalFormatting>
  <conditionalFormatting sqref="E181">
    <cfRule type="duplicateValues" dxfId="3684" priority="2461"/>
  </conditionalFormatting>
  <conditionalFormatting sqref="E177">
    <cfRule type="duplicateValues" dxfId="3683" priority="2460"/>
  </conditionalFormatting>
  <conditionalFormatting sqref="E179">
    <cfRule type="duplicateValues" dxfId="3682" priority="2459"/>
  </conditionalFormatting>
  <conditionalFormatting sqref="E180">
    <cfRule type="duplicateValues" dxfId="3681" priority="2458"/>
  </conditionalFormatting>
  <conditionalFormatting sqref="E178">
    <cfRule type="duplicateValues" dxfId="3680" priority="2457"/>
  </conditionalFormatting>
  <conditionalFormatting sqref="G179">
    <cfRule type="duplicateValues" dxfId="3679" priority="2456"/>
  </conditionalFormatting>
  <conditionalFormatting sqref="G176">
    <cfRule type="duplicateValues" dxfId="3678" priority="2455"/>
  </conditionalFormatting>
  <conditionalFormatting sqref="E186">
    <cfRule type="duplicateValues" dxfId="3677" priority="2454"/>
  </conditionalFormatting>
  <conditionalFormatting sqref="E184">
    <cfRule type="duplicateValues" dxfId="3676" priority="2453"/>
  </conditionalFormatting>
  <conditionalFormatting sqref="E183">
    <cfRule type="duplicateValues" dxfId="3675" priority="2452"/>
  </conditionalFormatting>
  <conditionalFormatting sqref="E182">
    <cfRule type="duplicateValues" dxfId="3674" priority="2451"/>
  </conditionalFormatting>
  <conditionalFormatting sqref="E187">
    <cfRule type="duplicateValues" dxfId="3673" priority="2450"/>
  </conditionalFormatting>
  <conditionalFormatting sqref="E185">
    <cfRule type="duplicateValues" dxfId="3672" priority="2449"/>
  </conditionalFormatting>
  <conditionalFormatting sqref="G186">
    <cfRule type="duplicateValues" dxfId="3671" priority="2448"/>
  </conditionalFormatting>
  <conditionalFormatting sqref="I184">
    <cfRule type="duplicateValues" dxfId="3670" priority="2447"/>
  </conditionalFormatting>
  <conditionalFormatting sqref="G182">
    <cfRule type="duplicateValues" dxfId="3669" priority="2446"/>
  </conditionalFormatting>
  <conditionalFormatting sqref="G183">
    <cfRule type="duplicateValues" dxfId="3668" priority="2445"/>
  </conditionalFormatting>
  <conditionalFormatting sqref="G184">
    <cfRule type="duplicateValues" dxfId="3667" priority="2444"/>
  </conditionalFormatting>
  <conditionalFormatting sqref="G185">
    <cfRule type="duplicateValues" dxfId="3666" priority="2443"/>
  </conditionalFormatting>
  <conditionalFormatting sqref="I186">
    <cfRule type="duplicateValues" dxfId="3665" priority="2441"/>
  </conditionalFormatting>
  <conditionalFormatting sqref="G188">
    <cfRule type="duplicateValues" dxfId="3664" priority="2440"/>
  </conditionalFormatting>
  <conditionalFormatting sqref="E189">
    <cfRule type="duplicateValues" dxfId="3663" priority="2439"/>
  </conditionalFormatting>
  <conditionalFormatting sqref="E164">
    <cfRule type="duplicateValues" dxfId="3662" priority="2437"/>
  </conditionalFormatting>
  <conditionalFormatting sqref="E199">
    <cfRule type="duplicateValues" dxfId="3661" priority="2436"/>
  </conditionalFormatting>
  <conditionalFormatting sqref="E194">
    <cfRule type="duplicateValues" dxfId="3660" priority="2435"/>
  </conditionalFormatting>
  <conditionalFormatting sqref="E198">
    <cfRule type="duplicateValues" dxfId="3659" priority="2434"/>
  </conditionalFormatting>
  <conditionalFormatting sqref="G197">
    <cfRule type="duplicateValues" dxfId="3658" priority="2433"/>
  </conditionalFormatting>
  <conditionalFormatting sqref="G190">
    <cfRule type="duplicateValues" dxfId="3657" priority="2432"/>
  </conditionalFormatting>
  <conditionalFormatting sqref="E192">
    <cfRule type="duplicateValues" dxfId="3656" priority="2431"/>
  </conditionalFormatting>
  <conditionalFormatting sqref="E190">
    <cfRule type="duplicateValues" dxfId="3655" priority="2430"/>
  </conditionalFormatting>
  <conditionalFormatting sqref="E191">
    <cfRule type="duplicateValues" dxfId="3654" priority="2429"/>
  </conditionalFormatting>
  <conditionalFormatting sqref="E195">
    <cfRule type="duplicateValues" dxfId="3653" priority="2428"/>
  </conditionalFormatting>
  <conditionalFormatting sqref="G191">
    <cfRule type="duplicateValues" dxfId="3652" priority="2427"/>
  </conditionalFormatting>
  <conditionalFormatting sqref="G193">
    <cfRule type="duplicateValues" dxfId="3651" priority="2426"/>
  </conditionalFormatting>
  <conditionalFormatting sqref="G195">
    <cfRule type="duplicateValues" dxfId="3650" priority="2425"/>
  </conditionalFormatting>
  <conditionalFormatting sqref="E197">
    <cfRule type="duplicateValues" dxfId="3649" priority="2424"/>
  </conditionalFormatting>
  <conditionalFormatting sqref="E193">
    <cfRule type="duplicateValues" dxfId="3648" priority="2423"/>
  </conditionalFormatting>
  <conditionalFormatting sqref="G194">
    <cfRule type="duplicateValues" dxfId="3647" priority="2422"/>
  </conditionalFormatting>
  <conditionalFormatting sqref="E200">
    <cfRule type="duplicateValues" dxfId="3646" priority="2421"/>
  </conditionalFormatting>
  <conditionalFormatting sqref="E205">
    <cfRule type="duplicateValues" dxfId="3645" priority="2420"/>
  </conditionalFormatting>
  <conditionalFormatting sqref="E206">
    <cfRule type="duplicateValues" dxfId="3644" priority="2419"/>
  </conditionalFormatting>
  <conditionalFormatting sqref="G202">
    <cfRule type="duplicateValues" dxfId="3643" priority="2418"/>
  </conditionalFormatting>
  <conditionalFormatting sqref="G205">
    <cfRule type="duplicateValues" dxfId="3642" priority="2417"/>
  </conditionalFormatting>
  <conditionalFormatting sqref="E204">
    <cfRule type="duplicateValues" dxfId="3641" priority="2416"/>
  </conditionalFormatting>
  <conditionalFormatting sqref="E201">
    <cfRule type="duplicateValues" dxfId="3640" priority="2415"/>
  </conditionalFormatting>
  <conditionalFormatting sqref="E202">
    <cfRule type="duplicateValues" dxfId="3639" priority="2414"/>
  </conditionalFormatting>
  <conditionalFormatting sqref="G203">
    <cfRule type="duplicateValues" dxfId="3638" priority="2413"/>
  </conditionalFormatting>
  <conditionalFormatting sqref="I202">
    <cfRule type="duplicateValues" dxfId="3637" priority="2412"/>
  </conditionalFormatting>
  <conditionalFormatting sqref="E207">
    <cfRule type="duplicateValues" dxfId="3636" priority="2411"/>
  </conditionalFormatting>
  <conditionalFormatting sqref="E208">
    <cfRule type="duplicateValues" dxfId="3635" priority="2410"/>
  </conditionalFormatting>
  <conditionalFormatting sqref="I213">
    <cfRule type="duplicateValues" dxfId="3634" priority="2409"/>
  </conditionalFormatting>
  <conditionalFormatting sqref="E214">
    <cfRule type="duplicateValues" dxfId="3633" priority="2408"/>
  </conditionalFormatting>
  <conditionalFormatting sqref="E211">
    <cfRule type="duplicateValues" dxfId="3632" priority="2407"/>
  </conditionalFormatting>
  <conditionalFormatting sqref="E209">
    <cfRule type="duplicateValues" dxfId="3631" priority="2406"/>
  </conditionalFormatting>
  <conditionalFormatting sqref="I209">
    <cfRule type="duplicateValues" dxfId="3630" priority="2405"/>
  </conditionalFormatting>
  <conditionalFormatting sqref="G211">
    <cfRule type="duplicateValues" dxfId="3629" priority="2404"/>
  </conditionalFormatting>
  <conditionalFormatting sqref="G214">
    <cfRule type="duplicateValues" dxfId="3628" priority="2403"/>
  </conditionalFormatting>
  <conditionalFormatting sqref="E213">
    <cfRule type="duplicateValues" dxfId="3627" priority="2402"/>
  </conditionalFormatting>
  <conditionalFormatting sqref="E210">
    <cfRule type="duplicateValues" dxfId="3626" priority="2401"/>
  </conditionalFormatting>
  <conditionalFormatting sqref="G209">
    <cfRule type="duplicateValues" dxfId="3625" priority="2400"/>
  </conditionalFormatting>
  <conditionalFormatting sqref="E212">
    <cfRule type="duplicateValues" dxfId="3624" priority="2399"/>
  </conditionalFormatting>
  <conditionalFormatting sqref="G213">
    <cfRule type="duplicateValues" dxfId="3623" priority="2398"/>
  </conditionalFormatting>
  <conditionalFormatting sqref="G210">
    <cfRule type="duplicateValues" dxfId="3622" priority="2397"/>
  </conditionalFormatting>
  <conditionalFormatting sqref="I214">
    <cfRule type="duplicateValues" dxfId="3621" priority="2396"/>
  </conditionalFormatting>
  <conditionalFormatting sqref="E215">
    <cfRule type="duplicateValues" dxfId="3620" priority="2395"/>
  </conditionalFormatting>
  <conditionalFormatting sqref="E216">
    <cfRule type="duplicateValues" dxfId="3619" priority="2394"/>
  </conditionalFormatting>
  <conditionalFormatting sqref="G216">
    <cfRule type="duplicateValues" dxfId="3618" priority="2393"/>
  </conditionalFormatting>
  <conditionalFormatting sqref="E223">
    <cfRule type="duplicateValues" dxfId="3617" priority="2392"/>
  </conditionalFormatting>
  <conditionalFormatting sqref="E220">
    <cfRule type="duplicateValues" dxfId="3616" priority="2391"/>
  </conditionalFormatting>
  <conditionalFormatting sqref="G223">
    <cfRule type="duplicateValues" dxfId="3615" priority="2390"/>
  </conditionalFormatting>
  <conditionalFormatting sqref="G218">
    <cfRule type="duplicateValues" dxfId="3614" priority="2389"/>
  </conditionalFormatting>
  <conditionalFormatting sqref="E217">
    <cfRule type="duplicateValues" dxfId="3613" priority="2388"/>
  </conditionalFormatting>
  <conditionalFormatting sqref="E222">
    <cfRule type="duplicateValues" dxfId="3612" priority="2387"/>
  </conditionalFormatting>
  <conditionalFormatting sqref="E219">
    <cfRule type="duplicateValues" dxfId="3611" priority="2386"/>
  </conditionalFormatting>
  <conditionalFormatting sqref="G217">
    <cfRule type="duplicateValues" dxfId="3610" priority="2385"/>
  </conditionalFormatting>
  <conditionalFormatting sqref="G219">
    <cfRule type="duplicateValues" dxfId="3609" priority="2384"/>
  </conditionalFormatting>
  <conditionalFormatting sqref="G221">
    <cfRule type="duplicateValues" dxfId="3608" priority="2383"/>
  </conditionalFormatting>
  <conditionalFormatting sqref="E218">
    <cfRule type="duplicateValues" dxfId="3607" priority="2382"/>
  </conditionalFormatting>
  <conditionalFormatting sqref="E221">
    <cfRule type="duplicateValues" dxfId="3606" priority="2381"/>
  </conditionalFormatting>
  <conditionalFormatting sqref="E224">
    <cfRule type="duplicateValues" dxfId="3605" priority="2380"/>
  </conditionalFormatting>
  <conditionalFormatting sqref="G226">
    <cfRule type="duplicateValues" dxfId="3604" priority="2379"/>
  </conditionalFormatting>
  <conditionalFormatting sqref="E227">
    <cfRule type="duplicateValues" dxfId="3603" priority="2378"/>
  </conditionalFormatting>
  <conditionalFormatting sqref="E233">
    <cfRule type="duplicateValues" dxfId="3602" priority="2377"/>
  </conditionalFormatting>
  <conditionalFormatting sqref="G233">
    <cfRule type="duplicateValues" dxfId="3601" priority="2376"/>
  </conditionalFormatting>
  <conditionalFormatting sqref="G230">
    <cfRule type="duplicateValues" dxfId="3600" priority="2375"/>
  </conditionalFormatting>
  <conditionalFormatting sqref="G232">
    <cfRule type="duplicateValues" dxfId="3599" priority="2374"/>
  </conditionalFormatting>
  <conditionalFormatting sqref="E232">
    <cfRule type="duplicateValues" dxfId="3598" priority="2373"/>
  </conditionalFormatting>
  <conditionalFormatting sqref="E231">
    <cfRule type="duplicateValues" dxfId="3597" priority="2372"/>
  </conditionalFormatting>
  <conditionalFormatting sqref="E230">
    <cfRule type="duplicateValues" dxfId="3596" priority="2371"/>
  </conditionalFormatting>
  <conditionalFormatting sqref="E229">
    <cfRule type="duplicateValues" dxfId="3595" priority="2370"/>
  </conditionalFormatting>
  <conditionalFormatting sqref="G228">
    <cfRule type="duplicateValues" dxfId="3594" priority="2369"/>
  </conditionalFormatting>
  <conditionalFormatting sqref="E228">
    <cfRule type="duplicateValues" dxfId="3593" priority="2368"/>
  </conditionalFormatting>
  <conditionalFormatting sqref="I229">
    <cfRule type="duplicateValues" dxfId="3592" priority="2367"/>
  </conditionalFormatting>
  <conditionalFormatting sqref="G229">
    <cfRule type="duplicateValues" dxfId="3591" priority="2366"/>
  </conditionalFormatting>
  <conditionalFormatting sqref="G225">
    <cfRule type="duplicateValues" dxfId="3590" priority="2365"/>
  </conditionalFormatting>
  <conditionalFormatting sqref="G224">
    <cfRule type="duplicateValues" dxfId="3589" priority="2364"/>
  </conditionalFormatting>
  <conditionalFormatting sqref="E225">
    <cfRule type="duplicateValues" dxfId="3588" priority="2363"/>
  </conditionalFormatting>
  <conditionalFormatting sqref="E226">
    <cfRule type="duplicateValues" dxfId="3587" priority="2362"/>
  </conditionalFormatting>
  <conditionalFormatting sqref="E240">
    <cfRule type="duplicateValues" dxfId="3586" priority="2361"/>
  </conditionalFormatting>
  <conditionalFormatting sqref="E239">
    <cfRule type="duplicateValues" dxfId="3585" priority="2360"/>
  </conditionalFormatting>
  <conditionalFormatting sqref="E238">
    <cfRule type="duplicateValues" dxfId="3584" priority="2359"/>
  </conditionalFormatting>
  <conditionalFormatting sqref="G234">
    <cfRule type="duplicateValues" dxfId="3583" priority="2358"/>
  </conditionalFormatting>
  <conditionalFormatting sqref="I234">
    <cfRule type="duplicateValues" dxfId="3582" priority="2357"/>
  </conditionalFormatting>
  <conditionalFormatting sqref="G238">
    <cfRule type="duplicateValues" dxfId="3581" priority="2356"/>
  </conditionalFormatting>
  <conditionalFormatting sqref="I238">
    <cfRule type="duplicateValues" dxfId="3580" priority="2355"/>
  </conditionalFormatting>
  <conditionalFormatting sqref="E235">
    <cfRule type="duplicateValues" dxfId="3579" priority="2354"/>
  </conditionalFormatting>
  <conditionalFormatting sqref="E237">
    <cfRule type="duplicateValues" dxfId="3578" priority="2353"/>
  </conditionalFormatting>
  <conditionalFormatting sqref="G237">
    <cfRule type="duplicateValues" dxfId="3577" priority="2352"/>
  </conditionalFormatting>
  <conditionalFormatting sqref="E236">
    <cfRule type="duplicateValues" dxfId="3576" priority="2351"/>
  </conditionalFormatting>
  <conditionalFormatting sqref="E241">
    <cfRule type="duplicateValues" dxfId="3575" priority="2350"/>
  </conditionalFormatting>
  <conditionalFormatting sqref="G242">
    <cfRule type="duplicateValues" dxfId="3574" priority="2349"/>
  </conditionalFormatting>
  <conditionalFormatting sqref="E242">
    <cfRule type="duplicateValues" dxfId="3573" priority="2348"/>
  </conditionalFormatting>
  <conditionalFormatting sqref="E243">
    <cfRule type="duplicateValues" dxfId="3572" priority="2347"/>
  </conditionalFormatting>
  <conditionalFormatting sqref="E244">
    <cfRule type="duplicateValues" dxfId="3571" priority="2346"/>
  </conditionalFormatting>
  <conditionalFormatting sqref="E250">
    <cfRule type="duplicateValues" dxfId="3570" priority="2345"/>
  </conditionalFormatting>
  <conditionalFormatting sqref="E247">
    <cfRule type="duplicateValues" dxfId="3569" priority="2344"/>
  </conditionalFormatting>
  <conditionalFormatting sqref="G244">
    <cfRule type="duplicateValues" dxfId="3568" priority="2343"/>
  </conditionalFormatting>
  <conditionalFormatting sqref="G245">
    <cfRule type="duplicateValues" dxfId="3567" priority="2342"/>
  </conditionalFormatting>
  <conditionalFormatting sqref="E245">
    <cfRule type="duplicateValues" dxfId="3566" priority="2341"/>
  </conditionalFormatting>
  <conditionalFormatting sqref="E246">
    <cfRule type="duplicateValues" dxfId="3565" priority="2340"/>
  </conditionalFormatting>
  <conditionalFormatting sqref="E248">
    <cfRule type="duplicateValues" dxfId="3564" priority="2339"/>
  </conditionalFormatting>
  <conditionalFormatting sqref="E249">
    <cfRule type="duplicateValues" dxfId="3563" priority="2338"/>
  </conditionalFormatting>
  <conditionalFormatting sqref="E258">
    <cfRule type="duplicateValues" dxfId="3562" priority="2337"/>
  </conditionalFormatting>
  <conditionalFormatting sqref="E261">
    <cfRule type="duplicateValues" dxfId="3561" priority="2336"/>
  </conditionalFormatting>
  <conditionalFormatting sqref="G260">
    <cfRule type="duplicateValues" dxfId="3560" priority="2335"/>
  </conditionalFormatting>
  <conditionalFormatting sqref="G259">
    <cfRule type="duplicateValues" dxfId="3559" priority="2334"/>
  </conditionalFormatting>
  <conditionalFormatting sqref="I260">
    <cfRule type="duplicateValues" dxfId="3558" priority="2333"/>
  </conditionalFormatting>
  <conditionalFormatting sqref="E260">
    <cfRule type="duplicateValues" dxfId="3557" priority="2332"/>
  </conditionalFormatting>
  <conditionalFormatting sqref="E259">
    <cfRule type="duplicateValues" dxfId="3556" priority="2331"/>
  </conditionalFormatting>
  <conditionalFormatting sqref="E257">
    <cfRule type="duplicateValues" dxfId="3555" priority="2330"/>
  </conditionalFormatting>
  <conditionalFormatting sqref="E253">
    <cfRule type="duplicateValues" dxfId="3554" priority="2329"/>
  </conditionalFormatting>
  <conditionalFormatting sqref="E251">
    <cfRule type="duplicateValues" dxfId="3553" priority="2328"/>
  </conditionalFormatting>
  <conditionalFormatting sqref="G251">
    <cfRule type="duplicateValues" dxfId="3552" priority="2327"/>
  </conditionalFormatting>
  <conditionalFormatting sqref="I252">
    <cfRule type="duplicateValues" dxfId="3551" priority="2326"/>
  </conditionalFormatting>
  <conditionalFormatting sqref="G252">
    <cfRule type="duplicateValues" dxfId="3550" priority="2325"/>
  </conditionalFormatting>
  <conditionalFormatting sqref="E252">
    <cfRule type="duplicateValues" dxfId="3549" priority="2324"/>
  </conditionalFormatting>
  <conditionalFormatting sqref="E255">
    <cfRule type="duplicateValues" dxfId="3548" priority="2323"/>
  </conditionalFormatting>
  <conditionalFormatting sqref="I253">
    <cfRule type="duplicateValues" dxfId="3547" priority="2322"/>
  </conditionalFormatting>
  <conditionalFormatting sqref="G253">
    <cfRule type="duplicateValues" dxfId="3546" priority="2321"/>
  </conditionalFormatting>
  <conditionalFormatting sqref="G255">
    <cfRule type="duplicateValues" dxfId="3545" priority="2320"/>
  </conditionalFormatting>
  <conditionalFormatting sqref="G256">
    <cfRule type="duplicateValues" dxfId="3544" priority="2319"/>
  </conditionalFormatting>
  <conditionalFormatting sqref="E256">
    <cfRule type="duplicateValues" dxfId="3543" priority="2318"/>
  </conditionalFormatting>
  <conditionalFormatting sqref="E254">
    <cfRule type="duplicateValues" dxfId="3542" priority="2317"/>
  </conditionalFormatting>
  <conditionalFormatting sqref="G254">
    <cfRule type="duplicateValues" dxfId="3541" priority="2316"/>
  </conditionalFormatting>
  <conditionalFormatting sqref="E263">
    <cfRule type="duplicateValues" dxfId="3540" priority="2315"/>
  </conditionalFormatting>
  <conditionalFormatting sqref="E262">
    <cfRule type="duplicateValues" dxfId="3539" priority="2314"/>
  </conditionalFormatting>
  <conditionalFormatting sqref="I263">
    <cfRule type="duplicateValues" dxfId="3538" priority="2312"/>
  </conditionalFormatting>
  <conditionalFormatting sqref="G263">
    <cfRule type="duplicateValues" dxfId="3537" priority="2311"/>
  </conditionalFormatting>
  <conditionalFormatting sqref="E265">
    <cfRule type="duplicateValues" dxfId="3536" priority="2310"/>
  </conditionalFormatting>
  <conditionalFormatting sqref="G265">
    <cfRule type="duplicateValues" dxfId="3535" priority="2309"/>
  </conditionalFormatting>
  <conditionalFormatting sqref="G266">
    <cfRule type="duplicateValues" dxfId="3534" priority="2308"/>
  </conditionalFormatting>
  <conditionalFormatting sqref="E266">
    <cfRule type="duplicateValues" dxfId="3533" priority="2307"/>
  </conditionalFormatting>
  <conditionalFormatting sqref="E264">
    <cfRule type="duplicateValues" dxfId="3532" priority="2306"/>
  </conditionalFormatting>
  <conditionalFormatting sqref="G262">
    <cfRule type="duplicateValues" dxfId="3531" priority="2305"/>
  </conditionalFormatting>
  <conditionalFormatting sqref="G51">
    <cfRule type="duplicateValues" dxfId="3530" priority="2303"/>
  </conditionalFormatting>
  <conditionalFormatting sqref="E267">
    <cfRule type="duplicateValues" dxfId="3529" priority="2302"/>
  </conditionalFormatting>
  <conditionalFormatting sqref="E270">
    <cfRule type="duplicateValues" dxfId="3528" priority="2301"/>
  </conditionalFormatting>
  <conditionalFormatting sqref="G269">
    <cfRule type="duplicateValues" dxfId="3527" priority="2300"/>
  </conditionalFormatting>
  <conditionalFormatting sqref="G271">
    <cfRule type="duplicateValues" dxfId="3526" priority="2299"/>
  </conditionalFormatting>
  <conditionalFormatting sqref="E269">
    <cfRule type="duplicateValues" dxfId="3525" priority="2298"/>
  </conditionalFormatting>
  <conditionalFormatting sqref="E272">
    <cfRule type="duplicateValues" dxfId="3524" priority="2297"/>
  </conditionalFormatting>
  <conditionalFormatting sqref="G268">
    <cfRule type="duplicateValues" dxfId="3523" priority="2296"/>
  </conditionalFormatting>
  <conditionalFormatting sqref="E268">
    <cfRule type="duplicateValues" dxfId="3522" priority="2295"/>
  </conditionalFormatting>
  <conditionalFormatting sqref="E271">
    <cfRule type="duplicateValues" dxfId="3521" priority="2294"/>
  </conditionalFormatting>
  <conditionalFormatting sqref="G270">
    <cfRule type="duplicateValues" dxfId="3520" priority="2293"/>
  </conditionalFormatting>
  <conditionalFormatting sqref="G272">
    <cfRule type="duplicateValues" dxfId="3519" priority="2292"/>
  </conditionalFormatting>
  <conditionalFormatting sqref="E273">
    <cfRule type="duplicateValues" dxfId="3518" priority="2291"/>
  </conditionalFormatting>
  <conditionalFormatting sqref="E274">
    <cfRule type="duplicateValues" dxfId="3517" priority="2290"/>
  </conditionalFormatting>
  <conditionalFormatting sqref="G274">
    <cfRule type="duplicateValues" dxfId="3516" priority="2289"/>
  </conditionalFormatting>
  <conditionalFormatting sqref="G273">
    <cfRule type="duplicateValues" dxfId="3515" priority="2288"/>
  </conditionalFormatting>
  <conditionalFormatting sqref="G275">
    <cfRule type="duplicateValues" dxfId="3514" priority="2287"/>
  </conditionalFormatting>
  <conditionalFormatting sqref="G278">
    <cfRule type="duplicateValues" dxfId="3513" priority="2286"/>
  </conditionalFormatting>
  <conditionalFormatting sqref="G277">
    <cfRule type="duplicateValues" dxfId="3512" priority="2285"/>
  </conditionalFormatting>
  <conditionalFormatting sqref="E278">
    <cfRule type="duplicateValues" dxfId="3511" priority="2284"/>
  </conditionalFormatting>
  <conditionalFormatting sqref="E275">
    <cfRule type="duplicateValues" dxfId="3510" priority="2283"/>
  </conditionalFormatting>
  <conditionalFormatting sqref="G276">
    <cfRule type="duplicateValues" dxfId="3509" priority="2282"/>
  </conditionalFormatting>
  <conditionalFormatting sqref="E280">
    <cfRule type="duplicateValues" dxfId="3508" priority="2280"/>
  </conditionalFormatting>
  <conditionalFormatting sqref="G280">
    <cfRule type="duplicateValues" dxfId="3507" priority="2279"/>
  </conditionalFormatting>
  <conditionalFormatting sqref="E282">
    <cfRule type="duplicateValues" dxfId="3506" priority="2277"/>
  </conditionalFormatting>
  <conditionalFormatting sqref="E283">
    <cfRule type="duplicateValues" dxfId="3505" priority="2276"/>
  </conditionalFormatting>
  <conditionalFormatting sqref="G281">
    <cfRule type="duplicateValues" dxfId="3504" priority="2275"/>
  </conditionalFormatting>
  <conditionalFormatting sqref="E281">
    <cfRule type="duplicateValues" dxfId="3503" priority="2274"/>
  </conditionalFormatting>
  <conditionalFormatting sqref="I281">
    <cfRule type="duplicateValues" dxfId="3502" priority="2273"/>
  </conditionalFormatting>
  <conditionalFormatting sqref="E284">
    <cfRule type="duplicateValues" dxfId="3501" priority="2272"/>
  </conditionalFormatting>
  <conditionalFormatting sqref="G287">
    <cfRule type="duplicateValues" dxfId="3500" priority="2271"/>
  </conditionalFormatting>
  <conditionalFormatting sqref="G288">
    <cfRule type="duplicateValues" dxfId="3499" priority="2270"/>
  </conditionalFormatting>
  <conditionalFormatting sqref="E289">
    <cfRule type="duplicateValues" dxfId="3498" priority="2269"/>
  </conditionalFormatting>
  <conditionalFormatting sqref="E288">
    <cfRule type="duplicateValues" dxfId="3497" priority="2268"/>
  </conditionalFormatting>
  <conditionalFormatting sqref="E287">
    <cfRule type="duplicateValues" dxfId="3496" priority="2267"/>
  </conditionalFormatting>
  <conditionalFormatting sqref="G285">
    <cfRule type="duplicateValues" dxfId="3495" priority="2266"/>
  </conditionalFormatting>
  <conditionalFormatting sqref="G284">
    <cfRule type="duplicateValues" dxfId="3494" priority="2265"/>
  </conditionalFormatting>
  <conditionalFormatting sqref="G286">
    <cfRule type="duplicateValues" dxfId="3493" priority="2264"/>
  </conditionalFormatting>
  <conditionalFormatting sqref="E286">
    <cfRule type="duplicateValues" dxfId="3492" priority="2263"/>
  </conditionalFormatting>
  <conditionalFormatting sqref="E285">
    <cfRule type="duplicateValues" dxfId="3491" priority="2262"/>
  </conditionalFormatting>
  <conditionalFormatting sqref="E296">
    <cfRule type="duplicateValues" dxfId="3490" priority="2261"/>
  </conditionalFormatting>
  <conditionalFormatting sqref="E295">
    <cfRule type="duplicateValues" dxfId="3489" priority="2260"/>
  </conditionalFormatting>
  <conditionalFormatting sqref="E294">
    <cfRule type="duplicateValues" dxfId="3488" priority="2259"/>
  </conditionalFormatting>
  <conditionalFormatting sqref="E293">
    <cfRule type="duplicateValues" dxfId="3487" priority="2258"/>
  </conditionalFormatting>
  <conditionalFormatting sqref="E292">
    <cfRule type="duplicateValues" dxfId="3486" priority="2257"/>
  </conditionalFormatting>
  <conditionalFormatting sqref="E291">
    <cfRule type="duplicateValues" dxfId="3485" priority="2256"/>
  </conditionalFormatting>
  <conditionalFormatting sqref="E290">
    <cfRule type="duplicateValues" dxfId="3484" priority="2255"/>
  </conditionalFormatting>
  <conditionalFormatting sqref="G290">
    <cfRule type="duplicateValues" dxfId="3483" priority="2254"/>
  </conditionalFormatting>
  <conditionalFormatting sqref="G292">
    <cfRule type="duplicateValues" dxfId="3482" priority="2253"/>
  </conditionalFormatting>
  <conditionalFormatting sqref="G295">
    <cfRule type="duplicateValues" dxfId="3481" priority="2252"/>
  </conditionalFormatting>
  <conditionalFormatting sqref="E297">
    <cfRule type="duplicateValues" dxfId="3480" priority="2251"/>
  </conditionalFormatting>
  <conditionalFormatting sqref="E298">
    <cfRule type="duplicateValues" dxfId="3479" priority="2250"/>
  </conditionalFormatting>
  <conditionalFormatting sqref="E299">
    <cfRule type="duplicateValues" dxfId="3478" priority="2249"/>
  </conditionalFormatting>
  <conditionalFormatting sqref="E302">
    <cfRule type="duplicateValues" dxfId="3477" priority="2248"/>
  </conditionalFormatting>
  <conditionalFormatting sqref="G302">
    <cfRule type="duplicateValues" dxfId="3476" priority="2247"/>
  </conditionalFormatting>
  <conditionalFormatting sqref="G301">
    <cfRule type="duplicateValues" dxfId="3475" priority="2246"/>
  </conditionalFormatting>
  <conditionalFormatting sqref="E301">
    <cfRule type="duplicateValues" dxfId="3474" priority="2245"/>
  </conditionalFormatting>
  <conditionalFormatting sqref="I300">
    <cfRule type="duplicateValues" dxfId="3473" priority="2244"/>
  </conditionalFormatting>
  <conditionalFormatting sqref="E300">
    <cfRule type="duplicateValues" dxfId="3472" priority="2243"/>
  </conditionalFormatting>
  <conditionalFormatting sqref="G300">
    <cfRule type="duplicateValues" dxfId="3471" priority="2242"/>
  </conditionalFormatting>
  <conditionalFormatting sqref="E303">
    <cfRule type="duplicateValues" dxfId="3470" priority="2241"/>
  </conditionalFormatting>
  <conditionalFormatting sqref="E306">
    <cfRule type="duplicateValues" dxfId="3469" priority="2240"/>
  </conditionalFormatting>
  <conditionalFormatting sqref="G306">
    <cfRule type="duplicateValues" dxfId="3468" priority="2239"/>
  </conditionalFormatting>
  <conditionalFormatting sqref="E305">
    <cfRule type="duplicateValues" dxfId="3467" priority="2238"/>
  </conditionalFormatting>
  <conditionalFormatting sqref="E304">
    <cfRule type="duplicateValues" dxfId="3466" priority="2237"/>
  </conditionalFormatting>
  <conditionalFormatting sqref="G303">
    <cfRule type="duplicateValues" dxfId="3465" priority="2236"/>
  </conditionalFormatting>
  <conditionalFormatting sqref="E307">
    <cfRule type="duplicateValues" dxfId="3464" priority="2235"/>
  </conditionalFormatting>
  <conditionalFormatting sqref="E308">
    <cfRule type="duplicateValues" dxfId="3463" priority="2234"/>
  </conditionalFormatting>
  <conditionalFormatting sqref="G307">
    <cfRule type="duplicateValues" dxfId="3462" priority="2233"/>
  </conditionalFormatting>
  <conditionalFormatting sqref="E309">
    <cfRule type="duplicateValues" dxfId="3461" priority="2232"/>
  </conditionalFormatting>
  <conditionalFormatting sqref="G311">
    <cfRule type="duplicateValues" dxfId="3460" priority="2231"/>
  </conditionalFormatting>
  <conditionalFormatting sqref="E311">
    <cfRule type="duplicateValues" dxfId="3459" priority="2230"/>
  </conditionalFormatting>
  <conditionalFormatting sqref="E310">
    <cfRule type="duplicateValues" dxfId="3458" priority="2229"/>
  </conditionalFormatting>
  <conditionalFormatting sqref="G309">
    <cfRule type="duplicateValues" dxfId="3457" priority="2228"/>
  </conditionalFormatting>
  <conditionalFormatting sqref="E312">
    <cfRule type="duplicateValues" dxfId="3456" priority="2227"/>
  </conditionalFormatting>
  <conditionalFormatting sqref="E313">
    <cfRule type="duplicateValues" dxfId="3455" priority="2226"/>
  </conditionalFormatting>
  <conditionalFormatting sqref="E314">
    <cfRule type="duplicateValues" dxfId="3454" priority="2225"/>
  </conditionalFormatting>
  <conditionalFormatting sqref="E315">
    <cfRule type="duplicateValues" dxfId="3453" priority="2224"/>
  </conditionalFormatting>
  <conditionalFormatting sqref="E317">
    <cfRule type="duplicateValues" dxfId="3452" priority="2223"/>
  </conditionalFormatting>
  <conditionalFormatting sqref="G317">
    <cfRule type="duplicateValues" dxfId="3451" priority="2222"/>
  </conditionalFormatting>
  <conditionalFormatting sqref="G314">
    <cfRule type="duplicateValues" dxfId="3450" priority="2221"/>
  </conditionalFormatting>
  <conditionalFormatting sqref="I317">
    <cfRule type="duplicateValues" dxfId="3449" priority="2220"/>
  </conditionalFormatting>
  <conditionalFormatting sqref="E316">
    <cfRule type="duplicateValues" dxfId="3448" priority="2219"/>
  </conditionalFormatting>
  <conditionalFormatting sqref="E318">
    <cfRule type="duplicateValues" dxfId="3447" priority="2218"/>
  </conditionalFormatting>
  <conditionalFormatting sqref="G319">
    <cfRule type="duplicateValues" dxfId="3446" priority="2217"/>
  </conditionalFormatting>
  <conditionalFormatting sqref="E320">
    <cfRule type="duplicateValues" dxfId="3445" priority="2216"/>
  </conditionalFormatting>
  <conditionalFormatting sqref="E322">
    <cfRule type="duplicateValues" dxfId="3444" priority="2215"/>
  </conditionalFormatting>
  <conditionalFormatting sqref="E319">
    <cfRule type="duplicateValues" dxfId="3443" priority="2214"/>
  </conditionalFormatting>
  <conditionalFormatting sqref="G320">
    <cfRule type="duplicateValues" dxfId="3442" priority="2213"/>
  </conditionalFormatting>
  <conditionalFormatting sqref="I320">
    <cfRule type="duplicateValues" dxfId="3441" priority="2212"/>
  </conditionalFormatting>
  <conditionalFormatting sqref="E321">
    <cfRule type="duplicateValues" dxfId="3440" priority="2211"/>
  </conditionalFormatting>
  <conditionalFormatting sqref="E323">
    <cfRule type="duplicateValues" dxfId="3439" priority="2210"/>
  </conditionalFormatting>
  <conditionalFormatting sqref="E324">
    <cfRule type="duplicateValues" dxfId="3438" priority="2209"/>
  </conditionalFormatting>
  <conditionalFormatting sqref="G326">
    <cfRule type="duplicateValues" dxfId="3437" priority="2208"/>
  </conditionalFormatting>
  <conditionalFormatting sqref="E326">
    <cfRule type="duplicateValues" dxfId="3436" priority="2207"/>
  </conditionalFormatting>
  <conditionalFormatting sqref="E325">
    <cfRule type="duplicateValues" dxfId="3435" priority="2206"/>
  </conditionalFormatting>
  <conditionalFormatting sqref="G325">
    <cfRule type="duplicateValues" dxfId="3434" priority="2205"/>
  </conditionalFormatting>
  <conditionalFormatting sqref="E327">
    <cfRule type="duplicateValues" dxfId="3433" priority="2204"/>
  </conditionalFormatting>
  <conditionalFormatting sqref="E328">
    <cfRule type="duplicateValues" dxfId="3432" priority="2203"/>
  </conditionalFormatting>
  <conditionalFormatting sqref="E330">
    <cfRule type="duplicateValues" dxfId="3431" priority="2202"/>
  </conditionalFormatting>
  <conditionalFormatting sqref="G329">
    <cfRule type="duplicateValues" dxfId="3430" priority="2201"/>
  </conditionalFormatting>
  <conditionalFormatting sqref="E332">
    <cfRule type="duplicateValues" dxfId="3429" priority="2200"/>
  </conditionalFormatting>
  <conditionalFormatting sqref="G334">
    <cfRule type="duplicateValues" dxfId="3428" priority="2199"/>
  </conditionalFormatting>
  <conditionalFormatting sqref="G336">
    <cfRule type="duplicateValues" dxfId="3427" priority="2198"/>
  </conditionalFormatting>
  <conditionalFormatting sqref="E337">
    <cfRule type="duplicateValues" dxfId="3426" priority="2197"/>
  </conditionalFormatting>
  <conditionalFormatting sqref="I334">
    <cfRule type="duplicateValues" dxfId="3425" priority="2196"/>
  </conditionalFormatting>
  <conditionalFormatting sqref="G337">
    <cfRule type="duplicateValues" dxfId="3424" priority="2195"/>
  </conditionalFormatting>
  <conditionalFormatting sqref="E335">
    <cfRule type="duplicateValues" dxfId="3423" priority="2194"/>
  </conditionalFormatting>
  <conditionalFormatting sqref="G332">
    <cfRule type="duplicateValues" dxfId="3422" priority="2193"/>
  </conditionalFormatting>
  <conditionalFormatting sqref="E333">
    <cfRule type="duplicateValues" dxfId="3421" priority="2191"/>
  </conditionalFormatting>
  <conditionalFormatting sqref="E336">
    <cfRule type="duplicateValues" dxfId="3420" priority="2190"/>
  </conditionalFormatting>
  <conditionalFormatting sqref="G335">
    <cfRule type="duplicateValues" dxfId="3419" priority="2189"/>
  </conditionalFormatting>
  <conditionalFormatting sqref="E334">
    <cfRule type="duplicateValues" dxfId="3418" priority="2188"/>
  </conditionalFormatting>
  <conditionalFormatting sqref="E338">
    <cfRule type="duplicateValues" dxfId="3417" priority="2187"/>
  </conditionalFormatting>
  <conditionalFormatting sqref="E339">
    <cfRule type="duplicateValues" dxfId="3416" priority="2186"/>
  </conditionalFormatting>
  <conditionalFormatting sqref="E341">
    <cfRule type="duplicateValues" dxfId="3415" priority="2185"/>
  </conditionalFormatting>
  <conditionalFormatting sqref="G340">
    <cfRule type="duplicateValues" dxfId="3414" priority="2184"/>
  </conditionalFormatting>
  <conditionalFormatting sqref="E342">
    <cfRule type="duplicateValues" dxfId="3413" priority="2183"/>
  </conditionalFormatting>
  <conditionalFormatting sqref="E346">
    <cfRule type="duplicateValues" dxfId="3412" priority="2182"/>
  </conditionalFormatting>
  <conditionalFormatting sqref="E349">
    <cfRule type="duplicateValues" dxfId="3411" priority="2181"/>
  </conditionalFormatting>
  <conditionalFormatting sqref="E348">
    <cfRule type="duplicateValues" dxfId="3410" priority="2180"/>
  </conditionalFormatting>
  <conditionalFormatting sqref="E345">
    <cfRule type="duplicateValues" dxfId="3409" priority="2179"/>
  </conditionalFormatting>
  <conditionalFormatting sqref="G344">
    <cfRule type="duplicateValues" dxfId="3408" priority="2178"/>
  </conditionalFormatting>
  <conditionalFormatting sqref="E343">
    <cfRule type="duplicateValues" dxfId="3407" priority="2177"/>
  </conditionalFormatting>
  <conditionalFormatting sqref="E344">
    <cfRule type="duplicateValues" dxfId="3406" priority="2176"/>
  </conditionalFormatting>
  <conditionalFormatting sqref="G345">
    <cfRule type="duplicateValues" dxfId="3405" priority="2175"/>
  </conditionalFormatting>
  <conditionalFormatting sqref="E347">
    <cfRule type="duplicateValues" dxfId="3404" priority="2174"/>
  </conditionalFormatting>
  <conditionalFormatting sqref="G348">
    <cfRule type="duplicateValues" dxfId="3403" priority="2173"/>
  </conditionalFormatting>
  <conditionalFormatting sqref="G343">
    <cfRule type="duplicateValues" dxfId="3402" priority="2172"/>
  </conditionalFormatting>
  <conditionalFormatting sqref="E351">
    <cfRule type="duplicateValues" dxfId="3401" priority="2171"/>
  </conditionalFormatting>
  <conditionalFormatting sqref="E354">
    <cfRule type="duplicateValues" dxfId="3400" priority="2170"/>
  </conditionalFormatting>
  <conditionalFormatting sqref="E353">
    <cfRule type="duplicateValues" dxfId="3399" priority="2169"/>
  </conditionalFormatting>
  <conditionalFormatting sqref="E350">
    <cfRule type="duplicateValues" dxfId="3398" priority="2168"/>
  </conditionalFormatting>
  <conditionalFormatting sqref="E352">
    <cfRule type="duplicateValues" dxfId="3397" priority="2167"/>
  </conditionalFormatting>
  <conditionalFormatting sqref="E355">
    <cfRule type="duplicateValues" dxfId="3396" priority="2166"/>
  </conditionalFormatting>
  <conditionalFormatting sqref="G356">
    <cfRule type="duplicateValues" dxfId="3395" priority="2165"/>
  </conditionalFormatting>
  <conditionalFormatting sqref="E356">
    <cfRule type="duplicateValues" dxfId="3394" priority="2164"/>
  </conditionalFormatting>
  <conditionalFormatting sqref="E357">
    <cfRule type="duplicateValues" dxfId="3393" priority="2163"/>
  </conditionalFormatting>
  <conditionalFormatting sqref="E358">
    <cfRule type="duplicateValues" dxfId="3392" priority="2162"/>
  </conditionalFormatting>
  <conditionalFormatting sqref="E361">
    <cfRule type="duplicateValues" dxfId="3391" priority="2161"/>
  </conditionalFormatting>
  <conditionalFormatting sqref="G363">
    <cfRule type="duplicateValues" dxfId="3390" priority="2159"/>
  </conditionalFormatting>
  <conditionalFormatting sqref="G364">
    <cfRule type="duplicateValues" dxfId="3389" priority="2157"/>
  </conditionalFormatting>
  <conditionalFormatting sqref="E363">
    <cfRule type="duplicateValues" dxfId="3388" priority="2156"/>
  </conditionalFormatting>
  <conditionalFormatting sqref="G361">
    <cfRule type="duplicateValues" dxfId="3387" priority="2155"/>
  </conditionalFormatting>
  <conditionalFormatting sqref="E360">
    <cfRule type="duplicateValues" dxfId="3386" priority="2154"/>
  </conditionalFormatting>
  <conditionalFormatting sqref="E362">
    <cfRule type="duplicateValues" dxfId="3385" priority="2153"/>
  </conditionalFormatting>
  <conditionalFormatting sqref="G360">
    <cfRule type="duplicateValues" dxfId="3384" priority="2152"/>
  </conditionalFormatting>
  <conditionalFormatting sqref="G362">
    <cfRule type="duplicateValues" dxfId="3383" priority="2151"/>
  </conditionalFormatting>
  <conditionalFormatting sqref="I362">
    <cfRule type="duplicateValues" dxfId="3382" priority="2150"/>
  </conditionalFormatting>
  <conditionalFormatting sqref="E366">
    <cfRule type="duplicateValues" dxfId="3381" priority="2149"/>
  </conditionalFormatting>
  <conditionalFormatting sqref="G369">
    <cfRule type="duplicateValues" dxfId="3380" priority="2148"/>
  </conditionalFormatting>
  <conditionalFormatting sqref="E368">
    <cfRule type="duplicateValues" dxfId="3379" priority="2147"/>
  </conditionalFormatting>
  <conditionalFormatting sqref="E371">
    <cfRule type="duplicateValues" dxfId="3378" priority="2146"/>
  </conditionalFormatting>
  <conditionalFormatting sqref="E370">
    <cfRule type="duplicateValues" dxfId="3377" priority="2145"/>
  </conditionalFormatting>
  <conditionalFormatting sqref="E369">
    <cfRule type="duplicateValues" dxfId="3376" priority="2144"/>
  </conditionalFormatting>
  <conditionalFormatting sqref="G368">
    <cfRule type="duplicateValues" dxfId="3375" priority="2143"/>
  </conditionalFormatting>
  <conditionalFormatting sqref="G366">
    <cfRule type="duplicateValues" dxfId="3374" priority="2142"/>
  </conditionalFormatting>
  <conditionalFormatting sqref="E367">
    <cfRule type="duplicateValues" dxfId="3373" priority="2141"/>
  </conditionalFormatting>
  <conditionalFormatting sqref="G367">
    <cfRule type="duplicateValues" dxfId="3372" priority="2140"/>
  </conditionalFormatting>
  <conditionalFormatting sqref="E372">
    <cfRule type="duplicateValues" dxfId="3371" priority="2139"/>
  </conditionalFormatting>
  <conditionalFormatting sqref="G378">
    <cfRule type="duplicateValues" dxfId="3370" priority="2138"/>
  </conditionalFormatting>
  <conditionalFormatting sqref="G379">
    <cfRule type="duplicateValues" dxfId="3369" priority="2137"/>
  </conditionalFormatting>
  <conditionalFormatting sqref="E379">
    <cfRule type="duplicateValues" dxfId="3368" priority="2136"/>
  </conditionalFormatting>
  <conditionalFormatting sqref="E378">
    <cfRule type="duplicateValues" dxfId="3367" priority="2135"/>
  </conditionalFormatting>
  <conditionalFormatting sqref="G377">
    <cfRule type="duplicateValues" dxfId="3366" priority="2134"/>
  </conditionalFormatting>
  <conditionalFormatting sqref="G375">
    <cfRule type="duplicateValues" dxfId="3365" priority="2133"/>
  </conditionalFormatting>
  <conditionalFormatting sqref="E375">
    <cfRule type="duplicateValues" dxfId="3364" priority="2130"/>
  </conditionalFormatting>
  <conditionalFormatting sqref="E376">
    <cfRule type="duplicateValues" dxfId="3363" priority="2129"/>
  </conditionalFormatting>
  <conditionalFormatting sqref="E377">
    <cfRule type="duplicateValues" dxfId="3362" priority="2128"/>
  </conditionalFormatting>
  <conditionalFormatting sqref="I376">
    <cfRule type="duplicateValues" dxfId="3361" priority="2127"/>
  </conditionalFormatting>
  <conditionalFormatting sqref="I379">
    <cfRule type="duplicateValues" dxfId="3360" priority="2126"/>
  </conditionalFormatting>
  <conditionalFormatting sqref="E380">
    <cfRule type="duplicateValues" dxfId="3359" priority="2125"/>
  </conditionalFormatting>
  <conditionalFormatting sqref="E381">
    <cfRule type="duplicateValues" dxfId="3358" priority="2124"/>
  </conditionalFormatting>
  <conditionalFormatting sqref="G380">
    <cfRule type="duplicateValues" dxfId="3357" priority="2123"/>
  </conditionalFormatting>
  <conditionalFormatting sqref="E382">
    <cfRule type="duplicateValues" dxfId="3356" priority="2122"/>
  </conditionalFormatting>
  <conditionalFormatting sqref="E383">
    <cfRule type="duplicateValues" dxfId="3355" priority="2121"/>
  </conditionalFormatting>
  <conditionalFormatting sqref="E384">
    <cfRule type="duplicateValues" dxfId="3354" priority="2120"/>
  </conditionalFormatting>
  <conditionalFormatting sqref="E385">
    <cfRule type="duplicateValues" dxfId="3353" priority="2119"/>
  </conditionalFormatting>
  <conditionalFormatting sqref="G384">
    <cfRule type="duplicateValues" dxfId="3352" priority="2118"/>
  </conditionalFormatting>
  <conditionalFormatting sqref="E386">
    <cfRule type="duplicateValues" dxfId="3351" priority="2117"/>
  </conditionalFormatting>
  <conditionalFormatting sqref="G389">
    <cfRule type="duplicateValues" dxfId="3350" priority="2116"/>
  </conditionalFormatting>
  <conditionalFormatting sqref="E391">
    <cfRule type="duplicateValues" dxfId="3349" priority="2115"/>
  </conditionalFormatting>
  <conditionalFormatting sqref="E387">
    <cfRule type="duplicateValues" dxfId="3348" priority="2114"/>
  </conditionalFormatting>
  <conditionalFormatting sqref="I386">
    <cfRule type="duplicateValues" dxfId="3347" priority="2113"/>
  </conditionalFormatting>
  <conditionalFormatting sqref="G391">
    <cfRule type="duplicateValues" dxfId="3346" priority="2112"/>
  </conditionalFormatting>
  <conditionalFormatting sqref="G390">
    <cfRule type="duplicateValues" dxfId="3345" priority="2111"/>
  </conditionalFormatting>
  <conditionalFormatting sqref="G388">
    <cfRule type="duplicateValues" dxfId="3344" priority="2110"/>
  </conditionalFormatting>
  <conditionalFormatting sqref="G386">
    <cfRule type="duplicateValues" dxfId="3343" priority="2109"/>
  </conditionalFormatting>
  <conditionalFormatting sqref="E390">
    <cfRule type="duplicateValues" dxfId="3342" priority="2108"/>
  </conditionalFormatting>
  <conditionalFormatting sqref="E388">
    <cfRule type="duplicateValues" dxfId="3341" priority="2107"/>
  </conditionalFormatting>
  <conditionalFormatting sqref="E392">
    <cfRule type="duplicateValues" dxfId="3340" priority="2106"/>
  </conditionalFormatting>
  <conditionalFormatting sqref="G394">
    <cfRule type="duplicateValues" dxfId="3339" priority="2105"/>
  </conditionalFormatting>
  <conditionalFormatting sqref="E393">
    <cfRule type="duplicateValues" dxfId="3338" priority="2104"/>
  </conditionalFormatting>
  <conditionalFormatting sqref="G393">
    <cfRule type="duplicateValues" dxfId="3337" priority="2103"/>
  </conditionalFormatting>
  <conditionalFormatting sqref="E395">
    <cfRule type="duplicateValues" dxfId="3336" priority="2102"/>
  </conditionalFormatting>
  <conditionalFormatting sqref="G395">
    <cfRule type="duplicateValues" dxfId="3335" priority="2101"/>
  </conditionalFormatting>
  <conditionalFormatting sqref="E396">
    <cfRule type="duplicateValues" dxfId="3334" priority="2100"/>
  </conditionalFormatting>
  <conditionalFormatting sqref="E397">
    <cfRule type="duplicateValues" dxfId="3333" priority="2099"/>
  </conditionalFormatting>
  <conditionalFormatting sqref="E394">
    <cfRule type="duplicateValues" dxfId="3332" priority="2098"/>
  </conditionalFormatting>
  <conditionalFormatting sqref="E403">
    <cfRule type="duplicateValues" dxfId="3331" priority="2097"/>
  </conditionalFormatting>
  <conditionalFormatting sqref="E407">
    <cfRule type="duplicateValues" dxfId="3330" priority="2096"/>
  </conditionalFormatting>
  <conditionalFormatting sqref="E406">
    <cfRule type="duplicateValues" dxfId="3329" priority="2095"/>
  </conditionalFormatting>
  <conditionalFormatting sqref="G404">
    <cfRule type="duplicateValues" dxfId="3328" priority="2094"/>
  </conditionalFormatting>
  <conditionalFormatting sqref="G403">
    <cfRule type="duplicateValues" dxfId="3327" priority="2093"/>
  </conditionalFormatting>
  <conditionalFormatting sqref="G406">
    <cfRule type="duplicateValues" dxfId="3326" priority="2092"/>
  </conditionalFormatting>
  <conditionalFormatting sqref="E404">
    <cfRule type="duplicateValues" dxfId="3325" priority="2091"/>
  </conditionalFormatting>
  <conditionalFormatting sqref="E405">
    <cfRule type="duplicateValues" dxfId="3324" priority="2090"/>
  </conditionalFormatting>
  <conditionalFormatting sqref="E408">
    <cfRule type="duplicateValues" dxfId="3323" priority="2089"/>
  </conditionalFormatting>
  <conditionalFormatting sqref="G408">
    <cfRule type="duplicateValues" dxfId="3322" priority="2088"/>
  </conditionalFormatting>
  <conditionalFormatting sqref="E409">
    <cfRule type="duplicateValues" dxfId="3321" priority="2087"/>
  </conditionalFormatting>
  <conditionalFormatting sqref="E410">
    <cfRule type="duplicateValues" dxfId="3320" priority="2086"/>
  </conditionalFormatting>
  <conditionalFormatting sqref="E412">
    <cfRule type="duplicateValues" dxfId="3319" priority="2084"/>
  </conditionalFormatting>
  <conditionalFormatting sqref="I413">
    <cfRule type="duplicateValues" dxfId="3318" priority="2082"/>
  </conditionalFormatting>
  <conditionalFormatting sqref="I418">
    <cfRule type="duplicateValues" dxfId="3317" priority="2081"/>
  </conditionalFormatting>
  <conditionalFormatting sqref="G417">
    <cfRule type="duplicateValues" dxfId="3316" priority="2080"/>
  </conditionalFormatting>
  <conditionalFormatting sqref="E413">
    <cfRule type="duplicateValues" dxfId="3315" priority="2079"/>
  </conditionalFormatting>
  <conditionalFormatting sqref="E411">
    <cfRule type="duplicateValues" dxfId="3314" priority="2078"/>
  </conditionalFormatting>
  <conditionalFormatting sqref="E417">
    <cfRule type="duplicateValues" dxfId="3313" priority="2077"/>
  </conditionalFormatting>
  <conditionalFormatting sqref="G415">
    <cfRule type="duplicateValues" dxfId="3312" priority="2076"/>
  </conditionalFormatting>
  <conditionalFormatting sqref="G410">
    <cfRule type="duplicateValues" dxfId="3311" priority="2075"/>
  </conditionalFormatting>
  <conditionalFormatting sqref="I412">
    <cfRule type="duplicateValues" dxfId="3310" priority="2074"/>
  </conditionalFormatting>
  <conditionalFormatting sqref="G411">
    <cfRule type="duplicateValues" dxfId="3309" priority="2073"/>
  </conditionalFormatting>
  <conditionalFormatting sqref="I417">
    <cfRule type="duplicateValues" dxfId="3308" priority="2071"/>
  </conditionalFormatting>
  <conditionalFormatting sqref="I416">
    <cfRule type="duplicateValues" dxfId="3307" priority="2070"/>
  </conditionalFormatting>
  <conditionalFormatting sqref="G412">
    <cfRule type="duplicateValues" dxfId="3306" priority="2069"/>
  </conditionalFormatting>
  <conditionalFormatting sqref="G416">
    <cfRule type="duplicateValues" dxfId="3305" priority="2068"/>
  </conditionalFormatting>
  <conditionalFormatting sqref="G418">
    <cfRule type="duplicateValues" dxfId="3304" priority="2067"/>
  </conditionalFormatting>
  <conditionalFormatting sqref="G413">
    <cfRule type="duplicateValues" dxfId="3303" priority="2066"/>
  </conditionalFormatting>
  <conditionalFormatting sqref="E414">
    <cfRule type="duplicateValues" dxfId="3302" priority="2065"/>
  </conditionalFormatting>
  <conditionalFormatting sqref="G414">
    <cfRule type="duplicateValues" dxfId="3301" priority="2064"/>
  </conditionalFormatting>
  <conditionalFormatting sqref="G421">
    <cfRule type="duplicateValues" dxfId="3300" priority="2062"/>
  </conditionalFormatting>
  <conditionalFormatting sqref="G424">
    <cfRule type="duplicateValues" dxfId="3299" priority="2061"/>
  </conditionalFormatting>
  <conditionalFormatting sqref="G423">
    <cfRule type="duplicateValues" dxfId="3298" priority="2058"/>
  </conditionalFormatting>
  <conditionalFormatting sqref="I421">
    <cfRule type="duplicateValues" dxfId="3297" priority="2057"/>
  </conditionalFormatting>
  <conditionalFormatting sqref="G420">
    <cfRule type="duplicateValues" dxfId="3296" priority="2055"/>
  </conditionalFormatting>
  <conditionalFormatting sqref="G426">
    <cfRule type="duplicateValues" dxfId="3295" priority="2051"/>
  </conditionalFormatting>
  <conditionalFormatting sqref="E427">
    <cfRule type="duplicateValues" dxfId="3294" priority="2050"/>
  </conditionalFormatting>
  <conditionalFormatting sqref="G429">
    <cfRule type="duplicateValues" dxfId="3293" priority="2049"/>
  </conditionalFormatting>
  <conditionalFormatting sqref="G427">
    <cfRule type="duplicateValues" dxfId="3292" priority="2048"/>
  </conditionalFormatting>
  <conditionalFormatting sqref="G428">
    <cfRule type="duplicateValues" dxfId="3291" priority="2047"/>
  </conditionalFormatting>
  <conditionalFormatting sqref="E429">
    <cfRule type="duplicateValues" dxfId="3290" priority="2046"/>
  </conditionalFormatting>
  <conditionalFormatting sqref="E428">
    <cfRule type="duplicateValues" dxfId="3289" priority="2045"/>
  </conditionalFormatting>
  <conditionalFormatting sqref="E430">
    <cfRule type="duplicateValues" dxfId="3288" priority="2044"/>
  </conditionalFormatting>
  <conditionalFormatting sqref="E435">
    <cfRule type="duplicateValues" dxfId="3287" priority="2043"/>
  </conditionalFormatting>
  <conditionalFormatting sqref="G436">
    <cfRule type="duplicateValues" dxfId="3286" priority="2042"/>
  </conditionalFormatting>
  <conditionalFormatting sqref="E436">
    <cfRule type="duplicateValues" dxfId="3285" priority="2041"/>
  </conditionalFormatting>
  <conditionalFormatting sqref="E434">
    <cfRule type="duplicateValues" dxfId="3284" priority="2040"/>
  </conditionalFormatting>
  <conditionalFormatting sqref="E431">
    <cfRule type="duplicateValues" dxfId="3283" priority="2039"/>
  </conditionalFormatting>
  <conditionalFormatting sqref="G430">
    <cfRule type="duplicateValues" dxfId="3282" priority="2038"/>
  </conditionalFormatting>
  <conditionalFormatting sqref="G431">
    <cfRule type="duplicateValues" dxfId="3281" priority="2037"/>
  </conditionalFormatting>
  <conditionalFormatting sqref="G433">
    <cfRule type="duplicateValues" dxfId="3280" priority="2036"/>
  </conditionalFormatting>
  <conditionalFormatting sqref="G435">
    <cfRule type="duplicateValues" dxfId="3279" priority="2035"/>
  </conditionalFormatting>
  <conditionalFormatting sqref="E433">
    <cfRule type="duplicateValues" dxfId="3278" priority="2034"/>
  </conditionalFormatting>
  <conditionalFormatting sqref="E432">
    <cfRule type="duplicateValues" dxfId="3277" priority="2033"/>
  </conditionalFormatting>
  <conditionalFormatting sqref="E437">
    <cfRule type="duplicateValues" dxfId="3276" priority="2032"/>
  </conditionalFormatting>
  <conditionalFormatting sqref="E437">
    <cfRule type="duplicateValues" dxfId="3275" priority="2031"/>
  </conditionalFormatting>
  <conditionalFormatting sqref="E438">
    <cfRule type="duplicateValues" dxfId="3274" priority="2030"/>
  </conditionalFormatting>
  <conditionalFormatting sqref="G437">
    <cfRule type="duplicateValues" dxfId="3273" priority="2029"/>
  </conditionalFormatting>
  <conditionalFormatting sqref="E439">
    <cfRule type="duplicateValues" dxfId="3272" priority="2028"/>
  </conditionalFormatting>
  <conditionalFormatting sqref="E440">
    <cfRule type="duplicateValues" dxfId="3271" priority="2027"/>
  </conditionalFormatting>
  <conditionalFormatting sqref="G439">
    <cfRule type="duplicateValues" dxfId="3270" priority="2026"/>
  </conditionalFormatting>
  <conditionalFormatting sqref="E441">
    <cfRule type="duplicateValues" dxfId="3269" priority="2025"/>
  </conditionalFormatting>
  <conditionalFormatting sqref="E444">
    <cfRule type="duplicateValues" dxfId="3268" priority="2024"/>
  </conditionalFormatting>
  <conditionalFormatting sqref="E443">
    <cfRule type="duplicateValues" dxfId="3267" priority="2023"/>
  </conditionalFormatting>
  <conditionalFormatting sqref="G442">
    <cfRule type="duplicateValues" dxfId="3266" priority="2022"/>
  </conditionalFormatting>
  <conditionalFormatting sqref="G441">
    <cfRule type="duplicateValues" dxfId="3265" priority="2021"/>
  </conditionalFormatting>
  <conditionalFormatting sqref="I441">
    <cfRule type="duplicateValues" dxfId="3264" priority="2020"/>
  </conditionalFormatting>
  <conditionalFormatting sqref="I442">
    <cfRule type="duplicateValues" dxfId="3263" priority="2019"/>
  </conditionalFormatting>
  <conditionalFormatting sqref="E442">
    <cfRule type="duplicateValues" dxfId="3262" priority="2018"/>
  </conditionalFormatting>
  <conditionalFormatting sqref="G444">
    <cfRule type="duplicateValues" dxfId="3261" priority="2017"/>
  </conditionalFormatting>
  <conditionalFormatting sqref="E445">
    <cfRule type="duplicateValues" dxfId="3260" priority="2016"/>
  </conditionalFormatting>
  <conditionalFormatting sqref="G452">
    <cfRule type="duplicateValues" dxfId="3259" priority="2015"/>
  </conditionalFormatting>
  <conditionalFormatting sqref="E452">
    <cfRule type="duplicateValues" dxfId="3258" priority="2014"/>
  </conditionalFormatting>
  <conditionalFormatting sqref="E451">
    <cfRule type="duplicateValues" dxfId="3257" priority="2013"/>
  </conditionalFormatting>
  <conditionalFormatting sqref="E446">
    <cfRule type="duplicateValues" dxfId="3256" priority="2012"/>
  </conditionalFormatting>
  <conditionalFormatting sqref="E448">
    <cfRule type="duplicateValues" dxfId="3255" priority="2011"/>
  </conditionalFormatting>
  <conditionalFormatting sqref="E447">
    <cfRule type="duplicateValues" dxfId="3254" priority="2010"/>
  </conditionalFormatting>
  <conditionalFormatting sqref="G446">
    <cfRule type="duplicateValues" dxfId="3253" priority="2009"/>
  </conditionalFormatting>
  <conditionalFormatting sqref="G447">
    <cfRule type="duplicateValues" dxfId="3252" priority="2008"/>
  </conditionalFormatting>
  <conditionalFormatting sqref="G448">
    <cfRule type="duplicateValues" dxfId="3251" priority="2007"/>
  </conditionalFormatting>
  <conditionalFormatting sqref="G449">
    <cfRule type="duplicateValues" dxfId="3250" priority="2006"/>
  </conditionalFormatting>
  <conditionalFormatting sqref="E449">
    <cfRule type="duplicateValues" dxfId="3249" priority="2005"/>
  </conditionalFormatting>
  <conditionalFormatting sqref="E450">
    <cfRule type="duplicateValues" dxfId="3248" priority="2004"/>
  </conditionalFormatting>
  <conditionalFormatting sqref="G453">
    <cfRule type="duplicateValues" dxfId="3247" priority="2003"/>
  </conditionalFormatting>
  <conditionalFormatting sqref="E454">
    <cfRule type="duplicateValues" dxfId="3246" priority="2002"/>
  </conditionalFormatting>
  <conditionalFormatting sqref="G456">
    <cfRule type="duplicateValues" dxfId="3245" priority="2000"/>
  </conditionalFormatting>
  <conditionalFormatting sqref="G455">
    <cfRule type="duplicateValues" dxfId="3244" priority="1999"/>
  </conditionalFormatting>
  <conditionalFormatting sqref="E456">
    <cfRule type="duplicateValues" dxfId="3243" priority="1998"/>
  </conditionalFormatting>
  <conditionalFormatting sqref="E457">
    <cfRule type="duplicateValues" dxfId="3242" priority="1997"/>
  </conditionalFormatting>
  <conditionalFormatting sqref="G457">
    <cfRule type="duplicateValues" dxfId="3241" priority="1996"/>
  </conditionalFormatting>
  <conditionalFormatting sqref="E458">
    <cfRule type="duplicateValues" dxfId="3240" priority="1995"/>
  </conditionalFormatting>
  <conditionalFormatting sqref="E460">
    <cfRule type="duplicateValues" dxfId="3239" priority="1994"/>
  </conditionalFormatting>
  <conditionalFormatting sqref="G460">
    <cfRule type="duplicateValues" dxfId="3238" priority="1993"/>
  </conditionalFormatting>
  <conditionalFormatting sqref="G458">
    <cfRule type="duplicateValues" dxfId="3237" priority="1992"/>
  </conditionalFormatting>
  <conditionalFormatting sqref="E461">
    <cfRule type="duplicateValues" dxfId="3236" priority="1991"/>
  </conditionalFormatting>
  <conditionalFormatting sqref="G461">
    <cfRule type="duplicateValues" dxfId="3235" priority="1990"/>
  </conditionalFormatting>
  <conditionalFormatting sqref="E462">
    <cfRule type="duplicateValues" dxfId="3234" priority="1989"/>
  </conditionalFormatting>
  <conditionalFormatting sqref="E466">
    <cfRule type="duplicateValues" dxfId="3233" priority="1988"/>
  </conditionalFormatting>
  <conditionalFormatting sqref="E465">
    <cfRule type="duplicateValues" dxfId="3232" priority="1987"/>
  </conditionalFormatting>
  <conditionalFormatting sqref="G462">
    <cfRule type="duplicateValues" dxfId="3231" priority="1986"/>
  </conditionalFormatting>
  <conditionalFormatting sqref="E463">
    <cfRule type="duplicateValues" dxfId="3230" priority="1985"/>
  </conditionalFormatting>
  <conditionalFormatting sqref="G464">
    <cfRule type="duplicateValues" dxfId="3229" priority="1984"/>
  </conditionalFormatting>
  <conditionalFormatting sqref="I464">
    <cfRule type="duplicateValues" dxfId="3228" priority="1983"/>
  </conditionalFormatting>
  <conditionalFormatting sqref="I463">
    <cfRule type="duplicateValues" dxfId="3227" priority="1982"/>
  </conditionalFormatting>
  <conditionalFormatting sqref="G463">
    <cfRule type="duplicateValues" dxfId="3226" priority="1981"/>
  </conditionalFormatting>
  <conditionalFormatting sqref="E464">
    <cfRule type="duplicateValues" dxfId="3225" priority="1980"/>
  </conditionalFormatting>
  <conditionalFormatting sqref="G466">
    <cfRule type="duplicateValues" dxfId="3224" priority="1979"/>
  </conditionalFormatting>
  <conditionalFormatting sqref="E467">
    <cfRule type="duplicateValues" dxfId="3223" priority="1978"/>
  </conditionalFormatting>
  <conditionalFormatting sqref="E469">
    <cfRule type="duplicateValues" dxfId="3222" priority="1977"/>
  </conditionalFormatting>
  <conditionalFormatting sqref="E468">
    <cfRule type="duplicateValues" dxfId="3221" priority="1976"/>
  </conditionalFormatting>
  <conditionalFormatting sqref="G468">
    <cfRule type="duplicateValues" dxfId="3220" priority="1975"/>
  </conditionalFormatting>
  <conditionalFormatting sqref="E471">
    <cfRule type="duplicateValues" dxfId="3219" priority="1974"/>
  </conditionalFormatting>
  <conditionalFormatting sqref="G471">
    <cfRule type="duplicateValues" dxfId="3218" priority="1973"/>
  </conditionalFormatting>
  <conditionalFormatting sqref="E472">
    <cfRule type="duplicateValues" dxfId="3217" priority="1972"/>
  </conditionalFormatting>
  <conditionalFormatting sqref="E473">
    <cfRule type="duplicateValues" dxfId="3216" priority="1971"/>
  </conditionalFormatting>
  <conditionalFormatting sqref="E474">
    <cfRule type="duplicateValues" dxfId="3215" priority="1970"/>
  </conditionalFormatting>
  <conditionalFormatting sqref="G473">
    <cfRule type="duplicateValues" dxfId="3214" priority="1969"/>
  </conditionalFormatting>
  <conditionalFormatting sqref="G474">
    <cfRule type="duplicateValues" dxfId="3213" priority="1968"/>
  </conditionalFormatting>
  <conditionalFormatting sqref="I473">
    <cfRule type="duplicateValues" dxfId="3212" priority="1967"/>
  </conditionalFormatting>
  <conditionalFormatting sqref="E475">
    <cfRule type="duplicateValues" dxfId="3211" priority="1966"/>
  </conditionalFormatting>
  <conditionalFormatting sqref="E485">
    <cfRule type="duplicateValues" dxfId="3210" priority="1965"/>
  </conditionalFormatting>
  <conditionalFormatting sqref="G475">
    <cfRule type="duplicateValues" dxfId="3209" priority="1964"/>
  </conditionalFormatting>
  <conditionalFormatting sqref="G476">
    <cfRule type="duplicateValues" dxfId="3208" priority="1963"/>
  </conditionalFormatting>
  <conditionalFormatting sqref="E476">
    <cfRule type="duplicateValues" dxfId="3207" priority="1962"/>
  </conditionalFormatting>
  <conditionalFormatting sqref="E477">
    <cfRule type="duplicateValues" dxfId="3206" priority="1961"/>
  </conditionalFormatting>
  <conditionalFormatting sqref="E478">
    <cfRule type="duplicateValues" dxfId="3205" priority="1960"/>
  </conditionalFormatting>
  <conditionalFormatting sqref="G480">
    <cfRule type="duplicateValues" dxfId="3204" priority="1959"/>
  </conditionalFormatting>
  <conditionalFormatting sqref="E484">
    <cfRule type="duplicateValues" dxfId="3203" priority="1958"/>
  </conditionalFormatting>
  <conditionalFormatting sqref="E480">
    <cfRule type="duplicateValues" dxfId="3202" priority="1957"/>
  </conditionalFormatting>
  <conditionalFormatting sqref="G478">
    <cfRule type="duplicateValues" dxfId="3201" priority="1956"/>
  </conditionalFormatting>
  <conditionalFormatting sqref="E479">
    <cfRule type="duplicateValues" dxfId="3200" priority="1955"/>
  </conditionalFormatting>
  <conditionalFormatting sqref="I482">
    <cfRule type="duplicateValues" dxfId="3199" priority="1954"/>
  </conditionalFormatting>
  <conditionalFormatting sqref="E481">
    <cfRule type="duplicateValues" dxfId="3198" priority="1953"/>
  </conditionalFormatting>
  <conditionalFormatting sqref="E482">
    <cfRule type="duplicateValues" dxfId="3197" priority="1952"/>
  </conditionalFormatting>
  <conditionalFormatting sqref="E483">
    <cfRule type="duplicateValues" dxfId="3196" priority="1951"/>
  </conditionalFormatting>
  <conditionalFormatting sqref="G482">
    <cfRule type="duplicateValues" dxfId="3195" priority="1950"/>
  </conditionalFormatting>
  <conditionalFormatting sqref="E488">
    <cfRule type="duplicateValues" dxfId="3194" priority="1949"/>
  </conditionalFormatting>
  <conditionalFormatting sqref="G487">
    <cfRule type="duplicateValues" dxfId="3193" priority="1948"/>
  </conditionalFormatting>
  <conditionalFormatting sqref="E487">
    <cfRule type="duplicateValues" dxfId="3192" priority="1947"/>
  </conditionalFormatting>
  <conditionalFormatting sqref="E486">
    <cfRule type="duplicateValues" dxfId="3191" priority="1946"/>
  </conditionalFormatting>
  <conditionalFormatting sqref="G486">
    <cfRule type="duplicateValues" dxfId="3190" priority="1945"/>
  </conditionalFormatting>
  <conditionalFormatting sqref="E489">
    <cfRule type="duplicateValues" dxfId="3189" priority="1944"/>
  </conditionalFormatting>
  <conditionalFormatting sqref="E491">
    <cfRule type="duplicateValues" dxfId="3188" priority="1943"/>
  </conditionalFormatting>
  <conditionalFormatting sqref="E492">
    <cfRule type="duplicateValues" dxfId="3187" priority="1942"/>
  </conditionalFormatting>
  <conditionalFormatting sqref="G494">
    <cfRule type="duplicateValues" dxfId="3186" priority="1941"/>
  </conditionalFormatting>
  <conditionalFormatting sqref="G490">
    <cfRule type="duplicateValues" dxfId="3185" priority="1940"/>
  </conditionalFormatting>
  <conditionalFormatting sqref="E495">
    <cfRule type="duplicateValues" dxfId="3184" priority="1939"/>
  </conditionalFormatting>
  <conditionalFormatting sqref="G489">
    <cfRule type="duplicateValues" dxfId="3183" priority="1938"/>
  </conditionalFormatting>
  <conditionalFormatting sqref="E490">
    <cfRule type="duplicateValues" dxfId="3182" priority="1937"/>
  </conditionalFormatting>
  <conditionalFormatting sqref="E493">
    <cfRule type="duplicateValues" dxfId="3181" priority="1936"/>
  </conditionalFormatting>
  <conditionalFormatting sqref="E494">
    <cfRule type="duplicateValues" dxfId="3180" priority="1935"/>
  </conditionalFormatting>
  <conditionalFormatting sqref="E496">
    <cfRule type="duplicateValues" dxfId="3179" priority="1934"/>
  </conditionalFormatting>
  <conditionalFormatting sqref="E498">
    <cfRule type="duplicateValues" dxfId="3178" priority="1933"/>
  </conditionalFormatting>
  <conditionalFormatting sqref="G498">
    <cfRule type="duplicateValues" dxfId="3177" priority="1932"/>
  </conditionalFormatting>
  <conditionalFormatting sqref="E499">
    <cfRule type="duplicateValues" dxfId="3176" priority="1931"/>
  </conditionalFormatting>
  <conditionalFormatting sqref="E502">
    <cfRule type="duplicateValues" dxfId="3175" priority="1930"/>
  </conditionalFormatting>
  <conditionalFormatting sqref="E501">
    <cfRule type="duplicateValues" dxfId="3174" priority="1929"/>
  </conditionalFormatting>
  <conditionalFormatting sqref="G501">
    <cfRule type="duplicateValues" dxfId="3173" priority="1928"/>
  </conditionalFormatting>
  <conditionalFormatting sqref="E500">
    <cfRule type="duplicateValues" dxfId="3172" priority="1927"/>
  </conditionalFormatting>
  <conditionalFormatting sqref="E509">
    <cfRule type="duplicateValues" dxfId="3171" priority="1926"/>
  </conditionalFormatting>
  <conditionalFormatting sqref="G508">
    <cfRule type="duplicateValues" dxfId="3170" priority="1925"/>
  </conditionalFormatting>
  <conditionalFormatting sqref="E506">
    <cfRule type="duplicateValues" dxfId="3169" priority="1924"/>
  </conditionalFormatting>
  <conditionalFormatting sqref="E503">
    <cfRule type="duplicateValues" dxfId="3168" priority="1923"/>
  </conditionalFormatting>
  <conditionalFormatting sqref="E504">
    <cfRule type="duplicateValues" dxfId="3167" priority="1922"/>
  </conditionalFormatting>
  <conditionalFormatting sqref="E507">
    <cfRule type="duplicateValues" dxfId="3166" priority="1921"/>
  </conditionalFormatting>
  <conditionalFormatting sqref="E508">
    <cfRule type="duplicateValues" dxfId="3165" priority="1920"/>
  </conditionalFormatting>
  <conditionalFormatting sqref="G507">
    <cfRule type="duplicateValues" dxfId="3164" priority="1919"/>
  </conditionalFormatting>
  <conditionalFormatting sqref="I507">
    <cfRule type="duplicateValues" dxfId="3163" priority="1918"/>
  </conditionalFormatting>
  <conditionalFormatting sqref="G506">
    <cfRule type="duplicateValues" dxfId="3162" priority="1917"/>
  </conditionalFormatting>
  <conditionalFormatting sqref="E505">
    <cfRule type="duplicateValues" dxfId="3161" priority="1916"/>
  </conditionalFormatting>
  <conditionalFormatting sqref="E515">
    <cfRule type="duplicateValues" dxfId="3160" priority="1915"/>
  </conditionalFormatting>
  <conditionalFormatting sqref="G514">
    <cfRule type="duplicateValues" dxfId="3159" priority="1914"/>
  </conditionalFormatting>
  <conditionalFormatting sqref="E510">
    <cfRule type="duplicateValues" dxfId="3158" priority="1913"/>
  </conditionalFormatting>
  <conditionalFormatting sqref="E511">
    <cfRule type="duplicateValues" dxfId="3157" priority="1912"/>
  </conditionalFormatting>
  <conditionalFormatting sqref="E514">
    <cfRule type="duplicateValues" dxfId="3156" priority="1911"/>
  </conditionalFormatting>
  <conditionalFormatting sqref="E512">
    <cfRule type="duplicateValues" dxfId="3155" priority="1910"/>
  </conditionalFormatting>
  <conditionalFormatting sqref="G511">
    <cfRule type="duplicateValues" dxfId="3154" priority="1909"/>
  </conditionalFormatting>
  <conditionalFormatting sqref="G513">
    <cfRule type="duplicateValues" dxfId="3153" priority="1908"/>
  </conditionalFormatting>
  <conditionalFormatting sqref="E513">
    <cfRule type="duplicateValues" dxfId="3152" priority="1907"/>
  </conditionalFormatting>
  <conditionalFormatting sqref="E516">
    <cfRule type="duplicateValues" dxfId="3151" priority="1906"/>
  </conditionalFormatting>
  <conditionalFormatting sqref="E521">
    <cfRule type="duplicateValues" dxfId="3150" priority="1905"/>
  </conditionalFormatting>
  <conditionalFormatting sqref="E520">
    <cfRule type="duplicateValues" dxfId="3149" priority="1904"/>
  </conditionalFormatting>
  <conditionalFormatting sqref="G520">
    <cfRule type="duplicateValues" dxfId="3148" priority="1903"/>
  </conditionalFormatting>
  <conditionalFormatting sqref="E519">
    <cfRule type="duplicateValues" dxfId="3147" priority="1902"/>
  </conditionalFormatting>
  <conditionalFormatting sqref="E518">
    <cfRule type="duplicateValues" dxfId="3146" priority="1901"/>
  </conditionalFormatting>
  <conditionalFormatting sqref="G517">
    <cfRule type="duplicateValues" dxfId="3145" priority="1900"/>
  </conditionalFormatting>
  <conditionalFormatting sqref="E522">
    <cfRule type="duplicateValues" dxfId="3144" priority="1899"/>
  </conditionalFormatting>
  <conditionalFormatting sqref="E525">
    <cfRule type="duplicateValues" dxfId="3143" priority="1898"/>
  </conditionalFormatting>
  <conditionalFormatting sqref="E526">
    <cfRule type="duplicateValues" dxfId="3142" priority="1897"/>
  </conditionalFormatting>
  <conditionalFormatting sqref="G524">
    <cfRule type="duplicateValues" dxfId="3141" priority="1896"/>
  </conditionalFormatting>
  <conditionalFormatting sqref="G525">
    <cfRule type="duplicateValues" dxfId="3140" priority="1895"/>
  </conditionalFormatting>
  <conditionalFormatting sqref="I525">
    <cfRule type="duplicateValues" dxfId="3139" priority="1894"/>
  </conditionalFormatting>
  <conditionalFormatting sqref="E523">
    <cfRule type="duplicateValues" dxfId="3138" priority="1893"/>
  </conditionalFormatting>
  <conditionalFormatting sqref="G522">
    <cfRule type="duplicateValues" dxfId="3137" priority="1892"/>
  </conditionalFormatting>
  <conditionalFormatting sqref="E524">
    <cfRule type="duplicateValues" dxfId="3136" priority="1891"/>
  </conditionalFormatting>
  <conditionalFormatting sqref="I524">
    <cfRule type="duplicateValues" dxfId="3135" priority="1890"/>
  </conditionalFormatting>
  <conditionalFormatting sqref="E529">
    <cfRule type="duplicateValues" dxfId="3134" priority="1889"/>
  </conditionalFormatting>
  <conditionalFormatting sqref="E530">
    <cfRule type="duplicateValues" dxfId="3133" priority="1888"/>
  </conditionalFormatting>
  <conditionalFormatting sqref="E531">
    <cfRule type="duplicateValues" dxfId="3132" priority="1887"/>
  </conditionalFormatting>
  <conditionalFormatting sqref="E534">
    <cfRule type="duplicateValues" dxfId="3131" priority="1886"/>
  </conditionalFormatting>
  <conditionalFormatting sqref="E533">
    <cfRule type="duplicateValues" dxfId="3130" priority="1885"/>
  </conditionalFormatting>
  <conditionalFormatting sqref="E532">
    <cfRule type="duplicateValues" dxfId="3129" priority="1884"/>
  </conditionalFormatting>
  <conditionalFormatting sqref="G531">
    <cfRule type="duplicateValues" dxfId="3128" priority="1883"/>
  </conditionalFormatting>
  <conditionalFormatting sqref="E535">
    <cfRule type="duplicateValues" dxfId="3127" priority="1882"/>
  </conditionalFormatting>
  <conditionalFormatting sqref="E536">
    <cfRule type="duplicateValues" dxfId="3126" priority="1881"/>
  </conditionalFormatting>
  <conditionalFormatting sqref="G535">
    <cfRule type="duplicateValues" dxfId="3125" priority="1880"/>
  </conditionalFormatting>
  <conditionalFormatting sqref="G536">
    <cfRule type="duplicateValues" dxfId="3124" priority="1879"/>
  </conditionalFormatting>
  <conditionalFormatting sqref="I536">
    <cfRule type="duplicateValues" dxfId="3123" priority="1878"/>
  </conditionalFormatting>
  <conditionalFormatting sqref="E537">
    <cfRule type="duplicateValues" dxfId="3122" priority="1877"/>
  </conditionalFormatting>
  <conditionalFormatting sqref="E538">
    <cfRule type="duplicateValues" dxfId="3121" priority="1876"/>
  </conditionalFormatting>
  <conditionalFormatting sqref="E539">
    <cfRule type="duplicateValues" dxfId="3120" priority="1875"/>
  </conditionalFormatting>
  <conditionalFormatting sqref="G539">
    <cfRule type="duplicateValues" dxfId="3119" priority="1874"/>
  </conditionalFormatting>
  <conditionalFormatting sqref="E540">
    <cfRule type="duplicateValues" dxfId="3118" priority="1873"/>
  </conditionalFormatting>
  <conditionalFormatting sqref="E542">
    <cfRule type="duplicateValues" dxfId="3117" priority="1872"/>
  </conditionalFormatting>
  <conditionalFormatting sqref="G541">
    <cfRule type="duplicateValues" dxfId="3116" priority="1871"/>
  </conditionalFormatting>
  <conditionalFormatting sqref="G542">
    <cfRule type="duplicateValues" dxfId="3115" priority="1870"/>
  </conditionalFormatting>
  <conditionalFormatting sqref="E541">
    <cfRule type="duplicateValues" dxfId="3114" priority="1869"/>
  </conditionalFormatting>
  <conditionalFormatting sqref="E543">
    <cfRule type="duplicateValues" dxfId="3113" priority="1868"/>
  </conditionalFormatting>
  <conditionalFormatting sqref="E549">
    <cfRule type="duplicateValues" dxfId="3112" priority="1867"/>
  </conditionalFormatting>
  <conditionalFormatting sqref="G549">
    <cfRule type="duplicateValues" dxfId="3111" priority="1866"/>
  </conditionalFormatting>
  <conditionalFormatting sqref="E548">
    <cfRule type="duplicateValues" dxfId="3110" priority="1865"/>
  </conditionalFormatting>
  <conditionalFormatting sqref="E544">
    <cfRule type="duplicateValues" dxfId="3109" priority="1864"/>
  </conditionalFormatting>
  <conditionalFormatting sqref="E545">
    <cfRule type="duplicateValues" dxfId="3108" priority="1863"/>
  </conditionalFormatting>
  <conditionalFormatting sqref="E547">
    <cfRule type="duplicateValues" dxfId="3107" priority="1862"/>
  </conditionalFormatting>
  <conditionalFormatting sqref="G546">
    <cfRule type="duplicateValues" dxfId="3106" priority="1861"/>
  </conditionalFormatting>
  <conditionalFormatting sqref="G545">
    <cfRule type="duplicateValues" dxfId="3105" priority="1860"/>
  </conditionalFormatting>
  <conditionalFormatting sqref="E550">
    <cfRule type="duplicateValues" dxfId="3104" priority="1859"/>
  </conditionalFormatting>
  <conditionalFormatting sqref="E551">
    <cfRule type="duplicateValues" dxfId="3103" priority="1858"/>
  </conditionalFormatting>
  <conditionalFormatting sqref="E552">
    <cfRule type="duplicateValues" dxfId="3102" priority="1857"/>
  </conditionalFormatting>
  <conditionalFormatting sqref="G551">
    <cfRule type="duplicateValues" dxfId="3101" priority="1856"/>
  </conditionalFormatting>
  <conditionalFormatting sqref="G550">
    <cfRule type="duplicateValues" dxfId="3100" priority="1855"/>
  </conditionalFormatting>
  <conditionalFormatting sqref="E553">
    <cfRule type="duplicateValues" dxfId="3099" priority="1854"/>
  </conditionalFormatting>
  <conditionalFormatting sqref="E554">
    <cfRule type="duplicateValues" dxfId="3098" priority="1853"/>
  </conditionalFormatting>
  <conditionalFormatting sqref="E557">
    <cfRule type="duplicateValues" dxfId="3097" priority="1852"/>
  </conditionalFormatting>
  <conditionalFormatting sqref="E556">
    <cfRule type="duplicateValues" dxfId="3096" priority="1851"/>
  </conditionalFormatting>
  <conditionalFormatting sqref="E555">
    <cfRule type="duplicateValues" dxfId="3095" priority="1850"/>
  </conditionalFormatting>
  <conditionalFormatting sqref="E558">
    <cfRule type="duplicateValues" dxfId="3094" priority="1849"/>
  </conditionalFormatting>
  <conditionalFormatting sqref="E560">
    <cfRule type="duplicateValues" dxfId="3093" priority="1848"/>
  </conditionalFormatting>
  <conditionalFormatting sqref="E559">
    <cfRule type="duplicateValues" dxfId="3092" priority="1847"/>
  </conditionalFormatting>
  <conditionalFormatting sqref="E561">
    <cfRule type="duplicateValues" dxfId="3091" priority="1846"/>
  </conditionalFormatting>
  <conditionalFormatting sqref="G561">
    <cfRule type="duplicateValues" dxfId="3090" priority="1845"/>
  </conditionalFormatting>
  <conditionalFormatting sqref="I561">
    <cfRule type="duplicateValues" dxfId="3089" priority="1844"/>
  </conditionalFormatting>
  <conditionalFormatting sqref="E562">
    <cfRule type="duplicateValues" dxfId="3088" priority="1843"/>
  </conditionalFormatting>
  <conditionalFormatting sqref="E563">
    <cfRule type="duplicateValues" dxfId="3087" priority="1842"/>
  </conditionalFormatting>
  <conditionalFormatting sqref="E566">
    <cfRule type="duplicateValues" dxfId="3086" priority="1841"/>
  </conditionalFormatting>
  <conditionalFormatting sqref="E565">
    <cfRule type="duplicateValues" dxfId="3085" priority="1840"/>
  </conditionalFormatting>
  <conditionalFormatting sqref="E564">
    <cfRule type="duplicateValues" dxfId="3084" priority="1839"/>
  </conditionalFormatting>
  <conditionalFormatting sqref="G562">
    <cfRule type="duplicateValues" dxfId="3083" priority="1838"/>
  </conditionalFormatting>
  <conditionalFormatting sqref="G564">
    <cfRule type="duplicateValues" dxfId="3082" priority="1837"/>
  </conditionalFormatting>
  <conditionalFormatting sqref="I564">
    <cfRule type="duplicateValues" dxfId="3081" priority="1836"/>
  </conditionalFormatting>
  <conditionalFormatting sqref="E567">
    <cfRule type="duplicateValues" dxfId="3080" priority="1835"/>
  </conditionalFormatting>
  <conditionalFormatting sqref="E568">
    <cfRule type="duplicateValues" dxfId="3079" priority="1834"/>
  </conditionalFormatting>
  <conditionalFormatting sqref="E569">
    <cfRule type="duplicateValues" dxfId="3078" priority="1833"/>
  </conditionalFormatting>
  <conditionalFormatting sqref="G567">
    <cfRule type="duplicateValues" dxfId="3077" priority="1832"/>
  </conditionalFormatting>
  <conditionalFormatting sqref="E570">
    <cfRule type="duplicateValues" dxfId="3076" priority="1831"/>
  </conditionalFormatting>
  <conditionalFormatting sqref="E571">
    <cfRule type="duplicateValues" dxfId="3075" priority="1830"/>
  </conditionalFormatting>
  <conditionalFormatting sqref="E572">
    <cfRule type="duplicateValues" dxfId="3074" priority="1829"/>
  </conditionalFormatting>
  <conditionalFormatting sqref="G571">
    <cfRule type="duplicateValues" dxfId="3073" priority="1828"/>
  </conditionalFormatting>
  <conditionalFormatting sqref="G570">
    <cfRule type="duplicateValues" dxfId="3072" priority="1827"/>
  </conditionalFormatting>
  <conditionalFormatting sqref="E574">
    <cfRule type="duplicateValues" dxfId="3071" priority="1826"/>
  </conditionalFormatting>
  <conditionalFormatting sqref="G574">
    <cfRule type="duplicateValues" dxfId="3070" priority="1825"/>
  </conditionalFormatting>
  <conditionalFormatting sqref="E575">
    <cfRule type="duplicateValues" dxfId="3069" priority="1824"/>
  </conditionalFormatting>
  <conditionalFormatting sqref="E576">
    <cfRule type="duplicateValues" dxfId="3068" priority="1823"/>
  </conditionalFormatting>
  <conditionalFormatting sqref="E577">
    <cfRule type="duplicateValues" dxfId="3067" priority="1822"/>
  </conditionalFormatting>
  <conditionalFormatting sqref="E578">
    <cfRule type="duplicateValues" dxfId="3066" priority="1821"/>
  </conditionalFormatting>
  <conditionalFormatting sqref="E580">
    <cfRule type="duplicateValues" dxfId="3065" priority="1820"/>
  </conditionalFormatting>
  <conditionalFormatting sqref="E582">
    <cfRule type="duplicateValues" dxfId="3064" priority="1819"/>
  </conditionalFormatting>
  <conditionalFormatting sqref="E583">
    <cfRule type="duplicateValues" dxfId="3063" priority="1818"/>
  </conditionalFormatting>
  <conditionalFormatting sqref="E581">
    <cfRule type="duplicateValues" dxfId="3062" priority="1817"/>
  </conditionalFormatting>
  <conditionalFormatting sqref="E579">
    <cfRule type="duplicateValues" dxfId="3061" priority="1816"/>
  </conditionalFormatting>
  <conditionalFormatting sqref="G578">
    <cfRule type="duplicateValues" dxfId="3060" priority="1815"/>
  </conditionalFormatting>
  <conditionalFormatting sqref="G579">
    <cfRule type="duplicateValues" dxfId="3059" priority="1814"/>
  </conditionalFormatting>
  <conditionalFormatting sqref="G581">
    <cfRule type="duplicateValues" dxfId="3058" priority="1813"/>
  </conditionalFormatting>
  <conditionalFormatting sqref="G582">
    <cfRule type="duplicateValues" dxfId="3057" priority="1812"/>
  </conditionalFormatting>
  <conditionalFormatting sqref="E584">
    <cfRule type="duplicateValues" dxfId="3056" priority="1811"/>
  </conditionalFormatting>
  <conditionalFormatting sqref="E587">
    <cfRule type="duplicateValues" dxfId="3055" priority="1810"/>
  </conditionalFormatting>
  <conditionalFormatting sqref="I586">
    <cfRule type="duplicateValues" dxfId="3054" priority="1809"/>
  </conditionalFormatting>
  <conditionalFormatting sqref="I584">
    <cfRule type="duplicateValues" dxfId="3053" priority="1808"/>
  </conditionalFormatting>
  <conditionalFormatting sqref="G584">
    <cfRule type="duplicateValues" dxfId="3052" priority="1807"/>
  </conditionalFormatting>
  <conditionalFormatting sqref="G586">
    <cfRule type="duplicateValues" dxfId="3051" priority="1806"/>
  </conditionalFormatting>
  <conditionalFormatting sqref="E585">
    <cfRule type="duplicateValues" dxfId="3050" priority="1805"/>
  </conditionalFormatting>
  <conditionalFormatting sqref="E588">
    <cfRule type="duplicateValues" dxfId="3049" priority="1804"/>
  </conditionalFormatting>
  <conditionalFormatting sqref="E589">
    <cfRule type="duplicateValues" dxfId="3048" priority="1803"/>
  </conditionalFormatting>
  <conditionalFormatting sqref="E593">
    <cfRule type="duplicateValues" dxfId="3047" priority="1802"/>
  </conditionalFormatting>
  <conditionalFormatting sqref="E592">
    <cfRule type="duplicateValues" dxfId="3046" priority="1801"/>
  </conditionalFormatting>
  <conditionalFormatting sqref="G593">
    <cfRule type="duplicateValues" dxfId="3045" priority="1800"/>
  </conditionalFormatting>
  <conditionalFormatting sqref="G592">
    <cfRule type="duplicateValues" dxfId="3044" priority="1799"/>
  </conditionalFormatting>
  <conditionalFormatting sqref="G591">
    <cfRule type="duplicateValues" dxfId="3043" priority="1798"/>
  </conditionalFormatting>
  <conditionalFormatting sqref="E591">
    <cfRule type="duplicateValues" dxfId="3042" priority="1797"/>
  </conditionalFormatting>
  <conditionalFormatting sqref="E590">
    <cfRule type="duplicateValues" dxfId="3041" priority="1796"/>
  </conditionalFormatting>
  <conditionalFormatting sqref="E594">
    <cfRule type="duplicateValues" dxfId="3040" priority="1795"/>
  </conditionalFormatting>
  <conditionalFormatting sqref="E597">
    <cfRule type="duplicateValues" dxfId="3039" priority="1794"/>
  </conditionalFormatting>
  <conditionalFormatting sqref="G597">
    <cfRule type="duplicateValues" dxfId="3038" priority="1793"/>
  </conditionalFormatting>
  <conditionalFormatting sqref="E596">
    <cfRule type="duplicateValues" dxfId="3037" priority="1792"/>
  </conditionalFormatting>
  <conditionalFormatting sqref="E595">
    <cfRule type="duplicateValues" dxfId="3036" priority="1791"/>
  </conditionalFormatting>
  <conditionalFormatting sqref="E598">
    <cfRule type="duplicateValues" dxfId="3035" priority="1790"/>
  </conditionalFormatting>
  <conditionalFormatting sqref="E599">
    <cfRule type="duplicateValues" dxfId="3034" priority="1789"/>
  </conditionalFormatting>
  <conditionalFormatting sqref="G599">
    <cfRule type="duplicateValues" dxfId="3033" priority="1788"/>
  </conditionalFormatting>
  <conditionalFormatting sqref="E600">
    <cfRule type="duplicateValues" dxfId="3032" priority="1787"/>
  </conditionalFormatting>
  <conditionalFormatting sqref="E604">
    <cfRule type="duplicateValues" dxfId="3031" priority="1786"/>
  </conditionalFormatting>
  <conditionalFormatting sqref="E607">
    <cfRule type="duplicateValues" dxfId="3030" priority="1785"/>
  </conditionalFormatting>
  <conditionalFormatting sqref="E606">
    <cfRule type="duplicateValues" dxfId="3029" priority="1784"/>
  </conditionalFormatting>
  <conditionalFormatting sqref="G601">
    <cfRule type="duplicateValues" dxfId="3028" priority="1783"/>
  </conditionalFormatting>
  <conditionalFormatting sqref="G607">
    <cfRule type="duplicateValues" dxfId="3027" priority="1782"/>
  </conditionalFormatting>
  <conditionalFormatting sqref="E605">
    <cfRule type="duplicateValues" dxfId="3026" priority="1781"/>
  </conditionalFormatting>
  <conditionalFormatting sqref="G603">
    <cfRule type="duplicateValues" dxfId="3025" priority="1780"/>
  </conditionalFormatting>
  <conditionalFormatting sqref="G600">
    <cfRule type="duplicateValues" dxfId="3024" priority="1779"/>
  </conditionalFormatting>
  <conditionalFormatting sqref="E603">
    <cfRule type="duplicateValues" dxfId="3023" priority="1778"/>
  </conditionalFormatting>
  <conditionalFormatting sqref="G605">
    <cfRule type="duplicateValues" dxfId="3022" priority="1777"/>
  </conditionalFormatting>
  <conditionalFormatting sqref="G604">
    <cfRule type="duplicateValues" dxfId="3021" priority="1776"/>
  </conditionalFormatting>
  <conditionalFormatting sqref="E602">
    <cfRule type="duplicateValues" dxfId="3020" priority="1775"/>
  </conditionalFormatting>
  <conditionalFormatting sqref="E601">
    <cfRule type="duplicateValues" dxfId="3019" priority="1774"/>
  </conditionalFormatting>
  <conditionalFormatting sqref="E610">
    <cfRule type="duplicateValues" dxfId="3018" priority="1773"/>
  </conditionalFormatting>
  <conditionalFormatting sqref="E611">
    <cfRule type="duplicateValues" dxfId="3017" priority="1772"/>
  </conditionalFormatting>
  <conditionalFormatting sqref="E609">
    <cfRule type="duplicateValues" dxfId="3016" priority="1771"/>
  </conditionalFormatting>
  <conditionalFormatting sqref="G608">
    <cfRule type="duplicateValues" dxfId="3015" priority="1770"/>
  </conditionalFormatting>
  <conditionalFormatting sqref="G609">
    <cfRule type="duplicateValues" dxfId="3014" priority="1769"/>
  </conditionalFormatting>
  <conditionalFormatting sqref="G611">
    <cfRule type="duplicateValues" dxfId="3013" priority="1768"/>
  </conditionalFormatting>
  <conditionalFormatting sqref="E608">
    <cfRule type="duplicateValues" dxfId="3012" priority="1767"/>
  </conditionalFormatting>
  <conditionalFormatting sqref="E615">
    <cfRule type="duplicateValues" dxfId="3011" priority="1766"/>
  </conditionalFormatting>
  <conditionalFormatting sqref="G615">
    <cfRule type="duplicateValues" dxfId="3010" priority="1765"/>
  </conditionalFormatting>
  <conditionalFormatting sqref="G614">
    <cfRule type="duplicateValues" dxfId="3009" priority="1764"/>
  </conditionalFormatting>
  <conditionalFormatting sqref="E612">
    <cfRule type="duplicateValues" dxfId="3008" priority="1763"/>
  </conditionalFormatting>
  <conditionalFormatting sqref="E613">
    <cfRule type="duplicateValues" dxfId="3007" priority="1762"/>
  </conditionalFormatting>
  <conditionalFormatting sqref="E614">
    <cfRule type="duplicateValues" dxfId="3006" priority="1761"/>
  </conditionalFormatting>
  <conditionalFormatting sqref="E622">
    <cfRule type="duplicateValues" dxfId="3005" priority="1760"/>
  </conditionalFormatting>
  <conditionalFormatting sqref="I620">
    <cfRule type="duplicateValues" dxfId="3004" priority="1759"/>
  </conditionalFormatting>
  <conditionalFormatting sqref="I621">
    <cfRule type="duplicateValues" dxfId="3003" priority="1758"/>
  </conditionalFormatting>
  <conditionalFormatting sqref="G618">
    <cfRule type="duplicateValues" dxfId="3002" priority="1757"/>
  </conditionalFormatting>
  <conditionalFormatting sqref="E616">
    <cfRule type="duplicateValues" dxfId="3001" priority="1756"/>
  </conditionalFormatting>
  <conditionalFormatting sqref="E621">
    <cfRule type="duplicateValues" dxfId="3000" priority="1755"/>
  </conditionalFormatting>
  <conditionalFormatting sqref="E620">
    <cfRule type="duplicateValues" dxfId="2999" priority="1754"/>
  </conditionalFormatting>
  <conditionalFormatting sqref="G620">
    <cfRule type="duplicateValues" dxfId="2998" priority="1753"/>
  </conditionalFormatting>
  <conditionalFormatting sqref="E617">
    <cfRule type="duplicateValues" dxfId="2997" priority="1752"/>
  </conditionalFormatting>
  <conditionalFormatting sqref="I623">
    <cfRule type="duplicateValues" dxfId="2996" priority="1751"/>
  </conditionalFormatting>
  <conditionalFormatting sqref="G623">
    <cfRule type="duplicateValues" dxfId="2995" priority="1750"/>
  </conditionalFormatting>
  <conditionalFormatting sqref="E625">
    <cfRule type="duplicateValues" dxfId="2994" priority="1749"/>
  </conditionalFormatting>
  <conditionalFormatting sqref="E626">
    <cfRule type="duplicateValues" dxfId="2993" priority="1748"/>
  </conditionalFormatting>
  <conditionalFormatting sqref="E627">
    <cfRule type="duplicateValues" dxfId="2992" priority="1747"/>
  </conditionalFormatting>
  <conditionalFormatting sqref="G626">
    <cfRule type="duplicateValues" dxfId="2991" priority="1746"/>
  </conditionalFormatting>
  <conditionalFormatting sqref="G624">
    <cfRule type="duplicateValues" dxfId="2990" priority="1745"/>
  </conditionalFormatting>
  <conditionalFormatting sqref="E628">
    <cfRule type="duplicateValues" dxfId="2989" priority="1744"/>
  </conditionalFormatting>
  <conditionalFormatting sqref="E631">
    <cfRule type="duplicateValues" dxfId="2988" priority="1743"/>
  </conditionalFormatting>
  <conditionalFormatting sqref="E632">
    <cfRule type="duplicateValues" dxfId="2987" priority="1742"/>
  </conditionalFormatting>
  <conditionalFormatting sqref="E630">
    <cfRule type="duplicateValues" dxfId="2986" priority="1741"/>
  </conditionalFormatting>
  <conditionalFormatting sqref="G628">
    <cfRule type="duplicateValues" dxfId="2985" priority="1740"/>
  </conditionalFormatting>
  <conditionalFormatting sqref="G632">
    <cfRule type="duplicateValues" dxfId="2984" priority="1739"/>
  </conditionalFormatting>
  <conditionalFormatting sqref="E633">
    <cfRule type="duplicateValues" dxfId="2983" priority="1738"/>
  </conditionalFormatting>
  <conditionalFormatting sqref="E634">
    <cfRule type="duplicateValues" dxfId="2982" priority="1737"/>
  </conditionalFormatting>
  <conditionalFormatting sqref="G634">
    <cfRule type="duplicateValues" dxfId="2981" priority="1736"/>
  </conditionalFormatting>
  <conditionalFormatting sqref="G638">
    <cfRule type="duplicateValues" dxfId="2980" priority="1735"/>
  </conditionalFormatting>
  <conditionalFormatting sqref="E641">
    <cfRule type="duplicateValues" dxfId="2979" priority="1734"/>
  </conditionalFormatting>
  <conditionalFormatting sqref="E640">
    <cfRule type="duplicateValues" dxfId="2978" priority="1733"/>
  </conditionalFormatting>
  <conditionalFormatting sqref="G641">
    <cfRule type="duplicateValues" dxfId="2977" priority="1732"/>
  </conditionalFormatting>
  <conditionalFormatting sqref="E635">
    <cfRule type="duplicateValues" dxfId="2976" priority="1731"/>
  </conditionalFormatting>
  <conditionalFormatting sqref="G635">
    <cfRule type="duplicateValues" dxfId="2975" priority="1730"/>
  </conditionalFormatting>
  <conditionalFormatting sqref="G640">
    <cfRule type="duplicateValues" dxfId="2974" priority="1729"/>
  </conditionalFormatting>
  <conditionalFormatting sqref="G637">
    <cfRule type="duplicateValues" dxfId="2973" priority="1728"/>
  </conditionalFormatting>
  <conditionalFormatting sqref="E636">
    <cfRule type="duplicateValues" dxfId="2972" priority="1727"/>
  </conditionalFormatting>
  <conditionalFormatting sqref="E637">
    <cfRule type="duplicateValues" dxfId="2971" priority="1726"/>
  </conditionalFormatting>
  <conditionalFormatting sqref="G639">
    <cfRule type="duplicateValues" dxfId="2970" priority="1725"/>
  </conditionalFormatting>
  <conditionalFormatting sqref="I640">
    <cfRule type="duplicateValues" dxfId="2969" priority="1724"/>
  </conditionalFormatting>
  <conditionalFormatting sqref="E639">
    <cfRule type="duplicateValues" dxfId="2968" priority="1723"/>
  </conditionalFormatting>
  <conditionalFormatting sqref="E638">
    <cfRule type="duplicateValues" dxfId="2967" priority="1722"/>
  </conditionalFormatting>
  <conditionalFormatting sqref="G642">
    <cfRule type="duplicateValues" dxfId="2966" priority="1721"/>
  </conditionalFormatting>
  <conditionalFormatting sqref="I642">
    <cfRule type="duplicateValues" dxfId="2965" priority="1720"/>
  </conditionalFormatting>
  <conditionalFormatting sqref="E643">
    <cfRule type="duplicateValues" dxfId="2964" priority="1719"/>
  </conditionalFormatting>
  <conditionalFormatting sqref="E644">
    <cfRule type="duplicateValues" dxfId="2963" priority="1718"/>
  </conditionalFormatting>
  <conditionalFormatting sqref="E645">
    <cfRule type="duplicateValues" dxfId="2962" priority="1717"/>
  </conditionalFormatting>
  <conditionalFormatting sqref="E647">
    <cfRule type="duplicateValues" dxfId="2961" priority="1716"/>
  </conditionalFormatting>
  <conditionalFormatting sqref="E650">
    <cfRule type="duplicateValues" dxfId="2960" priority="1715"/>
  </conditionalFormatting>
  <conditionalFormatting sqref="E646">
    <cfRule type="duplicateValues" dxfId="2959" priority="1714"/>
  </conditionalFormatting>
  <conditionalFormatting sqref="E648">
    <cfRule type="duplicateValues" dxfId="2958" priority="1713"/>
  </conditionalFormatting>
  <conditionalFormatting sqref="G645">
    <cfRule type="duplicateValues" dxfId="2957" priority="1712"/>
  </conditionalFormatting>
  <conditionalFormatting sqref="G644">
    <cfRule type="duplicateValues" dxfId="2956" priority="1711"/>
  </conditionalFormatting>
  <conditionalFormatting sqref="E651">
    <cfRule type="duplicateValues" dxfId="2955" priority="1710"/>
  </conditionalFormatting>
  <conditionalFormatting sqref="E654">
    <cfRule type="duplicateValues" dxfId="2954" priority="1709"/>
  </conditionalFormatting>
  <conditionalFormatting sqref="E653">
    <cfRule type="duplicateValues" dxfId="2953" priority="1708"/>
  </conditionalFormatting>
  <conditionalFormatting sqref="G653">
    <cfRule type="duplicateValues" dxfId="2952" priority="1707"/>
  </conditionalFormatting>
  <conditionalFormatting sqref="G655">
    <cfRule type="duplicateValues" dxfId="2951" priority="1706"/>
  </conditionalFormatting>
  <conditionalFormatting sqref="G656">
    <cfRule type="duplicateValues" dxfId="2950" priority="1705"/>
  </conditionalFormatting>
  <conditionalFormatting sqref="E657">
    <cfRule type="duplicateValues" dxfId="2949" priority="1704"/>
  </conditionalFormatting>
  <conditionalFormatting sqref="G660">
    <cfRule type="duplicateValues" dxfId="2948" priority="1703"/>
  </conditionalFormatting>
  <conditionalFormatting sqref="I661">
    <cfRule type="duplicateValues" dxfId="2947" priority="1702"/>
  </conditionalFormatting>
  <conditionalFormatting sqref="I658">
    <cfRule type="duplicateValues" dxfId="2946" priority="1701"/>
  </conditionalFormatting>
  <conditionalFormatting sqref="G658">
    <cfRule type="duplicateValues" dxfId="2945" priority="1700"/>
  </conditionalFormatting>
  <conditionalFormatting sqref="G661">
    <cfRule type="duplicateValues" dxfId="2944" priority="1699"/>
  </conditionalFormatting>
  <conditionalFormatting sqref="G664">
    <cfRule type="duplicateValues" dxfId="2943" priority="1698"/>
  </conditionalFormatting>
  <conditionalFormatting sqref="G662">
    <cfRule type="duplicateValues" dxfId="2942" priority="1697"/>
  </conditionalFormatting>
  <conditionalFormatting sqref="E664">
    <cfRule type="duplicateValues" dxfId="2941" priority="1696"/>
  </conditionalFormatting>
  <conditionalFormatting sqref="E661">
    <cfRule type="duplicateValues" dxfId="2940" priority="1695"/>
  </conditionalFormatting>
  <conditionalFormatting sqref="E663">
    <cfRule type="duplicateValues" dxfId="2939" priority="1694"/>
  </conditionalFormatting>
  <conditionalFormatting sqref="G659">
    <cfRule type="duplicateValues" dxfId="2938" priority="1693"/>
  </conditionalFormatting>
  <conditionalFormatting sqref="E658">
    <cfRule type="duplicateValues" dxfId="2937" priority="1692"/>
  </conditionalFormatting>
  <conditionalFormatting sqref="E659">
    <cfRule type="duplicateValues" dxfId="2936" priority="1691"/>
  </conditionalFormatting>
  <conditionalFormatting sqref="E660">
    <cfRule type="duplicateValues" dxfId="2935" priority="1690"/>
  </conditionalFormatting>
  <conditionalFormatting sqref="E662">
    <cfRule type="duplicateValues" dxfId="2934" priority="1689"/>
  </conditionalFormatting>
  <conditionalFormatting sqref="G663">
    <cfRule type="duplicateValues" dxfId="2933" priority="1688"/>
  </conditionalFormatting>
  <conditionalFormatting sqref="E665">
    <cfRule type="duplicateValues" dxfId="2932" priority="1687"/>
  </conditionalFormatting>
  <conditionalFormatting sqref="G665">
    <cfRule type="duplicateValues" dxfId="2931" priority="1686"/>
  </conditionalFormatting>
  <conditionalFormatting sqref="E666">
    <cfRule type="duplicateValues" dxfId="2930" priority="1685"/>
  </conditionalFormatting>
  <conditionalFormatting sqref="E670">
    <cfRule type="duplicateValues" dxfId="2929" priority="1684"/>
  </conditionalFormatting>
  <conditionalFormatting sqref="G667">
    <cfRule type="duplicateValues" dxfId="2928" priority="1683"/>
  </conditionalFormatting>
  <conditionalFormatting sqref="G670">
    <cfRule type="duplicateValues" dxfId="2927" priority="1682"/>
  </conditionalFormatting>
  <conditionalFormatting sqref="G669">
    <cfRule type="duplicateValues" dxfId="2926" priority="1681"/>
  </conditionalFormatting>
  <conditionalFormatting sqref="G668">
    <cfRule type="duplicateValues" dxfId="2925" priority="1680"/>
  </conditionalFormatting>
  <conditionalFormatting sqref="G666">
    <cfRule type="duplicateValues" dxfId="2924" priority="1679"/>
  </conditionalFormatting>
  <conditionalFormatting sqref="E668">
    <cfRule type="duplicateValues" dxfId="2923" priority="1678"/>
  </conditionalFormatting>
  <conditionalFormatting sqref="E667">
    <cfRule type="duplicateValues" dxfId="2922" priority="1677"/>
  </conditionalFormatting>
  <conditionalFormatting sqref="E669">
    <cfRule type="duplicateValues" dxfId="2921" priority="1676"/>
  </conditionalFormatting>
  <conditionalFormatting sqref="I670">
    <cfRule type="duplicateValues" dxfId="2920" priority="1675"/>
  </conditionalFormatting>
  <conditionalFormatting sqref="E671">
    <cfRule type="duplicateValues" dxfId="2919" priority="1674"/>
  </conditionalFormatting>
  <conditionalFormatting sqref="G671">
    <cfRule type="duplicateValues" dxfId="2918" priority="1673"/>
  </conditionalFormatting>
  <conditionalFormatting sqref="E672">
    <cfRule type="duplicateValues" dxfId="2917" priority="1672"/>
  </conditionalFormatting>
  <conditionalFormatting sqref="E674">
    <cfRule type="duplicateValues" dxfId="2916" priority="1671"/>
  </conditionalFormatting>
  <conditionalFormatting sqref="G676">
    <cfRule type="duplicateValues" dxfId="2915" priority="1670"/>
  </conditionalFormatting>
  <conditionalFormatting sqref="G680">
    <cfRule type="duplicateValues" dxfId="2914" priority="1669"/>
  </conditionalFormatting>
  <conditionalFormatting sqref="G678">
    <cfRule type="duplicateValues" dxfId="2913" priority="1668"/>
  </conditionalFormatting>
  <conditionalFormatting sqref="E679">
    <cfRule type="duplicateValues" dxfId="2912" priority="1667"/>
  </conditionalFormatting>
  <conditionalFormatting sqref="I675">
    <cfRule type="duplicateValues" dxfId="2911" priority="1666"/>
  </conditionalFormatting>
  <conditionalFormatting sqref="G672">
    <cfRule type="duplicateValues" dxfId="2910" priority="1665"/>
  </conditionalFormatting>
  <conditionalFormatting sqref="E673">
    <cfRule type="duplicateValues" dxfId="2909" priority="1664"/>
  </conditionalFormatting>
  <conditionalFormatting sqref="G675">
    <cfRule type="duplicateValues" dxfId="2908" priority="1663"/>
  </conditionalFormatting>
  <conditionalFormatting sqref="G679">
    <cfRule type="duplicateValues" dxfId="2907" priority="1662"/>
  </conditionalFormatting>
  <conditionalFormatting sqref="E678">
    <cfRule type="duplicateValues" dxfId="2906" priority="1659"/>
  </conditionalFormatting>
  <conditionalFormatting sqref="E675">
    <cfRule type="duplicateValues" dxfId="2905" priority="1658"/>
  </conditionalFormatting>
  <conditionalFormatting sqref="I679">
    <cfRule type="duplicateValues" dxfId="2904" priority="1657"/>
  </conditionalFormatting>
  <conditionalFormatting sqref="G677">
    <cfRule type="duplicateValues" dxfId="2903" priority="1656"/>
  </conditionalFormatting>
  <conditionalFormatting sqref="G673">
    <cfRule type="duplicateValues" dxfId="2902" priority="1655"/>
  </conditionalFormatting>
  <conditionalFormatting sqref="E676">
    <cfRule type="duplicateValues" dxfId="2901" priority="1653"/>
  </conditionalFormatting>
  <conditionalFormatting sqref="E681">
    <cfRule type="duplicateValues" dxfId="2900" priority="1652"/>
  </conditionalFormatting>
  <conditionalFormatting sqref="G681">
    <cfRule type="duplicateValues" dxfId="2899" priority="1651"/>
  </conditionalFormatting>
  <conditionalFormatting sqref="G690">
    <cfRule type="duplicateValues" dxfId="2898" priority="1650"/>
  </conditionalFormatting>
  <conditionalFormatting sqref="E686">
    <cfRule type="duplicateValues" dxfId="2897" priority="1649"/>
  </conditionalFormatting>
  <conditionalFormatting sqref="E690">
    <cfRule type="duplicateValues" dxfId="2896" priority="1648"/>
  </conditionalFormatting>
  <conditionalFormatting sqref="E689">
    <cfRule type="duplicateValues" dxfId="2895" priority="1647"/>
  </conditionalFormatting>
  <conditionalFormatting sqref="G686">
    <cfRule type="duplicateValues" dxfId="2894" priority="1646"/>
  </conditionalFormatting>
  <conditionalFormatting sqref="E682">
    <cfRule type="duplicateValues" dxfId="2893" priority="1645"/>
  </conditionalFormatting>
  <conditionalFormatting sqref="E683">
    <cfRule type="duplicateValues" dxfId="2892" priority="1644"/>
  </conditionalFormatting>
  <conditionalFormatting sqref="E684">
    <cfRule type="duplicateValues" dxfId="2891" priority="1643"/>
  </conditionalFormatting>
  <conditionalFormatting sqref="E685">
    <cfRule type="duplicateValues" dxfId="2890" priority="1642"/>
  </conditionalFormatting>
  <conditionalFormatting sqref="E687">
    <cfRule type="duplicateValues" dxfId="2889" priority="1641"/>
  </conditionalFormatting>
  <conditionalFormatting sqref="E688">
    <cfRule type="duplicateValues" dxfId="2888" priority="1640"/>
  </conditionalFormatting>
  <conditionalFormatting sqref="G689">
    <cfRule type="duplicateValues" dxfId="2887" priority="1639"/>
  </conditionalFormatting>
  <conditionalFormatting sqref="E692">
    <cfRule type="duplicateValues" dxfId="2886" priority="1638"/>
  </conditionalFormatting>
  <conditionalFormatting sqref="E695">
    <cfRule type="duplicateValues" dxfId="2885" priority="1637"/>
  </conditionalFormatting>
  <conditionalFormatting sqref="G695">
    <cfRule type="duplicateValues" dxfId="2884" priority="1636"/>
  </conditionalFormatting>
  <conditionalFormatting sqref="E694">
    <cfRule type="duplicateValues" dxfId="2883" priority="1635"/>
  </conditionalFormatting>
  <conditionalFormatting sqref="E693">
    <cfRule type="duplicateValues" dxfId="2882" priority="1634"/>
  </conditionalFormatting>
  <conditionalFormatting sqref="G693">
    <cfRule type="duplicateValues" dxfId="2881" priority="1633"/>
  </conditionalFormatting>
  <conditionalFormatting sqref="G691">
    <cfRule type="duplicateValues" dxfId="2880" priority="1632"/>
  </conditionalFormatting>
  <conditionalFormatting sqref="G696">
    <cfRule type="duplicateValues" dxfId="2879" priority="1631"/>
  </conditionalFormatting>
  <conditionalFormatting sqref="E698">
    <cfRule type="duplicateValues" dxfId="2878" priority="1630"/>
  </conditionalFormatting>
  <conditionalFormatting sqref="I701">
    <cfRule type="duplicateValues" dxfId="2877" priority="1629"/>
  </conditionalFormatting>
  <conditionalFormatting sqref="G701">
    <cfRule type="duplicateValues" dxfId="2876" priority="1628"/>
  </conditionalFormatting>
  <conditionalFormatting sqref="G697">
    <cfRule type="duplicateValues" dxfId="2875" priority="1627"/>
  </conditionalFormatting>
  <conditionalFormatting sqref="E697">
    <cfRule type="duplicateValues" dxfId="2874" priority="1626"/>
  </conditionalFormatting>
  <conditionalFormatting sqref="G698">
    <cfRule type="duplicateValues" dxfId="2873" priority="1625"/>
  </conditionalFormatting>
  <conditionalFormatting sqref="E701">
    <cfRule type="duplicateValues" dxfId="2872" priority="1624"/>
  </conditionalFormatting>
  <conditionalFormatting sqref="E700">
    <cfRule type="duplicateValues" dxfId="2871" priority="1623"/>
  </conditionalFormatting>
  <conditionalFormatting sqref="I697">
    <cfRule type="duplicateValues" dxfId="2870" priority="1622"/>
  </conditionalFormatting>
  <conditionalFormatting sqref="G699">
    <cfRule type="duplicateValues" dxfId="2869" priority="1621"/>
  </conditionalFormatting>
  <conditionalFormatting sqref="G700">
    <cfRule type="duplicateValues" dxfId="2868" priority="1620"/>
  </conditionalFormatting>
  <conditionalFormatting sqref="E677">
    <cfRule type="duplicateValues" dxfId="2867" priority="1619"/>
  </conditionalFormatting>
  <conditionalFormatting sqref="E680">
    <cfRule type="duplicateValues" dxfId="2866" priority="1618"/>
  </conditionalFormatting>
  <conditionalFormatting sqref="I673">
    <cfRule type="duplicateValues" dxfId="2865" priority="1617"/>
  </conditionalFormatting>
  <conditionalFormatting sqref="E702">
    <cfRule type="duplicateValues" dxfId="2864" priority="1616"/>
  </conditionalFormatting>
  <conditionalFormatting sqref="E703">
    <cfRule type="duplicateValues" dxfId="2863" priority="1615"/>
  </conditionalFormatting>
  <conditionalFormatting sqref="G708">
    <cfRule type="duplicateValues" dxfId="2862" priority="1614"/>
  </conditionalFormatting>
  <conditionalFormatting sqref="E708">
    <cfRule type="duplicateValues" dxfId="2861" priority="1613"/>
  </conditionalFormatting>
  <conditionalFormatting sqref="G707">
    <cfRule type="duplicateValues" dxfId="2860" priority="1612"/>
  </conditionalFormatting>
  <conditionalFormatting sqref="G706">
    <cfRule type="duplicateValues" dxfId="2859" priority="1611"/>
  </conditionalFormatting>
  <conditionalFormatting sqref="E704">
    <cfRule type="duplicateValues" dxfId="2858" priority="1610"/>
  </conditionalFormatting>
  <conditionalFormatting sqref="I708">
    <cfRule type="duplicateValues" dxfId="2857" priority="1609"/>
  </conditionalFormatting>
  <conditionalFormatting sqref="G703">
    <cfRule type="duplicateValues" dxfId="2856" priority="1608"/>
  </conditionalFormatting>
  <conditionalFormatting sqref="G704">
    <cfRule type="duplicateValues" dxfId="2855" priority="1607"/>
  </conditionalFormatting>
  <conditionalFormatting sqref="E706">
    <cfRule type="duplicateValues" dxfId="2854" priority="1606"/>
  </conditionalFormatting>
  <conditionalFormatting sqref="E705">
    <cfRule type="duplicateValues" dxfId="2853" priority="1605"/>
  </conditionalFormatting>
  <conditionalFormatting sqref="E707">
    <cfRule type="duplicateValues" dxfId="2852" priority="1604"/>
  </conditionalFormatting>
  <conditionalFormatting sqref="E709">
    <cfRule type="duplicateValues" dxfId="2851" priority="1603"/>
  </conditionalFormatting>
  <conditionalFormatting sqref="G710">
    <cfRule type="duplicateValues" dxfId="2850" priority="1602"/>
  </conditionalFormatting>
  <conditionalFormatting sqref="E711">
    <cfRule type="duplicateValues" dxfId="2849" priority="1601"/>
  </conditionalFormatting>
  <conditionalFormatting sqref="E712">
    <cfRule type="duplicateValues" dxfId="2848" priority="1600"/>
  </conditionalFormatting>
  <conditionalFormatting sqref="E713">
    <cfRule type="duplicateValues" dxfId="2847" priority="1599"/>
  </conditionalFormatting>
  <conditionalFormatting sqref="G713">
    <cfRule type="duplicateValues" dxfId="2846" priority="1598"/>
  </conditionalFormatting>
  <conditionalFormatting sqref="G712">
    <cfRule type="duplicateValues" dxfId="2845" priority="1597"/>
  </conditionalFormatting>
  <conditionalFormatting sqref="E710">
    <cfRule type="duplicateValues" dxfId="2844" priority="1596"/>
  </conditionalFormatting>
  <conditionalFormatting sqref="I710">
    <cfRule type="duplicateValues" dxfId="2843" priority="1595"/>
  </conditionalFormatting>
  <conditionalFormatting sqref="E724">
    <cfRule type="duplicateValues" dxfId="2842" priority="1594"/>
  </conditionalFormatting>
  <conditionalFormatting sqref="I720">
    <cfRule type="duplicateValues" dxfId="2841" priority="1593"/>
  </conditionalFormatting>
  <conditionalFormatting sqref="G724">
    <cfRule type="duplicateValues" dxfId="2840" priority="1592"/>
  </conditionalFormatting>
  <conditionalFormatting sqref="G717">
    <cfRule type="duplicateValues" dxfId="2839" priority="1591"/>
  </conditionalFormatting>
  <conditionalFormatting sqref="E715">
    <cfRule type="duplicateValues" dxfId="2838" priority="1590"/>
  </conditionalFormatting>
  <conditionalFormatting sqref="G714">
    <cfRule type="duplicateValues" dxfId="2837" priority="1589"/>
  </conditionalFormatting>
  <conditionalFormatting sqref="E720">
    <cfRule type="duplicateValues" dxfId="2836" priority="1588"/>
  </conditionalFormatting>
  <conditionalFormatting sqref="E721">
    <cfRule type="duplicateValues" dxfId="2835" priority="1587"/>
  </conditionalFormatting>
  <conditionalFormatting sqref="E723">
    <cfRule type="duplicateValues" dxfId="2834" priority="1586"/>
  </conditionalFormatting>
  <conditionalFormatting sqref="E719">
    <cfRule type="duplicateValues" dxfId="2833" priority="1585"/>
  </conditionalFormatting>
  <conditionalFormatting sqref="E717">
    <cfRule type="duplicateValues" dxfId="2832" priority="1584"/>
  </conditionalFormatting>
  <conditionalFormatting sqref="E718">
    <cfRule type="duplicateValues" dxfId="2831" priority="1583"/>
  </conditionalFormatting>
  <conditionalFormatting sqref="E722">
    <cfRule type="duplicateValues" dxfId="2830" priority="1582"/>
  </conditionalFormatting>
  <conditionalFormatting sqref="G722">
    <cfRule type="duplicateValues" dxfId="2829" priority="1581"/>
  </conditionalFormatting>
  <conditionalFormatting sqref="G720">
    <cfRule type="duplicateValues" dxfId="2828" priority="1580"/>
  </conditionalFormatting>
  <conditionalFormatting sqref="G719">
    <cfRule type="duplicateValues" dxfId="2827" priority="1579"/>
  </conditionalFormatting>
  <conditionalFormatting sqref="G718">
    <cfRule type="duplicateValues" dxfId="2826" priority="1578"/>
  </conditionalFormatting>
  <conditionalFormatting sqref="G715">
    <cfRule type="duplicateValues" dxfId="2825" priority="1577"/>
  </conditionalFormatting>
  <conditionalFormatting sqref="E726">
    <cfRule type="duplicateValues" dxfId="2824" priority="1576"/>
  </conditionalFormatting>
  <conditionalFormatting sqref="G726">
    <cfRule type="duplicateValues" dxfId="2823" priority="1575"/>
  </conditionalFormatting>
  <conditionalFormatting sqref="E727">
    <cfRule type="duplicateValues" dxfId="2822" priority="1574"/>
  </conditionalFormatting>
  <conditionalFormatting sqref="E728">
    <cfRule type="duplicateValues" dxfId="2821" priority="1573"/>
  </conditionalFormatting>
  <conditionalFormatting sqref="G728">
    <cfRule type="duplicateValues" dxfId="2820" priority="1572"/>
  </conditionalFormatting>
  <conditionalFormatting sqref="G727">
    <cfRule type="duplicateValues" dxfId="2819" priority="1571"/>
  </conditionalFormatting>
  <conditionalFormatting sqref="E729">
    <cfRule type="duplicateValues" dxfId="2818" priority="1570"/>
  </conditionalFormatting>
  <conditionalFormatting sqref="E730">
    <cfRule type="duplicateValues" dxfId="2817" priority="1569"/>
  </conditionalFormatting>
  <conditionalFormatting sqref="E731">
    <cfRule type="duplicateValues" dxfId="2816" priority="1568"/>
  </conditionalFormatting>
  <conditionalFormatting sqref="E732">
    <cfRule type="duplicateValues" dxfId="2815" priority="1567"/>
  </conditionalFormatting>
  <conditionalFormatting sqref="G731">
    <cfRule type="duplicateValues" dxfId="2814" priority="1566"/>
  </conditionalFormatting>
  <conditionalFormatting sqref="G729">
    <cfRule type="duplicateValues" dxfId="2813" priority="1565"/>
  </conditionalFormatting>
  <conditionalFormatting sqref="E733">
    <cfRule type="duplicateValues" dxfId="2812" priority="1564"/>
  </conditionalFormatting>
  <conditionalFormatting sqref="E738">
    <cfRule type="duplicateValues" dxfId="2811" priority="1563"/>
  </conditionalFormatting>
  <conditionalFormatting sqref="E735">
    <cfRule type="duplicateValues" dxfId="2810" priority="1562"/>
  </conditionalFormatting>
  <conditionalFormatting sqref="E734">
    <cfRule type="duplicateValues" dxfId="2809" priority="1561"/>
  </conditionalFormatting>
  <conditionalFormatting sqref="G734">
    <cfRule type="duplicateValues" dxfId="2808" priority="1560"/>
  </conditionalFormatting>
  <conditionalFormatting sqref="G735">
    <cfRule type="duplicateValues" dxfId="2807" priority="1559"/>
  </conditionalFormatting>
  <conditionalFormatting sqref="E736">
    <cfRule type="duplicateValues" dxfId="2806" priority="1558"/>
  </conditionalFormatting>
  <conditionalFormatting sqref="G738">
    <cfRule type="duplicateValues" dxfId="2805" priority="1557"/>
  </conditionalFormatting>
  <conditionalFormatting sqref="E740">
    <cfRule type="duplicateValues" dxfId="2804" priority="1556"/>
  </conditionalFormatting>
  <conditionalFormatting sqref="E741">
    <cfRule type="duplicateValues" dxfId="2803" priority="1555"/>
  </conditionalFormatting>
  <conditionalFormatting sqref="G742">
    <cfRule type="duplicateValues" dxfId="2802" priority="1554"/>
  </conditionalFormatting>
  <conditionalFormatting sqref="E742">
    <cfRule type="duplicateValues" dxfId="2801" priority="1553"/>
  </conditionalFormatting>
  <conditionalFormatting sqref="G741">
    <cfRule type="duplicateValues" dxfId="2800" priority="1552"/>
  </conditionalFormatting>
  <conditionalFormatting sqref="G740">
    <cfRule type="duplicateValues" dxfId="2799" priority="1551"/>
  </conditionalFormatting>
  <conditionalFormatting sqref="I741">
    <cfRule type="duplicateValues" dxfId="2798" priority="1550"/>
  </conditionalFormatting>
  <conditionalFormatting sqref="E744">
    <cfRule type="duplicateValues" dxfId="2797" priority="1549"/>
  </conditionalFormatting>
  <conditionalFormatting sqref="E745">
    <cfRule type="duplicateValues" dxfId="2796" priority="1548"/>
  </conditionalFormatting>
  <conditionalFormatting sqref="G744">
    <cfRule type="duplicateValues" dxfId="2795" priority="1547"/>
  </conditionalFormatting>
  <conditionalFormatting sqref="E746">
    <cfRule type="duplicateValues" dxfId="2794" priority="1546"/>
  </conditionalFormatting>
  <conditionalFormatting sqref="E748">
    <cfRule type="duplicateValues" dxfId="2793" priority="1545"/>
  </conditionalFormatting>
  <conditionalFormatting sqref="E749">
    <cfRule type="duplicateValues" dxfId="2792" priority="1544"/>
  </conditionalFormatting>
  <conditionalFormatting sqref="E750">
    <cfRule type="duplicateValues" dxfId="2791" priority="1543"/>
  </conditionalFormatting>
  <conditionalFormatting sqref="E747">
    <cfRule type="duplicateValues" dxfId="2790" priority="1542"/>
  </conditionalFormatting>
  <conditionalFormatting sqref="E743">
    <cfRule type="duplicateValues" dxfId="2789" priority="1541"/>
  </conditionalFormatting>
  <conditionalFormatting sqref="G743">
    <cfRule type="duplicateValues" dxfId="2788" priority="1540"/>
  </conditionalFormatting>
  <conditionalFormatting sqref="E761">
    <cfRule type="duplicateValues" dxfId="2787" priority="1539"/>
  </conditionalFormatting>
  <conditionalFormatting sqref="E759">
    <cfRule type="duplicateValues" dxfId="2786" priority="1538"/>
  </conditionalFormatting>
  <conditionalFormatting sqref="E758">
    <cfRule type="duplicateValues" dxfId="2785" priority="1537"/>
  </conditionalFormatting>
  <conditionalFormatting sqref="E757">
    <cfRule type="duplicateValues" dxfId="2784" priority="1536"/>
  </conditionalFormatting>
  <conditionalFormatting sqref="G751">
    <cfRule type="duplicateValues" dxfId="2783" priority="1535"/>
  </conditionalFormatting>
  <conditionalFormatting sqref="G756">
    <cfRule type="duplicateValues" dxfId="2782" priority="1534"/>
  </conditionalFormatting>
  <conditionalFormatting sqref="G760">
    <cfRule type="duplicateValues" dxfId="2781" priority="1533"/>
  </conditionalFormatting>
  <conditionalFormatting sqref="G761">
    <cfRule type="duplicateValues" dxfId="2780" priority="1532"/>
  </conditionalFormatting>
  <conditionalFormatting sqref="G758">
    <cfRule type="duplicateValues" dxfId="2779" priority="1531"/>
  </conditionalFormatting>
  <conditionalFormatting sqref="E754">
    <cfRule type="duplicateValues" dxfId="2778" priority="1530"/>
  </conditionalFormatting>
  <conditionalFormatting sqref="E753">
    <cfRule type="duplicateValues" dxfId="2777" priority="1529"/>
  </conditionalFormatting>
  <conditionalFormatting sqref="G754">
    <cfRule type="duplicateValues" dxfId="2776" priority="1528"/>
  </conditionalFormatting>
  <conditionalFormatting sqref="G755">
    <cfRule type="duplicateValues" dxfId="2775" priority="1527"/>
  </conditionalFormatting>
  <conditionalFormatting sqref="G757">
    <cfRule type="duplicateValues" dxfId="2774" priority="1526"/>
  </conditionalFormatting>
  <conditionalFormatting sqref="E752">
    <cfRule type="duplicateValues" dxfId="2773" priority="1525"/>
  </conditionalFormatting>
  <conditionalFormatting sqref="G752">
    <cfRule type="duplicateValues" dxfId="2772" priority="1524"/>
  </conditionalFormatting>
  <conditionalFormatting sqref="G762">
    <cfRule type="duplicateValues" dxfId="2771" priority="1523"/>
  </conditionalFormatting>
  <conditionalFormatting sqref="E767">
    <cfRule type="duplicateValues" dxfId="2770" priority="1522"/>
  </conditionalFormatting>
  <conditionalFormatting sqref="G767">
    <cfRule type="duplicateValues" dxfId="2769" priority="1521"/>
  </conditionalFormatting>
  <conditionalFormatting sqref="G766">
    <cfRule type="duplicateValues" dxfId="2768" priority="1520"/>
  </conditionalFormatting>
  <conditionalFormatting sqref="E764">
    <cfRule type="duplicateValues" dxfId="2767" priority="1519"/>
  </conditionalFormatting>
  <conditionalFormatting sqref="E763">
    <cfRule type="duplicateValues" dxfId="2766" priority="1518"/>
  </conditionalFormatting>
  <conditionalFormatting sqref="E766">
    <cfRule type="duplicateValues" dxfId="2765" priority="1517"/>
  </conditionalFormatting>
  <conditionalFormatting sqref="E765">
    <cfRule type="duplicateValues" dxfId="2764" priority="1516"/>
  </conditionalFormatting>
  <conditionalFormatting sqref="G765">
    <cfRule type="duplicateValues" dxfId="2763" priority="1515"/>
  </conditionalFormatting>
  <conditionalFormatting sqref="E768">
    <cfRule type="duplicateValues" dxfId="2762" priority="1514"/>
  </conditionalFormatting>
  <conditionalFormatting sqref="E769">
    <cfRule type="duplicateValues" dxfId="2761" priority="1513"/>
  </conditionalFormatting>
  <conditionalFormatting sqref="E770">
    <cfRule type="duplicateValues" dxfId="2760" priority="1512"/>
  </conditionalFormatting>
  <conditionalFormatting sqref="G769">
    <cfRule type="duplicateValues" dxfId="2759" priority="1511"/>
  </conditionalFormatting>
  <conditionalFormatting sqref="E771">
    <cfRule type="duplicateValues" dxfId="2758" priority="1510"/>
  </conditionalFormatting>
  <conditionalFormatting sqref="G776">
    <cfRule type="duplicateValues" dxfId="2757" priority="1509"/>
  </conditionalFormatting>
  <conditionalFormatting sqref="G771">
    <cfRule type="duplicateValues" dxfId="2756" priority="1508"/>
  </conditionalFormatting>
  <conditionalFormatting sqref="E772">
    <cfRule type="duplicateValues" dxfId="2755" priority="1507"/>
  </conditionalFormatting>
  <conditionalFormatting sqref="E773">
    <cfRule type="duplicateValues" dxfId="2754" priority="1506"/>
  </conditionalFormatting>
  <conditionalFormatting sqref="E774">
    <cfRule type="duplicateValues" dxfId="2753" priority="1505"/>
  </conditionalFormatting>
  <conditionalFormatting sqref="E777">
    <cfRule type="duplicateValues" dxfId="2752" priority="1504"/>
  </conditionalFormatting>
  <conditionalFormatting sqref="E778">
    <cfRule type="duplicateValues" dxfId="2751" priority="1503"/>
  </conditionalFormatting>
  <conditionalFormatting sqref="E776">
    <cfRule type="duplicateValues" dxfId="2750" priority="1502"/>
  </conditionalFormatting>
  <conditionalFormatting sqref="E775">
    <cfRule type="duplicateValues" dxfId="2749" priority="1501"/>
  </conditionalFormatting>
  <conditionalFormatting sqref="G775">
    <cfRule type="duplicateValues" dxfId="2748" priority="1500"/>
  </conditionalFormatting>
  <conditionalFormatting sqref="G774">
    <cfRule type="duplicateValues" dxfId="2747" priority="1499"/>
  </conditionalFormatting>
  <conditionalFormatting sqref="E779">
    <cfRule type="duplicateValues" dxfId="2746" priority="1498"/>
  </conditionalFormatting>
  <conditionalFormatting sqref="G779">
    <cfRule type="duplicateValues" dxfId="2745" priority="1497"/>
  </conditionalFormatting>
  <conditionalFormatting sqref="I779">
    <cfRule type="duplicateValues" dxfId="2744" priority="1496"/>
  </conditionalFormatting>
  <conditionalFormatting sqref="E781">
    <cfRule type="duplicateValues" dxfId="2743" priority="1495"/>
  </conditionalFormatting>
  <conditionalFormatting sqref="E780">
    <cfRule type="duplicateValues" dxfId="2742" priority="1494"/>
  </conditionalFormatting>
  <conditionalFormatting sqref="E782">
    <cfRule type="duplicateValues" dxfId="2741" priority="1493"/>
  </conditionalFormatting>
  <conditionalFormatting sqref="E783">
    <cfRule type="duplicateValues" dxfId="2740" priority="1492"/>
  </conditionalFormatting>
  <conditionalFormatting sqref="G781">
    <cfRule type="duplicateValues" dxfId="2739" priority="1491"/>
  </conditionalFormatting>
  <conditionalFormatting sqref="G780">
    <cfRule type="duplicateValues" dxfId="2738" priority="1490"/>
  </conditionalFormatting>
  <conditionalFormatting sqref="E784">
    <cfRule type="duplicateValues" dxfId="2737" priority="1489"/>
  </conditionalFormatting>
  <conditionalFormatting sqref="E785">
    <cfRule type="duplicateValues" dxfId="2736" priority="1488"/>
  </conditionalFormatting>
  <conditionalFormatting sqref="G789">
    <cfRule type="duplicateValues" dxfId="2735" priority="1487"/>
  </conditionalFormatting>
  <conditionalFormatting sqref="E789">
    <cfRule type="duplicateValues" dxfId="2734" priority="1486"/>
  </conditionalFormatting>
  <conditionalFormatting sqref="G786">
    <cfRule type="duplicateValues" dxfId="2733" priority="1485"/>
  </conditionalFormatting>
  <conditionalFormatting sqref="G784">
    <cfRule type="duplicateValues" dxfId="2732" priority="1484"/>
  </conditionalFormatting>
  <conditionalFormatting sqref="G785">
    <cfRule type="duplicateValues" dxfId="2731" priority="1483"/>
  </conditionalFormatting>
  <conditionalFormatting sqref="E786">
    <cfRule type="duplicateValues" dxfId="2730" priority="1482"/>
  </conditionalFormatting>
  <conditionalFormatting sqref="E787">
    <cfRule type="duplicateValues" dxfId="2729" priority="1481"/>
  </conditionalFormatting>
  <conditionalFormatting sqref="G788">
    <cfRule type="duplicateValues" dxfId="2728" priority="1480"/>
  </conditionalFormatting>
  <conditionalFormatting sqref="E795">
    <cfRule type="duplicateValues" dxfId="2727" priority="1479"/>
  </conditionalFormatting>
  <conditionalFormatting sqref="G795">
    <cfRule type="duplicateValues" dxfId="2726" priority="1478"/>
  </conditionalFormatting>
  <conditionalFormatting sqref="G794">
    <cfRule type="duplicateValues" dxfId="2725" priority="1477"/>
  </conditionalFormatting>
  <conditionalFormatting sqref="G792">
    <cfRule type="duplicateValues" dxfId="2724" priority="1476"/>
  </conditionalFormatting>
  <conditionalFormatting sqref="E790">
    <cfRule type="duplicateValues" dxfId="2723" priority="1475"/>
  </conditionalFormatting>
  <conditionalFormatting sqref="E792">
    <cfRule type="duplicateValues" dxfId="2722" priority="1474"/>
  </conditionalFormatting>
  <conditionalFormatting sqref="E791">
    <cfRule type="duplicateValues" dxfId="2721" priority="1473"/>
  </conditionalFormatting>
  <conditionalFormatting sqref="E794">
    <cfRule type="duplicateValues" dxfId="2720" priority="1472"/>
  </conditionalFormatting>
  <conditionalFormatting sqref="E796">
    <cfRule type="duplicateValues" dxfId="2719" priority="1471"/>
  </conditionalFormatting>
  <conditionalFormatting sqref="E797">
    <cfRule type="duplicateValues" dxfId="2718" priority="1470"/>
  </conditionalFormatting>
  <conditionalFormatting sqref="G797">
    <cfRule type="duplicateValues" dxfId="2717" priority="1469"/>
  </conditionalFormatting>
  <conditionalFormatting sqref="E798">
    <cfRule type="duplicateValues" dxfId="2716" priority="1468"/>
  </conditionalFormatting>
  <conditionalFormatting sqref="E800">
    <cfRule type="duplicateValues" dxfId="2715" priority="1467"/>
  </conditionalFormatting>
  <conditionalFormatting sqref="E801">
    <cfRule type="duplicateValues" dxfId="2714" priority="1466"/>
  </conditionalFormatting>
  <conditionalFormatting sqref="E802">
    <cfRule type="duplicateValues" dxfId="2713" priority="1465"/>
  </conditionalFormatting>
  <conditionalFormatting sqref="G802">
    <cfRule type="duplicateValues" dxfId="2712" priority="1464"/>
  </conditionalFormatting>
  <conditionalFormatting sqref="G801">
    <cfRule type="duplicateValues" dxfId="2711" priority="1463"/>
  </conditionalFormatting>
  <conditionalFormatting sqref="G800">
    <cfRule type="duplicateValues" dxfId="2710" priority="1462"/>
  </conditionalFormatting>
  <conditionalFormatting sqref="G799">
    <cfRule type="duplicateValues" dxfId="2709" priority="1461"/>
  </conditionalFormatting>
  <conditionalFormatting sqref="E803">
    <cfRule type="duplicateValues" dxfId="2708" priority="1460"/>
  </conditionalFormatting>
  <conditionalFormatting sqref="E804">
    <cfRule type="duplicateValues" dxfId="2707" priority="1459"/>
  </conditionalFormatting>
  <conditionalFormatting sqref="E805">
    <cfRule type="duplicateValues" dxfId="2706" priority="1458"/>
  </conditionalFormatting>
  <conditionalFormatting sqref="E806">
    <cfRule type="duplicateValues" dxfId="2705" priority="1457"/>
  </conditionalFormatting>
  <conditionalFormatting sqref="E809">
    <cfRule type="duplicateValues" dxfId="2704" priority="1456"/>
  </conditionalFormatting>
  <conditionalFormatting sqref="E813">
    <cfRule type="duplicateValues" dxfId="2703" priority="1455"/>
  </conditionalFormatting>
  <conditionalFormatting sqref="E812">
    <cfRule type="duplicateValues" dxfId="2702" priority="1454"/>
  </conditionalFormatting>
  <conditionalFormatting sqref="G812">
    <cfRule type="duplicateValues" dxfId="2701" priority="1453"/>
  </conditionalFormatting>
  <conditionalFormatting sqref="E810">
    <cfRule type="duplicateValues" dxfId="2700" priority="1452"/>
  </conditionalFormatting>
  <conditionalFormatting sqref="I806">
    <cfRule type="duplicateValues" dxfId="2699" priority="1451"/>
  </conditionalFormatting>
  <conditionalFormatting sqref="G806">
    <cfRule type="duplicateValues" dxfId="2698" priority="1450"/>
  </conditionalFormatting>
  <conditionalFormatting sqref="E808">
    <cfRule type="duplicateValues" dxfId="2697" priority="1449"/>
  </conditionalFormatting>
  <conditionalFormatting sqref="E807">
    <cfRule type="duplicateValues" dxfId="2696" priority="1448"/>
  </conditionalFormatting>
  <conditionalFormatting sqref="G808">
    <cfRule type="duplicateValues" dxfId="2695" priority="1447"/>
  </conditionalFormatting>
  <conditionalFormatting sqref="E811">
    <cfRule type="duplicateValues" dxfId="2694" priority="1446"/>
  </conditionalFormatting>
  <conditionalFormatting sqref="E814">
    <cfRule type="duplicateValues" dxfId="2693" priority="1445"/>
  </conditionalFormatting>
  <conditionalFormatting sqref="G814">
    <cfRule type="duplicateValues" dxfId="2692" priority="1444"/>
  </conditionalFormatting>
  <conditionalFormatting sqref="G815">
    <cfRule type="duplicateValues" dxfId="2691" priority="1443"/>
  </conditionalFormatting>
  <conditionalFormatting sqref="E816">
    <cfRule type="duplicateValues" dxfId="2690" priority="1442"/>
  </conditionalFormatting>
  <conditionalFormatting sqref="E817">
    <cfRule type="duplicateValues" dxfId="2689" priority="1441"/>
  </conditionalFormatting>
  <conditionalFormatting sqref="E818">
    <cfRule type="duplicateValues" dxfId="2688" priority="1440"/>
  </conditionalFormatting>
  <conditionalFormatting sqref="E819">
    <cfRule type="duplicateValues" dxfId="2687" priority="1439"/>
  </conditionalFormatting>
  <conditionalFormatting sqref="G819">
    <cfRule type="duplicateValues" dxfId="2686" priority="1438"/>
  </conditionalFormatting>
  <conditionalFormatting sqref="G816">
    <cfRule type="duplicateValues" dxfId="2685" priority="1437"/>
  </conditionalFormatting>
  <conditionalFormatting sqref="E815">
    <cfRule type="duplicateValues" dxfId="2684" priority="1436"/>
  </conditionalFormatting>
  <conditionalFormatting sqref="G818">
    <cfRule type="duplicateValues" dxfId="2683" priority="1435"/>
  </conditionalFormatting>
  <conditionalFormatting sqref="E820">
    <cfRule type="duplicateValues" dxfId="2682" priority="1434"/>
  </conditionalFormatting>
  <conditionalFormatting sqref="G820">
    <cfRule type="duplicateValues" dxfId="2681" priority="1433"/>
  </conditionalFormatting>
  <conditionalFormatting sqref="E824">
    <cfRule type="duplicateValues" dxfId="2680" priority="1432"/>
  </conditionalFormatting>
  <conditionalFormatting sqref="E823">
    <cfRule type="duplicateValues" dxfId="2679" priority="1431"/>
  </conditionalFormatting>
  <conditionalFormatting sqref="G823">
    <cfRule type="duplicateValues" dxfId="2678" priority="1430"/>
  </conditionalFormatting>
  <conditionalFormatting sqref="E822">
    <cfRule type="duplicateValues" dxfId="2677" priority="1429"/>
  </conditionalFormatting>
  <conditionalFormatting sqref="E821">
    <cfRule type="duplicateValues" dxfId="2676" priority="1428"/>
  </conditionalFormatting>
  <conditionalFormatting sqref="E825">
    <cfRule type="duplicateValues" dxfId="2675" priority="1427"/>
  </conditionalFormatting>
  <conditionalFormatting sqref="E829">
    <cfRule type="duplicateValues" dxfId="2674" priority="1426"/>
  </conditionalFormatting>
  <conditionalFormatting sqref="E827">
    <cfRule type="duplicateValues" dxfId="2673" priority="1425"/>
  </conditionalFormatting>
  <conditionalFormatting sqref="E828">
    <cfRule type="duplicateValues" dxfId="2672" priority="1424"/>
  </conditionalFormatting>
  <conditionalFormatting sqref="G828">
    <cfRule type="duplicateValues" dxfId="2671" priority="1423"/>
  </conditionalFormatting>
  <conditionalFormatting sqref="G826">
    <cfRule type="duplicateValues" dxfId="2670" priority="1422"/>
  </conditionalFormatting>
  <conditionalFormatting sqref="E826">
    <cfRule type="duplicateValues" dxfId="2669" priority="1421"/>
  </conditionalFormatting>
  <conditionalFormatting sqref="E830">
    <cfRule type="duplicateValues" dxfId="2668" priority="1420"/>
  </conditionalFormatting>
  <conditionalFormatting sqref="G838">
    <cfRule type="duplicateValues" dxfId="2667" priority="1419"/>
  </conditionalFormatting>
  <conditionalFormatting sqref="G837">
    <cfRule type="duplicateValues" dxfId="2666" priority="1418"/>
  </conditionalFormatting>
  <conditionalFormatting sqref="E837">
    <cfRule type="duplicateValues" dxfId="2665" priority="1417"/>
  </conditionalFormatting>
  <conditionalFormatting sqref="E835">
    <cfRule type="duplicateValues" dxfId="2664" priority="1416"/>
  </conditionalFormatting>
  <conditionalFormatting sqref="E834">
    <cfRule type="duplicateValues" dxfId="2663" priority="1415"/>
  </conditionalFormatting>
  <conditionalFormatting sqref="G832">
    <cfRule type="duplicateValues" dxfId="2662" priority="1414"/>
  </conditionalFormatting>
  <conditionalFormatting sqref="G830">
    <cfRule type="duplicateValues" dxfId="2661" priority="1413"/>
  </conditionalFormatting>
  <conditionalFormatting sqref="G831">
    <cfRule type="duplicateValues" dxfId="2660" priority="1412"/>
  </conditionalFormatting>
  <conditionalFormatting sqref="E833">
    <cfRule type="duplicateValues" dxfId="2659" priority="1411"/>
  </conditionalFormatting>
  <conditionalFormatting sqref="G834">
    <cfRule type="duplicateValues" dxfId="2658" priority="1410"/>
  </conditionalFormatting>
  <conditionalFormatting sqref="G836">
    <cfRule type="duplicateValues" dxfId="2657" priority="1409"/>
  </conditionalFormatting>
  <conditionalFormatting sqref="E832">
    <cfRule type="duplicateValues" dxfId="2656" priority="1408"/>
  </conditionalFormatting>
  <conditionalFormatting sqref="E831">
    <cfRule type="duplicateValues" dxfId="2655" priority="1407"/>
  </conditionalFormatting>
  <conditionalFormatting sqref="E836">
    <cfRule type="duplicateValues" dxfId="2654" priority="1406"/>
  </conditionalFormatting>
  <conditionalFormatting sqref="E842">
    <cfRule type="duplicateValues" dxfId="2653" priority="1405"/>
  </conditionalFormatting>
  <conditionalFormatting sqref="G842">
    <cfRule type="duplicateValues" dxfId="2652" priority="1404"/>
  </conditionalFormatting>
  <conditionalFormatting sqref="E840">
    <cfRule type="duplicateValues" dxfId="2651" priority="1403"/>
  </conditionalFormatting>
  <conditionalFormatting sqref="E839">
    <cfRule type="duplicateValues" dxfId="2650" priority="1402"/>
  </conditionalFormatting>
  <conditionalFormatting sqref="G846">
    <cfRule type="duplicateValues" dxfId="2649" priority="1401"/>
  </conditionalFormatting>
  <conditionalFormatting sqref="E848">
    <cfRule type="duplicateValues" dxfId="2648" priority="1400"/>
  </conditionalFormatting>
  <conditionalFormatting sqref="G847">
    <cfRule type="duplicateValues" dxfId="2647" priority="1399"/>
  </conditionalFormatting>
  <conditionalFormatting sqref="E845">
    <cfRule type="duplicateValues" dxfId="2646" priority="1398"/>
  </conditionalFormatting>
  <conditionalFormatting sqref="E843">
    <cfRule type="duplicateValues" dxfId="2645" priority="1397"/>
  </conditionalFormatting>
  <conditionalFormatting sqref="G843">
    <cfRule type="duplicateValues" dxfId="2644" priority="1396"/>
  </conditionalFormatting>
  <conditionalFormatting sqref="G844">
    <cfRule type="duplicateValues" dxfId="2643" priority="1395"/>
  </conditionalFormatting>
  <conditionalFormatting sqref="G845">
    <cfRule type="duplicateValues" dxfId="2642" priority="1394"/>
  </conditionalFormatting>
  <conditionalFormatting sqref="E846">
    <cfRule type="duplicateValues" dxfId="2641" priority="1393"/>
  </conditionalFormatting>
  <conditionalFormatting sqref="E847">
    <cfRule type="duplicateValues" dxfId="2640" priority="1392"/>
  </conditionalFormatting>
  <conditionalFormatting sqref="I848">
    <cfRule type="duplicateValues" dxfId="2639" priority="1391"/>
  </conditionalFormatting>
  <conditionalFormatting sqref="G848">
    <cfRule type="duplicateValues" dxfId="2638" priority="1390"/>
  </conditionalFormatting>
  <conditionalFormatting sqref="E851">
    <cfRule type="duplicateValues" dxfId="2637" priority="1389"/>
  </conditionalFormatting>
  <conditionalFormatting sqref="E855">
    <cfRule type="duplicateValues" dxfId="2636" priority="1388"/>
  </conditionalFormatting>
  <conditionalFormatting sqref="E854">
    <cfRule type="duplicateValues" dxfId="2635" priority="1387"/>
  </conditionalFormatting>
  <conditionalFormatting sqref="G853">
    <cfRule type="duplicateValues" dxfId="2634" priority="1386"/>
  </conditionalFormatting>
  <conditionalFormatting sqref="E852">
    <cfRule type="duplicateValues" dxfId="2633" priority="1385"/>
  </conditionalFormatting>
  <conditionalFormatting sqref="E850">
    <cfRule type="duplicateValues" dxfId="2632" priority="1384"/>
  </conditionalFormatting>
  <conditionalFormatting sqref="E857">
    <cfRule type="duplicateValues" dxfId="2631" priority="1383"/>
  </conditionalFormatting>
  <conditionalFormatting sqref="G858">
    <cfRule type="duplicateValues" dxfId="2630" priority="1382"/>
  </conditionalFormatting>
  <conditionalFormatting sqref="E860">
    <cfRule type="duplicateValues" dxfId="2629" priority="1380"/>
  </conditionalFormatting>
  <conditionalFormatting sqref="E858">
    <cfRule type="duplicateValues" dxfId="2628" priority="1379"/>
  </conditionalFormatting>
  <conditionalFormatting sqref="G860">
    <cfRule type="duplicateValues" dxfId="2627" priority="1378"/>
  </conditionalFormatting>
  <conditionalFormatting sqref="E861">
    <cfRule type="duplicateValues" dxfId="2626" priority="1377"/>
  </conditionalFormatting>
  <conditionalFormatting sqref="E862">
    <cfRule type="duplicateValues" dxfId="2625" priority="1376"/>
  </conditionalFormatting>
  <conditionalFormatting sqref="E863">
    <cfRule type="duplicateValues" dxfId="2624" priority="1375"/>
  </conditionalFormatting>
  <conditionalFormatting sqref="E864">
    <cfRule type="duplicateValues" dxfId="2623" priority="1374"/>
  </conditionalFormatting>
  <conditionalFormatting sqref="E866">
    <cfRule type="duplicateValues" dxfId="2622" priority="1373"/>
  </conditionalFormatting>
  <conditionalFormatting sqref="E867">
    <cfRule type="duplicateValues" dxfId="2621" priority="1372"/>
  </conditionalFormatting>
  <conditionalFormatting sqref="G867">
    <cfRule type="duplicateValues" dxfId="2620" priority="1371"/>
  </conditionalFormatting>
  <conditionalFormatting sqref="G865">
    <cfRule type="duplicateValues" dxfId="2619" priority="1370"/>
  </conditionalFormatting>
  <conditionalFormatting sqref="G866">
    <cfRule type="duplicateValues" dxfId="2618" priority="1369"/>
  </conditionalFormatting>
  <conditionalFormatting sqref="I866">
    <cfRule type="duplicateValues" dxfId="2617" priority="1368"/>
  </conditionalFormatting>
  <conditionalFormatting sqref="E868">
    <cfRule type="duplicateValues" dxfId="2616" priority="1367"/>
  </conditionalFormatting>
  <conditionalFormatting sqref="E874">
    <cfRule type="duplicateValues" dxfId="2615" priority="1366"/>
  </conditionalFormatting>
  <conditionalFormatting sqref="G871">
    <cfRule type="duplicateValues" dxfId="2614" priority="1365"/>
  </conditionalFormatting>
  <conditionalFormatting sqref="I868">
    <cfRule type="duplicateValues" dxfId="2613" priority="1364"/>
  </conditionalFormatting>
  <conditionalFormatting sqref="I869">
    <cfRule type="duplicateValues" dxfId="2612" priority="1363"/>
  </conditionalFormatting>
  <conditionalFormatting sqref="E873">
    <cfRule type="duplicateValues" dxfId="2611" priority="1362"/>
  </conditionalFormatting>
  <conditionalFormatting sqref="G874">
    <cfRule type="duplicateValues" dxfId="2610" priority="1361"/>
  </conditionalFormatting>
  <conditionalFormatting sqref="E872">
    <cfRule type="duplicateValues" dxfId="2609" priority="1360"/>
  </conditionalFormatting>
  <conditionalFormatting sqref="E871">
    <cfRule type="duplicateValues" dxfId="2608" priority="1359"/>
  </conditionalFormatting>
  <conditionalFormatting sqref="G870">
    <cfRule type="duplicateValues" dxfId="2607" priority="1358"/>
  </conditionalFormatting>
  <conditionalFormatting sqref="G868">
    <cfRule type="duplicateValues" dxfId="2606" priority="1357"/>
  </conditionalFormatting>
  <conditionalFormatting sqref="G869">
    <cfRule type="duplicateValues" dxfId="2605" priority="1356"/>
  </conditionalFormatting>
  <conditionalFormatting sqref="E869">
    <cfRule type="duplicateValues" dxfId="2604" priority="1355"/>
  </conditionalFormatting>
  <conditionalFormatting sqref="E870">
    <cfRule type="duplicateValues" dxfId="2603" priority="1354"/>
  </conditionalFormatting>
  <conditionalFormatting sqref="G872">
    <cfRule type="duplicateValues" dxfId="2602" priority="1353"/>
  </conditionalFormatting>
  <conditionalFormatting sqref="E875">
    <cfRule type="duplicateValues" dxfId="2601" priority="1352"/>
  </conditionalFormatting>
  <conditionalFormatting sqref="G875">
    <cfRule type="duplicateValues" dxfId="2600" priority="1351"/>
  </conditionalFormatting>
  <conditionalFormatting sqref="E876">
    <cfRule type="duplicateValues" dxfId="2599" priority="1350"/>
  </conditionalFormatting>
  <conditionalFormatting sqref="E877">
    <cfRule type="duplicateValues" dxfId="2598" priority="1349"/>
  </conditionalFormatting>
  <conditionalFormatting sqref="E878">
    <cfRule type="duplicateValues" dxfId="2597" priority="1348"/>
  </conditionalFormatting>
  <conditionalFormatting sqref="E880">
    <cfRule type="duplicateValues" dxfId="2596" priority="1347"/>
  </conditionalFormatting>
  <conditionalFormatting sqref="G880">
    <cfRule type="duplicateValues" dxfId="2595" priority="1346"/>
  </conditionalFormatting>
  <conditionalFormatting sqref="G876">
    <cfRule type="duplicateValues" dxfId="2594" priority="1345"/>
  </conditionalFormatting>
  <conditionalFormatting sqref="E882">
    <cfRule type="duplicateValues" dxfId="2593" priority="1344"/>
  </conditionalFormatting>
  <conditionalFormatting sqref="E885">
    <cfRule type="duplicateValues" dxfId="2592" priority="1343"/>
  </conditionalFormatting>
  <conditionalFormatting sqref="G885">
    <cfRule type="duplicateValues" dxfId="2591" priority="1342"/>
  </conditionalFormatting>
  <conditionalFormatting sqref="E883">
    <cfRule type="duplicateValues" dxfId="2590" priority="1341"/>
  </conditionalFormatting>
  <conditionalFormatting sqref="I881">
    <cfRule type="duplicateValues" dxfId="2589" priority="1340"/>
  </conditionalFormatting>
  <conditionalFormatting sqref="G881">
    <cfRule type="duplicateValues" dxfId="2588" priority="1339"/>
  </conditionalFormatting>
  <conditionalFormatting sqref="E884">
    <cfRule type="duplicateValues" dxfId="2587" priority="1338"/>
  </conditionalFormatting>
  <conditionalFormatting sqref="E886">
    <cfRule type="duplicateValues" dxfId="2586" priority="1337"/>
  </conditionalFormatting>
  <conditionalFormatting sqref="E890">
    <cfRule type="duplicateValues" dxfId="2585" priority="1336"/>
  </conditionalFormatting>
  <conditionalFormatting sqref="E895">
    <cfRule type="duplicateValues" dxfId="2584" priority="1335"/>
  </conditionalFormatting>
  <conditionalFormatting sqref="E893">
    <cfRule type="duplicateValues" dxfId="2583" priority="1334"/>
  </conditionalFormatting>
  <conditionalFormatting sqref="G892">
    <cfRule type="duplicateValues" dxfId="2582" priority="1333"/>
  </conditionalFormatting>
  <conditionalFormatting sqref="E891">
    <cfRule type="duplicateValues" dxfId="2581" priority="1332"/>
  </conditionalFormatting>
  <conditionalFormatting sqref="G890">
    <cfRule type="duplicateValues" dxfId="2580" priority="1331"/>
  </conditionalFormatting>
  <conditionalFormatting sqref="G886">
    <cfRule type="duplicateValues" dxfId="2579" priority="1330"/>
  </conditionalFormatting>
  <conditionalFormatting sqref="G889">
    <cfRule type="duplicateValues" dxfId="2578" priority="1329"/>
  </conditionalFormatting>
  <conditionalFormatting sqref="I886">
    <cfRule type="duplicateValues" dxfId="2577" priority="1328"/>
  </conditionalFormatting>
  <conditionalFormatting sqref="I891">
    <cfRule type="duplicateValues" dxfId="2576" priority="1327"/>
  </conditionalFormatting>
  <conditionalFormatting sqref="E894">
    <cfRule type="duplicateValues" dxfId="2575" priority="1326"/>
  </conditionalFormatting>
  <conditionalFormatting sqref="E889">
    <cfRule type="duplicateValues" dxfId="2574" priority="1325"/>
  </conditionalFormatting>
  <conditionalFormatting sqref="E888">
    <cfRule type="duplicateValues" dxfId="2573" priority="1324"/>
  </conditionalFormatting>
  <conditionalFormatting sqref="E887">
    <cfRule type="duplicateValues" dxfId="2572" priority="1323"/>
  </conditionalFormatting>
  <conditionalFormatting sqref="G891">
    <cfRule type="duplicateValues" dxfId="2571" priority="1322"/>
  </conditionalFormatting>
  <conditionalFormatting sqref="E892">
    <cfRule type="duplicateValues" dxfId="2570" priority="1321"/>
  </conditionalFormatting>
  <conditionalFormatting sqref="G894">
    <cfRule type="duplicateValues" dxfId="2569" priority="1320"/>
  </conditionalFormatting>
  <conditionalFormatting sqref="G895">
    <cfRule type="duplicateValues" dxfId="2568" priority="1319"/>
  </conditionalFormatting>
  <conditionalFormatting sqref="E897">
    <cfRule type="duplicateValues" dxfId="2567" priority="1318"/>
  </conditionalFormatting>
  <conditionalFormatting sqref="E896">
    <cfRule type="duplicateValues" dxfId="2566" priority="1317"/>
  </conditionalFormatting>
  <conditionalFormatting sqref="E898">
    <cfRule type="duplicateValues" dxfId="2565" priority="1316"/>
  </conditionalFormatting>
  <conditionalFormatting sqref="E899">
    <cfRule type="duplicateValues" dxfId="2564" priority="1315"/>
  </conditionalFormatting>
  <conditionalFormatting sqref="G899">
    <cfRule type="duplicateValues" dxfId="2563" priority="1314"/>
  </conditionalFormatting>
  <conditionalFormatting sqref="G898">
    <cfRule type="duplicateValues" dxfId="2562" priority="1313"/>
  </conditionalFormatting>
  <conditionalFormatting sqref="E900">
    <cfRule type="duplicateValues" dxfId="2561" priority="1312"/>
  </conditionalFormatting>
  <conditionalFormatting sqref="G902">
    <cfRule type="duplicateValues" dxfId="2560" priority="1311"/>
  </conditionalFormatting>
  <conditionalFormatting sqref="E901">
    <cfRule type="duplicateValues" dxfId="2559" priority="1310"/>
  </conditionalFormatting>
  <conditionalFormatting sqref="G900">
    <cfRule type="duplicateValues" dxfId="2558" priority="1309"/>
  </conditionalFormatting>
  <conditionalFormatting sqref="E903">
    <cfRule type="duplicateValues" dxfId="2557" priority="1308"/>
  </conditionalFormatting>
  <conditionalFormatting sqref="G906">
    <cfRule type="duplicateValues" dxfId="2556" priority="1307"/>
  </conditionalFormatting>
  <conditionalFormatting sqref="G908">
    <cfRule type="duplicateValues" dxfId="2555" priority="1306"/>
  </conditionalFormatting>
  <conditionalFormatting sqref="E906">
    <cfRule type="duplicateValues" dxfId="2554" priority="1305"/>
  </conditionalFormatting>
  <conditionalFormatting sqref="E908">
    <cfRule type="duplicateValues" dxfId="2553" priority="1304"/>
  </conditionalFormatting>
  <conditionalFormatting sqref="E907">
    <cfRule type="duplicateValues" dxfId="2552" priority="1303"/>
  </conditionalFormatting>
  <conditionalFormatting sqref="E905">
    <cfRule type="duplicateValues" dxfId="2551" priority="1302"/>
  </conditionalFormatting>
  <conditionalFormatting sqref="E904">
    <cfRule type="duplicateValues" dxfId="2550" priority="1301"/>
  </conditionalFormatting>
  <conditionalFormatting sqref="G903">
    <cfRule type="duplicateValues" dxfId="2549" priority="1300"/>
  </conditionalFormatting>
  <conditionalFormatting sqref="G907">
    <cfRule type="duplicateValues" dxfId="2548" priority="1299"/>
  </conditionalFormatting>
  <conditionalFormatting sqref="G905">
    <cfRule type="duplicateValues" dxfId="2547" priority="1298"/>
  </conditionalFormatting>
  <conditionalFormatting sqref="G904">
    <cfRule type="duplicateValues" dxfId="2546" priority="1297"/>
  </conditionalFormatting>
  <conditionalFormatting sqref="I903">
    <cfRule type="duplicateValues" dxfId="2545" priority="1296"/>
  </conditionalFormatting>
  <conditionalFormatting sqref="E909">
    <cfRule type="duplicateValues" dxfId="2544" priority="1295"/>
  </conditionalFormatting>
  <conditionalFormatting sqref="G910">
    <cfRule type="duplicateValues" dxfId="2543" priority="1294"/>
  </conditionalFormatting>
  <conditionalFormatting sqref="E910">
    <cfRule type="duplicateValues" dxfId="2542" priority="1293"/>
  </conditionalFormatting>
  <conditionalFormatting sqref="G909">
    <cfRule type="duplicateValues" dxfId="2541" priority="1292"/>
  </conditionalFormatting>
  <conditionalFormatting sqref="I909">
    <cfRule type="duplicateValues" dxfId="2540" priority="1291"/>
  </conditionalFormatting>
  <conditionalFormatting sqref="E911">
    <cfRule type="duplicateValues" dxfId="2539" priority="1290"/>
  </conditionalFormatting>
  <conditionalFormatting sqref="E912">
    <cfRule type="duplicateValues" dxfId="2538" priority="1289"/>
  </conditionalFormatting>
  <conditionalFormatting sqref="E913">
    <cfRule type="duplicateValues" dxfId="2537" priority="1288"/>
  </conditionalFormatting>
  <conditionalFormatting sqref="E914">
    <cfRule type="duplicateValues" dxfId="2536" priority="1287"/>
  </conditionalFormatting>
  <conditionalFormatting sqref="E915">
    <cfRule type="duplicateValues" dxfId="2535" priority="1286"/>
  </conditionalFormatting>
  <conditionalFormatting sqref="G915">
    <cfRule type="duplicateValues" dxfId="2534" priority="1285"/>
  </conditionalFormatting>
  <conditionalFormatting sqref="G913">
    <cfRule type="duplicateValues" dxfId="2533" priority="1284"/>
  </conditionalFormatting>
  <conditionalFormatting sqref="G911">
    <cfRule type="duplicateValues" dxfId="2532" priority="1283"/>
  </conditionalFormatting>
  <conditionalFormatting sqref="E916">
    <cfRule type="duplicateValues" dxfId="2531" priority="1282"/>
  </conditionalFormatting>
  <conditionalFormatting sqref="E924">
    <cfRule type="duplicateValues" dxfId="2530" priority="1281"/>
  </conditionalFormatting>
  <conditionalFormatting sqref="I923">
    <cfRule type="duplicateValues" dxfId="2529" priority="1280"/>
  </conditionalFormatting>
  <conditionalFormatting sqref="G920">
    <cfRule type="duplicateValues" dxfId="2528" priority="1279"/>
  </conditionalFormatting>
  <conditionalFormatting sqref="G916">
    <cfRule type="duplicateValues" dxfId="2527" priority="1278"/>
  </conditionalFormatting>
  <conditionalFormatting sqref="G917">
    <cfRule type="duplicateValues" dxfId="2526" priority="1277"/>
  </conditionalFormatting>
  <conditionalFormatting sqref="E922">
    <cfRule type="duplicateValues" dxfId="2525" priority="1276"/>
  </conditionalFormatting>
  <conditionalFormatting sqref="E923">
    <cfRule type="duplicateValues" dxfId="2524" priority="1275"/>
  </conditionalFormatting>
  <conditionalFormatting sqref="G924">
    <cfRule type="duplicateValues" dxfId="2523" priority="1274"/>
  </conditionalFormatting>
  <conditionalFormatting sqref="G918">
    <cfRule type="duplicateValues" dxfId="2522" priority="1273"/>
  </conditionalFormatting>
  <conditionalFormatting sqref="E917">
    <cfRule type="duplicateValues" dxfId="2521" priority="1272"/>
  </conditionalFormatting>
  <conditionalFormatting sqref="E920">
    <cfRule type="duplicateValues" dxfId="2520" priority="1271"/>
  </conditionalFormatting>
  <conditionalFormatting sqref="E921">
    <cfRule type="duplicateValues" dxfId="2519" priority="1270"/>
  </conditionalFormatting>
  <conditionalFormatting sqref="I920">
    <cfRule type="duplicateValues" dxfId="2518" priority="1269"/>
  </conditionalFormatting>
  <conditionalFormatting sqref="E918">
    <cfRule type="duplicateValues" dxfId="2517" priority="1268"/>
  </conditionalFormatting>
  <conditionalFormatting sqref="E919">
    <cfRule type="duplicateValues" dxfId="2516" priority="1267"/>
  </conditionalFormatting>
  <conditionalFormatting sqref="G923">
    <cfRule type="duplicateValues" dxfId="2515" priority="1266"/>
  </conditionalFormatting>
  <conditionalFormatting sqref="I924">
    <cfRule type="duplicateValues" dxfId="2514" priority="1265"/>
  </conditionalFormatting>
  <conditionalFormatting sqref="E925">
    <cfRule type="duplicateValues" dxfId="2513" priority="1264"/>
  </conditionalFormatting>
  <conditionalFormatting sqref="E926">
    <cfRule type="duplicateValues" dxfId="2512" priority="1263"/>
  </conditionalFormatting>
  <conditionalFormatting sqref="G925">
    <cfRule type="duplicateValues" dxfId="2511" priority="1262"/>
  </conditionalFormatting>
  <conditionalFormatting sqref="E927">
    <cfRule type="duplicateValues" dxfId="2510" priority="1261"/>
  </conditionalFormatting>
  <conditionalFormatting sqref="E928">
    <cfRule type="duplicateValues" dxfId="2509" priority="1260"/>
  </conditionalFormatting>
  <conditionalFormatting sqref="E929">
    <cfRule type="duplicateValues" dxfId="2508" priority="1259"/>
  </conditionalFormatting>
  <conditionalFormatting sqref="G928">
    <cfRule type="duplicateValues" dxfId="2507" priority="1258"/>
  </conditionalFormatting>
  <conditionalFormatting sqref="G930">
    <cfRule type="duplicateValues" dxfId="2506" priority="1257"/>
  </conditionalFormatting>
  <conditionalFormatting sqref="E931">
    <cfRule type="duplicateValues" dxfId="2505" priority="1256"/>
  </conditionalFormatting>
  <conditionalFormatting sqref="E932">
    <cfRule type="duplicateValues" dxfId="2504" priority="1255"/>
  </conditionalFormatting>
  <conditionalFormatting sqref="E933">
    <cfRule type="duplicateValues" dxfId="2503" priority="1254"/>
  </conditionalFormatting>
  <conditionalFormatting sqref="G934">
    <cfRule type="duplicateValues" dxfId="2502" priority="1253"/>
  </conditionalFormatting>
  <conditionalFormatting sqref="G932">
    <cfRule type="duplicateValues" dxfId="2501" priority="1252"/>
  </conditionalFormatting>
  <conditionalFormatting sqref="G922">
    <cfRule type="duplicateValues" dxfId="2500" priority="1251"/>
  </conditionalFormatting>
  <conditionalFormatting sqref="E935">
    <cfRule type="duplicateValues" dxfId="2499" priority="1250"/>
  </conditionalFormatting>
  <conditionalFormatting sqref="G935">
    <cfRule type="duplicateValues" dxfId="2498" priority="1249"/>
  </conditionalFormatting>
  <conditionalFormatting sqref="E937">
    <cfRule type="duplicateValues" dxfId="2497" priority="1248"/>
  </conditionalFormatting>
  <conditionalFormatting sqref="E936">
    <cfRule type="duplicateValues" dxfId="2496" priority="1247"/>
  </conditionalFormatting>
  <conditionalFormatting sqref="G938">
    <cfRule type="duplicateValues" dxfId="2495" priority="1246"/>
  </conditionalFormatting>
  <conditionalFormatting sqref="E938">
    <cfRule type="duplicateValues" dxfId="2494" priority="1245"/>
  </conditionalFormatting>
  <conditionalFormatting sqref="E939">
    <cfRule type="duplicateValues" dxfId="2493" priority="1244"/>
  </conditionalFormatting>
  <conditionalFormatting sqref="E940">
    <cfRule type="duplicateValues" dxfId="2492" priority="1243"/>
  </conditionalFormatting>
  <conditionalFormatting sqref="E941">
    <cfRule type="duplicateValues" dxfId="2491" priority="1242"/>
  </conditionalFormatting>
  <conditionalFormatting sqref="E942">
    <cfRule type="duplicateValues" dxfId="2490" priority="1241"/>
  </conditionalFormatting>
  <conditionalFormatting sqref="G942">
    <cfRule type="duplicateValues" dxfId="2489" priority="1240"/>
  </conditionalFormatting>
  <conditionalFormatting sqref="E943">
    <cfRule type="duplicateValues" dxfId="2488" priority="1239"/>
  </conditionalFormatting>
  <conditionalFormatting sqref="G943">
    <cfRule type="duplicateValues" dxfId="2487" priority="1238"/>
  </conditionalFormatting>
  <conditionalFormatting sqref="G948">
    <cfRule type="duplicateValues" dxfId="2486" priority="1237"/>
  </conditionalFormatting>
  <conditionalFormatting sqref="E948">
    <cfRule type="duplicateValues" dxfId="2485" priority="1236"/>
  </conditionalFormatting>
  <conditionalFormatting sqref="E947">
    <cfRule type="duplicateValues" dxfId="2484" priority="1235"/>
  </conditionalFormatting>
  <conditionalFormatting sqref="E946">
    <cfRule type="duplicateValues" dxfId="2483" priority="1234"/>
  </conditionalFormatting>
  <conditionalFormatting sqref="G946">
    <cfRule type="duplicateValues" dxfId="2482" priority="1233"/>
  </conditionalFormatting>
  <conditionalFormatting sqref="E945">
    <cfRule type="duplicateValues" dxfId="2481" priority="1231"/>
  </conditionalFormatting>
  <conditionalFormatting sqref="E944">
    <cfRule type="duplicateValues" dxfId="2480" priority="1230"/>
  </conditionalFormatting>
  <conditionalFormatting sqref="G944">
    <cfRule type="duplicateValues" dxfId="2479" priority="1229"/>
  </conditionalFormatting>
  <conditionalFormatting sqref="E963">
    <cfRule type="duplicateValues" dxfId="2478" priority="1228"/>
  </conditionalFormatting>
  <conditionalFormatting sqref="E962">
    <cfRule type="duplicateValues" dxfId="2477" priority="1227"/>
  </conditionalFormatting>
  <conditionalFormatting sqref="E954">
    <cfRule type="duplicateValues" dxfId="2476" priority="1226"/>
  </conditionalFormatting>
  <conditionalFormatting sqref="E961">
    <cfRule type="duplicateValues" dxfId="2475" priority="1225"/>
  </conditionalFormatting>
  <conditionalFormatting sqref="E952">
    <cfRule type="duplicateValues" dxfId="2474" priority="1224"/>
  </conditionalFormatting>
  <conditionalFormatting sqref="G953">
    <cfRule type="duplicateValues" dxfId="2473" priority="1223"/>
  </conditionalFormatting>
  <conditionalFormatting sqref="E949">
    <cfRule type="duplicateValues" dxfId="2472" priority="1222"/>
  </conditionalFormatting>
  <conditionalFormatting sqref="E953">
    <cfRule type="duplicateValues" dxfId="2471" priority="1221"/>
  </conditionalFormatting>
  <conditionalFormatting sqref="G957">
    <cfRule type="duplicateValues" dxfId="2470" priority="1220"/>
  </conditionalFormatting>
  <conditionalFormatting sqref="E951">
    <cfRule type="duplicateValues" dxfId="2469" priority="1219"/>
  </conditionalFormatting>
  <conditionalFormatting sqref="G954">
    <cfRule type="duplicateValues" dxfId="2468" priority="1218"/>
  </conditionalFormatting>
  <conditionalFormatting sqref="G955">
    <cfRule type="duplicateValues" dxfId="2467" priority="1217"/>
  </conditionalFormatting>
  <conditionalFormatting sqref="G958">
    <cfRule type="duplicateValues" dxfId="2466" priority="1216"/>
  </conditionalFormatting>
  <conditionalFormatting sqref="G959">
    <cfRule type="duplicateValues" dxfId="2465" priority="1215"/>
  </conditionalFormatting>
  <conditionalFormatting sqref="E960">
    <cfRule type="duplicateValues" dxfId="2464" priority="1214"/>
  </conditionalFormatting>
  <conditionalFormatting sqref="E957">
    <cfRule type="duplicateValues" dxfId="2463" priority="1213"/>
  </conditionalFormatting>
  <conditionalFormatting sqref="E956">
    <cfRule type="duplicateValues" dxfId="2462" priority="1212"/>
  </conditionalFormatting>
  <conditionalFormatting sqref="I951">
    <cfRule type="duplicateValues" dxfId="2461" priority="1211"/>
  </conditionalFormatting>
  <conditionalFormatting sqref="G949">
    <cfRule type="duplicateValues" dxfId="2460" priority="1210"/>
  </conditionalFormatting>
  <conditionalFormatting sqref="E959">
    <cfRule type="duplicateValues" dxfId="2459" priority="1209"/>
  </conditionalFormatting>
  <conditionalFormatting sqref="E958">
    <cfRule type="duplicateValues" dxfId="2458" priority="1208"/>
  </conditionalFormatting>
  <conditionalFormatting sqref="E950">
    <cfRule type="duplicateValues" dxfId="2457" priority="1207"/>
  </conditionalFormatting>
  <conditionalFormatting sqref="G951">
    <cfRule type="duplicateValues" dxfId="2456" priority="1206"/>
  </conditionalFormatting>
  <conditionalFormatting sqref="E955">
    <cfRule type="duplicateValues" dxfId="2455" priority="1205"/>
  </conditionalFormatting>
  <conditionalFormatting sqref="I958">
    <cfRule type="duplicateValues" dxfId="2454" priority="1204"/>
  </conditionalFormatting>
  <conditionalFormatting sqref="E964">
    <cfRule type="duplicateValues" dxfId="2453" priority="1203"/>
  </conditionalFormatting>
  <conditionalFormatting sqref="E967">
    <cfRule type="duplicateValues" dxfId="2452" priority="1202"/>
  </conditionalFormatting>
  <conditionalFormatting sqref="G966">
    <cfRule type="duplicateValues" dxfId="2451" priority="1201"/>
  </conditionalFormatting>
  <conditionalFormatting sqref="E969">
    <cfRule type="duplicateValues" dxfId="2450" priority="1200"/>
  </conditionalFormatting>
  <conditionalFormatting sqref="E968">
    <cfRule type="duplicateValues" dxfId="2449" priority="1199"/>
  </conditionalFormatting>
  <conditionalFormatting sqref="E966">
    <cfRule type="duplicateValues" dxfId="2448" priority="1198"/>
  </conditionalFormatting>
  <conditionalFormatting sqref="G964">
    <cfRule type="duplicateValues" dxfId="2447" priority="1197"/>
  </conditionalFormatting>
  <conditionalFormatting sqref="G965">
    <cfRule type="duplicateValues" dxfId="2446" priority="1196"/>
  </conditionalFormatting>
  <conditionalFormatting sqref="E965">
    <cfRule type="duplicateValues" dxfId="2445" priority="1195"/>
  </conditionalFormatting>
  <conditionalFormatting sqref="G967">
    <cfRule type="duplicateValues" dxfId="2444" priority="1194"/>
  </conditionalFormatting>
  <conditionalFormatting sqref="E970">
    <cfRule type="duplicateValues" dxfId="2443" priority="1193"/>
  </conditionalFormatting>
  <conditionalFormatting sqref="E972">
    <cfRule type="duplicateValues" dxfId="2442" priority="1192"/>
  </conditionalFormatting>
  <conditionalFormatting sqref="E971">
    <cfRule type="duplicateValues" dxfId="2441" priority="1191"/>
  </conditionalFormatting>
  <conditionalFormatting sqref="G971">
    <cfRule type="duplicateValues" dxfId="2440" priority="1190"/>
  </conditionalFormatting>
  <conditionalFormatting sqref="G970">
    <cfRule type="duplicateValues" dxfId="2439" priority="1189"/>
  </conditionalFormatting>
  <conditionalFormatting sqref="E973">
    <cfRule type="duplicateValues" dxfId="2438" priority="1188"/>
  </conditionalFormatting>
  <conditionalFormatting sqref="E974">
    <cfRule type="duplicateValues" dxfId="2437" priority="1187"/>
  </conditionalFormatting>
  <conditionalFormatting sqref="G974">
    <cfRule type="duplicateValues" dxfId="2436" priority="1186"/>
  </conditionalFormatting>
  <conditionalFormatting sqref="E975">
    <cfRule type="duplicateValues" dxfId="2435" priority="1185"/>
  </conditionalFormatting>
  <conditionalFormatting sqref="E976">
    <cfRule type="duplicateValues" dxfId="2434" priority="1184"/>
  </conditionalFormatting>
  <conditionalFormatting sqref="E978">
    <cfRule type="duplicateValues" dxfId="2433" priority="1183"/>
  </conditionalFormatting>
  <conditionalFormatting sqref="E977">
    <cfRule type="duplicateValues" dxfId="2432" priority="1182"/>
  </conditionalFormatting>
  <conditionalFormatting sqref="E979">
    <cfRule type="duplicateValues" dxfId="2431" priority="1181"/>
  </conditionalFormatting>
  <conditionalFormatting sqref="E980">
    <cfRule type="duplicateValues" dxfId="2430" priority="1180"/>
  </conditionalFormatting>
  <conditionalFormatting sqref="G981">
    <cfRule type="duplicateValues" dxfId="2429" priority="1179"/>
  </conditionalFormatting>
  <conditionalFormatting sqref="E981">
    <cfRule type="duplicateValues" dxfId="2428" priority="1178"/>
  </conditionalFormatting>
  <conditionalFormatting sqref="E983">
    <cfRule type="duplicateValues" dxfId="2427" priority="1177"/>
  </conditionalFormatting>
  <conditionalFormatting sqref="E986">
    <cfRule type="duplicateValues" dxfId="2426" priority="1176"/>
  </conditionalFormatting>
  <conditionalFormatting sqref="G984">
    <cfRule type="duplicateValues" dxfId="2425" priority="1175"/>
  </conditionalFormatting>
  <conditionalFormatting sqref="G983">
    <cfRule type="duplicateValues" dxfId="2424" priority="1174"/>
  </conditionalFormatting>
  <conditionalFormatting sqref="G986">
    <cfRule type="duplicateValues" dxfId="2423" priority="1173"/>
  </conditionalFormatting>
  <conditionalFormatting sqref="E987">
    <cfRule type="duplicateValues" dxfId="2422" priority="1172"/>
  </conditionalFormatting>
  <conditionalFormatting sqref="E985">
    <cfRule type="duplicateValues" dxfId="2421" priority="1171"/>
  </conditionalFormatting>
  <conditionalFormatting sqref="E984">
    <cfRule type="duplicateValues" dxfId="2420" priority="1170"/>
  </conditionalFormatting>
  <conditionalFormatting sqref="G985">
    <cfRule type="duplicateValues" dxfId="2419" priority="1169"/>
  </conditionalFormatting>
  <conditionalFormatting sqref="E988">
    <cfRule type="duplicateValues" dxfId="2418" priority="1168"/>
  </conditionalFormatting>
  <conditionalFormatting sqref="E989">
    <cfRule type="duplicateValues" dxfId="2417" priority="1167"/>
  </conditionalFormatting>
  <conditionalFormatting sqref="G990">
    <cfRule type="duplicateValues" dxfId="2416" priority="1166"/>
  </conditionalFormatting>
  <conditionalFormatting sqref="G988">
    <cfRule type="duplicateValues" dxfId="2415" priority="1165"/>
  </conditionalFormatting>
  <conditionalFormatting sqref="E991">
    <cfRule type="duplicateValues" dxfId="2414" priority="1164"/>
  </conditionalFormatting>
  <conditionalFormatting sqref="G993">
    <cfRule type="duplicateValues" dxfId="2413" priority="1163"/>
  </conditionalFormatting>
  <conditionalFormatting sqref="G994">
    <cfRule type="duplicateValues" dxfId="2412" priority="1162"/>
  </conditionalFormatting>
  <conditionalFormatting sqref="E995">
    <cfRule type="duplicateValues" dxfId="2411" priority="1161"/>
  </conditionalFormatting>
  <conditionalFormatting sqref="E993">
    <cfRule type="duplicateValues" dxfId="2410" priority="1160"/>
  </conditionalFormatting>
  <conditionalFormatting sqref="E992">
    <cfRule type="duplicateValues" dxfId="2409" priority="1159"/>
  </conditionalFormatting>
  <conditionalFormatting sqref="I994">
    <cfRule type="duplicateValues" dxfId="2408" priority="1158"/>
  </conditionalFormatting>
  <conditionalFormatting sqref="I991">
    <cfRule type="duplicateValues" dxfId="2407" priority="1157"/>
  </conditionalFormatting>
  <conditionalFormatting sqref="G991">
    <cfRule type="duplicateValues" dxfId="2406" priority="1156"/>
  </conditionalFormatting>
  <conditionalFormatting sqref="E994">
    <cfRule type="duplicateValues" dxfId="2405" priority="1155"/>
  </conditionalFormatting>
  <conditionalFormatting sqref="E996">
    <cfRule type="duplicateValues" dxfId="2404" priority="1154"/>
  </conditionalFormatting>
  <conditionalFormatting sqref="G998">
    <cfRule type="duplicateValues" dxfId="2403" priority="1153"/>
  </conditionalFormatting>
  <conditionalFormatting sqref="G997">
    <cfRule type="duplicateValues" dxfId="2402" priority="1152"/>
  </conditionalFormatting>
  <conditionalFormatting sqref="E999">
    <cfRule type="duplicateValues" dxfId="2401" priority="1151"/>
  </conditionalFormatting>
  <conditionalFormatting sqref="E997">
    <cfRule type="duplicateValues" dxfId="2400" priority="1150"/>
  </conditionalFormatting>
  <conditionalFormatting sqref="E1000">
    <cfRule type="duplicateValues" dxfId="2399" priority="1149"/>
  </conditionalFormatting>
  <conditionalFormatting sqref="I1002">
    <cfRule type="duplicateValues" dxfId="2398" priority="1148"/>
  </conditionalFormatting>
  <conditionalFormatting sqref="G1003">
    <cfRule type="duplicateValues" dxfId="2397" priority="1147"/>
  </conditionalFormatting>
  <conditionalFormatting sqref="E1004">
    <cfRule type="duplicateValues" dxfId="2396" priority="1146"/>
  </conditionalFormatting>
  <conditionalFormatting sqref="G1004">
    <cfRule type="duplicateValues" dxfId="2395" priority="1145"/>
  </conditionalFormatting>
  <conditionalFormatting sqref="E1003">
    <cfRule type="duplicateValues" dxfId="2394" priority="1144"/>
  </conditionalFormatting>
  <conditionalFormatting sqref="E1002">
    <cfRule type="duplicateValues" dxfId="2393" priority="1143"/>
  </conditionalFormatting>
  <conditionalFormatting sqref="G1001">
    <cfRule type="duplicateValues" dxfId="2392" priority="1142"/>
  </conditionalFormatting>
  <conditionalFormatting sqref="G1002">
    <cfRule type="duplicateValues" dxfId="2391" priority="1141"/>
  </conditionalFormatting>
  <conditionalFormatting sqref="E1001">
    <cfRule type="duplicateValues" dxfId="2390" priority="1140"/>
  </conditionalFormatting>
  <conditionalFormatting sqref="E998">
    <cfRule type="duplicateValues" dxfId="2389" priority="1139"/>
  </conditionalFormatting>
  <conditionalFormatting sqref="G999">
    <cfRule type="duplicateValues" dxfId="2388" priority="1138"/>
  </conditionalFormatting>
  <conditionalFormatting sqref="G1000">
    <cfRule type="duplicateValues" dxfId="2387" priority="1137"/>
  </conditionalFormatting>
  <conditionalFormatting sqref="E1005">
    <cfRule type="duplicateValues" dxfId="2386" priority="1136"/>
  </conditionalFormatting>
  <conditionalFormatting sqref="E1008">
    <cfRule type="duplicateValues" dxfId="2385" priority="1135"/>
  </conditionalFormatting>
  <conditionalFormatting sqref="E1007">
    <cfRule type="duplicateValues" dxfId="2384" priority="1134"/>
  </conditionalFormatting>
  <conditionalFormatting sqref="E1006">
    <cfRule type="duplicateValues" dxfId="2383" priority="1133"/>
  </conditionalFormatting>
  <conditionalFormatting sqref="G1008">
    <cfRule type="duplicateValues" dxfId="2382" priority="1132"/>
  </conditionalFormatting>
  <conditionalFormatting sqref="I1008">
    <cfRule type="duplicateValues" dxfId="2381" priority="1131"/>
  </conditionalFormatting>
  <conditionalFormatting sqref="G1007">
    <cfRule type="duplicateValues" dxfId="2380" priority="1130"/>
  </conditionalFormatting>
  <conditionalFormatting sqref="G1006">
    <cfRule type="duplicateValues" dxfId="2379" priority="1129"/>
  </conditionalFormatting>
  <conditionalFormatting sqref="E1009">
    <cfRule type="duplicateValues" dxfId="2378" priority="1128"/>
  </conditionalFormatting>
  <conditionalFormatting sqref="E1011">
    <cfRule type="duplicateValues" dxfId="2377" priority="1127"/>
  </conditionalFormatting>
  <conditionalFormatting sqref="E1010">
    <cfRule type="duplicateValues" dxfId="2376" priority="1126"/>
  </conditionalFormatting>
  <conditionalFormatting sqref="G1010">
    <cfRule type="duplicateValues" dxfId="2375" priority="1125"/>
  </conditionalFormatting>
  <conditionalFormatting sqref="G1009">
    <cfRule type="duplicateValues" dxfId="2374" priority="1124"/>
  </conditionalFormatting>
  <conditionalFormatting sqref="G921">
    <cfRule type="duplicateValues" dxfId="2373" priority="1123"/>
  </conditionalFormatting>
  <conditionalFormatting sqref="E865">
    <cfRule type="duplicateValues" dxfId="2372" priority="1122"/>
  </conditionalFormatting>
  <conditionalFormatting sqref="E838">
    <cfRule type="duplicateValues" dxfId="2371" priority="1121"/>
  </conditionalFormatting>
  <conditionalFormatting sqref="G602">
    <cfRule type="duplicateValues" dxfId="2370" priority="1120"/>
  </conditionalFormatting>
  <conditionalFormatting sqref="E1012">
    <cfRule type="duplicateValues" dxfId="2369" priority="1119"/>
  </conditionalFormatting>
  <conditionalFormatting sqref="E1013">
    <cfRule type="duplicateValues" dxfId="2368" priority="1118"/>
  </conditionalFormatting>
  <conditionalFormatting sqref="E1014">
    <cfRule type="duplicateValues" dxfId="2367" priority="1117"/>
  </conditionalFormatting>
  <conditionalFormatting sqref="E1015">
    <cfRule type="duplicateValues" dxfId="2366" priority="1116"/>
  </conditionalFormatting>
  <conditionalFormatting sqref="E1016">
    <cfRule type="duplicateValues" dxfId="2365" priority="1115"/>
  </conditionalFormatting>
  <conditionalFormatting sqref="G1016">
    <cfRule type="duplicateValues" dxfId="2364" priority="1114"/>
  </conditionalFormatting>
  <conditionalFormatting sqref="E1017">
    <cfRule type="duplicateValues" dxfId="2363" priority="1113"/>
  </conditionalFormatting>
  <conditionalFormatting sqref="E1018">
    <cfRule type="duplicateValues" dxfId="2362" priority="1112"/>
  </conditionalFormatting>
  <conditionalFormatting sqref="E1019">
    <cfRule type="duplicateValues" dxfId="2361" priority="1111"/>
  </conditionalFormatting>
  <conditionalFormatting sqref="E1021">
    <cfRule type="duplicateValues" dxfId="2360" priority="1110"/>
  </conditionalFormatting>
  <conditionalFormatting sqref="E1023">
    <cfRule type="duplicateValues" dxfId="2359" priority="1109"/>
  </conditionalFormatting>
  <conditionalFormatting sqref="E1027">
    <cfRule type="duplicateValues" dxfId="2358" priority="1108"/>
  </conditionalFormatting>
  <conditionalFormatting sqref="E1026">
    <cfRule type="duplicateValues" dxfId="2357" priority="1107"/>
  </conditionalFormatting>
  <conditionalFormatting sqref="G1026">
    <cfRule type="duplicateValues" dxfId="2356" priority="1106"/>
  </conditionalFormatting>
  <conditionalFormatting sqref="G1024">
    <cfRule type="duplicateValues" dxfId="2355" priority="1105"/>
  </conditionalFormatting>
  <conditionalFormatting sqref="G1025">
    <cfRule type="duplicateValues" dxfId="2354" priority="1104"/>
  </conditionalFormatting>
  <conditionalFormatting sqref="I1025">
    <cfRule type="duplicateValues" dxfId="2353" priority="1103"/>
  </conditionalFormatting>
  <conditionalFormatting sqref="I1024">
    <cfRule type="duplicateValues" dxfId="2352" priority="1102"/>
  </conditionalFormatting>
  <conditionalFormatting sqref="E1020">
    <cfRule type="duplicateValues" dxfId="2351" priority="1101"/>
  </conditionalFormatting>
  <conditionalFormatting sqref="G1020">
    <cfRule type="duplicateValues" dxfId="2350" priority="1100"/>
  </conditionalFormatting>
  <conditionalFormatting sqref="G1021">
    <cfRule type="duplicateValues" dxfId="2349" priority="1099"/>
  </conditionalFormatting>
  <conditionalFormatting sqref="E1022">
    <cfRule type="duplicateValues" dxfId="2348" priority="1098"/>
  </conditionalFormatting>
  <conditionalFormatting sqref="E1024">
    <cfRule type="duplicateValues" dxfId="2347" priority="1097"/>
  </conditionalFormatting>
  <conditionalFormatting sqref="G1023">
    <cfRule type="duplicateValues" dxfId="2346" priority="1096"/>
  </conditionalFormatting>
  <conditionalFormatting sqref="E1028">
    <cfRule type="duplicateValues" dxfId="2345" priority="1095"/>
  </conditionalFormatting>
  <conditionalFormatting sqref="G1028">
    <cfRule type="duplicateValues" dxfId="2344" priority="1094"/>
  </conditionalFormatting>
  <conditionalFormatting sqref="E1029">
    <cfRule type="duplicateValues" dxfId="2343" priority="1093"/>
  </conditionalFormatting>
  <conditionalFormatting sqref="G1032">
    <cfRule type="duplicateValues" dxfId="2342" priority="1092"/>
  </conditionalFormatting>
  <conditionalFormatting sqref="E1032">
    <cfRule type="duplicateValues" dxfId="2341" priority="1091"/>
  </conditionalFormatting>
  <conditionalFormatting sqref="E1031">
    <cfRule type="duplicateValues" dxfId="2340" priority="1090"/>
  </conditionalFormatting>
  <conditionalFormatting sqref="E1030">
    <cfRule type="duplicateValues" dxfId="2339" priority="1089"/>
  </conditionalFormatting>
  <conditionalFormatting sqref="E1033">
    <cfRule type="duplicateValues" dxfId="2338" priority="1088"/>
  </conditionalFormatting>
  <conditionalFormatting sqref="E1039">
    <cfRule type="duplicateValues" dxfId="2337" priority="1087"/>
  </conditionalFormatting>
  <conditionalFormatting sqref="E1036">
    <cfRule type="duplicateValues" dxfId="2336" priority="1086"/>
  </conditionalFormatting>
  <conditionalFormatting sqref="G1034">
    <cfRule type="duplicateValues" dxfId="2335" priority="1085"/>
  </conditionalFormatting>
  <conditionalFormatting sqref="G1033">
    <cfRule type="duplicateValues" dxfId="2334" priority="1084"/>
  </conditionalFormatting>
  <conditionalFormatting sqref="I1035">
    <cfRule type="duplicateValues" dxfId="2333" priority="1083"/>
  </conditionalFormatting>
  <conditionalFormatting sqref="G1035">
    <cfRule type="duplicateValues" dxfId="2332" priority="1082"/>
  </conditionalFormatting>
  <conditionalFormatting sqref="E1035">
    <cfRule type="duplicateValues" dxfId="2331" priority="1081"/>
  </conditionalFormatting>
  <conditionalFormatting sqref="E1037">
    <cfRule type="duplicateValues" dxfId="2330" priority="1080"/>
  </conditionalFormatting>
  <conditionalFormatting sqref="E1038">
    <cfRule type="duplicateValues" dxfId="2329" priority="1079"/>
  </conditionalFormatting>
  <conditionalFormatting sqref="G1038">
    <cfRule type="duplicateValues" dxfId="2328" priority="1078"/>
  </conditionalFormatting>
  <conditionalFormatting sqref="E1040">
    <cfRule type="duplicateValues" dxfId="2327" priority="1077"/>
  </conditionalFormatting>
  <conditionalFormatting sqref="E1042">
    <cfRule type="duplicateValues" dxfId="2326" priority="1076"/>
  </conditionalFormatting>
  <conditionalFormatting sqref="E1041">
    <cfRule type="duplicateValues" dxfId="2325" priority="1075"/>
  </conditionalFormatting>
  <conditionalFormatting sqref="G1042">
    <cfRule type="duplicateValues" dxfId="2324" priority="1074"/>
  </conditionalFormatting>
  <conditionalFormatting sqref="E1043">
    <cfRule type="duplicateValues" dxfId="2323" priority="1073"/>
  </conditionalFormatting>
  <conditionalFormatting sqref="E1045">
    <cfRule type="duplicateValues" dxfId="2322" priority="1072"/>
  </conditionalFormatting>
  <conditionalFormatting sqref="E1047">
    <cfRule type="duplicateValues" dxfId="2321" priority="1071"/>
  </conditionalFormatting>
  <conditionalFormatting sqref="G1046">
    <cfRule type="duplicateValues" dxfId="2320" priority="1070"/>
  </conditionalFormatting>
  <conditionalFormatting sqref="G1044">
    <cfRule type="duplicateValues" dxfId="2319" priority="1069"/>
  </conditionalFormatting>
  <conditionalFormatting sqref="G1043">
    <cfRule type="duplicateValues" dxfId="2318" priority="1068"/>
  </conditionalFormatting>
  <conditionalFormatting sqref="E1044">
    <cfRule type="duplicateValues" dxfId="2317" priority="1067"/>
  </conditionalFormatting>
  <conditionalFormatting sqref="E1046">
    <cfRule type="duplicateValues" dxfId="2316" priority="1066"/>
  </conditionalFormatting>
  <conditionalFormatting sqref="I1047">
    <cfRule type="duplicateValues" dxfId="2315" priority="1065"/>
  </conditionalFormatting>
  <conditionalFormatting sqref="E1049">
    <cfRule type="duplicateValues" dxfId="2314" priority="1064"/>
  </conditionalFormatting>
  <conditionalFormatting sqref="E1051">
    <cfRule type="duplicateValues" dxfId="2313" priority="1063"/>
  </conditionalFormatting>
  <conditionalFormatting sqref="E1055">
    <cfRule type="duplicateValues" dxfId="2312" priority="1062"/>
  </conditionalFormatting>
  <conditionalFormatting sqref="E1050">
    <cfRule type="duplicateValues" dxfId="2311" priority="1061"/>
  </conditionalFormatting>
  <conditionalFormatting sqref="E1053">
    <cfRule type="duplicateValues" dxfId="2310" priority="1060"/>
  </conditionalFormatting>
  <conditionalFormatting sqref="E1054">
    <cfRule type="duplicateValues" dxfId="2309" priority="1059"/>
  </conditionalFormatting>
  <conditionalFormatting sqref="G1055">
    <cfRule type="duplicateValues" dxfId="2308" priority="1058"/>
  </conditionalFormatting>
  <conditionalFormatting sqref="E1052">
    <cfRule type="duplicateValues" dxfId="2307" priority="1057"/>
  </conditionalFormatting>
  <conditionalFormatting sqref="G1054">
    <cfRule type="duplicateValues" dxfId="2306" priority="1056"/>
  </conditionalFormatting>
  <conditionalFormatting sqref="G1050">
    <cfRule type="duplicateValues" dxfId="2305" priority="1055"/>
  </conditionalFormatting>
  <conditionalFormatting sqref="G1049">
    <cfRule type="duplicateValues" dxfId="2304" priority="1054"/>
  </conditionalFormatting>
  <conditionalFormatting sqref="G1048">
    <cfRule type="duplicateValues" dxfId="2303" priority="1053"/>
  </conditionalFormatting>
  <conditionalFormatting sqref="E1048">
    <cfRule type="duplicateValues" dxfId="2302" priority="1052"/>
  </conditionalFormatting>
  <conditionalFormatting sqref="E1102">
    <cfRule type="duplicateValues" dxfId="2301" priority="1051"/>
  </conditionalFormatting>
  <conditionalFormatting sqref="G1104">
    <cfRule type="duplicateValues" dxfId="2300" priority="1050"/>
  </conditionalFormatting>
  <conditionalFormatting sqref="E1106">
    <cfRule type="duplicateValues" dxfId="2299" priority="1049"/>
  </conditionalFormatting>
  <conditionalFormatting sqref="G1106">
    <cfRule type="duplicateValues" dxfId="2298" priority="1048"/>
  </conditionalFormatting>
  <conditionalFormatting sqref="I1101">
    <cfRule type="duplicateValues" dxfId="2297" priority="1047"/>
  </conditionalFormatting>
  <conditionalFormatting sqref="G1101">
    <cfRule type="duplicateValues" dxfId="2296" priority="1046"/>
  </conditionalFormatting>
  <conditionalFormatting sqref="E1101">
    <cfRule type="duplicateValues" dxfId="2295" priority="1045"/>
  </conditionalFormatting>
  <conditionalFormatting sqref="G1102">
    <cfRule type="duplicateValues" dxfId="2294" priority="1044"/>
  </conditionalFormatting>
  <conditionalFormatting sqref="G1103">
    <cfRule type="duplicateValues" dxfId="2293" priority="1043"/>
  </conditionalFormatting>
  <conditionalFormatting sqref="E1103">
    <cfRule type="duplicateValues" dxfId="2292" priority="1042"/>
  </conditionalFormatting>
  <conditionalFormatting sqref="E1104">
    <cfRule type="duplicateValues" dxfId="2291" priority="1041"/>
  </conditionalFormatting>
  <conditionalFormatting sqref="E1105">
    <cfRule type="duplicateValues" dxfId="2290" priority="1040"/>
  </conditionalFormatting>
  <conditionalFormatting sqref="E1056">
    <cfRule type="duplicateValues" dxfId="2289" priority="1039"/>
  </conditionalFormatting>
  <conditionalFormatting sqref="E1057">
    <cfRule type="duplicateValues" dxfId="2288" priority="1038"/>
  </conditionalFormatting>
  <conditionalFormatting sqref="G1089">
    <cfRule type="duplicateValues" dxfId="2287" priority="1036"/>
  </conditionalFormatting>
  <conditionalFormatting sqref="G1091">
    <cfRule type="duplicateValues" dxfId="2286" priority="1035"/>
  </conditionalFormatting>
  <conditionalFormatting sqref="E1094">
    <cfRule type="duplicateValues" dxfId="2285" priority="1034"/>
  </conditionalFormatting>
  <conditionalFormatting sqref="E1090">
    <cfRule type="duplicateValues" dxfId="2284" priority="1033"/>
  </conditionalFormatting>
  <conditionalFormatting sqref="E1091">
    <cfRule type="duplicateValues" dxfId="2283" priority="1032"/>
  </conditionalFormatting>
  <conditionalFormatting sqref="E1092">
    <cfRule type="duplicateValues" dxfId="2282" priority="1031"/>
  </conditionalFormatting>
  <conditionalFormatting sqref="G1090">
    <cfRule type="duplicateValues" dxfId="2281" priority="1030"/>
  </conditionalFormatting>
  <conditionalFormatting sqref="E1089">
    <cfRule type="duplicateValues" dxfId="2280" priority="1029"/>
  </conditionalFormatting>
  <conditionalFormatting sqref="G1058">
    <cfRule type="duplicateValues" dxfId="2279" priority="1028"/>
  </conditionalFormatting>
  <conditionalFormatting sqref="G1060">
    <cfRule type="duplicateValues" dxfId="2278" priority="1027"/>
  </conditionalFormatting>
  <conditionalFormatting sqref="E1063">
    <cfRule type="duplicateValues" dxfId="2277" priority="1026"/>
  </conditionalFormatting>
  <conditionalFormatting sqref="E1060">
    <cfRule type="duplicateValues" dxfId="2276" priority="1025"/>
  </conditionalFormatting>
  <conditionalFormatting sqref="E1062">
    <cfRule type="duplicateValues" dxfId="2275" priority="1024"/>
  </conditionalFormatting>
  <conditionalFormatting sqref="E1061">
    <cfRule type="duplicateValues" dxfId="2274" priority="1023"/>
  </conditionalFormatting>
  <conditionalFormatting sqref="E1059">
    <cfRule type="duplicateValues" dxfId="2273" priority="1022"/>
  </conditionalFormatting>
  <conditionalFormatting sqref="E1110">
    <cfRule type="duplicateValues" dxfId="2272" priority="1021"/>
  </conditionalFormatting>
  <conditionalFormatting sqref="E1107">
    <cfRule type="duplicateValues" dxfId="2271" priority="1020"/>
  </conditionalFormatting>
  <conditionalFormatting sqref="G1108">
    <cfRule type="duplicateValues" dxfId="2270" priority="1019"/>
  </conditionalFormatting>
  <conditionalFormatting sqref="G1113">
    <cfRule type="duplicateValues" dxfId="2269" priority="1018"/>
  </conditionalFormatting>
  <conditionalFormatting sqref="G1114">
    <cfRule type="duplicateValues" dxfId="2268" priority="1017"/>
  </conditionalFormatting>
  <conditionalFormatting sqref="E1108">
    <cfRule type="duplicateValues" dxfId="2267" priority="1016"/>
  </conditionalFormatting>
  <conditionalFormatting sqref="E1109">
    <cfRule type="duplicateValues" dxfId="2266" priority="1015"/>
  </conditionalFormatting>
  <conditionalFormatting sqref="E1111">
    <cfRule type="duplicateValues" dxfId="2265" priority="1014"/>
  </conditionalFormatting>
  <conditionalFormatting sqref="E1112">
    <cfRule type="duplicateValues" dxfId="2264" priority="1013"/>
  </conditionalFormatting>
  <conditionalFormatting sqref="E1114">
    <cfRule type="duplicateValues" dxfId="2263" priority="1012"/>
  </conditionalFormatting>
  <conditionalFormatting sqref="E1064">
    <cfRule type="duplicateValues" dxfId="2262" priority="1011"/>
  </conditionalFormatting>
  <conditionalFormatting sqref="E1069">
    <cfRule type="duplicateValues" dxfId="2261" priority="1010"/>
  </conditionalFormatting>
  <conditionalFormatting sqref="E1067">
    <cfRule type="duplicateValues" dxfId="2260" priority="1009"/>
  </conditionalFormatting>
  <conditionalFormatting sqref="G1068">
    <cfRule type="duplicateValues" dxfId="2259" priority="1008"/>
  </conditionalFormatting>
  <conditionalFormatting sqref="G1066">
    <cfRule type="duplicateValues" dxfId="2258" priority="1007"/>
  </conditionalFormatting>
  <conditionalFormatting sqref="G1065">
    <cfRule type="duplicateValues" dxfId="2257" priority="1006"/>
  </conditionalFormatting>
  <conditionalFormatting sqref="E1065">
    <cfRule type="duplicateValues" dxfId="2256" priority="1005"/>
  </conditionalFormatting>
  <conditionalFormatting sqref="E1066">
    <cfRule type="duplicateValues" dxfId="2255" priority="1004"/>
  </conditionalFormatting>
  <conditionalFormatting sqref="E1095">
    <cfRule type="duplicateValues" dxfId="2254" priority="1003"/>
  </conditionalFormatting>
  <conditionalFormatting sqref="E1097">
    <cfRule type="duplicateValues" dxfId="2253" priority="1002"/>
  </conditionalFormatting>
  <conditionalFormatting sqref="E1098">
    <cfRule type="duplicateValues" dxfId="2252" priority="1001"/>
  </conditionalFormatting>
  <conditionalFormatting sqref="G1099">
    <cfRule type="duplicateValues" dxfId="2251" priority="1000"/>
  </conditionalFormatting>
  <conditionalFormatting sqref="G1100">
    <cfRule type="duplicateValues" dxfId="2250" priority="999"/>
  </conditionalFormatting>
  <conditionalFormatting sqref="E1100">
    <cfRule type="duplicateValues" dxfId="2249" priority="998"/>
  </conditionalFormatting>
  <conditionalFormatting sqref="E1099">
    <cfRule type="duplicateValues" dxfId="2248" priority="997"/>
  </conditionalFormatting>
  <conditionalFormatting sqref="G1096">
    <cfRule type="duplicateValues" dxfId="2247" priority="996"/>
  </conditionalFormatting>
  <conditionalFormatting sqref="G1098">
    <cfRule type="duplicateValues" dxfId="2246" priority="995"/>
  </conditionalFormatting>
  <conditionalFormatting sqref="I1099">
    <cfRule type="duplicateValues" dxfId="2245" priority="994"/>
  </conditionalFormatting>
  <conditionalFormatting sqref="I1098">
    <cfRule type="duplicateValues" dxfId="2244" priority="993"/>
  </conditionalFormatting>
  <conditionalFormatting sqref="E1070">
    <cfRule type="duplicateValues" dxfId="2243" priority="992"/>
  </conditionalFormatting>
  <conditionalFormatting sqref="E1071">
    <cfRule type="duplicateValues" dxfId="2242" priority="991"/>
  </conditionalFormatting>
  <conditionalFormatting sqref="I1070">
    <cfRule type="duplicateValues" dxfId="2241" priority="990"/>
  </conditionalFormatting>
  <conditionalFormatting sqref="G1070">
    <cfRule type="duplicateValues" dxfId="2240" priority="989"/>
  </conditionalFormatting>
  <conditionalFormatting sqref="E1120">
    <cfRule type="duplicateValues" dxfId="2239" priority="988"/>
  </conditionalFormatting>
  <conditionalFormatting sqref="E1121">
    <cfRule type="duplicateValues" dxfId="2238" priority="987"/>
  </conditionalFormatting>
  <conditionalFormatting sqref="E1122">
    <cfRule type="duplicateValues" dxfId="2237" priority="986"/>
  </conditionalFormatting>
  <conditionalFormatting sqref="E1072">
    <cfRule type="duplicateValues" dxfId="2236" priority="985"/>
  </conditionalFormatting>
  <conditionalFormatting sqref="E1074">
    <cfRule type="duplicateValues" dxfId="2235" priority="984"/>
  </conditionalFormatting>
  <conditionalFormatting sqref="E1073">
    <cfRule type="duplicateValues" dxfId="2234" priority="983"/>
  </conditionalFormatting>
  <conditionalFormatting sqref="E1075">
    <cfRule type="duplicateValues" dxfId="2233" priority="982"/>
  </conditionalFormatting>
  <conditionalFormatting sqref="G1075">
    <cfRule type="duplicateValues" dxfId="2232" priority="981"/>
  </conditionalFormatting>
  <conditionalFormatting sqref="G1073">
    <cfRule type="duplicateValues" dxfId="2231" priority="980"/>
  </conditionalFormatting>
  <conditionalFormatting sqref="E1115">
    <cfRule type="duplicateValues" dxfId="2230" priority="979"/>
  </conditionalFormatting>
  <conditionalFormatting sqref="E1116">
    <cfRule type="duplicateValues" dxfId="2229" priority="978"/>
  </conditionalFormatting>
  <conditionalFormatting sqref="G1117">
    <cfRule type="duplicateValues" dxfId="2228" priority="977"/>
  </conditionalFormatting>
  <conditionalFormatting sqref="G1118">
    <cfRule type="duplicateValues" dxfId="2227" priority="976"/>
  </conditionalFormatting>
  <conditionalFormatting sqref="E1118">
    <cfRule type="duplicateValues" dxfId="2226" priority="975"/>
  </conditionalFormatting>
  <conditionalFormatting sqref="E1117">
    <cfRule type="duplicateValues" dxfId="2225" priority="974"/>
  </conditionalFormatting>
  <conditionalFormatting sqref="G1116">
    <cfRule type="duplicateValues" dxfId="2224" priority="973"/>
  </conditionalFormatting>
  <conditionalFormatting sqref="E1078">
    <cfRule type="duplicateValues" dxfId="2223" priority="972"/>
  </conditionalFormatting>
  <conditionalFormatting sqref="E1079">
    <cfRule type="duplicateValues" dxfId="2222" priority="971"/>
  </conditionalFormatting>
  <conditionalFormatting sqref="E1080">
    <cfRule type="duplicateValues" dxfId="2221" priority="970"/>
  </conditionalFormatting>
  <conditionalFormatting sqref="E1087">
    <cfRule type="duplicateValues" dxfId="2220" priority="969"/>
  </conditionalFormatting>
  <conditionalFormatting sqref="E1086">
    <cfRule type="duplicateValues" dxfId="2219" priority="968"/>
  </conditionalFormatting>
  <conditionalFormatting sqref="E1085">
    <cfRule type="duplicateValues" dxfId="2218" priority="967"/>
  </conditionalFormatting>
  <conditionalFormatting sqref="E1081">
    <cfRule type="duplicateValues" dxfId="2217" priority="966"/>
  </conditionalFormatting>
  <conditionalFormatting sqref="I1079">
    <cfRule type="duplicateValues" dxfId="2216" priority="965"/>
  </conditionalFormatting>
  <conditionalFormatting sqref="G1079">
    <cfRule type="duplicateValues" dxfId="2215" priority="964"/>
  </conditionalFormatting>
  <conditionalFormatting sqref="G1081">
    <cfRule type="duplicateValues" dxfId="2214" priority="963"/>
  </conditionalFormatting>
  <conditionalFormatting sqref="G1086">
    <cfRule type="duplicateValues" dxfId="2213" priority="962"/>
  </conditionalFormatting>
  <conditionalFormatting sqref="G1084">
    <cfRule type="duplicateValues" dxfId="2212" priority="961"/>
  </conditionalFormatting>
  <conditionalFormatting sqref="E1084">
    <cfRule type="duplicateValues" dxfId="2211" priority="960"/>
  </conditionalFormatting>
  <conditionalFormatting sqref="E1082">
    <cfRule type="duplicateValues" dxfId="2210" priority="959"/>
  </conditionalFormatting>
  <conditionalFormatting sqref="E1083">
    <cfRule type="duplicateValues" dxfId="2209" priority="958"/>
  </conditionalFormatting>
  <conditionalFormatting sqref="E1119">
    <cfRule type="duplicateValues" dxfId="2208" priority="957"/>
  </conditionalFormatting>
  <conditionalFormatting sqref="G1119">
    <cfRule type="duplicateValues" dxfId="2207" priority="956"/>
  </conditionalFormatting>
  <conditionalFormatting sqref="E2">
    <cfRule type="duplicateValues" dxfId="2206" priority="952"/>
  </conditionalFormatting>
  <conditionalFormatting sqref="E3">
    <cfRule type="duplicateValues" dxfId="2205" priority="951"/>
  </conditionalFormatting>
  <conditionalFormatting sqref="E4">
    <cfRule type="duplicateValues" dxfId="2204" priority="950"/>
  </conditionalFormatting>
  <conditionalFormatting sqref="E14">
    <cfRule type="duplicateValues" dxfId="2203" priority="949"/>
  </conditionalFormatting>
  <conditionalFormatting sqref="E15">
    <cfRule type="duplicateValues" dxfId="2202" priority="948"/>
  </conditionalFormatting>
  <conditionalFormatting sqref="E16">
    <cfRule type="duplicateValues" dxfId="2201" priority="947"/>
  </conditionalFormatting>
  <conditionalFormatting sqref="E21">
    <cfRule type="duplicateValues" dxfId="2200" priority="946"/>
  </conditionalFormatting>
  <conditionalFormatting sqref="E10">
    <cfRule type="duplicateValues" dxfId="2199" priority="945"/>
  </conditionalFormatting>
  <conditionalFormatting sqref="G11">
    <cfRule type="duplicateValues" dxfId="2198" priority="944"/>
  </conditionalFormatting>
  <conditionalFormatting sqref="G21">
    <cfRule type="duplicateValues" dxfId="2197" priority="943"/>
  </conditionalFormatting>
  <conditionalFormatting sqref="G9">
    <cfRule type="duplicateValues" dxfId="2196" priority="942"/>
  </conditionalFormatting>
  <conditionalFormatting sqref="E11">
    <cfRule type="duplicateValues" dxfId="2195" priority="941"/>
  </conditionalFormatting>
  <conditionalFormatting sqref="E12">
    <cfRule type="duplicateValues" dxfId="2194" priority="940"/>
  </conditionalFormatting>
  <conditionalFormatting sqref="E22">
    <cfRule type="duplicateValues" dxfId="2193" priority="939"/>
  </conditionalFormatting>
  <conditionalFormatting sqref="G22">
    <cfRule type="duplicateValues" dxfId="2192" priority="938"/>
  </conditionalFormatting>
  <conditionalFormatting sqref="G2">
    <cfRule type="duplicateValues" dxfId="2191" priority="937"/>
  </conditionalFormatting>
  <conditionalFormatting sqref="E8">
    <cfRule type="duplicateValues" dxfId="2190" priority="936"/>
  </conditionalFormatting>
  <conditionalFormatting sqref="E9">
    <cfRule type="duplicateValues" dxfId="2189" priority="935"/>
  </conditionalFormatting>
  <conditionalFormatting sqref="G12">
    <cfRule type="duplicateValues" dxfId="2188" priority="934"/>
  </conditionalFormatting>
  <conditionalFormatting sqref="G13">
    <cfRule type="duplicateValues" dxfId="2187" priority="933"/>
  </conditionalFormatting>
  <conditionalFormatting sqref="E20">
    <cfRule type="duplicateValues" dxfId="2186" priority="932"/>
  </conditionalFormatting>
  <conditionalFormatting sqref="G19">
    <cfRule type="duplicateValues" dxfId="2185" priority="931"/>
  </conditionalFormatting>
  <conditionalFormatting sqref="G6">
    <cfRule type="duplicateValues" dxfId="2184" priority="930"/>
  </conditionalFormatting>
  <conditionalFormatting sqref="E5">
    <cfRule type="duplicateValues" dxfId="2183" priority="929"/>
  </conditionalFormatting>
  <conditionalFormatting sqref="G3">
    <cfRule type="duplicateValues" dxfId="2182" priority="928"/>
  </conditionalFormatting>
  <conditionalFormatting sqref="G4">
    <cfRule type="duplicateValues" dxfId="2181" priority="927"/>
  </conditionalFormatting>
  <conditionalFormatting sqref="E19">
    <cfRule type="duplicateValues" dxfId="2180" priority="926"/>
  </conditionalFormatting>
  <conditionalFormatting sqref="G18">
    <cfRule type="duplicateValues" dxfId="2179" priority="925"/>
  </conditionalFormatting>
  <conditionalFormatting sqref="G8">
    <cfRule type="duplicateValues" dxfId="2178" priority="924"/>
  </conditionalFormatting>
  <conditionalFormatting sqref="E7">
    <cfRule type="duplicateValues" dxfId="2177" priority="923"/>
  </conditionalFormatting>
  <conditionalFormatting sqref="E13">
    <cfRule type="duplicateValues" dxfId="2176" priority="922"/>
  </conditionalFormatting>
  <conditionalFormatting sqref="G15">
    <cfRule type="duplicateValues" dxfId="2175" priority="921"/>
  </conditionalFormatting>
  <conditionalFormatting sqref="E18">
    <cfRule type="duplicateValues" dxfId="2174" priority="920"/>
  </conditionalFormatting>
  <conditionalFormatting sqref="E17">
    <cfRule type="duplicateValues" dxfId="2173" priority="919"/>
  </conditionalFormatting>
  <conditionalFormatting sqref="G16">
    <cfRule type="duplicateValues" dxfId="2172" priority="918"/>
  </conditionalFormatting>
  <conditionalFormatting sqref="E28">
    <cfRule type="duplicateValues" dxfId="2171" priority="917"/>
  </conditionalFormatting>
  <conditionalFormatting sqref="E27">
    <cfRule type="duplicateValues" dxfId="2170" priority="916"/>
  </conditionalFormatting>
  <conditionalFormatting sqref="E23">
    <cfRule type="duplicateValues" dxfId="2169" priority="914"/>
  </conditionalFormatting>
  <conditionalFormatting sqref="E24">
    <cfRule type="duplicateValues" dxfId="2168" priority="913"/>
  </conditionalFormatting>
  <conditionalFormatting sqref="E25">
    <cfRule type="duplicateValues" dxfId="2167" priority="912"/>
  </conditionalFormatting>
  <conditionalFormatting sqref="E26">
    <cfRule type="duplicateValues" dxfId="2166" priority="911"/>
  </conditionalFormatting>
  <conditionalFormatting sqref="G23">
    <cfRule type="duplicateValues" dxfId="2165" priority="910"/>
  </conditionalFormatting>
  <conditionalFormatting sqref="E29">
    <cfRule type="duplicateValues" dxfId="2164" priority="909"/>
  </conditionalFormatting>
  <conditionalFormatting sqref="G24">
    <cfRule type="duplicateValues" dxfId="2163" priority="908"/>
  </conditionalFormatting>
  <conditionalFormatting sqref="G30">
    <cfRule type="duplicateValues" dxfId="2162" priority="907"/>
  </conditionalFormatting>
  <conditionalFormatting sqref="G33">
    <cfRule type="duplicateValues" dxfId="2161" priority="906"/>
  </conditionalFormatting>
  <conditionalFormatting sqref="E35">
    <cfRule type="duplicateValues" dxfId="2160" priority="905"/>
  </conditionalFormatting>
  <conditionalFormatting sqref="E36">
    <cfRule type="duplicateValues" dxfId="2159" priority="904"/>
  </conditionalFormatting>
  <conditionalFormatting sqref="E32">
    <cfRule type="duplicateValues" dxfId="2158" priority="903"/>
  </conditionalFormatting>
  <conditionalFormatting sqref="G34">
    <cfRule type="duplicateValues" dxfId="2157" priority="902"/>
  </conditionalFormatting>
  <conditionalFormatting sqref="E37">
    <cfRule type="duplicateValues" dxfId="2156" priority="901"/>
  </conditionalFormatting>
  <conditionalFormatting sqref="E31">
    <cfRule type="duplicateValues" dxfId="2155" priority="900"/>
  </conditionalFormatting>
  <conditionalFormatting sqref="E33">
    <cfRule type="duplicateValues" dxfId="2154" priority="899"/>
  </conditionalFormatting>
  <conditionalFormatting sqref="E34">
    <cfRule type="duplicateValues" dxfId="2153" priority="898"/>
  </conditionalFormatting>
  <conditionalFormatting sqref="G35">
    <cfRule type="duplicateValues" dxfId="2152" priority="897"/>
  </conditionalFormatting>
  <conditionalFormatting sqref="E38">
    <cfRule type="duplicateValues" dxfId="2151" priority="896"/>
  </conditionalFormatting>
  <conditionalFormatting sqref="E6">
    <cfRule type="duplicateValues" dxfId="2150" priority="895"/>
  </conditionalFormatting>
  <conditionalFormatting sqref="E30">
    <cfRule type="duplicateValues" dxfId="2149" priority="894"/>
  </conditionalFormatting>
  <conditionalFormatting sqref="G62">
    <cfRule type="duplicateValues" dxfId="2148" priority="893"/>
  </conditionalFormatting>
  <conditionalFormatting sqref="G40">
    <cfRule type="duplicateValues" dxfId="2147" priority="892"/>
  </conditionalFormatting>
  <conditionalFormatting sqref="G41">
    <cfRule type="duplicateValues" dxfId="2146" priority="891"/>
  </conditionalFormatting>
  <conditionalFormatting sqref="E43">
    <cfRule type="duplicateValues" dxfId="2145" priority="890"/>
  </conditionalFormatting>
  <conditionalFormatting sqref="G57">
    <cfRule type="duplicateValues" dxfId="2144" priority="889"/>
  </conditionalFormatting>
  <conditionalFormatting sqref="E68">
    <cfRule type="duplicateValues" dxfId="2143" priority="888"/>
  </conditionalFormatting>
  <conditionalFormatting sqref="E69">
    <cfRule type="duplicateValues" dxfId="2142" priority="887"/>
  </conditionalFormatting>
  <conditionalFormatting sqref="E45">
    <cfRule type="duplicateValues" dxfId="2141" priority="886"/>
  </conditionalFormatting>
  <conditionalFormatting sqref="E46">
    <cfRule type="duplicateValues" dxfId="2140" priority="885"/>
  </conditionalFormatting>
  <conditionalFormatting sqref="E51">
    <cfRule type="duplicateValues" dxfId="2139" priority="884"/>
  </conditionalFormatting>
  <conditionalFormatting sqref="E58">
    <cfRule type="duplicateValues" dxfId="2138" priority="883"/>
  </conditionalFormatting>
  <conditionalFormatting sqref="E61">
    <cfRule type="duplicateValues" dxfId="2137" priority="882"/>
  </conditionalFormatting>
  <conditionalFormatting sqref="E44">
    <cfRule type="duplicateValues" dxfId="2136" priority="881"/>
  </conditionalFormatting>
  <conditionalFormatting sqref="E62">
    <cfRule type="duplicateValues" dxfId="2135" priority="880"/>
  </conditionalFormatting>
  <conditionalFormatting sqref="E66">
    <cfRule type="duplicateValues" dxfId="2134" priority="879"/>
  </conditionalFormatting>
  <conditionalFormatting sqref="E67">
    <cfRule type="duplicateValues" dxfId="2133" priority="878"/>
  </conditionalFormatting>
  <conditionalFormatting sqref="E39">
    <cfRule type="duplicateValues" dxfId="2132" priority="877"/>
  </conditionalFormatting>
  <conditionalFormatting sqref="E40">
    <cfRule type="duplicateValues" dxfId="2131" priority="876"/>
  </conditionalFormatting>
  <conditionalFormatting sqref="G46">
    <cfRule type="duplicateValues" dxfId="2130" priority="875"/>
  </conditionalFormatting>
  <conditionalFormatting sqref="G47">
    <cfRule type="duplicateValues" dxfId="2129" priority="874"/>
  </conditionalFormatting>
  <conditionalFormatting sqref="G48">
    <cfRule type="duplicateValues" dxfId="2128" priority="873"/>
  </conditionalFormatting>
  <conditionalFormatting sqref="E49">
    <cfRule type="duplicateValues" dxfId="2127" priority="872"/>
  </conditionalFormatting>
  <conditionalFormatting sqref="E50">
    <cfRule type="duplicateValues" dxfId="2126" priority="871"/>
  </conditionalFormatting>
  <conditionalFormatting sqref="G58">
    <cfRule type="duplicateValues" dxfId="2125" priority="870"/>
  </conditionalFormatting>
  <conditionalFormatting sqref="G59">
    <cfRule type="duplicateValues" dxfId="2124" priority="869"/>
  </conditionalFormatting>
  <conditionalFormatting sqref="E64">
    <cfRule type="duplicateValues" dxfId="2123" priority="868"/>
  </conditionalFormatting>
  <conditionalFormatting sqref="E65">
    <cfRule type="duplicateValues" dxfId="2122" priority="867"/>
  </conditionalFormatting>
  <conditionalFormatting sqref="E73">
    <cfRule type="duplicateValues" dxfId="2121" priority="866"/>
  </conditionalFormatting>
  <conditionalFormatting sqref="G49">
    <cfRule type="duplicateValues" dxfId="2120" priority="865"/>
  </conditionalFormatting>
  <conditionalFormatting sqref="G56">
    <cfRule type="duplicateValues" dxfId="2119" priority="864"/>
  </conditionalFormatting>
  <conditionalFormatting sqref="G71">
    <cfRule type="duplicateValues" dxfId="2118" priority="863"/>
  </conditionalFormatting>
  <conditionalFormatting sqref="G73">
    <cfRule type="duplicateValues" dxfId="2117" priority="862"/>
  </conditionalFormatting>
  <conditionalFormatting sqref="E72">
    <cfRule type="duplicateValues" dxfId="2116" priority="861"/>
  </conditionalFormatting>
  <conditionalFormatting sqref="E70">
    <cfRule type="duplicateValues" dxfId="2115" priority="860"/>
  </conditionalFormatting>
  <conditionalFormatting sqref="E41">
    <cfRule type="duplicateValues" dxfId="2114" priority="859"/>
  </conditionalFormatting>
  <conditionalFormatting sqref="E42">
    <cfRule type="duplicateValues" dxfId="2113" priority="858"/>
  </conditionalFormatting>
  <conditionalFormatting sqref="G43">
    <cfRule type="duplicateValues" dxfId="2112" priority="857"/>
  </conditionalFormatting>
  <conditionalFormatting sqref="G44">
    <cfRule type="duplicateValues" dxfId="2111" priority="856"/>
  </conditionalFormatting>
  <conditionalFormatting sqref="G45">
    <cfRule type="duplicateValues" dxfId="2110" priority="855"/>
  </conditionalFormatting>
  <conditionalFormatting sqref="G60">
    <cfRule type="duplicateValues" dxfId="2109" priority="854"/>
  </conditionalFormatting>
  <conditionalFormatting sqref="G39">
    <cfRule type="duplicateValues" dxfId="2108" priority="853"/>
  </conditionalFormatting>
  <conditionalFormatting sqref="G66">
    <cfRule type="duplicateValues" dxfId="2107" priority="852"/>
  </conditionalFormatting>
  <conditionalFormatting sqref="G61">
    <cfRule type="duplicateValues" dxfId="2106" priority="851"/>
  </conditionalFormatting>
  <conditionalFormatting sqref="G72">
    <cfRule type="duplicateValues" dxfId="2105" priority="850"/>
  </conditionalFormatting>
  <conditionalFormatting sqref="E56">
    <cfRule type="duplicateValues" dxfId="2104" priority="849"/>
  </conditionalFormatting>
  <conditionalFormatting sqref="E57">
    <cfRule type="duplicateValues" dxfId="2103" priority="848"/>
  </conditionalFormatting>
  <conditionalFormatting sqref="E63">
    <cfRule type="duplicateValues" dxfId="2102" priority="847"/>
  </conditionalFormatting>
  <conditionalFormatting sqref="E47">
    <cfRule type="duplicateValues" dxfId="2101" priority="846"/>
  </conditionalFormatting>
  <conditionalFormatting sqref="E47">
    <cfRule type="duplicateValues" dxfId="2100" priority="845"/>
  </conditionalFormatting>
  <conditionalFormatting sqref="E48">
    <cfRule type="duplicateValues" dxfId="2099" priority="844"/>
  </conditionalFormatting>
  <conditionalFormatting sqref="E48">
    <cfRule type="duplicateValues" dxfId="2098" priority="843"/>
  </conditionalFormatting>
  <conditionalFormatting sqref="E71">
    <cfRule type="duplicateValues" dxfId="2097" priority="842"/>
  </conditionalFormatting>
  <conditionalFormatting sqref="E59">
    <cfRule type="duplicateValues" dxfId="2096" priority="841"/>
  </conditionalFormatting>
  <conditionalFormatting sqref="E60">
    <cfRule type="duplicateValues" dxfId="2095" priority="840"/>
  </conditionalFormatting>
  <conditionalFormatting sqref="D2:D6">
    <cfRule type="containsText" dxfId="2094" priority="832" operator="containsText" text="Puckheads">
      <formula>NOT(ISERROR(SEARCH("Puckheads",D2)))</formula>
    </cfRule>
    <cfRule type="containsText" dxfId="2093" priority="833" operator="containsText" text="Rink Rats">
      <formula>NOT(ISERROR(SEARCH("Rink Rats",D2)))</formula>
    </cfRule>
    <cfRule type="containsText" dxfId="2092" priority="834" operator="containsText" text="Victors">
      <formula>NOT(ISERROR(SEARCH("Victors",D2)))</formula>
    </cfRule>
    <cfRule type="containsText" dxfId="2091" priority="835" operator="containsText" text="Kryptonite">
      <formula>NOT(ISERROR(SEARCH("Kryptonite",D2)))</formula>
    </cfRule>
    <cfRule type="containsText" dxfId="2090" priority="836" operator="containsText" text="Ichi">
      <formula>NOT(ISERROR(SEARCH("Ichi",D2)))</formula>
    </cfRule>
    <cfRule type="containsText" dxfId="2089" priority="837" operator="containsText" text="FoDM/KB">
      <formula>NOT(ISERROR(SEARCH("FoDM/KB",D2)))</formula>
    </cfRule>
    <cfRule type="containsText" dxfId="2088" priority="838" operator="containsText" text="Alien">
      <formula>NOT(ISERROR(SEARCH("Alien",D2)))</formula>
    </cfRule>
    <cfRule type="containsText" dxfId="2087" priority="839" operator="containsText" text="Red Alert">
      <formula>NOT(ISERROR(SEARCH("Red Alert",D2)))</formula>
    </cfRule>
  </conditionalFormatting>
  <conditionalFormatting sqref="D7:D11">
    <cfRule type="containsText" dxfId="2086" priority="824" operator="containsText" text="Puckheads">
      <formula>NOT(ISERROR(SEARCH("Puckheads",D7)))</formula>
    </cfRule>
    <cfRule type="containsText" dxfId="2085" priority="825" operator="containsText" text="Rink Rats">
      <formula>NOT(ISERROR(SEARCH("Rink Rats",D7)))</formula>
    </cfRule>
    <cfRule type="containsText" dxfId="2084" priority="826" operator="containsText" text="Victors">
      <formula>NOT(ISERROR(SEARCH("Victors",D7)))</formula>
    </cfRule>
    <cfRule type="containsText" dxfId="2083" priority="827" operator="containsText" text="Kryptonite">
      <formula>NOT(ISERROR(SEARCH("Kryptonite",D7)))</formula>
    </cfRule>
    <cfRule type="containsText" dxfId="2082" priority="828" operator="containsText" text="Voodoo">
      <formula>NOT(ISERROR(SEARCH("Voodoo",D7)))</formula>
    </cfRule>
    <cfRule type="containsText" dxfId="2081" priority="829" operator="containsText" text="FoDM/KB">
      <formula>NOT(ISERROR(SEARCH("FoDM/KB",D7)))</formula>
    </cfRule>
    <cfRule type="containsText" dxfId="2080" priority="830" operator="containsText" text="Alien">
      <formula>NOT(ISERROR(SEARCH("Alien",D7)))</formula>
    </cfRule>
    <cfRule type="containsText" dxfId="2079" priority="831" operator="containsText" text="Red Alert">
      <formula>NOT(ISERROR(SEARCH("Red Alert",D7)))</formula>
    </cfRule>
  </conditionalFormatting>
  <conditionalFormatting sqref="D12:D15">
    <cfRule type="containsText" dxfId="2078" priority="816" operator="containsText" text="Flying Moose">
      <formula>NOT(ISERROR(SEARCH("Flying Moose",D12)))</formula>
    </cfRule>
    <cfRule type="containsText" dxfId="2077" priority="817" operator="containsText" text="Rink Rats">
      <formula>NOT(ISERROR(SEARCH("Rink Rats",D12)))</formula>
    </cfRule>
    <cfRule type="containsText" dxfId="2076" priority="818" operator="containsText" text="Guru">
      <formula>NOT(ISERROR(SEARCH("Guru",D12)))</formula>
    </cfRule>
    <cfRule type="containsText" dxfId="2075" priority="819" operator="containsText" text="Kryptonite">
      <formula>NOT(ISERROR(SEARCH("Kryptonite",D12)))</formula>
    </cfRule>
    <cfRule type="containsText" dxfId="2074" priority="820" operator="containsText" text="Ichi">
      <formula>NOT(ISERROR(SEARCH("Ichi",D12)))</formula>
    </cfRule>
    <cfRule type="containsText" dxfId="2073" priority="821" operator="containsText" text="Blades of Steel">
      <formula>NOT(ISERROR(SEARCH("Blades of Steel",D12)))</formula>
    </cfRule>
    <cfRule type="containsText" dxfId="2072" priority="822" operator="containsText" text="Alien">
      <formula>NOT(ISERROR(SEARCH("Alien",D12)))</formula>
    </cfRule>
    <cfRule type="containsText" dxfId="2071" priority="823" operator="containsText" text="Red Alert">
      <formula>NOT(ISERROR(SEARCH("Red Alert",D12)))</formula>
    </cfRule>
  </conditionalFormatting>
  <conditionalFormatting sqref="D16:D20">
    <cfRule type="containsText" dxfId="2070" priority="808" operator="containsText" text="Puckheads">
      <formula>NOT(ISERROR(SEARCH("Puckheads",D16)))</formula>
    </cfRule>
    <cfRule type="containsText" dxfId="2069" priority="809" operator="containsText" text="Rink Rats">
      <formula>NOT(ISERROR(SEARCH("Rink Rats",D16)))</formula>
    </cfRule>
    <cfRule type="containsText" dxfId="2068" priority="810" operator="containsText" text="Guru">
      <formula>NOT(ISERROR(SEARCH("Guru",D16)))</formula>
    </cfRule>
    <cfRule type="containsText" dxfId="2067" priority="811" operator="containsText" text="Kryptonite">
      <formula>NOT(ISERROR(SEARCH("Kryptonite",D16)))</formula>
    </cfRule>
    <cfRule type="containsText" dxfId="2066" priority="812" operator="containsText" text="Ichi">
      <formula>NOT(ISERROR(SEARCH("Ichi",D16)))</formula>
    </cfRule>
    <cfRule type="containsText" dxfId="2065" priority="813" operator="containsText" text="Blades of Steel">
      <formula>NOT(ISERROR(SEARCH("Blades of Steel",D16)))</formula>
    </cfRule>
    <cfRule type="containsText" dxfId="2064" priority="814" operator="containsText" text="Alien">
      <formula>NOT(ISERROR(SEARCH("Alien",D16)))</formula>
    </cfRule>
    <cfRule type="containsText" dxfId="2063" priority="815" operator="containsText" text="Red Alert">
      <formula>NOT(ISERROR(SEARCH("Red Alert",D16)))</formula>
    </cfRule>
  </conditionalFormatting>
  <conditionalFormatting sqref="D21:D27">
    <cfRule type="containsText" dxfId="2062" priority="800" operator="containsText" text="Flying Moose">
      <formula>NOT(ISERROR(SEARCH("Flying Moose",D21)))</formula>
    </cfRule>
    <cfRule type="containsText" dxfId="2061" priority="801" operator="containsText" text="Rink Rats">
      <formula>NOT(ISERROR(SEARCH("Rink Rats",D21)))</formula>
    </cfRule>
    <cfRule type="containsText" dxfId="2060" priority="802" operator="containsText" text="Victors">
      <formula>NOT(ISERROR(SEARCH("Victors",D21)))</formula>
    </cfRule>
    <cfRule type="containsText" dxfId="2059" priority="803" operator="containsText" text="Kryptonite">
      <formula>NOT(ISERROR(SEARCH("Kryptonite",D21)))</formula>
    </cfRule>
    <cfRule type="containsText" dxfId="2058" priority="804" operator="containsText" text="Ichi">
      <formula>NOT(ISERROR(SEARCH("Ichi",D21)))</formula>
    </cfRule>
    <cfRule type="containsText" dxfId="2057" priority="805" operator="containsText" text="FoDM/KB">
      <formula>NOT(ISERROR(SEARCH("FoDM/KB",D21)))</formula>
    </cfRule>
    <cfRule type="containsText" dxfId="2056" priority="806" operator="containsText" text="Alien">
      <formula>NOT(ISERROR(SEARCH("Alien",D21)))</formula>
    </cfRule>
    <cfRule type="containsText" dxfId="2055" priority="807" operator="containsText" text="Red Alert">
      <formula>NOT(ISERROR(SEARCH("Red Alert",D21)))</formula>
    </cfRule>
  </conditionalFormatting>
  <conditionalFormatting sqref="D28:D32">
    <cfRule type="containsText" dxfId="2054" priority="792" operator="containsText" text="Flying Moose">
      <formula>NOT(ISERROR(SEARCH("Flying Moose",D28)))</formula>
    </cfRule>
    <cfRule type="containsText" dxfId="2053" priority="793" operator="containsText" text="Rink Rats">
      <formula>NOT(ISERROR(SEARCH("Rink Rats",D28)))</formula>
    </cfRule>
    <cfRule type="containsText" dxfId="2052" priority="794" operator="containsText" text="Victors">
      <formula>NOT(ISERROR(SEARCH("Victors",D28)))</formula>
    </cfRule>
    <cfRule type="containsText" dxfId="2051" priority="795" operator="containsText" text="Kryptonite">
      <formula>NOT(ISERROR(SEARCH("Kryptonite",D28)))</formula>
    </cfRule>
    <cfRule type="containsText" dxfId="2050" priority="796" operator="containsText" text="Ichi">
      <formula>NOT(ISERROR(SEARCH("Ichi",D28)))</formula>
    </cfRule>
    <cfRule type="containsText" dxfId="2049" priority="797" operator="containsText" text="FoDM/KB">
      <formula>NOT(ISERROR(SEARCH("FoDM/KB",D28)))</formula>
    </cfRule>
    <cfRule type="containsText" dxfId="2048" priority="798" operator="containsText" text="Alien">
      <formula>NOT(ISERROR(SEARCH("Alien",D28)))</formula>
    </cfRule>
    <cfRule type="containsText" dxfId="2047" priority="799" operator="containsText" text="Red Alert">
      <formula>NOT(ISERROR(SEARCH("Red Alert",D28)))</formula>
    </cfRule>
  </conditionalFormatting>
  <conditionalFormatting sqref="D33:D38">
    <cfRule type="containsText" dxfId="2046" priority="784" operator="containsText" text="Puckheads">
      <formula>NOT(ISERROR(SEARCH("Puckheads",D33)))</formula>
    </cfRule>
    <cfRule type="containsText" dxfId="2045" priority="785" operator="containsText" text="Rink Rats">
      <formula>NOT(ISERROR(SEARCH("Rink Rats",D33)))</formula>
    </cfRule>
    <cfRule type="containsText" dxfId="2044" priority="786" operator="containsText" text="Victors">
      <formula>NOT(ISERROR(SEARCH("Victors",D33)))</formula>
    </cfRule>
    <cfRule type="containsText" dxfId="2043" priority="787" operator="containsText" text="Kryptonite">
      <formula>NOT(ISERROR(SEARCH("Kryptonite",D33)))</formula>
    </cfRule>
    <cfRule type="containsText" dxfId="2042" priority="788" operator="containsText" text="Voodoo">
      <formula>NOT(ISERROR(SEARCH("Voodoo",D33)))</formula>
    </cfRule>
    <cfRule type="containsText" dxfId="2041" priority="789" operator="containsText" text="FoDM/KB">
      <formula>NOT(ISERROR(SEARCH("FoDM/KB",D33)))</formula>
    </cfRule>
    <cfRule type="containsText" dxfId="2040" priority="790" operator="containsText" text="Alien">
      <formula>NOT(ISERROR(SEARCH("Alien",D33)))</formula>
    </cfRule>
    <cfRule type="containsText" dxfId="2039" priority="791" operator="containsText" text="Red Alert">
      <formula>NOT(ISERROR(SEARCH("Red Alert",D33)))</formula>
    </cfRule>
  </conditionalFormatting>
  <conditionalFormatting sqref="J37">
    <cfRule type="expression" dxfId="2038" priority="783">
      <formula>AND($G37="",$H37&lt;&gt;"")</formula>
    </cfRule>
  </conditionalFormatting>
  <conditionalFormatting sqref="D39">
    <cfRule type="containsText" dxfId="2037" priority="767" operator="containsText" text="Bathogs">
      <formula>NOT(ISERROR(SEARCH("Bathogs",D39)))</formula>
    </cfRule>
    <cfRule type="containsText" dxfId="2036" priority="768" operator="containsText" text="Rink Rats">
      <formula>NOT(ISERROR(SEARCH("Rink Rats",D39)))</formula>
    </cfRule>
    <cfRule type="containsText" dxfId="2035" priority="769" operator="containsText" text="Victors">
      <formula>NOT(ISERROR(SEARCH("Victors",D39)))</formula>
    </cfRule>
    <cfRule type="containsText" dxfId="2034" priority="770" operator="containsText" text="Kryptonite">
      <formula>NOT(ISERROR(SEARCH("Kryptonite",D39)))</formula>
    </cfRule>
    <cfRule type="containsText" dxfId="2033" priority="771" operator="containsText" text="Ichi">
      <formula>NOT(ISERROR(SEARCH("Ichi",D39)))</formula>
    </cfRule>
    <cfRule type="containsText" dxfId="2032" priority="772" operator="containsText" text="FoDM/KB">
      <formula>NOT(ISERROR(SEARCH("FoDM/KB",D39)))</formula>
    </cfRule>
    <cfRule type="containsText" dxfId="2031" priority="773" operator="containsText" text="Alien">
      <formula>NOT(ISERROR(SEARCH("Alien",D39)))</formula>
    </cfRule>
    <cfRule type="containsText" dxfId="2030" priority="774" operator="containsText" text="Red Alert">
      <formula>NOT(ISERROR(SEARCH("Red Alert",D39)))</formula>
    </cfRule>
  </conditionalFormatting>
  <conditionalFormatting sqref="D40:D44">
    <cfRule type="containsText" dxfId="2029" priority="759" operator="containsText" text="Flying Moose">
      <formula>NOT(ISERROR(SEARCH("Flying Moose",D40)))</formula>
    </cfRule>
    <cfRule type="containsText" dxfId="2028" priority="760" operator="containsText" text="Rink Rats">
      <formula>NOT(ISERROR(SEARCH("Rink Rats",D40)))</formula>
    </cfRule>
    <cfRule type="containsText" dxfId="2027" priority="761" operator="containsText" text="Guru">
      <formula>NOT(ISERROR(SEARCH("Guru",D40)))</formula>
    </cfRule>
    <cfRule type="containsText" dxfId="2026" priority="762" operator="containsText" text="Kryptonite">
      <formula>NOT(ISERROR(SEARCH("Kryptonite",D40)))</formula>
    </cfRule>
    <cfRule type="containsText" dxfId="2025" priority="763" operator="containsText" text="Ichi">
      <formula>NOT(ISERROR(SEARCH("Ichi",D40)))</formula>
    </cfRule>
    <cfRule type="containsText" dxfId="2024" priority="764" operator="containsText" text="Blades of Steel">
      <formula>NOT(ISERROR(SEARCH("Blades of Steel",D40)))</formula>
    </cfRule>
    <cfRule type="containsText" dxfId="2023" priority="765" operator="containsText" text="Alien">
      <formula>NOT(ISERROR(SEARCH("Alien",D40)))</formula>
    </cfRule>
    <cfRule type="containsText" dxfId="2022" priority="766" operator="containsText" text="Red Alert">
      <formula>NOT(ISERROR(SEARCH("Red Alert",D40)))</formula>
    </cfRule>
  </conditionalFormatting>
  <conditionalFormatting sqref="D45:D48">
    <cfRule type="containsText" dxfId="2021" priority="751" operator="containsText" text="Bathogs">
      <formula>NOT(ISERROR(SEARCH("Bathogs",D45)))</formula>
    </cfRule>
    <cfRule type="containsText" dxfId="2020" priority="752" operator="containsText" text="Rink Rats">
      <formula>NOT(ISERROR(SEARCH("Rink Rats",D45)))</formula>
    </cfRule>
    <cfRule type="containsText" dxfId="2019" priority="753" operator="containsText" text="Victors">
      <formula>NOT(ISERROR(SEARCH("Victors",D45)))</formula>
    </cfRule>
    <cfRule type="containsText" dxfId="2018" priority="754" operator="containsText" text="Kryptonite">
      <formula>NOT(ISERROR(SEARCH("Kryptonite",D45)))</formula>
    </cfRule>
    <cfRule type="containsText" dxfId="2017" priority="755" operator="containsText" text="Ichi">
      <formula>NOT(ISERROR(SEARCH("Ichi",D45)))</formula>
    </cfRule>
    <cfRule type="containsText" dxfId="2016" priority="756" operator="containsText" text="FoDM/KB">
      <formula>NOT(ISERROR(SEARCH("FoDM/KB",D45)))</formula>
    </cfRule>
    <cfRule type="containsText" dxfId="2015" priority="757" operator="containsText" text="Alien">
      <formula>NOT(ISERROR(SEARCH("Alien",D45)))</formula>
    </cfRule>
    <cfRule type="containsText" dxfId="2014" priority="758" operator="containsText" text="Red Alert">
      <formula>NOT(ISERROR(SEARCH("Red Alert",D45)))</formula>
    </cfRule>
  </conditionalFormatting>
  <conditionalFormatting sqref="D49:D55">
    <cfRule type="containsText" dxfId="2013" priority="743" operator="containsText" text="Puckheads">
      <formula>NOT(ISERROR(SEARCH("Puckheads",D49)))</formula>
    </cfRule>
    <cfRule type="containsText" dxfId="2012" priority="744" operator="containsText" text="Rink Rats">
      <formula>NOT(ISERROR(SEARCH("Rink Rats",D49)))</formula>
    </cfRule>
    <cfRule type="containsText" dxfId="2011" priority="745" operator="containsText" text="Victors">
      <formula>NOT(ISERROR(SEARCH("Victors",D49)))</formula>
    </cfRule>
    <cfRule type="containsText" dxfId="2010" priority="746" operator="containsText" text="Kryptonite">
      <formula>NOT(ISERROR(SEARCH("Kryptonite",D49)))</formula>
    </cfRule>
    <cfRule type="containsText" dxfId="2009" priority="747" operator="containsText" text="Voodoo">
      <formula>NOT(ISERROR(SEARCH("Voodoo",D49)))</formula>
    </cfRule>
    <cfRule type="containsText" dxfId="2008" priority="748" operator="containsText" text="FoDM/KB">
      <formula>NOT(ISERROR(SEARCH("FoDM/KB",D49)))</formula>
    </cfRule>
    <cfRule type="containsText" dxfId="2007" priority="749" operator="containsText" text="Alien">
      <formula>NOT(ISERROR(SEARCH("Alien",D49)))</formula>
    </cfRule>
    <cfRule type="containsText" dxfId="2006" priority="750" operator="containsText" text="Red Alert">
      <formula>NOT(ISERROR(SEARCH("Red Alert",D49)))</formula>
    </cfRule>
  </conditionalFormatting>
  <conditionalFormatting sqref="D56:D57">
    <cfRule type="containsText" dxfId="2005" priority="735" operator="containsText" text="Flying Moose">
      <formula>NOT(ISERROR(SEARCH("Flying Moose",D56)))</formula>
    </cfRule>
    <cfRule type="containsText" dxfId="2004" priority="736" operator="containsText" text="Rink Rats">
      <formula>NOT(ISERROR(SEARCH("Rink Rats",D56)))</formula>
    </cfRule>
    <cfRule type="containsText" dxfId="2003" priority="737" operator="containsText" text="Victors">
      <formula>NOT(ISERROR(SEARCH("Victors",D56)))</formula>
    </cfRule>
    <cfRule type="containsText" dxfId="2002" priority="738" operator="containsText" text="Kryptonite">
      <formula>NOT(ISERROR(SEARCH("Kryptonite",D56)))</formula>
    </cfRule>
    <cfRule type="containsText" dxfId="2001" priority="739" operator="containsText" text="Ichi">
      <formula>NOT(ISERROR(SEARCH("Ichi",D56)))</formula>
    </cfRule>
    <cfRule type="containsText" dxfId="2000" priority="740" operator="containsText" text="FoDM/KB">
      <formula>NOT(ISERROR(SEARCH("FoDM/KB",D56)))</formula>
    </cfRule>
    <cfRule type="containsText" dxfId="1999" priority="741" operator="containsText" text="Alien">
      <formula>NOT(ISERROR(SEARCH("Alien",D56)))</formula>
    </cfRule>
    <cfRule type="containsText" dxfId="1998" priority="742" operator="containsText" text="Red Alert">
      <formula>NOT(ISERROR(SEARCH("Red Alert",D56)))</formula>
    </cfRule>
  </conditionalFormatting>
  <conditionalFormatting sqref="D58:D61">
    <cfRule type="containsText" dxfId="1997" priority="727" operator="containsText" text="Puckheads">
      <formula>NOT(ISERROR(SEARCH("Puckheads",D58)))</formula>
    </cfRule>
    <cfRule type="containsText" dxfId="1996" priority="728" operator="containsText" text="Rink Rats">
      <formula>NOT(ISERROR(SEARCH("Rink Rats",D58)))</formula>
    </cfRule>
    <cfRule type="containsText" dxfId="1995" priority="729" operator="containsText" text="Guru">
      <formula>NOT(ISERROR(SEARCH("Guru",D58)))</formula>
    </cfRule>
    <cfRule type="containsText" dxfId="1994" priority="730" operator="containsText" text="Kryptonite">
      <formula>NOT(ISERROR(SEARCH("Kryptonite",D58)))</formula>
    </cfRule>
    <cfRule type="containsText" dxfId="1993" priority="731" operator="containsText" text="Ichi">
      <formula>NOT(ISERROR(SEARCH("Ichi",D58)))</formula>
    </cfRule>
    <cfRule type="containsText" dxfId="1992" priority="732" operator="containsText" text="Blades of Steel">
      <formula>NOT(ISERROR(SEARCH("Blades of Steel",D58)))</formula>
    </cfRule>
    <cfRule type="containsText" dxfId="1991" priority="733" operator="containsText" text="Alien">
      <formula>NOT(ISERROR(SEARCH("Alien",D58)))</formula>
    </cfRule>
    <cfRule type="containsText" dxfId="1990" priority="734" operator="containsText" text="Red Alert">
      <formula>NOT(ISERROR(SEARCH("Red Alert",D58)))</formula>
    </cfRule>
  </conditionalFormatting>
  <conditionalFormatting sqref="D62:D64">
    <cfRule type="containsText" dxfId="1989" priority="719" operator="containsText" text="Puckheads">
      <formula>NOT(ISERROR(SEARCH("Puckheads",D62)))</formula>
    </cfRule>
    <cfRule type="containsText" dxfId="1988" priority="720" operator="containsText" text="Rink Rats">
      <formula>NOT(ISERROR(SEARCH("Rink Rats",D62)))</formula>
    </cfRule>
    <cfRule type="containsText" dxfId="1987" priority="721" operator="containsText" text="Victors">
      <formula>NOT(ISERROR(SEARCH("Victors",D62)))</formula>
    </cfRule>
    <cfRule type="containsText" dxfId="1986" priority="722" operator="containsText" text="Kryptonite">
      <formula>NOT(ISERROR(SEARCH("Kryptonite",D62)))</formula>
    </cfRule>
    <cfRule type="containsText" dxfId="1985" priority="723" operator="containsText" text="Ichi">
      <formula>NOT(ISERROR(SEARCH("Ichi",D62)))</formula>
    </cfRule>
    <cfRule type="containsText" dxfId="1984" priority="724" operator="containsText" text="FoDM/KB">
      <formula>NOT(ISERROR(SEARCH("FoDM/KB",D62)))</formula>
    </cfRule>
    <cfRule type="containsText" dxfId="1983" priority="725" operator="containsText" text="Alien">
      <formula>NOT(ISERROR(SEARCH("Alien",D62)))</formula>
    </cfRule>
    <cfRule type="containsText" dxfId="1982" priority="726" operator="containsText" text="Red Alert">
      <formula>NOT(ISERROR(SEARCH("Red Alert",D62)))</formula>
    </cfRule>
  </conditionalFormatting>
  <conditionalFormatting sqref="D65:D67">
    <cfRule type="containsText" dxfId="1981" priority="711" operator="containsText" text="Flying Moose">
      <formula>NOT(ISERROR(SEARCH("Flying Moose",D65)))</formula>
    </cfRule>
    <cfRule type="containsText" dxfId="1980" priority="712" operator="containsText" text="Rink Rats">
      <formula>NOT(ISERROR(SEARCH("Rink Rats",D65)))</formula>
    </cfRule>
    <cfRule type="containsText" dxfId="1979" priority="713" operator="containsText" text="Victors">
      <formula>NOT(ISERROR(SEARCH("Victors",D65)))</formula>
    </cfRule>
    <cfRule type="containsText" dxfId="1978" priority="714" operator="containsText" text="Kryptonite">
      <formula>NOT(ISERROR(SEARCH("Kryptonite",D65)))</formula>
    </cfRule>
    <cfRule type="containsText" dxfId="1977" priority="715" operator="containsText" text="Ichi">
      <formula>NOT(ISERROR(SEARCH("Ichi",D65)))</formula>
    </cfRule>
    <cfRule type="containsText" dxfId="1976" priority="716" operator="containsText" text="FoDM/KB">
      <formula>NOT(ISERROR(SEARCH("FoDM/KB",D65)))</formula>
    </cfRule>
    <cfRule type="containsText" dxfId="1975" priority="717" operator="containsText" text="Alien">
      <formula>NOT(ISERROR(SEARCH("Alien",D65)))</formula>
    </cfRule>
    <cfRule type="containsText" dxfId="1974" priority="718" operator="containsText" text="Red Alert">
      <formula>NOT(ISERROR(SEARCH("Red Alert",D65)))</formula>
    </cfRule>
  </conditionalFormatting>
  <conditionalFormatting sqref="D68:D71">
    <cfRule type="containsText" dxfId="1973" priority="703" operator="containsText" text="Puckheads">
      <formula>NOT(ISERROR(SEARCH("Puckheads",D68)))</formula>
    </cfRule>
    <cfRule type="containsText" dxfId="1972" priority="704" operator="containsText" text="Rink Rats">
      <formula>NOT(ISERROR(SEARCH("Rink Rats",D68)))</formula>
    </cfRule>
    <cfRule type="containsText" dxfId="1971" priority="705" operator="containsText" text="Victors">
      <formula>NOT(ISERROR(SEARCH("Victors",D68)))</formula>
    </cfRule>
    <cfRule type="containsText" dxfId="1970" priority="706" operator="containsText" text="Kryptonite">
      <formula>NOT(ISERROR(SEARCH("Kryptonite",D68)))</formula>
    </cfRule>
    <cfRule type="containsText" dxfId="1969" priority="707" operator="containsText" text="Voodoo">
      <formula>NOT(ISERROR(SEARCH("Voodoo",D68)))</formula>
    </cfRule>
    <cfRule type="containsText" dxfId="1968" priority="708" operator="containsText" text="FoDM/KB">
      <formula>NOT(ISERROR(SEARCH("FoDM/KB",D68)))</formula>
    </cfRule>
    <cfRule type="containsText" dxfId="1967" priority="709" operator="containsText" text="Alien">
      <formula>NOT(ISERROR(SEARCH("Alien",D68)))</formula>
    </cfRule>
    <cfRule type="containsText" dxfId="1966" priority="710" operator="containsText" text="Red Alert">
      <formula>NOT(ISERROR(SEARCH("Red Alert",D68)))</formula>
    </cfRule>
  </conditionalFormatting>
  <conditionalFormatting sqref="D72:D73">
    <cfRule type="containsText" dxfId="1965" priority="695" operator="containsText" text="Puckheads">
      <formula>NOT(ISERROR(SEARCH("Puckheads",D72)))</formula>
    </cfRule>
    <cfRule type="containsText" dxfId="1964" priority="696" operator="containsText" text="Rink Rats">
      <formula>NOT(ISERROR(SEARCH("Rink Rats",D72)))</formula>
    </cfRule>
    <cfRule type="containsText" dxfId="1963" priority="697" operator="containsText" text="Guru">
      <formula>NOT(ISERROR(SEARCH("Guru",D72)))</formula>
    </cfRule>
    <cfRule type="containsText" dxfId="1962" priority="698" operator="containsText" text="Kryptonite">
      <formula>NOT(ISERROR(SEARCH("Kryptonite",D72)))</formula>
    </cfRule>
    <cfRule type="containsText" dxfId="1961" priority="699" operator="containsText" text="Ichi">
      <formula>NOT(ISERROR(SEARCH("Ichi",D72)))</formula>
    </cfRule>
    <cfRule type="containsText" dxfId="1960" priority="700" operator="containsText" text="Blades of Steel">
      <formula>NOT(ISERROR(SEARCH("Blades of Steel",D72)))</formula>
    </cfRule>
    <cfRule type="containsText" dxfId="1959" priority="701" operator="containsText" text="Alien">
      <formula>NOT(ISERROR(SEARCH("Alien",D72)))</formula>
    </cfRule>
    <cfRule type="containsText" dxfId="1958" priority="702" operator="containsText" text="Red Alert">
      <formula>NOT(ISERROR(SEARCH("Red Alert",D72)))</formula>
    </cfRule>
  </conditionalFormatting>
  <conditionalFormatting sqref="D74:D77">
    <cfRule type="containsText" dxfId="1957" priority="687" operator="containsText" text="Flying Moose">
      <formula>NOT(ISERROR(SEARCH("Flying Moose",D74)))</formula>
    </cfRule>
    <cfRule type="containsText" dxfId="1956" priority="688" operator="containsText" text="Rink Rats">
      <formula>NOT(ISERROR(SEARCH("Rink Rats",D74)))</formula>
    </cfRule>
    <cfRule type="containsText" dxfId="1955" priority="689" operator="containsText" text="Guru">
      <formula>NOT(ISERROR(SEARCH("Guru",D74)))</formula>
    </cfRule>
    <cfRule type="containsText" dxfId="1954" priority="690" operator="containsText" text="Kryptonite">
      <formula>NOT(ISERROR(SEARCH("Kryptonite",D74)))</formula>
    </cfRule>
    <cfRule type="containsText" dxfId="1953" priority="691" operator="containsText" text="Ichi">
      <formula>NOT(ISERROR(SEARCH("Ichi",D74)))</formula>
    </cfRule>
    <cfRule type="containsText" dxfId="1952" priority="692" operator="containsText" text="Blades of Steel">
      <formula>NOT(ISERROR(SEARCH("Blades of Steel",D74)))</formula>
    </cfRule>
    <cfRule type="containsText" dxfId="1951" priority="693" operator="containsText" text="Alien">
      <formula>NOT(ISERROR(SEARCH("Alien",D74)))</formula>
    </cfRule>
    <cfRule type="containsText" dxfId="1950" priority="694" operator="containsText" text="Red Alert">
      <formula>NOT(ISERROR(SEARCH("Red Alert",D74)))</formula>
    </cfRule>
  </conditionalFormatting>
  <conditionalFormatting sqref="D78:D85">
    <cfRule type="containsText" dxfId="1949" priority="679" operator="containsText" text="Flying Moose">
      <formula>NOT(ISERROR(SEARCH("Flying Moose",D78)))</formula>
    </cfRule>
    <cfRule type="containsText" dxfId="1948" priority="680" operator="containsText" text="Rink Rats">
      <formula>NOT(ISERROR(SEARCH("Rink Rats",D78)))</formula>
    </cfRule>
    <cfRule type="containsText" dxfId="1947" priority="681" operator="containsText" text="Victors">
      <formula>NOT(ISERROR(SEARCH("Victors",D78)))</formula>
    </cfRule>
    <cfRule type="containsText" dxfId="1946" priority="682" operator="containsText" text="Kryptonite">
      <formula>NOT(ISERROR(SEARCH("Kryptonite",D78)))</formula>
    </cfRule>
    <cfRule type="containsText" dxfId="1945" priority="683" operator="containsText" text="Ichi">
      <formula>NOT(ISERROR(SEARCH("Ichi",D78)))</formula>
    </cfRule>
    <cfRule type="containsText" dxfId="1944" priority="684" operator="containsText" text="FoDM/KB">
      <formula>NOT(ISERROR(SEARCH("FoDM/KB",D78)))</formula>
    </cfRule>
    <cfRule type="containsText" dxfId="1943" priority="685" operator="containsText" text="Alien">
      <formula>NOT(ISERROR(SEARCH("Alien",D78)))</formula>
    </cfRule>
    <cfRule type="containsText" dxfId="1942" priority="686" operator="containsText" text="Red Alert">
      <formula>NOT(ISERROR(SEARCH("Red Alert",D78)))</formula>
    </cfRule>
  </conditionalFormatting>
  <conditionalFormatting sqref="D86:D87">
    <cfRule type="containsText" dxfId="1941" priority="671" operator="containsText" text="Puckheads">
      <formula>NOT(ISERROR(SEARCH("Puckheads",D86)))</formula>
    </cfRule>
    <cfRule type="containsText" dxfId="1940" priority="672" operator="containsText" text="Rink Rats">
      <formula>NOT(ISERROR(SEARCH("Rink Rats",D86)))</formula>
    </cfRule>
    <cfRule type="containsText" dxfId="1939" priority="673" operator="containsText" text="Victors">
      <formula>NOT(ISERROR(SEARCH("Victors",D86)))</formula>
    </cfRule>
    <cfRule type="containsText" dxfId="1938" priority="674" operator="containsText" text="Kryptonite">
      <formula>NOT(ISERROR(SEARCH("Kryptonite",D86)))</formula>
    </cfRule>
    <cfRule type="containsText" dxfId="1937" priority="675" operator="containsText" text="Voodoo">
      <formula>NOT(ISERROR(SEARCH("Voodoo",D86)))</formula>
    </cfRule>
    <cfRule type="containsText" dxfId="1936" priority="676" operator="containsText" text="FoDM/KB">
      <formula>NOT(ISERROR(SEARCH("FoDM/KB",D86)))</formula>
    </cfRule>
    <cfRule type="containsText" dxfId="1935" priority="677" operator="containsText" text="Alien">
      <formula>NOT(ISERROR(SEARCH("Alien",D86)))</formula>
    </cfRule>
    <cfRule type="containsText" dxfId="1934" priority="678" operator="containsText" text="Red Alert">
      <formula>NOT(ISERROR(SEARCH("Red Alert",D86)))</formula>
    </cfRule>
  </conditionalFormatting>
  <conditionalFormatting sqref="D88:D89">
    <cfRule type="containsText" dxfId="1933" priority="663" operator="containsText" text="Puckheads">
      <formula>NOT(ISERROR(SEARCH("Puckheads",D88)))</formula>
    </cfRule>
    <cfRule type="containsText" dxfId="1932" priority="664" operator="containsText" text="Rink Rats">
      <formula>NOT(ISERROR(SEARCH("Rink Rats",D88)))</formula>
    </cfRule>
    <cfRule type="containsText" dxfId="1931" priority="665" operator="containsText" text="Victors">
      <formula>NOT(ISERROR(SEARCH("Victors",D88)))</formula>
    </cfRule>
    <cfRule type="containsText" dxfId="1930" priority="666" operator="containsText" text="Kryptonite">
      <formula>NOT(ISERROR(SEARCH("Kryptonite",D88)))</formula>
    </cfRule>
    <cfRule type="containsText" dxfId="1929" priority="667" operator="containsText" text="Voodoo">
      <formula>NOT(ISERROR(SEARCH("Voodoo",D88)))</formula>
    </cfRule>
    <cfRule type="containsText" dxfId="1928" priority="668" operator="containsText" text="FoDM/KB">
      <formula>NOT(ISERROR(SEARCH("FoDM/KB",D88)))</formula>
    </cfRule>
    <cfRule type="containsText" dxfId="1927" priority="669" operator="containsText" text="Alien">
      <formula>NOT(ISERROR(SEARCH("Alien",D88)))</formula>
    </cfRule>
    <cfRule type="containsText" dxfId="1926" priority="670" operator="containsText" text="Red Alert">
      <formula>NOT(ISERROR(SEARCH("Red Alert",D88)))</formula>
    </cfRule>
  </conditionalFormatting>
  <conditionalFormatting sqref="D90:D95">
    <cfRule type="containsText" dxfId="1925" priority="655" operator="containsText" text="Puckheads">
      <formula>NOT(ISERROR(SEARCH("Puckheads",D90)))</formula>
    </cfRule>
    <cfRule type="containsText" dxfId="1924" priority="656" operator="containsText" text="Rink Rats">
      <formula>NOT(ISERROR(SEARCH("Rink Rats",D90)))</formula>
    </cfRule>
    <cfRule type="containsText" dxfId="1923" priority="657" operator="containsText" text="Victors">
      <formula>NOT(ISERROR(SEARCH("Victors",D90)))</formula>
    </cfRule>
    <cfRule type="containsText" dxfId="1922" priority="658" operator="containsText" text="Kryptonite">
      <formula>NOT(ISERROR(SEARCH("Kryptonite",D90)))</formula>
    </cfRule>
    <cfRule type="containsText" dxfId="1921" priority="659" operator="containsText" text="Ichi">
      <formula>NOT(ISERROR(SEARCH("Ichi",D90)))</formula>
    </cfRule>
    <cfRule type="containsText" dxfId="1920" priority="660" operator="containsText" text="FoDM/KB">
      <formula>NOT(ISERROR(SEARCH("FoDM/KB",D90)))</formula>
    </cfRule>
    <cfRule type="containsText" dxfId="1919" priority="661" operator="containsText" text="Alien">
      <formula>NOT(ISERROR(SEARCH("Alien",D90)))</formula>
    </cfRule>
    <cfRule type="containsText" dxfId="1918" priority="662" operator="containsText" text="Red Alert">
      <formula>NOT(ISERROR(SEARCH("Red Alert",D90)))</formula>
    </cfRule>
  </conditionalFormatting>
  <conditionalFormatting sqref="D96:D101">
    <cfRule type="containsText" dxfId="1917" priority="647" operator="containsText" text="Flying Moose">
      <formula>NOT(ISERROR(SEARCH("Flying Moose",D96)))</formula>
    </cfRule>
    <cfRule type="containsText" dxfId="1916" priority="648" operator="containsText" text="Rink Rats">
      <formula>NOT(ISERROR(SEARCH("Rink Rats",D96)))</formula>
    </cfRule>
    <cfRule type="containsText" dxfId="1915" priority="649" operator="containsText" text="Victors">
      <formula>NOT(ISERROR(SEARCH("Victors",D96)))</formula>
    </cfRule>
    <cfRule type="containsText" dxfId="1914" priority="650" operator="containsText" text="Kryptonite">
      <formula>NOT(ISERROR(SEARCH("Kryptonite",D96)))</formula>
    </cfRule>
    <cfRule type="containsText" dxfId="1913" priority="651" operator="containsText" text="Ichi">
      <formula>NOT(ISERROR(SEARCH("Ichi",D96)))</formula>
    </cfRule>
    <cfRule type="containsText" dxfId="1912" priority="652" operator="containsText" text="FoDM/KB">
      <formula>NOT(ISERROR(SEARCH("FoDM/KB",D96)))</formula>
    </cfRule>
    <cfRule type="containsText" dxfId="1911" priority="653" operator="containsText" text="Alien">
      <formula>NOT(ISERROR(SEARCH("Alien",D96)))</formula>
    </cfRule>
    <cfRule type="containsText" dxfId="1910" priority="654" operator="containsText" text="Red Alert">
      <formula>NOT(ISERROR(SEARCH("Red Alert",D96)))</formula>
    </cfRule>
  </conditionalFormatting>
  <conditionalFormatting sqref="D103:D111">
    <cfRule type="containsText" dxfId="1909" priority="639" operator="containsText" text="Puckheads">
      <formula>NOT(ISERROR(SEARCH("Puckheads",D103)))</formula>
    </cfRule>
    <cfRule type="containsText" dxfId="1908" priority="640" operator="containsText" text="Rink Rats">
      <formula>NOT(ISERROR(SEARCH("Rink Rats",D103)))</formula>
    </cfRule>
    <cfRule type="containsText" dxfId="1907" priority="641" operator="containsText" text="Victors">
      <formula>NOT(ISERROR(SEARCH("Victors",D103)))</formula>
    </cfRule>
    <cfRule type="containsText" dxfId="1906" priority="642" operator="containsText" text="Kryptonite">
      <formula>NOT(ISERROR(SEARCH("Kryptonite",D103)))</formula>
    </cfRule>
    <cfRule type="containsText" dxfId="1905" priority="643" operator="containsText" text="Voodoo">
      <formula>NOT(ISERROR(SEARCH("Voodoo",D103)))</formula>
    </cfRule>
    <cfRule type="containsText" dxfId="1904" priority="644" operator="containsText" text="FoDM/KB">
      <formula>NOT(ISERROR(SEARCH("FoDM/KB",D103)))</formula>
    </cfRule>
    <cfRule type="containsText" dxfId="1903" priority="645" operator="containsText" text="Alien">
      <formula>NOT(ISERROR(SEARCH("Alien",D103)))</formula>
    </cfRule>
    <cfRule type="containsText" dxfId="1902" priority="646" operator="containsText" text="Red Alert">
      <formula>NOT(ISERROR(SEARCH("Red Alert",D103)))</formula>
    </cfRule>
  </conditionalFormatting>
  <conditionalFormatting sqref="E110">
    <cfRule type="duplicateValues" dxfId="1901" priority="638"/>
  </conditionalFormatting>
  <conditionalFormatting sqref="K74:K85">
    <cfRule type="expression" dxfId="1900" priority="7161">
      <formula>AND($K74="",$J74&lt;&gt;"")</formula>
    </cfRule>
  </conditionalFormatting>
  <conditionalFormatting sqref="D112:D113">
    <cfRule type="containsText" dxfId="1899" priority="630" operator="containsText" text="Puckheads">
      <formula>NOT(ISERROR(SEARCH("Puckheads",D112)))</formula>
    </cfRule>
    <cfRule type="containsText" dxfId="1898" priority="631" operator="containsText" text="Rink Rats">
      <formula>NOT(ISERROR(SEARCH("Rink Rats",D112)))</formula>
    </cfRule>
    <cfRule type="containsText" dxfId="1897" priority="632" operator="containsText" text="Guru">
      <formula>NOT(ISERROR(SEARCH("Guru",D112)))</formula>
    </cfRule>
    <cfRule type="containsText" dxfId="1896" priority="633" operator="containsText" text="Kryptonite">
      <formula>NOT(ISERROR(SEARCH("Kryptonite",D112)))</formula>
    </cfRule>
    <cfRule type="containsText" dxfId="1895" priority="634" operator="containsText" text="Ichi">
      <formula>NOT(ISERROR(SEARCH("Ichi",D112)))</formula>
    </cfRule>
    <cfRule type="containsText" dxfId="1894" priority="635" operator="containsText" text="Blades of Steel">
      <formula>NOT(ISERROR(SEARCH("Blades of Steel",D112)))</formula>
    </cfRule>
    <cfRule type="containsText" dxfId="1893" priority="636" operator="containsText" text="Alien">
      <formula>NOT(ISERROR(SEARCH("Alien",D112)))</formula>
    </cfRule>
    <cfRule type="containsText" dxfId="1892" priority="637" operator="containsText" text="Red Alert">
      <formula>NOT(ISERROR(SEARCH("Red Alert",D112)))</formula>
    </cfRule>
  </conditionalFormatting>
  <conditionalFormatting sqref="D114:D120">
    <cfRule type="containsText" dxfId="1891" priority="622" operator="containsText" text="Puckheads">
      <formula>NOT(ISERROR(SEARCH("Puckheads",D114)))</formula>
    </cfRule>
    <cfRule type="containsText" dxfId="1890" priority="623" operator="containsText" text="Rink Rats">
      <formula>NOT(ISERROR(SEARCH("Rink Rats",D114)))</formula>
    </cfRule>
    <cfRule type="containsText" dxfId="1889" priority="624" operator="containsText" text="Victors">
      <formula>NOT(ISERROR(SEARCH("Victors",D114)))</formula>
    </cfRule>
    <cfRule type="containsText" dxfId="1888" priority="625" operator="containsText" text="Kryptonite">
      <formula>NOT(ISERROR(SEARCH("Kryptonite",D114)))</formula>
    </cfRule>
    <cfRule type="containsText" dxfId="1887" priority="626" operator="containsText" text="Voodoo">
      <formula>NOT(ISERROR(SEARCH("Voodoo",D114)))</formula>
    </cfRule>
    <cfRule type="containsText" dxfId="1886" priority="627" operator="containsText" text="FoDM/KB">
      <formula>NOT(ISERROR(SEARCH("FoDM/KB",D114)))</formula>
    </cfRule>
    <cfRule type="containsText" dxfId="1885" priority="628" operator="containsText" text="Alien">
      <formula>NOT(ISERROR(SEARCH("Alien",D114)))</formula>
    </cfRule>
    <cfRule type="containsText" dxfId="1884" priority="629" operator="containsText" text="Red Alert">
      <formula>NOT(ISERROR(SEARCH("Red Alert",D114)))</formula>
    </cfRule>
  </conditionalFormatting>
  <conditionalFormatting sqref="H115">
    <cfRule type="expression" dxfId="1883" priority="621">
      <formula>AND($E115="",$F115&lt;&gt;"")</formula>
    </cfRule>
  </conditionalFormatting>
  <conditionalFormatting sqref="D121">
    <cfRule type="containsText" dxfId="1882" priority="613" operator="containsText" text="Puckheads">
      <formula>NOT(ISERROR(SEARCH("Puckheads",D121)))</formula>
    </cfRule>
    <cfRule type="containsText" dxfId="1881" priority="614" operator="containsText" text="Rink Rats">
      <formula>NOT(ISERROR(SEARCH("Rink Rats",D121)))</formula>
    </cfRule>
    <cfRule type="containsText" dxfId="1880" priority="615" operator="containsText" text="Victors">
      <formula>NOT(ISERROR(SEARCH("Victors",D121)))</formula>
    </cfRule>
    <cfRule type="containsText" dxfId="1879" priority="616" operator="containsText" text="Kryptonite">
      <formula>NOT(ISERROR(SEARCH("Kryptonite",D121)))</formula>
    </cfRule>
    <cfRule type="containsText" dxfId="1878" priority="617" operator="containsText" text="Ichi">
      <formula>NOT(ISERROR(SEARCH("Ichi",D121)))</formula>
    </cfRule>
    <cfRule type="containsText" dxfId="1877" priority="618" operator="containsText" text="FoDM/KB">
      <formula>NOT(ISERROR(SEARCH("FoDM/KB",D121)))</formula>
    </cfRule>
    <cfRule type="containsText" dxfId="1876" priority="619" operator="containsText" text="Alien">
      <formula>NOT(ISERROR(SEARCH("Alien",D121)))</formula>
    </cfRule>
    <cfRule type="containsText" dxfId="1875" priority="620" operator="containsText" text="Red Alert">
      <formula>NOT(ISERROR(SEARCH("Red Alert",D121)))</formula>
    </cfRule>
  </conditionalFormatting>
  <conditionalFormatting sqref="D122">
    <cfRule type="containsText" dxfId="1874" priority="605" operator="containsText" text="Puckheads">
      <formula>NOT(ISERROR(SEARCH("Puckheads",D122)))</formula>
    </cfRule>
    <cfRule type="containsText" dxfId="1873" priority="606" operator="containsText" text="Rink Rats">
      <formula>NOT(ISERROR(SEARCH("Rink Rats",D122)))</formula>
    </cfRule>
    <cfRule type="containsText" dxfId="1872" priority="607" operator="containsText" text="Victors">
      <formula>NOT(ISERROR(SEARCH("Victors",D122)))</formula>
    </cfRule>
    <cfRule type="containsText" dxfId="1871" priority="608" operator="containsText" text="Kryptonite">
      <formula>NOT(ISERROR(SEARCH("Kryptonite",D122)))</formula>
    </cfRule>
    <cfRule type="containsText" dxfId="1870" priority="609" operator="containsText" text="Voodoo">
      <formula>NOT(ISERROR(SEARCH("Voodoo",D122)))</formula>
    </cfRule>
    <cfRule type="containsText" dxfId="1869" priority="610" operator="containsText" text="FoDM/KB">
      <formula>NOT(ISERROR(SEARCH("FoDM/KB",D122)))</formula>
    </cfRule>
    <cfRule type="containsText" dxfId="1868" priority="611" operator="containsText" text="Alien">
      <formula>NOT(ISERROR(SEARCH("Alien",D122)))</formula>
    </cfRule>
    <cfRule type="containsText" dxfId="1867" priority="612" operator="containsText" text="Red Alert">
      <formula>NOT(ISERROR(SEARCH("Red Alert",D122)))</formula>
    </cfRule>
  </conditionalFormatting>
  <conditionalFormatting sqref="D123">
    <cfRule type="containsText" dxfId="1866" priority="597" operator="containsText" text="Puckheads">
      <formula>NOT(ISERROR(SEARCH("Puckheads",D123)))</formula>
    </cfRule>
    <cfRule type="containsText" dxfId="1865" priority="598" operator="containsText" text="Rink Rats">
      <formula>NOT(ISERROR(SEARCH("Rink Rats",D123)))</formula>
    </cfRule>
    <cfRule type="containsText" dxfId="1864" priority="599" operator="containsText" text="Victors">
      <formula>NOT(ISERROR(SEARCH("Victors",D123)))</formula>
    </cfRule>
    <cfRule type="containsText" dxfId="1863" priority="600" operator="containsText" text="Kryptonite">
      <formula>NOT(ISERROR(SEARCH("Kryptonite",D123)))</formula>
    </cfRule>
    <cfRule type="containsText" dxfId="1862" priority="601" operator="containsText" text="Voodoo">
      <formula>NOT(ISERROR(SEARCH("Voodoo",D123)))</formula>
    </cfRule>
    <cfRule type="containsText" dxfId="1861" priority="602" operator="containsText" text="FoDM/KB">
      <formula>NOT(ISERROR(SEARCH("FoDM/KB",D123)))</formula>
    </cfRule>
    <cfRule type="containsText" dxfId="1860" priority="603" operator="containsText" text="Alien">
      <formula>NOT(ISERROR(SEARCH("Alien",D123)))</formula>
    </cfRule>
    <cfRule type="containsText" dxfId="1859" priority="604" operator="containsText" text="Red Alert">
      <formula>NOT(ISERROR(SEARCH("Red Alert",D123)))</formula>
    </cfRule>
  </conditionalFormatting>
  <conditionalFormatting sqref="D124">
    <cfRule type="containsText" dxfId="1858" priority="589" operator="containsText" text="Puckheads">
      <formula>NOT(ISERROR(SEARCH("Puckheads",D124)))</formula>
    </cfRule>
    <cfRule type="containsText" dxfId="1857" priority="590" operator="containsText" text="Rink Rats">
      <formula>NOT(ISERROR(SEARCH("Rink Rats",D124)))</formula>
    </cfRule>
    <cfRule type="containsText" dxfId="1856" priority="591" operator="containsText" text="Victors">
      <formula>NOT(ISERROR(SEARCH("Victors",D124)))</formula>
    </cfRule>
    <cfRule type="containsText" dxfId="1855" priority="592" operator="containsText" text="Kryptonite">
      <formula>NOT(ISERROR(SEARCH("Kryptonite",D124)))</formula>
    </cfRule>
    <cfRule type="containsText" dxfId="1854" priority="593" operator="containsText" text="Voodoo">
      <formula>NOT(ISERROR(SEARCH("Voodoo",D124)))</formula>
    </cfRule>
    <cfRule type="containsText" dxfId="1853" priority="594" operator="containsText" text="FoDM/KB">
      <formula>NOT(ISERROR(SEARCH("FoDM/KB",D124)))</formula>
    </cfRule>
    <cfRule type="containsText" dxfId="1852" priority="595" operator="containsText" text="Alien">
      <formula>NOT(ISERROR(SEARCH("Alien",D124)))</formula>
    </cfRule>
    <cfRule type="containsText" dxfId="1851" priority="596" operator="containsText" text="Red Alert">
      <formula>NOT(ISERROR(SEARCH("Red Alert",D124)))</formula>
    </cfRule>
  </conditionalFormatting>
  <conditionalFormatting sqref="E122">
    <cfRule type="cellIs" dxfId="1850" priority="588" operator="equal">
      <formula>""</formula>
    </cfRule>
  </conditionalFormatting>
  <conditionalFormatting sqref="E122">
    <cfRule type="expression" dxfId="1849" priority="587">
      <formula>AND($E122="",$F122&lt;&gt;"")</formula>
    </cfRule>
  </conditionalFormatting>
  <conditionalFormatting sqref="G122">
    <cfRule type="duplicateValues" dxfId="1848" priority="586"/>
  </conditionalFormatting>
  <conditionalFormatting sqref="D128:D130">
    <cfRule type="containsText" dxfId="1847" priority="570" operator="containsText" text="Bathogs">
      <formula>NOT(ISERROR(SEARCH("Bathogs",D128)))</formula>
    </cfRule>
    <cfRule type="containsText" dxfId="1846" priority="571" operator="containsText" text="Rink Rats">
      <formula>NOT(ISERROR(SEARCH("Rink Rats",D128)))</formula>
    </cfRule>
    <cfRule type="containsText" dxfId="1845" priority="572" operator="containsText" text="Victors">
      <formula>NOT(ISERROR(SEARCH("Victors",D128)))</formula>
    </cfRule>
    <cfRule type="containsText" dxfId="1844" priority="573" operator="containsText" text="Kryptonite">
      <formula>NOT(ISERROR(SEARCH("Kryptonite",D128)))</formula>
    </cfRule>
    <cfRule type="containsText" dxfId="1843" priority="574" operator="containsText" text="Ichi">
      <formula>NOT(ISERROR(SEARCH("Ichi",D128)))</formula>
    </cfRule>
    <cfRule type="containsText" dxfId="1842" priority="575" operator="containsText" text="FoDM/KB">
      <formula>NOT(ISERROR(SEARCH("FoDM/KB",D128)))</formula>
    </cfRule>
    <cfRule type="containsText" dxfId="1841" priority="576" operator="containsText" text="Alien">
      <formula>NOT(ISERROR(SEARCH("Alien",D128)))</formula>
    </cfRule>
    <cfRule type="containsText" dxfId="1840" priority="577" operator="containsText" text="Red Alert">
      <formula>NOT(ISERROR(SEARCH("Red Alert",D128)))</formula>
    </cfRule>
  </conditionalFormatting>
  <conditionalFormatting sqref="D125:D127">
    <cfRule type="containsText" dxfId="1839" priority="562" operator="containsText" text="Flying Moose">
      <formula>NOT(ISERROR(SEARCH("Flying Moose",D125)))</formula>
    </cfRule>
    <cfRule type="containsText" dxfId="1838" priority="563" operator="containsText" text="Rink Rats">
      <formula>NOT(ISERROR(SEARCH("Rink Rats",D125)))</formula>
    </cfRule>
    <cfRule type="containsText" dxfId="1837" priority="564" operator="containsText" text="Victors">
      <formula>NOT(ISERROR(SEARCH("Victors",D125)))</formula>
    </cfRule>
    <cfRule type="containsText" dxfId="1836" priority="565" operator="containsText" text="Kryptonite">
      <formula>NOT(ISERROR(SEARCH("Kryptonite",D125)))</formula>
    </cfRule>
    <cfRule type="containsText" dxfId="1835" priority="566" operator="containsText" text="Ichi">
      <formula>NOT(ISERROR(SEARCH("Ichi",D125)))</formula>
    </cfRule>
    <cfRule type="containsText" dxfId="1834" priority="567" operator="containsText" text="FoDM/KB">
      <formula>NOT(ISERROR(SEARCH("FoDM/KB",D125)))</formula>
    </cfRule>
    <cfRule type="containsText" dxfId="1833" priority="568" operator="containsText" text="Alien">
      <formula>NOT(ISERROR(SEARCH("Alien",D125)))</formula>
    </cfRule>
    <cfRule type="containsText" dxfId="1832" priority="569" operator="containsText" text="Red Alert">
      <formula>NOT(ISERROR(SEARCH("Red Alert",D125)))</formula>
    </cfRule>
  </conditionalFormatting>
  <conditionalFormatting sqref="D131:D134">
    <cfRule type="containsText" dxfId="1831" priority="554" operator="containsText" text="Flying Moose">
      <formula>NOT(ISERROR(SEARCH("Flying Moose",D131)))</formula>
    </cfRule>
    <cfRule type="containsText" dxfId="1830" priority="555" operator="containsText" text="Rink Rats">
      <formula>NOT(ISERROR(SEARCH("Rink Rats",D131)))</formula>
    </cfRule>
    <cfRule type="containsText" dxfId="1829" priority="556" operator="containsText" text="Victors">
      <formula>NOT(ISERROR(SEARCH("Victors",D131)))</formula>
    </cfRule>
    <cfRule type="containsText" dxfId="1828" priority="557" operator="containsText" text="Kryptonite">
      <formula>NOT(ISERROR(SEARCH("Kryptonite",D131)))</formula>
    </cfRule>
    <cfRule type="containsText" dxfId="1827" priority="558" operator="containsText" text="Ichi">
      <formula>NOT(ISERROR(SEARCH("Ichi",D131)))</formula>
    </cfRule>
    <cfRule type="containsText" dxfId="1826" priority="559" operator="containsText" text="FoDM/KB">
      <formula>NOT(ISERROR(SEARCH("FoDM/KB",D131)))</formula>
    </cfRule>
    <cfRule type="containsText" dxfId="1825" priority="560" operator="containsText" text="Alien">
      <formula>NOT(ISERROR(SEARCH("Alien",D131)))</formula>
    </cfRule>
    <cfRule type="containsText" dxfId="1824" priority="561" operator="containsText" text="Red Alert">
      <formula>NOT(ISERROR(SEARCH("Red Alert",D131)))</formula>
    </cfRule>
  </conditionalFormatting>
  <conditionalFormatting sqref="D135:D137">
    <cfRule type="containsText" dxfId="1823" priority="546" operator="containsText" text="Flying Moose">
      <formula>NOT(ISERROR(SEARCH("Flying Moose",D135)))</formula>
    </cfRule>
    <cfRule type="containsText" dxfId="1822" priority="547" operator="containsText" text="Rink Rats">
      <formula>NOT(ISERROR(SEARCH("Rink Rats",D135)))</formula>
    </cfRule>
    <cfRule type="containsText" dxfId="1821" priority="548" operator="containsText" text="Guru">
      <formula>NOT(ISERROR(SEARCH("Guru",D135)))</formula>
    </cfRule>
    <cfRule type="containsText" dxfId="1820" priority="549" operator="containsText" text="Kryptonite">
      <formula>NOT(ISERROR(SEARCH("Kryptonite",D135)))</formula>
    </cfRule>
    <cfRule type="containsText" dxfId="1819" priority="550" operator="containsText" text="Ichi">
      <formula>NOT(ISERROR(SEARCH("Ichi",D135)))</formula>
    </cfRule>
    <cfRule type="containsText" dxfId="1818" priority="551" operator="containsText" text="Blades of Steel">
      <formula>NOT(ISERROR(SEARCH("Blades of Steel",D135)))</formula>
    </cfRule>
    <cfRule type="containsText" dxfId="1817" priority="552" operator="containsText" text="Alien">
      <formula>NOT(ISERROR(SEARCH("Alien",D135)))</formula>
    </cfRule>
    <cfRule type="containsText" dxfId="1816" priority="553" operator="containsText" text="Red Alert">
      <formula>NOT(ISERROR(SEARCH("Red Alert",D135)))</formula>
    </cfRule>
  </conditionalFormatting>
  <conditionalFormatting sqref="D138:D143">
    <cfRule type="containsText" dxfId="1815" priority="538" operator="containsText" text="Flying Moose">
      <formula>NOT(ISERROR(SEARCH("Flying Moose",D138)))</formula>
    </cfRule>
    <cfRule type="containsText" dxfId="1814" priority="539" operator="containsText" text="Rink Rats">
      <formula>NOT(ISERROR(SEARCH("Rink Rats",D138)))</formula>
    </cfRule>
    <cfRule type="containsText" dxfId="1813" priority="540" operator="containsText" text="Victors">
      <formula>NOT(ISERROR(SEARCH("Victors",D138)))</formula>
    </cfRule>
    <cfRule type="containsText" dxfId="1812" priority="541" operator="containsText" text="Kryptonite">
      <formula>NOT(ISERROR(SEARCH("Kryptonite",D138)))</formula>
    </cfRule>
    <cfRule type="containsText" dxfId="1811" priority="542" operator="containsText" text="Ichi">
      <formula>NOT(ISERROR(SEARCH("Ichi",D138)))</formula>
    </cfRule>
    <cfRule type="containsText" dxfId="1810" priority="543" operator="containsText" text="FoDM/KB">
      <formula>NOT(ISERROR(SEARCH("FoDM/KB",D138)))</formula>
    </cfRule>
    <cfRule type="containsText" dxfId="1809" priority="544" operator="containsText" text="Alien">
      <formula>NOT(ISERROR(SEARCH("Alien",D138)))</formula>
    </cfRule>
    <cfRule type="containsText" dxfId="1808" priority="545" operator="containsText" text="Red Alert">
      <formula>NOT(ISERROR(SEARCH("Red Alert",D138)))</formula>
    </cfRule>
  </conditionalFormatting>
  <conditionalFormatting sqref="D144:D145">
    <cfRule type="containsText" dxfId="1807" priority="530" operator="containsText" text="Puckheads">
      <formula>NOT(ISERROR(SEARCH("Puckheads",D144)))</formula>
    </cfRule>
    <cfRule type="containsText" dxfId="1806" priority="531" operator="containsText" text="Rink Rats">
      <formula>NOT(ISERROR(SEARCH("Rink Rats",D144)))</formula>
    </cfRule>
    <cfRule type="containsText" dxfId="1805" priority="532" operator="containsText" text="Victors">
      <formula>NOT(ISERROR(SEARCH("Victors",D144)))</formula>
    </cfRule>
    <cfRule type="containsText" dxfId="1804" priority="533" operator="containsText" text="Kryptonite">
      <formula>NOT(ISERROR(SEARCH("Kryptonite",D144)))</formula>
    </cfRule>
    <cfRule type="containsText" dxfId="1803" priority="534" operator="containsText" text="Ichi">
      <formula>NOT(ISERROR(SEARCH("Ichi",D144)))</formula>
    </cfRule>
    <cfRule type="containsText" dxfId="1802" priority="535" operator="containsText" text="FoDM/KB">
      <formula>NOT(ISERROR(SEARCH("FoDM/KB",D144)))</formula>
    </cfRule>
    <cfRule type="containsText" dxfId="1801" priority="536" operator="containsText" text="Alien">
      <formula>NOT(ISERROR(SEARCH("Alien",D144)))</formula>
    </cfRule>
    <cfRule type="containsText" dxfId="1800" priority="537" operator="containsText" text="Red Alert">
      <formula>NOT(ISERROR(SEARCH("Red Alert",D144)))</formula>
    </cfRule>
  </conditionalFormatting>
  <conditionalFormatting sqref="D146:D150">
    <cfRule type="containsText" dxfId="1799" priority="522" operator="containsText" text="Flying Moose">
      <formula>NOT(ISERROR(SEARCH("Flying Moose",D146)))</formula>
    </cfRule>
    <cfRule type="containsText" dxfId="1798" priority="523" operator="containsText" text="Rink Rats">
      <formula>NOT(ISERROR(SEARCH("Rink Rats",D146)))</formula>
    </cfRule>
    <cfRule type="containsText" dxfId="1797" priority="524" operator="containsText" text="Victors">
      <formula>NOT(ISERROR(SEARCH("Victors",D146)))</formula>
    </cfRule>
    <cfRule type="containsText" dxfId="1796" priority="525" operator="containsText" text="Kryptonite">
      <formula>NOT(ISERROR(SEARCH("Kryptonite",D146)))</formula>
    </cfRule>
    <cfRule type="containsText" dxfId="1795" priority="526" operator="containsText" text="Ichi">
      <formula>NOT(ISERROR(SEARCH("Ichi",D146)))</formula>
    </cfRule>
    <cfRule type="containsText" dxfId="1794" priority="527" operator="containsText" text="FoDM/KB">
      <formula>NOT(ISERROR(SEARCH("FoDM/KB",D146)))</formula>
    </cfRule>
    <cfRule type="containsText" dxfId="1793" priority="528" operator="containsText" text="Alien">
      <formula>NOT(ISERROR(SEARCH("Alien",D146)))</formula>
    </cfRule>
    <cfRule type="containsText" dxfId="1792" priority="529" operator="containsText" text="Red Alert">
      <formula>NOT(ISERROR(SEARCH("Red Alert",D146)))</formula>
    </cfRule>
  </conditionalFormatting>
  <conditionalFormatting sqref="D151:D162">
    <cfRule type="containsText" dxfId="1791" priority="514" operator="containsText" text="Puckheads">
      <formula>NOT(ISERROR(SEARCH("Puckheads",D151)))</formula>
    </cfRule>
    <cfRule type="containsText" dxfId="1790" priority="515" operator="containsText" text="Rink Rats">
      <formula>NOT(ISERROR(SEARCH("Rink Rats",D151)))</formula>
    </cfRule>
    <cfRule type="containsText" dxfId="1789" priority="516" operator="containsText" text="Guru">
      <formula>NOT(ISERROR(SEARCH("Guru",D151)))</formula>
    </cfRule>
    <cfRule type="containsText" dxfId="1788" priority="517" operator="containsText" text="Kryptonite">
      <formula>NOT(ISERROR(SEARCH("Kryptonite",D151)))</formula>
    </cfRule>
    <cfRule type="containsText" dxfId="1787" priority="518" operator="containsText" text="Ichi">
      <formula>NOT(ISERROR(SEARCH("Ichi",D151)))</formula>
    </cfRule>
    <cfRule type="containsText" dxfId="1786" priority="519" operator="containsText" text="Blades of Steel">
      <formula>NOT(ISERROR(SEARCH("Blades of Steel",D151)))</formula>
    </cfRule>
    <cfRule type="containsText" dxfId="1785" priority="520" operator="containsText" text="Alien">
      <formula>NOT(ISERROR(SEARCH("Alien",D151)))</formula>
    </cfRule>
    <cfRule type="containsText" dxfId="1784" priority="521" operator="containsText" text="Red Alert">
      <formula>NOT(ISERROR(SEARCH("Red Alert",D151)))</formula>
    </cfRule>
  </conditionalFormatting>
  <conditionalFormatting sqref="D163">
    <cfRule type="containsText" dxfId="1783" priority="506" operator="containsText" text="Puckheads">
      <formula>NOT(ISERROR(SEARCH("Puckheads",D163)))</formula>
    </cfRule>
    <cfRule type="containsText" dxfId="1782" priority="507" operator="containsText" text="Rink Rats">
      <formula>NOT(ISERROR(SEARCH("Rink Rats",D163)))</formula>
    </cfRule>
    <cfRule type="containsText" dxfId="1781" priority="508" operator="containsText" text="Victors">
      <formula>NOT(ISERROR(SEARCH("Victors",D163)))</formula>
    </cfRule>
    <cfRule type="containsText" dxfId="1780" priority="509" operator="containsText" text="Kryptonite">
      <formula>NOT(ISERROR(SEARCH("Kryptonite",D163)))</formula>
    </cfRule>
    <cfRule type="containsText" dxfId="1779" priority="510" operator="containsText" text="Voodoo">
      <formula>NOT(ISERROR(SEARCH("Voodoo",D163)))</formula>
    </cfRule>
    <cfRule type="containsText" dxfId="1778" priority="511" operator="containsText" text="FoDM/KB">
      <formula>NOT(ISERROR(SEARCH("FoDM/KB",D163)))</formula>
    </cfRule>
    <cfRule type="containsText" dxfId="1777" priority="512" operator="containsText" text="Alien">
      <formula>NOT(ISERROR(SEARCH("Alien",D163)))</formula>
    </cfRule>
    <cfRule type="containsText" dxfId="1776" priority="513" operator="containsText" text="Red Alert">
      <formula>NOT(ISERROR(SEARCH("Red Alert",D163)))</formula>
    </cfRule>
  </conditionalFormatting>
  <conditionalFormatting sqref="D164">
    <cfRule type="containsText" dxfId="1775" priority="498" operator="containsText" text="Puckheads">
      <formula>NOT(ISERROR(SEARCH("Puckheads",D164)))</formula>
    </cfRule>
    <cfRule type="containsText" dxfId="1774" priority="499" operator="containsText" text="Rink Rats">
      <formula>NOT(ISERROR(SEARCH("Rink Rats",D164)))</formula>
    </cfRule>
    <cfRule type="containsText" dxfId="1773" priority="500" operator="containsText" text="Victors">
      <formula>NOT(ISERROR(SEARCH("Victors",D164)))</formula>
    </cfRule>
    <cfRule type="containsText" dxfId="1772" priority="501" operator="containsText" text="Kryptonite">
      <formula>NOT(ISERROR(SEARCH("Kryptonite",D164)))</formula>
    </cfRule>
    <cfRule type="containsText" dxfId="1771" priority="502" operator="containsText" text="Voodoo">
      <formula>NOT(ISERROR(SEARCH("Voodoo",D164)))</formula>
    </cfRule>
    <cfRule type="containsText" dxfId="1770" priority="503" operator="containsText" text="FoDM/KB">
      <formula>NOT(ISERROR(SEARCH("FoDM/KB",D164)))</formula>
    </cfRule>
    <cfRule type="containsText" dxfId="1769" priority="504" operator="containsText" text="Alien">
      <formula>NOT(ISERROR(SEARCH("Alien",D164)))</formula>
    </cfRule>
    <cfRule type="containsText" dxfId="1768" priority="505" operator="containsText" text="Red Alert">
      <formula>NOT(ISERROR(SEARCH("Red Alert",D164)))</formula>
    </cfRule>
  </conditionalFormatting>
  <conditionalFormatting sqref="D165:D169">
    <cfRule type="containsText" dxfId="1767" priority="490" operator="containsText" text="Flying Moose">
      <formula>NOT(ISERROR(SEARCH("Flying Moose",D165)))</formula>
    </cfRule>
    <cfRule type="containsText" dxfId="1766" priority="491" operator="containsText" text="Rink Rats">
      <formula>NOT(ISERROR(SEARCH("Rink Rats",D165)))</formula>
    </cfRule>
    <cfRule type="containsText" dxfId="1765" priority="492" operator="containsText" text="Guru">
      <formula>NOT(ISERROR(SEARCH("Guru",D165)))</formula>
    </cfRule>
    <cfRule type="containsText" dxfId="1764" priority="493" operator="containsText" text="Kryptonite">
      <formula>NOT(ISERROR(SEARCH("Kryptonite",D165)))</formula>
    </cfRule>
    <cfRule type="containsText" dxfId="1763" priority="494" operator="containsText" text="Ichi">
      <formula>NOT(ISERROR(SEARCH("Ichi",D165)))</formula>
    </cfRule>
    <cfRule type="containsText" dxfId="1762" priority="495" operator="containsText" text="Blades of Steel">
      <formula>NOT(ISERROR(SEARCH("Blades of Steel",D165)))</formula>
    </cfRule>
    <cfRule type="containsText" dxfId="1761" priority="496" operator="containsText" text="Alien">
      <formula>NOT(ISERROR(SEARCH("Alien",D165)))</formula>
    </cfRule>
    <cfRule type="containsText" dxfId="1760" priority="497" operator="containsText" text="Red Alert">
      <formula>NOT(ISERROR(SEARCH("Red Alert",D165)))</formula>
    </cfRule>
  </conditionalFormatting>
  <conditionalFormatting sqref="D170">
    <cfRule type="containsText" dxfId="1759" priority="482" operator="containsText" text="Bathogs">
      <formula>NOT(ISERROR(SEARCH("Bathogs",D170)))</formula>
    </cfRule>
    <cfRule type="containsText" dxfId="1758" priority="483" operator="containsText" text="Rink Rats">
      <formula>NOT(ISERROR(SEARCH("Rink Rats",D170)))</formula>
    </cfRule>
    <cfRule type="containsText" dxfId="1757" priority="484" operator="containsText" text="Victors">
      <formula>NOT(ISERROR(SEARCH("Victors",D170)))</formula>
    </cfRule>
    <cfRule type="containsText" dxfId="1756" priority="485" operator="containsText" text="Kryptonite">
      <formula>NOT(ISERROR(SEARCH("Kryptonite",D170)))</formula>
    </cfRule>
    <cfRule type="containsText" dxfId="1755" priority="486" operator="containsText" text="Ichi">
      <formula>NOT(ISERROR(SEARCH("Ichi",D170)))</formula>
    </cfRule>
    <cfRule type="containsText" dxfId="1754" priority="487" operator="containsText" text="FoDM/KB">
      <formula>NOT(ISERROR(SEARCH("FoDM/KB",D170)))</formula>
    </cfRule>
    <cfRule type="containsText" dxfId="1753" priority="488" operator="containsText" text="Alien">
      <formula>NOT(ISERROR(SEARCH("Alien",D170)))</formula>
    </cfRule>
    <cfRule type="containsText" dxfId="1752" priority="489" operator="containsText" text="Red Alert">
      <formula>NOT(ISERROR(SEARCH("Red Alert",D170)))</formula>
    </cfRule>
  </conditionalFormatting>
  <conditionalFormatting sqref="D171:D178">
    <cfRule type="containsText" dxfId="1751" priority="474" operator="containsText" text="Puckheads">
      <formula>NOT(ISERROR(SEARCH("Puckheads",D171)))</formula>
    </cfRule>
    <cfRule type="containsText" dxfId="1750" priority="475" operator="containsText" text="Rink Rats">
      <formula>NOT(ISERROR(SEARCH("Rink Rats",D171)))</formula>
    </cfRule>
    <cfRule type="containsText" dxfId="1749" priority="476" operator="containsText" text="Victors">
      <formula>NOT(ISERROR(SEARCH("Victors",D171)))</formula>
    </cfRule>
    <cfRule type="containsText" dxfId="1748" priority="477" operator="containsText" text="Kryptonite">
      <formula>NOT(ISERROR(SEARCH("Kryptonite",D171)))</formula>
    </cfRule>
    <cfRule type="containsText" dxfId="1747" priority="478" operator="containsText" text="Voodoo">
      <formula>NOT(ISERROR(SEARCH("Voodoo",D171)))</formula>
    </cfRule>
    <cfRule type="containsText" dxfId="1746" priority="479" operator="containsText" text="FoDM/KB">
      <formula>NOT(ISERROR(SEARCH("FoDM/KB",D171)))</formula>
    </cfRule>
    <cfRule type="containsText" dxfId="1745" priority="480" operator="containsText" text="Alien">
      <formula>NOT(ISERROR(SEARCH("Alien",D171)))</formula>
    </cfRule>
    <cfRule type="containsText" dxfId="1744" priority="481" operator="containsText" text="Red Alert">
      <formula>NOT(ISERROR(SEARCH("Red Alert",D171)))</formula>
    </cfRule>
  </conditionalFormatting>
  <conditionalFormatting sqref="E168:E169">
    <cfRule type="duplicateValues" dxfId="1743" priority="473"/>
  </conditionalFormatting>
  <conditionalFormatting sqref="E165:E167">
    <cfRule type="cellIs" dxfId="1742" priority="472" operator="equal">
      <formula>""</formula>
    </cfRule>
  </conditionalFormatting>
  <conditionalFormatting sqref="E165:E167">
    <cfRule type="expression" dxfId="1741" priority="471">
      <formula>AND($G165="",$H165&lt;&gt;"")</formula>
    </cfRule>
  </conditionalFormatting>
  <conditionalFormatting sqref="D179:D184">
    <cfRule type="containsText" dxfId="1740" priority="463" operator="containsText" text="Puckheads">
      <formula>NOT(ISERROR(SEARCH("Puckheads",D179)))</formula>
    </cfRule>
    <cfRule type="containsText" dxfId="1739" priority="464" operator="containsText" text="Rink Rats">
      <formula>NOT(ISERROR(SEARCH("Rink Rats",D179)))</formula>
    </cfRule>
    <cfRule type="containsText" dxfId="1738" priority="465" operator="containsText" text="Victors">
      <formula>NOT(ISERROR(SEARCH("Victors",D179)))</formula>
    </cfRule>
    <cfRule type="containsText" dxfId="1737" priority="466" operator="containsText" text="Kryptonite">
      <formula>NOT(ISERROR(SEARCH("Kryptonite",D179)))</formula>
    </cfRule>
    <cfRule type="containsText" dxfId="1736" priority="467" operator="containsText" text="Voodoo">
      <formula>NOT(ISERROR(SEARCH("Voodoo",D179)))</formula>
    </cfRule>
    <cfRule type="containsText" dxfId="1735" priority="468" operator="containsText" text="FoDM/KB">
      <formula>NOT(ISERROR(SEARCH("FoDM/KB",D179)))</formula>
    </cfRule>
    <cfRule type="containsText" dxfId="1734" priority="469" operator="containsText" text="Alien">
      <formula>NOT(ISERROR(SEARCH("Alien",D179)))</formula>
    </cfRule>
    <cfRule type="containsText" dxfId="1733" priority="470" operator="containsText" text="Red Alert">
      <formula>NOT(ISERROR(SEARCH("Red Alert",D179)))</formula>
    </cfRule>
  </conditionalFormatting>
  <conditionalFormatting sqref="D185">
    <cfRule type="containsText" dxfId="1732" priority="455" operator="containsText" text="Puckheads">
      <formula>NOT(ISERROR(SEARCH("Puckheads",D185)))</formula>
    </cfRule>
    <cfRule type="containsText" dxfId="1731" priority="456" operator="containsText" text="Rink Rats">
      <formula>NOT(ISERROR(SEARCH("Rink Rats",D185)))</formula>
    </cfRule>
    <cfRule type="containsText" dxfId="1730" priority="457" operator="containsText" text="Guru">
      <formula>NOT(ISERROR(SEARCH("Guru",D185)))</formula>
    </cfRule>
    <cfRule type="containsText" dxfId="1729" priority="458" operator="containsText" text="Kryptonite">
      <formula>NOT(ISERROR(SEARCH("Kryptonite",D185)))</formula>
    </cfRule>
    <cfRule type="containsText" dxfId="1728" priority="459" operator="containsText" text="Ichi">
      <formula>NOT(ISERROR(SEARCH("Ichi",D185)))</formula>
    </cfRule>
    <cfRule type="containsText" dxfId="1727" priority="460" operator="containsText" text="Blades of Steel">
      <formula>NOT(ISERROR(SEARCH("Blades of Steel",D185)))</formula>
    </cfRule>
    <cfRule type="containsText" dxfId="1726" priority="461" operator="containsText" text="Alien">
      <formula>NOT(ISERROR(SEARCH("Alien",D185)))</formula>
    </cfRule>
    <cfRule type="containsText" dxfId="1725" priority="462" operator="containsText" text="Red Alert">
      <formula>NOT(ISERROR(SEARCH("Red Alert",D185)))</formula>
    </cfRule>
  </conditionalFormatting>
  <conditionalFormatting sqref="D194:D195">
    <cfRule type="containsText" dxfId="1724" priority="447" operator="containsText" text="Bathogs">
      <formula>NOT(ISERROR(SEARCH("Bathogs",D194)))</formula>
    </cfRule>
    <cfRule type="containsText" dxfId="1723" priority="448" operator="containsText" text="Rink Rats">
      <formula>NOT(ISERROR(SEARCH("Rink Rats",D194)))</formula>
    </cfRule>
    <cfRule type="containsText" dxfId="1722" priority="449" operator="containsText" text="Victors">
      <formula>NOT(ISERROR(SEARCH("Victors",D194)))</formula>
    </cfRule>
    <cfRule type="containsText" dxfId="1721" priority="450" operator="containsText" text="Kryptonite">
      <formula>NOT(ISERROR(SEARCH("Kryptonite",D194)))</formula>
    </cfRule>
    <cfRule type="containsText" dxfId="1720" priority="451" operator="containsText" text="Ichi">
      <formula>NOT(ISERROR(SEARCH("Ichi",D194)))</formula>
    </cfRule>
    <cfRule type="containsText" dxfId="1719" priority="452" operator="containsText" text="FoDM/KB">
      <formula>NOT(ISERROR(SEARCH("FoDM/KB",D194)))</formula>
    </cfRule>
    <cfRule type="containsText" dxfId="1718" priority="453" operator="containsText" text="Alien">
      <formula>NOT(ISERROR(SEARCH("Alien",D194)))</formula>
    </cfRule>
    <cfRule type="containsText" dxfId="1717" priority="454" operator="containsText" text="Red Alert">
      <formula>NOT(ISERROR(SEARCH("Red Alert",D194)))</formula>
    </cfRule>
  </conditionalFormatting>
  <conditionalFormatting sqref="H194">
    <cfRule type="expression" dxfId="1716" priority="446">
      <formula>AND($E194="",$F194&lt;&gt;"")</formula>
    </cfRule>
  </conditionalFormatting>
  <conditionalFormatting sqref="D196:D197">
    <cfRule type="containsText" dxfId="1715" priority="438" operator="containsText" text="Flying Moose">
      <formula>NOT(ISERROR(SEARCH("Flying Moose",D196)))</formula>
    </cfRule>
    <cfRule type="containsText" dxfId="1714" priority="439" operator="containsText" text="Rink Rats">
      <formula>NOT(ISERROR(SEARCH("Rink Rats",D196)))</formula>
    </cfRule>
    <cfRule type="containsText" dxfId="1713" priority="440" operator="containsText" text="Victors">
      <formula>NOT(ISERROR(SEARCH("Victors",D196)))</formula>
    </cfRule>
    <cfRule type="containsText" dxfId="1712" priority="441" operator="containsText" text="Kryptonite">
      <formula>NOT(ISERROR(SEARCH("Kryptonite",D196)))</formula>
    </cfRule>
    <cfRule type="containsText" dxfId="1711" priority="442" operator="containsText" text="Ichi">
      <formula>NOT(ISERROR(SEARCH("Ichi",D196)))</formula>
    </cfRule>
    <cfRule type="containsText" dxfId="1710" priority="443" operator="containsText" text="FoDM/KB">
      <formula>NOT(ISERROR(SEARCH("FoDM/KB",D196)))</formula>
    </cfRule>
    <cfRule type="containsText" dxfId="1709" priority="444" operator="containsText" text="Alien">
      <formula>NOT(ISERROR(SEARCH("Alien",D196)))</formula>
    </cfRule>
    <cfRule type="containsText" dxfId="1708" priority="445" operator="containsText" text="Red Alert">
      <formula>NOT(ISERROR(SEARCH("Red Alert",D196)))</formula>
    </cfRule>
  </conditionalFormatting>
  <conditionalFormatting sqref="D198:D202">
    <cfRule type="containsText" dxfId="1707" priority="430" operator="containsText" text="Flying Moose">
      <formula>NOT(ISERROR(SEARCH("Flying Moose",D198)))</formula>
    </cfRule>
    <cfRule type="containsText" dxfId="1706" priority="431" operator="containsText" text="Rink Rats">
      <formula>NOT(ISERROR(SEARCH("Rink Rats",D198)))</formula>
    </cfRule>
    <cfRule type="containsText" dxfId="1705" priority="432" operator="containsText" text="Guru">
      <formula>NOT(ISERROR(SEARCH("Guru",D198)))</formula>
    </cfRule>
    <cfRule type="containsText" dxfId="1704" priority="433" operator="containsText" text="Kryptonite">
      <formula>NOT(ISERROR(SEARCH("Kryptonite",D198)))</formula>
    </cfRule>
    <cfRule type="containsText" dxfId="1703" priority="434" operator="containsText" text="Ichi">
      <formula>NOT(ISERROR(SEARCH("Ichi",D198)))</formula>
    </cfRule>
    <cfRule type="containsText" dxfId="1702" priority="435" operator="containsText" text="Blades of Steel">
      <formula>NOT(ISERROR(SEARCH("Blades of Steel",D198)))</formula>
    </cfRule>
    <cfRule type="containsText" dxfId="1701" priority="436" operator="containsText" text="Alien">
      <formula>NOT(ISERROR(SEARCH("Alien",D198)))</formula>
    </cfRule>
    <cfRule type="containsText" dxfId="1700" priority="437" operator="containsText" text="Red Alert">
      <formula>NOT(ISERROR(SEARCH("Red Alert",D198)))</formula>
    </cfRule>
  </conditionalFormatting>
  <conditionalFormatting sqref="D203:D206">
    <cfRule type="containsText" dxfId="1699" priority="422" operator="containsText" text="Puckheads">
      <formula>NOT(ISERROR(SEARCH("Puckheads",D203)))</formula>
    </cfRule>
    <cfRule type="containsText" dxfId="1698" priority="423" operator="containsText" text="Rink Rats">
      <formula>NOT(ISERROR(SEARCH("Rink Rats",D203)))</formula>
    </cfRule>
    <cfRule type="containsText" dxfId="1697" priority="424" operator="containsText" text="Victors">
      <formula>NOT(ISERROR(SEARCH("Victors",D203)))</formula>
    </cfRule>
    <cfRule type="containsText" dxfId="1696" priority="425" operator="containsText" text="Kryptonite">
      <formula>NOT(ISERROR(SEARCH("Kryptonite",D203)))</formula>
    </cfRule>
    <cfRule type="containsText" dxfId="1695" priority="426" operator="containsText" text="Ichi">
      <formula>NOT(ISERROR(SEARCH("Ichi",D203)))</formula>
    </cfRule>
    <cfRule type="containsText" dxfId="1694" priority="427" operator="containsText" text="FoDM/KB">
      <formula>NOT(ISERROR(SEARCH("FoDM/KB",D203)))</formula>
    </cfRule>
    <cfRule type="containsText" dxfId="1693" priority="428" operator="containsText" text="Alien">
      <formula>NOT(ISERROR(SEARCH("Alien",D203)))</formula>
    </cfRule>
    <cfRule type="containsText" dxfId="1692" priority="429" operator="containsText" text="Red Alert">
      <formula>NOT(ISERROR(SEARCH("Red Alert",D203)))</formula>
    </cfRule>
  </conditionalFormatting>
  <conditionalFormatting sqref="D207:D220">
    <cfRule type="containsText" dxfId="1691" priority="414" operator="containsText" text="Puckheads">
      <formula>NOT(ISERROR(SEARCH("Puckheads",D207)))</formula>
    </cfRule>
    <cfRule type="containsText" dxfId="1690" priority="415" operator="containsText" text="Rink Rats">
      <formula>NOT(ISERROR(SEARCH("Rink Rats",D207)))</formula>
    </cfRule>
    <cfRule type="containsText" dxfId="1689" priority="416" operator="containsText" text="Guru">
      <formula>NOT(ISERROR(SEARCH("Guru",D207)))</formula>
    </cfRule>
    <cfRule type="containsText" dxfId="1688" priority="417" operator="containsText" text="Kryptonite">
      <formula>NOT(ISERROR(SEARCH("Kryptonite",D207)))</formula>
    </cfRule>
    <cfRule type="containsText" dxfId="1687" priority="418" operator="containsText" text="Ichi">
      <formula>NOT(ISERROR(SEARCH("Ichi",D207)))</formula>
    </cfRule>
    <cfRule type="containsText" dxfId="1686" priority="419" operator="containsText" text="Blades of Steel">
      <formula>NOT(ISERROR(SEARCH("Blades of Steel",D207)))</formula>
    </cfRule>
    <cfRule type="containsText" dxfId="1685" priority="420" operator="containsText" text="Alien">
      <formula>NOT(ISERROR(SEARCH("Alien",D207)))</formula>
    </cfRule>
    <cfRule type="containsText" dxfId="1684" priority="421" operator="containsText" text="Red Alert">
      <formula>NOT(ISERROR(SEARCH("Red Alert",D207)))</formula>
    </cfRule>
  </conditionalFormatting>
  <conditionalFormatting sqref="D221:D222">
    <cfRule type="containsText" dxfId="1683" priority="406" operator="containsText" text="Flying Moose">
      <formula>NOT(ISERROR(SEARCH("Flying Moose",D221)))</formula>
    </cfRule>
    <cfRule type="containsText" dxfId="1682" priority="407" operator="containsText" text="Rink Rats">
      <formula>NOT(ISERROR(SEARCH("Rink Rats",D221)))</formula>
    </cfRule>
    <cfRule type="containsText" dxfId="1681" priority="408" operator="containsText" text="Guru">
      <formula>NOT(ISERROR(SEARCH("Guru",D221)))</formula>
    </cfRule>
    <cfRule type="containsText" dxfId="1680" priority="409" operator="containsText" text="Kryptonite">
      <formula>NOT(ISERROR(SEARCH("Kryptonite",D221)))</formula>
    </cfRule>
    <cfRule type="containsText" dxfId="1679" priority="410" operator="containsText" text="Ichi">
      <formula>NOT(ISERROR(SEARCH("Ichi",D221)))</formula>
    </cfRule>
    <cfRule type="containsText" dxfId="1678" priority="411" operator="containsText" text="Blades of Steel">
      <formula>NOT(ISERROR(SEARCH("Blades of Steel",D221)))</formula>
    </cfRule>
    <cfRule type="containsText" dxfId="1677" priority="412" operator="containsText" text="Alien">
      <formula>NOT(ISERROR(SEARCH("Alien",D221)))</formula>
    </cfRule>
    <cfRule type="containsText" dxfId="1676" priority="413" operator="containsText" text="Red Alert">
      <formula>NOT(ISERROR(SEARCH("Red Alert",D221)))</formula>
    </cfRule>
  </conditionalFormatting>
  <conditionalFormatting sqref="D223">
    <cfRule type="containsText" dxfId="1675" priority="398" operator="containsText" text="Flying Moose">
      <formula>NOT(ISERROR(SEARCH("Flying Moose",D223)))</formula>
    </cfRule>
    <cfRule type="containsText" dxfId="1674" priority="399" operator="containsText" text="Rink Rats">
      <formula>NOT(ISERROR(SEARCH("Rink Rats",D223)))</formula>
    </cfRule>
    <cfRule type="containsText" dxfId="1673" priority="400" operator="containsText" text="Victors">
      <formula>NOT(ISERROR(SEARCH("Victors",D223)))</formula>
    </cfRule>
    <cfRule type="containsText" dxfId="1672" priority="401" operator="containsText" text="Kryptonite">
      <formula>NOT(ISERROR(SEARCH("Kryptonite",D223)))</formula>
    </cfRule>
    <cfRule type="containsText" dxfId="1671" priority="402" operator="containsText" text="Ichi">
      <formula>NOT(ISERROR(SEARCH("Ichi",D223)))</formula>
    </cfRule>
    <cfRule type="containsText" dxfId="1670" priority="403" operator="containsText" text="FoDM/KB">
      <formula>NOT(ISERROR(SEARCH("FoDM/KB",D223)))</formula>
    </cfRule>
    <cfRule type="containsText" dxfId="1669" priority="404" operator="containsText" text="Alien">
      <formula>NOT(ISERROR(SEARCH("Alien",D223)))</formula>
    </cfRule>
    <cfRule type="containsText" dxfId="1668" priority="405" operator="containsText" text="Red Alert">
      <formula>NOT(ISERROR(SEARCH("Red Alert",D223)))</formula>
    </cfRule>
  </conditionalFormatting>
  <conditionalFormatting sqref="D233:D235">
    <cfRule type="containsText" dxfId="1667" priority="390" operator="containsText" text="Bathogs">
      <formula>NOT(ISERROR(SEARCH("Bathogs",D233)))</formula>
    </cfRule>
    <cfRule type="containsText" dxfId="1666" priority="391" operator="containsText" text="Rink Rats">
      <formula>NOT(ISERROR(SEARCH("Rink Rats",D233)))</formula>
    </cfRule>
    <cfRule type="containsText" dxfId="1665" priority="392" operator="containsText" text="Victors">
      <formula>NOT(ISERROR(SEARCH("Victors",D233)))</formula>
    </cfRule>
    <cfRule type="containsText" dxfId="1664" priority="393" operator="containsText" text="Kryptonite">
      <formula>NOT(ISERROR(SEARCH("Kryptonite",D233)))</formula>
    </cfRule>
    <cfRule type="containsText" dxfId="1663" priority="394" operator="containsText" text="Ichi">
      <formula>NOT(ISERROR(SEARCH("Ichi",D233)))</formula>
    </cfRule>
    <cfRule type="containsText" dxfId="1662" priority="395" operator="containsText" text="FoDM/KB">
      <formula>NOT(ISERROR(SEARCH("FoDM/KB",D233)))</formula>
    </cfRule>
    <cfRule type="containsText" dxfId="1661" priority="396" operator="containsText" text="Alien">
      <formula>NOT(ISERROR(SEARCH("Alien",D233)))</formula>
    </cfRule>
    <cfRule type="containsText" dxfId="1660" priority="397" operator="containsText" text="Red Alert">
      <formula>NOT(ISERROR(SEARCH("Red Alert",D233)))</formula>
    </cfRule>
  </conditionalFormatting>
  <conditionalFormatting sqref="D241">
    <cfRule type="containsText" dxfId="1659" priority="382" operator="containsText" text="Puckheads">
      <formula>NOT(ISERROR(SEARCH("Puckheads",D241)))</formula>
    </cfRule>
    <cfRule type="containsText" dxfId="1658" priority="383" operator="containsText" text="Rink Rats">
      <formula>NOT(ISERROR(SEARCH("Rink Rats",D241)))</formula>
    </cfRule>
    <cfRule type="containsText" dxfId="1657" priority="384" operator="containsText" text="Victors">
      <formula>NOT(ISERROR(SEARCH("Victors",D241)))</formula>
    </cfRule>
    <cfRule type="containsText" dxfId="1656" priority="385" operator="containsText" text="Kryptonite">
      <formula>NOT(ISERROR(SEARCH("Kryptonite",D241)))</formula>
    </cfRule>
    <cfRule type="containsText" dxfId="1655" priority="386" operator="containsText" text="Ichi">
      <formula>NOT(ISERROR(SEARCH("Ichi",D241)))</formula>
    </cfRule>
    <cfRule type="containsText" dxfId="1654" priority="387" operator="containsText" text="FoDM/KB">
      <formula>NOT(ISERROR(SEARCH("FoDM/KB",D241)))</formula>
    </cfRule>
    <cfRule type="containsText" dxfId="1653" priority="388" operator="containsText" text="Alien">
      <formula>NOT(ISERROR(SEARCH("Alien",D241)))</formula>
    </cfRule>
    <cfRule type="containsText" dxfId="1652" priority="389" operator="containsText" text="Red Alert">
      <formula>NOT(ISERROR(SEARCH("Red Alert",D241)))</formula>
    </cfRule>
  </conditionalFormatting>
  <conditionalFormatting sqref="D250:D253">
    <cfRule type="containsText" dxfId="1651" priority="374" operator="containsText" text="Flying Moose">
      <formula>NOT(ISERROR(SEARCH("Flying Moose",D250)))</formula>
    </cfRule>
    <cfRule type="containsText" dxfId="1650" priority="375" operator="containsText" text="Rink Rats">
      <formula>NOT(ISERROR(SEARCH("Rink Rats",D250)))</formula>
    </cfRule>
    <cfRule type="containsText" dxfId="1649" priority="376" operator="containsText" text="Victors">
      <formula>NOT(ISERROR(SEARCH("Victors",D250)))</formula>
    </cfRule>
    <cfRule type="containsText" dxfId="1648" priority="377" operator="containsText" text="Kryptonite">
      <formula>NOT(ISERROR(SEARCH("Kryptonite",D250)))</formula>
    </cfRule>
    <cfRule type="containsText" dxfId="1647" priority="378" operator="containsText" text="Ichi">
      <formula>NOT(ISERROR(SEARCH("Ichi",D250)))</formula>
    </cfRule>
    <cfRule type="containsText" dxfId="1646" priority="379" operator="containsText" text="FoDM/KB">
      <formula>NOT(ISERROR(SEARCH("FoDM/KB",D250)))</formula>
    </cfRule>
    <cfRule type="containsText" dxfId="1645" priority="380" operator="containsText" text="Alien">
      <formula>NOT(ISERROR(SEARCH("Alien",D250)))</formula>
    </cfRule>
    <cfRule type="containsText" dxfId="1644" priority="381" operator="containsText" text="Red Alert">
      <formula>NOT(ISERROR(SEARCH("Red Alert",D250)))</formula>
    </cfRule>
  </conditionalFormatting>
  <conditionalFormatting sqref="D254:D255">
    <cfRule type="containsText" dxfId="1643" priority="366" operator="containsText" text="Puckheads">
      <formula>NOT(ISERROR(SEARCH("Puckheads",D254)))</formula>
    </cfRule>
    <cfRule type="containsText" dxfId="1642" priority="367" operator="containsText" text="Rink Rats">
      <formula>NOT(ISERROR(SEARCH("Rink Rats",D254)))</formula>
    </cfRule>
    <cfRule type="containsText" dxfId="1641" priority="368" operator="containsText" text="Guru">
      <formula>NOT(ISERROR(SEARCH("Guru",D254)))</formula>
    </cfRule>
    <cfRule type="containsText" dxfId="1640" priority="369" operator="containsText" text="Kryptonite">
      <formula>NOT(ISERROR(SEARCH("Kryptonite",D254)))</formula>
    </cfRule>
    <cfRule type="containsText" dxfId="1639" priority="370" operator="containsText" text="Ichi">
      <formula>NOT(ISERROR(SEARCH("Ichi",D254)))</formula>
    </cfRule>
    <cfRule type="containsText" dxfId="1638" priority="371" operator="containsText" text="Blades of Steel">
      <formula>NOT(ISERROR(SEARCH("Blades of Steel",D254)))</formula>
    </cfRule>
    <cfRule type="containsText" dxfId="1637" priority="372" operator="containsText" text="Alien">
      <formula>NOT(ISERROR(SEARCH("Alien",D254)))</formula>
    </cfRule>
    <cfRule type="containsText" dxfId="1636" priority="373" operator="containsText" text="Red Alert">
      <formula>NOT(ISERROR(SEARCH("Red Alert",D254)))</formula>
    </cfRule>
  </conditionalFormatting>
  <conditionalFormatting sqref="D256:D259">
    <cfRule type="containsText" dxfId="1635" priority="358" operator="containsText" text="Puckheads">
      <formula>NOT(ISERROR(SEARCH("Puckheads",D256)))</formula>
    </cfRule>
    <cfRule type="containsText" dxfId="1634" priority="359" operator="containsText" text="Rink Rats">
      <formula>NOT(ISERROR(SEARCH("Rink Rats",D256)))</formula>
    </cfRule>
    <cfRule type="containsText" dxfId="1633" priority="360" operator="containsText" text="Victors">
      <formula>NOT(ISERROR(SEARCH("Victors",D256)))</formula>
    </cfRule>
    <cfRule type="containsText" dxfId="1632" priority="361" operator="containsText" text="Kryptonite">
      <formula>NOT(ISERROR(SEARCH("Kryptonite",D256)))</formula>
    </cfRule>
    <cfRule type="containsText" dxfId="1631" priority="362" operator="containsText" text="Ichi">
      <formula>NOT(ISERROR(SEARCH("Ichi",D256)))</formula>
    </cfRule>
    <cfRule type="containsText" dxfId="1630" priority="363" operator="containsText" text="FoDM/KB">
      <formula>NOT(ISERROR(SEARCH("FoDM/KB",D256)))</formula>
    </cfRule>
    <cfRule type="containsText" dxfId="1629" priority="364" operator="containsText" text="Alien">
      <formula>NOT(ISERROR(SEARCH("Alien",D256)))</formula>
    </cfRule>
    <cfRule type="containsText" dxfId="1628" priority="365" operator="containsText" text="Red Alert">
      <formula>NOT(ISERROR(SEARCH("Red Alert",D256)))</formula>
    </cfRule>
  </conditionalFormatting>
  <conditionalFormatting sqref="D260:D262">
    <cfRule type="containsText" dxfId="1627" priority="350" operator="containsText" text="Puckheads">
      <formula>NOT(ISERROR(SEARCH("Puckheads",D260)))</formula>
    </cfRule>
    <cfRule type="containsText" dxfId="1626" priority="351" operator="containsText" text="Rink Rats">
      <formula>NOT(ISERROR(SEARCH("Rink Rats",D260)))</formula>
    </cfRule>
    <cfRule type="containsText" dxfId="1625" priority="352" operator="containsText" text="Victors">
      <formula>NOT(ISERROR(SEARCH("Victors",D260)))</formula>
    </cfRule>
    <cfRule type="containsText" dxfId="1624" priority="353" operator="containsText" text="Kryptonite">
      <formula>NOT(ISERROR(SEARCH("Kryptonite",D260)))</formula>
    </cfRule>
    <cfRule type="containsText" dxfId="1623" priority="354" operator="containsText" text="Voodoo">
      <formula>NOT(ISERROR(SEARCH("Voodoo",D260)))</formula>
    </cfRule>
    <cfRule type="containsText" dxfId="1622" priority="355" operator="containsText" text="FoDM/KB">
      <formula>NOT(ISERROR(SEARCH("FoDM/KB",D260)))</formula>
    </cfRule>
    <cfRule type="containsText" dxfId="1621" priority="356" operator="containsText" text="Alien">
      <formula>NOT(ISERROR(SEARCH("Alien",D260)))</formula>
    </cfRule>
    <cfRule type="containsText" dxfId="1620" priority="357" operator="containsText" text="Red Alert">
      <formula>NOT(ISERROR(SEARCH("Red Alert",D260)))</formula>
    </cfRule>
  </conditionalFormatting>
  <conditionalFormatting sqref="D266:D268">
    <cfRule type="containsText" dxfId="1619" priority="342" operator="containsText" text="Flying Moose">
      <formula>NOT(ISERROR(SEARCH("Flying Moose",D266)))</formula>
    </cfRule>
    <cfRule type="containsText" dxfId="1618" priority="343" operator="containsText" text="Rink Rats">
      <formula>NOT(ISERROR(SEARCH("Rink Rats",D266)))</formula>
    </cfRule>
    <cfRule type="containsText" dxfId="1617" priority="344" operator="containsText" text="Guru">
      <formula>NOT(ISERROR(SEARCH("Guru",D266)))</formula>
    </cfRule>
    <cfRule type="containsText" dxfId="1616" priority="345" operator="containsText" text="Kryptonite">
      <formula>NOT(ISERROR(SEARCH("Kryptonite",D266)))</formula>
    </cfRule>
    <cfRule type="containsText" dxfId="1615" priority="346" operator="containsText" text="Ichi">
      <formula>NOT(ISERROR(SEARCH("Ichi",D266)))</formula>
    </cfRule>
    <cfRule type="containsText" dxfId="1614" priority="347" operator="containsText" text="Blades of Steel">
      <formula>NOT(ISERROR(SEARCH("Blades of Steel",D266)))</formula>
    </cfRule>
    <cfRule type="containsText" dxfId="1613" priority="348" operator="containsText" text="Alien">
      <formula>NOT(ISERROR(SEARCH("Alien",D266)))</formula>
    </cfRule>
    <cfRule type="containsText" dxfId="1612" priority="349" operator="containsText" text="Red Alert">
      <formula>NOT(ISERROR(SEARCH("Red Alert",D266)))</formula>
    </cfRule>
  </conditionalFormatting>
  <conditionalFormatting sqref="D269:D275">
    <cfRule type="containsText" dxfId="1611" priority="326" operator="containsText" text="Puckheads">
      <formula>NOT(ISERROR(SEARCH("Puckheads",D269)))</formula>
    </cfRule>
    <cfRule type="containsText" dxfId="1610" priority="327" operator="containsText" text="Rink Rats">
      <formula>NOT(ISERROR(SEARCH("Rink Rats",D269)))</formula>
    </cfRule>
    <cfRule type="containsText" dxfId="1609" priority="328" operator="containsText" text="Victors">
      <formula>NOT(ISERROR(SEARCH("Victors",D269)))</formula>
    </cfRule>
    <cfRule type="containsText" dxfId="1608" priority="329" operator="containsText" text="Kryptonite">
      <formula>NOT(ISERROR(SEARCH("Kryptonite",D269)))</formula>
    </cfRule>
    <cfRule type="containsText" dxfId="1607" priority="330" operator="containsText" text="Ichi">
      <formula>NOT(ISERROR(SEARCH("Ichi",D269)))</formula>
    </cfRule>
    <cfRule type="containsText" dxfId="1606" priority="331" operator="containsText" text="FoDM/KB">
      <formula>NOT(ISERROR(SEARCH("FoDM/KB",D269)))</formula>
    </cfRule>
    <cfRule type="containsText" dxfId="1605" priority="332" operator="containsText" text="Alien">
      <formula>NOT(ISERROR(SEARCH("Alien",D269)))</formula>
    </cfRule>
    <cfRule type="containsText" dxfId="1604" priority="333" operator="containsText" text="Red Alert">
      <formula>NOT(ISERROR(SEARCH("Red Alert",D269)))</formula>
    </cfRule>
  </conditionalFormatting>
  <conditionalFormatting sqref="D276">
    <cfRule type="containsText" dxfId="1603" priority="318" operator="containsText" text="Bathogs">
      <formula>NOT(ISERROR(SEARCH("Bathogs",D276)))</formula>
    </cfRule>
    <cfRule type="containsText" dxfId="1602" priority="319" operator="containsText" text="Rink Rats">
      <formula>NOT(ISERROR(SEARCH("Rink Rats",D276)))</formula>
    </cfRule>
    <cfRule type="containsText" dxfId="1601" priority="320" operator="containsText" text="Victors">
      <formula>NOT(ISERROR(SEARCH("Victors",D276)))</formula>
    </cfRule>
    <cfRule type="containsText" dxfId="1600" priority="321" operator="containsText" text="Kryptonite">
      <formula>NOT(ISERROR(SEARCH("Kryptonite",D276)))</formula>
    </cfRule>
    <cfRule type="containsText" dxfId="1599" priority="322" operator="containsText" text="Ichi">
      <formula>NOT(ISERROR(SEARCH("Ichi",D276)))</formula>
    </cfRule>
    <cfRule type="containsText" dxfId="1598" priority="323" operator="containsText" text="FoDM/KB">
      <formula>NOT(ISERROR(SEARCH("FoDM/KB",D276)))</formula>
    </cfRule>
    <cfRule type="containsText" dxfId="1597" priority="324" operator="containsText" text="Alien">
      <formula>NOT(ISERROR(SEARCH("Alien",D276)))</formula>
    </cfRule>
    <cfRule type="containsText" dxfId="1596" priority="325" operator="containsText" text="Red Alert">
      <formula>NOT(ISERROR(SEARCH("Red Alert",D276)))</formula>
    </cfRule>
  </conditionalFormatting>
  <conditionalFormatting sqref="D277">
    <cfRule type="containsText" dxfId="1595" priority="310" operator="containsText" text="Bathogs">
      <formula>NOT(ISERROR(SEARCH("Bathogs",D277)))</formula>
    </cfRule>
    <cfRule type="containsText" dxfId="1594" priority="311" operator="containsText" text="Rink Rats">
      <formula>NOT(ISERROR(SEARCH("Rink Rats",D277)))</formula>
    </cfRule>
    <cfRule type="containsText" dxfId="1593" priority="312" operator="containsText" text="Victors">
      <formula>NOT(ISERROR(SEARCH("Victors",D277)))</formula>
    </cfRule>
    <cfRule type="containsText" dxfId="1592" priority="313" operator="containsText" text="Kryptonite">
      <formula>NOT(ISERROR(SEARCH("Kryptonite",D277)))</formula>
    </cfRule>
    <cfRule type="containsText" dxfId="1591" priority="314" operator="containsText" text="Ichi">
      <formula>NOT(ISERROR(SEARCH("Ichi",D277)))</formula>
    </cfRule>
    <cfRule type="containsText" dxfId="1590" priority="315" operator="containsText" text="FoDM/KB">
      <formula>NOT(ISERROR(SEARCH("FoDM/KB",D277)))</formula>
    </cfRule>
    <cfRule type="containsText" dxfId="1589" priority="316" operator="containsText" text="Alien">
      <formula>NOT(ISERROR(SEARCH("Alien",D277)))</formula>
    </cfRule>
    <cfRule type="containsText" dxfId="1588" priority="317" operator="containsText" text="Red Alert">
      <formula>NOT(ISERROR(SEARCH("Red Alert",D277)))</formula>
    </cfRule>
  </conditionalFormatting>
  <conditionalFormatting sqref="D278">
    <cfRule type="containsText" dxfId="1587" priority="302" operator="containsText" text="Bathogs">
      <formula>NOT(ISERROR(SEARCH("Bathogs",D278)))</formula>
    </cfRule>
    <cfRule type="containsText" dxfId="1586" priority="303" operator="containsText" text="Rink Rats">
      <formula>NOT(ISERROR(SEARCH("Rink Rats",D278)))</formula>
    </cfRule>
    <cfRule type="containsText" dxfId="1585" priority="304" operator="containsText" text="Victors">
      <formula>NOT(ISERROR(SEARCH("Victors",D278)))</formula>
    </cfRule>
    <cfRule type="containsText" dxfId="1584" priority="305" operator="containsText" text="Kryptonite">
      <formula>NOT(ISERROR(SEARCH("Kryptonite",D278)))</formula>
    </cfRule>
    <cfRule type="containsText" dxfId="1583" priority="306" operator="containsText" text="Ichi">
      <formula>NOT(ISERROR(SEARCH("Ichi",D278)))</formula>
    </cfRule>
    <cfRule type="containsText" dxfId="1582" priority="307" operator="containsText" text="FoDM/KB">
      <formula>NOT(ISERROR(SEARCH("FoDM/KB",D278)))</formula>
    </cfRule>
    <cfRule type="containsText" dxfId="1581" priority="308" operator="containsText" text="Alien">
      <formula>NOT(ISERROR(SEARCH("Alien",D278)))</formula>
    </cfRule>
    <cfRule type="containsText" dxfId="1580" priority="309" operator="containsText" text="Red Alert">
      <formula>NOT(ISERROR(SEARCH("Red Alert",D278)))</formula>
    </cfRule>
  </conditionalFormatting>
  <conditionalFormatting sqref="D279">
    <cfRule type="containsText" dxfId="1579" priority="294" operator="containsText" text="Bathogs">
      <formula>NOT(ISERROR(SEARCH("Bathogs",D279)))</formula>
    </cfRule>
    <cfRule type="containsText" dxfId="1578" priority="295" operator="containsText" text="Rink Rats">
      <formula>NOT(ISERROR(SEARCH("Rink Rats",D279)))</formula>
    </cfRule>
    <cfRule type="containsText" dxfId="1577" priority="296" operator="containsText" text="Victors">
      <formula>NOT(ISERROR(SEARCH("Victors",D279)))</formula>
    </cfRule>
    <cfRule type="containsText" dxfId="1576" priority="297" operator="containsText" text="Kryptonite">
      <formula>NOT(ISERROR(SEARCH("Kryptonite",D279)))</formula>
    </cfRule>
    <cfRule type="containsText" dxfId="1575" priority="298" operator="containsText" text="Ichi">
      <formula>NOT(ISERROR(SEARCH("Ichi",D279)))</formula>
    </cfRule>
    <cfRule type="containsText" dxfId="1574" priority="299" operator="containsText" text="FoDM/KB">
      <formula>NOT(ISERROR(SEARCH("FoDM/KB",D279)))</formula>
    </cfRule>
    <cfRule type="containsText" dxfId="1573" priority="300" operator="containsText" text="Alien">
      <formula>NOT(ISERROR(SEARCH("Alien",D279)))</formula>
    </cfRule>
    <cfRule type="containsText" dxfId="1572" priority="301" operator="containsText" text="Red Alert">
      <formula>NOT(ISERROR(SEARCH("Red Alert",D279)))</formula>
    </cfRule>
  </conditionalFormatting>
  <conditionalFormatting sqref="D284">
    <cfRule type="containsText" dxfId="1571" priority="286" operator="containsText" text="Puckheads">
      <formula>NOT(ISERROR(SEARCH("Puckheads",D284)))</formula>
    </cfRule>
    <cfRule type="containsText" dxfId="1570" priority="287" operator="containsText" text="Rink Rats">
      <formula>NOT(ISERROR(SEARCH("Rink Rats",D284)))</formula>
    </cfRule>
    <cfRule type="containsText" dxfId="1569" priority="288" operator="containsText" text="Guru">
      <formula>NOT(ISERROR(SEARCH("Guru",D284)))</formula>
    </cfRule>
    <cfRule type="containsText" dxfId="1568" priority="289" operator="containsText" text="Kryptonite">
      <formula>NOT(ISERROR(SEARCH("Kryptonite",D284)))</formula>
    </cfRule>
    <cfRule type="containsText" dxfId="1567" priority="290" operator="containsText" text="Ichi">
      <formula>NOT(ISERROR(SEARCH("Ichi",D284)))</formula>
    </cfRule>
    <cfRule type="containsText" dxfId="1566" priority="291" operator="containsText" text="Blades of Steel">
      <formula>NOT(ISERROR(SEARCH("Blades of Steel",D284)))</formula>
    </cfRule>
    <cfRule type="containsText" dxfId="1565" priority="292" operator="containsText" text="Alien">
      <formula>NOT(ISERROR(SEARCH("Alien",D284)))</formula>
    </cfRule>
    <cfRule type="containsText" dxfId="1564" priority="293" operator="containsText" text="Red Alert">
      <formula>NOT(ISERROR(SEARCH("Red Alert",D284)))</formula>
    </cfRule>
  </conditionalFormatting>
  <conditionalFormatting sqref="D285:D291">
    <cfRule type="containsText" dxfId="1563" priority="278" operator="containsText" text="Puckheads">
      <formula>NOT(ISERROR(SEARCH("Puckheads",D285)))</formula>
    </cfRule>
    <cfRule type="containsText" dxfId="1562" priority="279" operator="containsText" text="Rink Rats">
      <formula>NOT(ISERROR(SEARCH("Rink Rats",D285)))</formula>
    </cfRule>
    <cfRule type="containsText" dxfId="1561" priority="280" operator="containsText" text="Victors">
      <formula>NOT(ISERROR(SEARCH("Victors",D285)))</formula>
    </cfRule>
    <cfRule type="containsText" dxfId="1560" priority="281" operator="containsText" text="Kryptonite">
      <formula>NOT(ISERROR(SEARCH("Kryptonite",D285)))</formula>
    </cfRule>
    <cfRule type="containsText" dxfId="1559" priority="282" operator="containsText" text="Voodoo">
      <formula>NOT(ISERROR(SEARCH("Voodoo",D285)))</formula>
    </cfRule>
    <cfRule type="containsText" dxfId="1558" priority="283" operator="containsText" text="FoDM/KB">
      <formula>NOT(ISERROR(SEARCH("FoDM/KB",D285)))</formula>
    </cfRule>
    <cfRule type="containsText" dxfId="1557" priority="284" operator="containsText" text="Alien">
      <formula>NOT(ISERROR(SEARCH("Alien",D285)))</formula>
    </cfRule>
    <cfRule type="containsText" dxfId="1556" priority="285" operator="containsText" text="Red Alert">
      <formula>NOT(ISERROR(SEARCH("Red Alert",D285)))</formula>
    </cfRule>
  </conditionalFormatting>
  <conditionalFormatting sqref="D292:D295">
    <cfRule type="containsText" dxfId="1555" priority="270" operator="containsText" text="Flying Moose">
      <formula>NOT(ISERROR(SEARCH("Flying Moose",D292)))</formula>
    </cfRule>
    <cfRule type="containsText" dxfId="1554" priority="271" operator="containsText" text="Rink Rats">
      <formula>NOT(ISERROR(SEARCH("Rink Rats",D292)))</formula>
    </cfRule>
    <cfRule type="containsText" dxfId="1553" priority="272" operator="containsText" text="Victors">
      <formula>NOT(ISERROR(SEARCH("Victors",D292)))</formula>
    </cfRule>
    <cfRule type="containsText" dxfId="1552" priority="273" operator="containsText" text="Kryptonite">
      <formula>NOT(ISERROR(SEARCH("Kryptonite",D292)))</formula>
    </cfRule>
    <cfRule type="containsText" dxfId="1551" priority="274" operator="containsText" text="Ichi">
      <formula>NOT(ISERROR(SEARCH("Ichi",D292)))</formula>
    </cfRule>
    <cfRule type="containsText" dxfId="1550" priority="275" operator="containsText" text="FoDM/KB">
      <formula>NOT(ISERROR(SEARCH("FoDM/KB",D292)))</formula>
    </cfRule>
    <cfRule type="containsText" dxfId="1549" priority="276" operator="containsText" text="Alien">
      <formula>NOT(ISERROR(SEARCH("Alien",D292)))</formula>
    </cfRule>
    <cfRule type="containsText" dxfId="1548" priority="277" operator="containsText" text="Red Alert">
      <formula>NOT(ISERROR(SEARCH("Red Alert",D292)))</formula>
    </cfRule>
  </conditionalFormatting>
  <conditionalFormatting sqref="E279">
    <cfRule type="duplicateValues" dxfId="1547" priority="7178"/>
  </conditionalFormatting>
  <conditionalFormatting sqref="G279">
    <cfRule type="duplicateValues" dxfId="1546" priority="7179"/>
  </conditionalFormatting>
  <conditionalFormatting sqref="D296:D297">
    <cfRule type="containsText" dxfId="1545" priority="262" operator="containsText" text="Flying Moose">
      <formula>NOT(ISERROR(SEARCH("Flying Moose",D296)))</formula>
    </cfRule>
    <cfRule type="containsText" dxfId="1544" priority="263" operator="containsText" text="Rink Rats">
      <formula>NOT(ISERROR(SEARCH("Rink Rats",D296)))</formula>
    </cfRule>
    <cfRule type="containsText" dxfId="1543" priority="264" operator="containsText" text="Guru">
      <formula>NOT(ISERROR(SEARCH("Guru",D296)))</formula>
    </cfRule>
    <cfRule type="containsText" dxfId="1542" priority="265" operator="containsText" text="Kryptonite">
      <formula>NOT(ISERROR(SEARCH("Kryptonite",D296)))</formula>
    </cfRule>
    <cfRule type="containsText" dxfId="1541" priority="266" operator="containsText" text="Ichi">
      <formula>NOT(ISERROR(SEARCH("Ichi",D296)))</formula>
    </cfRule>
    <cfRule type="containsText" dxfId="1540" priority="267" operator="containsText" text="Blades of Steel">
      <formula>NOT(ISERROR(SEARCH("Blades of Steel",D296)))</formula>
    </cfRule>
    <cfRule type="containsText" dxfId="1539" priority="268" operator="containsText" text="Alien">
      <formula>NOT(ISERROR(SEARCH("Alien",D296)))</formula>
    </cfRule>
    <cfRule type="containsText" dxfId="1538" priority="269" operator="containsText" text="Red Alert">
      <formula>NOT(ISERROR(SEARCH("Red Alert",D296)))</formula>
    </cfRule>
  </conditionalFormatting>
  <conditionalFormatting sqref="D318:D323">
    <cfRule type="containsText" dxfId="1537" priority="254" operator="containsText" text="Puckheads">
      <formula>NOT(ISERROR(SEARCH("Puckheads",D318)))</formula>
    </cfRule>
    <cfRule type="containsText" dxfId="1536" priority="255" operator="containsText" text="Rink Rats">
      <formula>NOT(ISERROR(SEARCH("Rink Rats",D318)))</formula>
    </cfRule>
    <cfRule type="containsText" dxfId="1535" priority="256" operator="containsText" text="Guru">
      <formula>NOT(ISERROR(SEARCH("Guru",D318)))</formula>
    </cfRule>
    <cfRule type="containsText" dxfId="1534" priority="257" operator="containsText" text="Kryptonite">
      <formula>NOT(ISERROR(SEARCH("Kryptonite",D318)))</formula>
    </cfRule>
    <cfRule type="containsText" dxfId="1533" priority="258" operator="containsText" text="Ichi">
      <formula>NOT(ISERROR(SEARCH("Ichi",D318)))</formula>
    </cfRule>
    <cfRule type="containsText" dxfId="1532" priority="259" operator="containsText" text="Blades of Steel">
      <formula>NOT(ISERROR(SEARCH("Blades of Steel",D318)))</formula>
    </cfRule>
    <cfRule type="containsText" dxfId="1531" priority="260" operator="containsText" text="Alien">
      <formula>NOT(ISERROR(SEARCH("Alien",D318)))</formula>
    </cfRule>
    <cfRule type="containsText" dxfId="1530" priority="261" operator="containsText" text="Red Alert">
      <formula>NOT(ISERROR(SEARCH("Red Alert",D318)))</formula>
    </cfRule>
  </conditionalFormatting>
  <conditionalFormatting sqref="D332:D333">
    <cfRule type="containsText" dxfId="1529" priority="246" operator="containsText" text="Flying Moose">
      <formula>NOT(ISERROR(SEARCH("Flying Moose",D332)))</formula>
    </cfRule>
    <cfRule type="containsText" dxfId="1528" priority="247" operator="containsText" text="Rink Rats">
      <formula>NOT(ISERROR(SEARCH("Rink Rats",D332)))</formula>
    </cfRule>
    <cfRule type="containsText" dxfId="1527" priority="248" operator="containsText" text="Guru">
      <formula>NOT(ISERROR(SEARCH("Guru",D332)))</formula>
    </cfRule>
    <cfRule type="containsText" dxfId="1526" priority="249" operator="containsText" text="Kryptonite">
      <formula>NOT(ISERROR(SEARCH("Kryptonite",D332)))</formula>
    </cfRule>
    <cfRule type="containsText" dxfId="1525" priority="250" operator="containsText" text="Ichi">
      <formula>NOT(ISERROR(SEARCH("Ichi",D332)))</formula>
    </cfRule>
    <cfRule type="containsText" dxfId="1524" priority="251" operator="containsText" text="Blades of Steel">
      <formula>NOT(ISERROR(SEARCH("Blades of Steel",D332)))</formula>
    </cfRule>
    <cfRule type="containsText" dxfId="1523" priority="252" operator="containsText" text="Alien">
      <formula>NOT(ISERROR(SEARCH("Alien",D332)))</formula>
    </cfRule>
    <cfRule type="containsText" dxfId="1522" priority="253" operator="containsText" text="Red Alert">
      <formula>NOT(ISERROR(SEARCH("Red Alert",D332)))</formula>
    </cfRule>
  </conditionalFormatting>
  <conditionalFormatting sqref="D334:D340">
    <cfRule type="containsText" dxfId="1521" priority="238" operator="containsText" text="Flying Moose">
      <formula>NOT(ISERROR(SEARCH("Flying Moose",D334)))</formula>
    </cfRule>
    <cfRule type="containsText" dxfId="1520" priority="239" operator="containsText" text="Rink Rats">
      <formula>NOT(ISERROR(SEARCH("Rink Rats",D334)))</formula>
    </cfRule>
    <cfRule type="containsText" dxfId="1519" priority="240" operator="containsText" text="Victors">
      <formula>NOT(ISERROR(SEARCH("Victors",D334)))</formula>
    </cfRule>
    <cfRule type="containsText" dxfId="1518" priority="241" operator="containsText" text="Kryptonite">
      <formula>NOT(ISERROR(SEARCH("Kryptonite",D334)))</formula>
    </cfRule>
    <cfRule type="containsText" dxfId="1517" priority="242" operator="containsText" text="Ichi">
      <formula>NOT(ISERROR(SEARCH("Ichi",D334)))</formula>
    </cfRule>
    <cfRule type="containsText" dxfId="1516" priority="243" operator="containsText" text="FoDM/KB">
      <formula>NOT(ISERROR(SEARCH("FoDM/KB",D334)))</formula>
    </cfRule>
    <cfRule type="containsText" dxfId="1515" priority="244" operator="containsText" text="Alien">
      <formula>NOT(ISERROR(SEARCH("Alien",D334)))</formula>
    </cfRule>
    <cfRule type="containsText" dxfId="1514" priority="245" operator="containsText" text="Red Alert">
      <formula>NOT(ISERROR(SEARCH("Red Alert",D334)))</formula>
    </cfRule>
  </conditionalFormatting>
  <conditionalFormatting sqref="D341:D344">
    <cfRule type="containsText" dxfId="1513" priority="230" operator="containsText" text="Puckheads">
      <formula>NOT(ISERROR(SEARCH("Puckheads",D341)))</formula>
    </cfRule>
    <cfRule type="containsText" dxfId="1512" priority="231" operator="containsText" text="Rink Rats">
      <formula>NOT(ISERROR(SEARCH("Rink Rats",D341)))</formula>
    </cfRule>
    <cfRule type="containsText" dxfId="1511" priority="232" operator="containsText" text="Guru">
      <formula>NOT(ISERROR(SEARCH("Guru",D341)))</formula>
    </cfRule>
    <cfRule type="containsText" dxfId="1510" priority="233" operator="containsText" text="Kryptonite">
      <formula>NOT(ISERROR(SEARCH("Kryptonite",D341)))</formula>
    </cfRule>
    <cfRule type="containsText" dxfId="1509" priority="234" operator="containsText" text="Ichi">
      <formula>NOT(ISERROR(SEARCH("Ichi",D341)))</formula>
    </cfRule>
    <cfRule type="containsText" dxfId="1508" priority="235" operator="containsText" text="Blades of Steel">
      <formula>NOT(ISERROR(SEARCH("Blades of Steel",D341)))</formula>
    </cfRule>
    <cfRule type="containsText" dxfId="1507" priority="236" operator="containsText" text="Alien">
      <formula>NOT(ISERROR(SEARCH("Alien",D341)))</formula>
    </cfRule>
    <cfRule type="containsText" dxfId="1506" priority="237" operator="containsText" text="Red Alert">
      <formula>NOT(ISERROR(SEARCH("Red Alert",D341)))</formula>
    </cfRule>
  </conditionalFormatting>
  <conditionalFormatting sqref="D345:D347">
    <cfRule type="containsText" dxfId="1505" priority="222" operator="containsText" text="Flying Moose">
      <formula>NOT(ISERROR(SEARCH("Flying Moose",D345)))</formula>
    </cfRule>
    <cfRule type="containsText" dxfId="1504" priority="223" operator="containsText" text="Rink Rats">
      <formula>NOT(ISERROR(SEARCH("Rink Rats",D345)))</formula>
    </cfRule>
    <cfRule type="containsText" dxfId="1503" priority="224" operator="containsText" text="Victors">
      <formula>NOT(ISERROR(SEARCH("Victors",D345)))</formula>
    </cfRule>
    <cfRule type="containsText" dxfId="1502" priority="225" operator="containsText" text="Kryptonite">
      <formula>NOT(ISERROR(SEARCH("Kryptonite",D345)))</formula>
    </cfRule>
    <cfRule type="containsText" dxfId="1501" priority="226" operator="containsText" text="Ichi">
      <formula>NOT(ISERROR(SEARCH("Ichi",D345)))</formula>
    </cfRule>
    <cfRule type="containsText" dxfId="1500" priority="227" operator="containsText" text="FoDM/KB">
      <formula>NOT(ISERROR(SEARCH("FoDM/KB",D345)))</formula>
    </cfRule>
    <cfRule type="containsText" dxfId="1499" priority="228" operator="containsText" text="Alien">
      <formula>NOT(ISERROR(SEARCH("Alien",D345)))</formula>
    </cfRule>
    <cfRule type="containsText" dxfId="1498" priority="229" operator="containsText" text="Red Alert">
      <formula>NOT(ISERROR(SEARCH("Red Alert",D345)))</formula>
    </cfRule>
  </conditionalFormatting>
  <conditionalFormatting sqref="D351:D353">
    <cfRule type="containsText" dxfId="1497" priority="214" operator="containsText" text="Flying Moose">
      <formula>NOT(ISERROR(SEARCH("Flying Moose",D351)))</formula>
    </cfRule>
    <cfRule type="containsText" dxfId="1496" priority="215" operator="containsText" text="Rink Rats">
      <formula>NOT(ISERROR(SEARCH("Rink Rats",D351)))</formula>
    </cfRule>
    <cfRule type="containsText" dxfId="1495" priority="216" operator="containsText" text="Guru">
      <formula>NOT(ISERROR(SEARCH("Guru",D351)))</formula>
    </cfRule>
    <cfRule type="containsText" dxfId="1494" priority="217" operator="containsText" text="Kryptonite">
      <formula>NOT(ISERROR(SEARCH("Kryptonite",D351)))</formula>
    </cfRule>
    <cfRule type="containsText" dxfId="1493" priority="218" operator="containsText" text="Ichi">
      <formula>NOT(ISERROR(SEARCH("Ichi",D351)))</formula>
    </cfRule>
    <cfRule type="containsText" dxfId="1492" priority="219" operator="containsText" text="Blades of Steel">
      <formula>NOT(ISERROR(SEARCH("Blades of Steel",D351)))</formula>
    </cfRule>
    <cfRule type="containsText" dxfId="1491" priority="220" operator="containsText" text="Alien">
      <formula>NOT(ISERROR(SEARCH("Alien",D351)))</formula>
    </cfRule>
    <cfRule type="containsText" dxfId="1490" priority="221" operator="containsText" text="Red Alert">
      <formula>NOT(ISERROR(SEARCH("Red Alert",D351)))</formula>
    </cfRule>
  </conditionalFormatting>
  <conditionalFormatting sqref="D362:D365">
    <cfRule type="containsText" dxfId="1489" priority="206" operator="containsText" text="Bathogs">
      <formula>NOT(ISERROR(SEARCH("Bathogs",D362)))</formula>
    </cfRule>
    <cfRule type="containsText" dxfId="1488" priority="207" operator="containsText" text="Rink Rats">
      <formula>NOT(ISERROR(SEARCH("Rink Rats",D362)))</formula>
    </cfRule>
    <cfRule type="containsText" dxfId="1487" priority="208" operator="containsText" text="Victors">
      <formula>NOT(ISERROR(SEARCH("Victors",D362)))</formula>
    </cfRule>
    <cfRule type="containsText" dxfId="1486" priority="209" operator="containsText" text="Kryptonite">
      <formula>NOT(ISERROR(SEARCH("Kryptonite",D362)))</formula>
    </cfRule>
    <cfRule type="containsText" dxfId="1485" priority="210" operator="containsText" text="Ichi">
      <formula>NOT(ISERROR(SEARCH("Ichi",D362)))</formula>
    </cfRule>
    <cfRule type="containsText" dxfId="1484" priority="211" operator="containsText" text="FoDM/KB">
      <formula>NOT(ISERROR(SEARCH("FoDM/KB",D362)))</formula>
    </cfRule>
    <cfRule type="containsText" dxfId="1483" priority="212" operator="containsText" text="Alien">
      <formula>NOT(ISERROR(SEARCH("Alien",D362)))</formula>
    </cfRule>
    <cfRule type="containsText" dxfId="1482" priority="213" operator="containsText" text="Red Alert">
      <formula>NOT(ISERROR(SEARCH("Red Alert",D362)))</formula>
    </cfRule>
  </conditionalFormatting>
  <conditionalFormatting sqref="D376:D381">
    <cfRule type="containsText" dxfId="1481" priority="198" operator="containsText" text="Bathogs">
      <formula>NOT(ISERROR(SEARCH("Bathogs",D376)))</formula>
    </cfRule>
    <cfRule type="containsText" dxfId="1480" priority="199" operator="containsText" text="Rink Rats">
      <formula>NOT(ISERROR(SEARCH("Rink Rats",D376)))</formula>
    </cfRule>
    <cfRule type="containsText" dxfId="1479" priority="200" operator="containsText" text="Victors">
      <formula>NOT(ISERROR(SEARCH("Victors",D376)))</formula>
    </cfRule>
    <cfRule type="containsText" dxfId="1478" priority="201" operator="containsText" text="Kryptonite">
      <formula>NOT(ISERROR(SEARCH("Kryptonite",D376)))</formula>
    </cfRule>
    <cfRule type="containsText" dxfId="1477" priority="202" operator="containsText" text="Ichi">
      <formula>NOT(ISERROR(SEARCH("Ichi",D376)))</formula>
    </cfRule>
    <cfRule type="containsText" dxfId="1476" priority="203" operator="containsText" text="FoDM/KB">
      <formula>NOT(ISERROR(SEARCH("FoDM/KB",D376)))</formula>
    </cfRule>
    <cfRule type="containsText" dxfId="1475" priority="204" operator="containsText" text="Alien">
      <formula>NOT(ISERROR(SEARCH("Alien",D376)))</formula>
    </cfRule>
    <cfRule type="containsText" dxfId="1474" priority="205" operator="containsText" text="Red Alert">
      <formula>NOT(ISERROR(SEARCH("Red Alert",D376)))</formula>
    </cfRule>
  </conditionalFormatting>
  <conditionalFormatting sqref="D382:D388">
    <cfRule type="containsText" dxfId="1473" priority="190" operator="containsText" text="Flying Moose">
      <formula>NOT(ISERROR(SEARCH("Flying Moose",D382)))</formula>
    </cfRule>
    <cfRule type="containsText" dxfId="1472" priority="191" operator="containsText" text="Rink Rats">
      <formula>NOT(ISERROR(SEARCH("Rink Rats",D382)))</formula>
    </cfRule>
    <cfRule type="containsText" dxfId="1471" priority="192" operator="containsText" text="Victors">
      <formula>NOT(ISERROR(SEARCH("Victors",D382)))</formula>
    </cfRule>
    <cfRule type="containsText" dxfId="1470" priority="193" operator="containsText" text="Kryptonite">
      <formula>NOT(ISERROR(SEARCH("Kryptonite",D382)))</formula>
    </cfRule>
    <cfRule type="containsText" dxfId="1469" priority="194" operator="containsText" text="Ichi">
      <formula>NOT(ISERROR(SEARCH("Ichi",D382)))</formula>
    </cfRule>
    <cfRule type="containsText" dxfId="1468" priority="195" operator="containsText" text="FoDM/KB">
      <formula>NOT(ISERROR(SEARCH("FoDM/KB",D382)))</formula>
    </cfRule>
    <cfRule type="containsText" dxfId="1467" priority="196" operator="containsText" text="Alien">
      <formula>NOT(ISERROR(SEARCH("Alien",D382)))</formula>
    </cfRule>
    <cfRule type="containsText" dxfId="1466" priority="197" operator="containsText" text="Red Alert">
      <formula>NOT(ISERROR(SEARCH("Red Alert",D382)))</formula>
    </cfRule>
  </conditionalFormatting>
  <conditionalFormatting sqref="D389:D396">
    <cfRule type="containsText" dxfId="1465" priority="182" operator="containsText" text="Flying Moose">
      <formula>NOT(ISERROR(SEARCH("Flying Moose",D389)))</formula>
    </cfRule>
    <cfRule type="containsText" dxfId="1464" priority="183" operator="containsText" text="Rink Rats">
      <formula>NOT(ISERROR(SEARCH("Rink Rats",D389)))</formula>
    </cfRule>
    <cfRule type="containsText" dxfId="1463" priority="184" operator="containsText" text="Guru">
      <formula>NOT(ISERROR(SEARCH("Guru",D389)))</formula>
    </cfRule>
    <cfRule type="containsText" dxfId="1462" priority="185" operator="containsText" text="Kryptonite">
      <formula>NOT(ISERROR(SEARCH("Kryptonite",D389)))</formula>
    </cfRule>
    <cfRule type="containsText" dxfId="1461" priority="186" operator="containsText" text="Ichi">
      <formula>NOT(ISERROR(SEARCH("Ichi",D389)))</formula>
    </cfRule>
    <cfRule type="containsText" dxfId="1460" priority="187" operator="containsText" text="Blades of Steel">
      <formula>NOT(ISERROR(SEARCH("Blades of Steel",D389)))</formula>
    </cfRule>
    <cfRule type="containsText" dxfId="1459" priority="188" operator="containsText" text="Alien">
      <formula>NOT(ISERROR(SEARCH("Alien",D389)))</formula>
    </cfRule>
    <cfRule type="containsText" dxfId="1458" priority="189" operator="containsText" text="Red Alert">
      <formula>NOT(ISERROR(SEARCH("Red Alert",D389)))</formula>
    </cfRule>
  </conditionalFormatting>
  <conditionalFormatting sqref="D399:D406">
    <cfRule type="containsText" dxfId="1457" priority="174" operator="containsText" text="Puckheads">
      <formula>NOT(ISERROR(SEARCH("Puckheads",D399)))</formula>
    </cfRule>
    <cfRule type="containsText" dxfId="1456" priority="175" operator="containsText" text="Rink Rats">
      <formula>NOT(ISERROR(SEARCH("Rink Rats",D399)))</formula>
    </cfRule>
    <cfRule type="containsText" dxfId="1455" priority="176" operator="containsText" text="Guru">
      <formula>NOT(ISERROR(SEARCH("Guru",D399)))</formula>
    </cfRule>
    <cfRule type="containsText" dxfId="1454" priority="177" operator="containsText" text="Kryptonite">
      <formula>NOT(ISERROR(SEARCH("Kryptonite",D399)))</formula>
    </cfRule>
    <cfRule type="containsText" dxfId="1453" priority="178" operator="containsText" text="Ichi">
      <formula>NOT(ISERROR(SEARCH("Ichi",D399)))</formula>
    </cfRule>
    <cfRule type="containsText" dxfId="1452" priority="179" operator="containsText" text="Blades of Steel">
      <formula>NOT(ISERROR(SEARCH("Blades of Steel",D399)))</formula>
    </cfRule>
    <cfRule type="containsText" dxfId="1451" priority="180" operator="containsText" text="Alien">
      <formula>NOT(ISERROR(SEARCH("Alien",D399)))</formula>
    </cfRule>
    <cfRule type="containsText" dxfId="1450" priority="181" operator="containsText" text="Red Alert">
      <formula>NOT(ISERROR(SEARCH("Red Alert",D399)))</formula>
    </cfRule>
  </conditionalFormatting>
  <conditionalFormatting sqref="E373:E374">
    <cfRule type="duplicateValues" dxfId="1449" priority="173"/>
  </conditionalFormatting>
  <conditionalFormatting sqref="G372">
    <cfRule type="duplicateValues" dxfId="1448" priority="172"/>
  </conditionalFormatting>
  <conditionalFormatting sqref="E364:E365">
    <cfRule type="duplicateValues" dxfId="1447" priority="171"/>
  </conditionalFormatting>
  <conditionalFormatting sqref="D415:D420">
    <cfRule type="containsText" dxfId="1446" priority="163" operator="containsText" text="Bathogs">
      <formula>NOT(ISERROR(SEARCH("Bathogs",D415)))</formula>
    </cfRule>
    <cfRule type="containsText" dxfId="1445" priority="164" operator="containsText" text="Rink Rats">
      <formula>NOT(ISERROR(SEARCH("Rink Rats",D415)))</formula>
    </cfRule>
    <cfRule type="containsText" dxfId="1444" priority="165" operator="containsText" text="Victors">
      <formula>NOT(ISERROR(SEARCH("Victors",D415)))</formula>
    </cfRule>
    <cfRule type="containsText" dxfId="1443" priority="166" operator="containsText" text="Kryptonite">
      <formula>NOT(ISERROR(SEARCH("Kryptonite",D415)))</formula>
    </cfRule>
    <cfRule type="containsText" dxfId="1442" priority="167" operator="containsText" text="Ichi">
      <formula>NOT(ISERROR(SEARCH("Ichi",D415)))</formula>
    </cfRule>
    <cfRule type="containsText" dxfId="1441" priority="168" operator="containsText" text="FoDM/KB">
      <formula>NOT(ISERROR(SEARCH("FoDM/KB",D415)))</formula>
    </cfRule>
    <cfRule type="containsText" dxfId="1440" priority="169" operator="containsText" text="Alien">
      <formula>NOT(ISERROR(SEARCH("Alien",D415)))</formula>
    </cfRule>
    <cfRule type="containsText" dxfId="1439" priority="170" operator="containsText" text="Red Alert">
      <formula>NOT(ISERROR(SEARCH("Red Alert",D415)))</formula>
    </cfRule>
  </conditionalFormatting>
  <conditionalFormatting sqref="E425">
    <cfRule type="duplicateValues" dxfId="1438" priority="162"/>
  </conditionalFormatting>
  <conditionalFormatting sqref="E421:E423">
    <cfRule type="cellIs" dxfId="1437" priority="161" operator="equal">
      <formula>""</formula>
    </cfRule>
  </conditionalFormatting>
  <conditionalFormatting sqref="E421:E423">
    <cfRule type="expression" dxfId="1436" priority="160">
      <formula>AND($G421="",$H421&lt;&gt;"")</formula>
    </cfRule>
  </conditionalFormatting>
  <conditionalFormatting sqref="E426">
    <cfRule type="duplicateValues" dxfId="1435" priority="159"/>
  </conditionalFormatting>
  <conditionalFormatting sqref="E419:E420">
    <cfRule type="duplicateValues" dxfId="1434" priority="158"/>
  </conditionalFormatting>
  <conditionalFormatting sqref="E418">
    <cfRule type="duplicateValues" dxfId="1433" priority="157"/>
  </conditionalFormatting>
  <conditionalFormatting sqref="E415:E416">
    <cfRule type="duplicateValues" dxfId="1432" priority="156"/>
  </conditionalFormatting>
  <conditionalFormatting sqref="E424">
    <cfRule type="duplicateValues" dxfId="1431" priority="155"/>
  </conditionalFormatting>
  <conditionalFormatting sqref="D430:D435">
    <cfRule type="containsText" dxfId="1430" priority="147" operator="containsText" text="Puckheads">
      <formula>NOT(ISERROR(SEARCH("Puckheads",D430)))</formula>
    </cfRule>
    <cfRule type="containsText" dxfId="1429" priority="148" operator="containsText" text="Rink Rats">
      <formula>NOT(ISERROR(SEARCH("Rink Rats",D430)))</formula>
    </cfRule>
    <cfRule type="containsText" dxfId="1428" priority="149" operator="containsText" text="Guru">
      <formula>NOT(ISERROR(SEARCH("Guru",D430)))</formula>
    </cfRule>
    <cfRule type="containsText" dxfId="1427" priority="150" operator="containsText" text="Kryptonite">
      <formula>NOT(ISERROR(SEARCH("Kryptonite",D430)))</formula>
    </cfRule>
    <cfRule type="containsText" dxfId="1426" priority="151" operator="containsText" text="Ichi">
      <formula>NOT(ISERROR(SEARCH("Ichi",D430)))</formula>
    </cfRule>
    <cfRule type="containsText" dxfId="1425" priority="152" operator="containsText" text="Blades of Steel">
      <formula>NOT(ISERROR(SEARCH("Blades of Steel",D430)))</formula>
    </cfRule>
    <cfRule type="containsText" dxfId="1424" priority="153" operator="containsText" text="Alien">
      <formula>NOT(ISERROR(SEARCH("Alien",D430)))</formula>
    </cfRule>
    <cfRule type="containsText" dxfId="1423" priority="154" operator="containsText" text="Red Alert">
      <formula>NOT(ISERROR(SEARCH("Red Alert",D430)))</formula>
    </cfRule>
  </conditionalFormatting>
  <conditionalFormatting sqref="D436">
    <cfRule type="containsText" dxfId="1422" priority="139" operator="containsText" text="Flying Moose">
      <formula>NOT(ISERROR(SEARCH("Flying Moose",D436)))</formula>
    </cfRule>
    <cfRule type="containsText" dxfId="1421" priority="140" operator="containsText" text="Rink Rats">
      <formula>NOT(ISERROR(SEARCH("Rink Rats",D436)))</formula>
    </cfRule>
    <cfRule type="containsText" dxfId="1420" priority="141" operator="containsText" text="Guru">
      <formula>NOT(ISERROR(SEARCH("Guru",D436)))</formula>
    </cfRule>
    <cfRule type="containsText" dxfId="1419" priority="142" operator="containsText" text="Kryptonite">
      <formula>NOT(ISERROR(SEARCH("Kryptonite",D436)))</formula>
    </cfRule>
    <cfRule type="containsText" dxfId="1418" priority="143" operator="containsText" text="Ichi">
      <formula>NOT(ISERROR(SEARCH("Ichi",D436)))</formula>
    </cfRule>
    <cfRule type="containsText" dxfId="1417" priority="144" operator="containsText" text="Blades of Steel">
      <formula>NOT(ISERROR(SEARCH("Blades of Steel",D436)))</formula>
    </cfRule>
    <cfRule type="containsText" dxfId="1416" priority="145" operator="containsText" text="Alien">
      <formula>NOT(ISERROR(SEARCH("Alien",D436)))</formula>
    </cfRule>
    <cfRule type="containsText" dxfId="1415" priority="146" operator="containsText" text="Red Alert">
      <formula>NOT(ISERROR(SEARCH("Red Alert",D436)))</formula>
    </cfRule>
  </conditionalFormatting>
  <conditionalFormatting sqref="D437:D443">
    <cfRule type="containsText" dxfId="1414" priority="131" operator="containsText" text="Flying Moose">
      <formula>NOT(ISERROR(SEARCH("Flying Moose",D437)))</formula>
    </cfRule>
    <cfRule type="containsText" dxfId="1413" priority="132" operator="containsText" text="Rink Rats">
      <formula>NOT(ISERROR(SEARCH("Rink Rats",D437)))</formula>
    </cfRule>
    <cfRule type="containsText" dxfId="1412" priority="133" operator="containsText" text="Victors">
      <formula>NOT(ISERROR(SEARCH("Victors",D437)))</formula>
    </cfRule>
    <cfRule type="containsText" dxfId="1411" priority="134" operator="containsText" text="Kryptonite">
      <formula>NOT(ISERROR(SEARCH("Kryptonite",D437)))</formula>
    </cfRule>
    <cfRule type="containsText" dxfId="1410" priority="135" operator="containsText" text="Ichi">
      <formula>NOT(ISERROR(SEARCH("Ichi",D437)))</formula>
    </cfRule>
    <cfRule type="containsText" dxfId="1409" priority="136" operator="containsText" text="FoDM/KB">
      <formula>NOT(ISERROR(SEARCH("FoDM/KB",D437)))</formula>
    </cfRule>
    <cfRule type="containsText" dxfId="1408" priority="137" operator="containsText" text="Alien">
      <formula>NOT(ISERROR(SEARCH("Alien",D437)))</formula>
    </cfRule>
    <cfRule type="containsText" dxfId="1407" priority="138" operator="containsText" text="Red Alert">
      <formula>NOT(ISERROR(SEARCH("Red Alert",D437)))</formula>
    </cfRule>
  </conditionalFormatting>
  <conditionalFormatting sqref="D449:D452">
    <cfRule type="containsText" dxfId="1406" priority="123" operator="containsText" text="Flying Moose">
      <formula>NOT(ISERROR(SEARCH("Flying Moose",D449)))</formula>
    </cfRule>
    <cfRule type="containsText" dxfId="1405" priority="124" operator="containsText" text="Rink Rats">
      <formula>NOT(ISERROR(SEARCH("Rink Rats",D449)))</formula>
    </cfRule>
    <cfRule type="containsText" dxfId="1404" priority="125" operator="containsText" text="Victors">
      <formula>NOT(ISERROR(SEARCH("Victors",D449)))</formula>
    </cfRule>
    <cfRule type="containsText" dxfId="1403" priority="126" operator="containsText" text="Kryptonite">
      <formula>NOT(ISERROR(SEARCH("Kryptonite",D449)))</formula>
    </cfRule>
    <cfRule type="containsText" dxfId="1402" priority="127" operator="containsText" text="Ichi">
      <formula>NOT(ISERROR(SEARCH("Ichi",D449)))</formula>
    </cfRule>
    <cfRule type="containsText" dxfId="1401" priority="128" operator="containsText" text="Blades of Steel">
      <formula>NOT(ISERROR(SEARCH("Blades of Steel",D449)))</formula>
    </cfRule>
    <cfRule type="containsText" dxfId="1400" priority="129" operator="containsText" text="Alien">
      <formula>NOT(ISERROR(SEARCH("Alien",D449)))</formula>
    </cfRule>
    <cfRule type="containsText" dxfId="1399" priority="130" operator="containsText" text="Red Alert">
      <formula>NOT(ISERROR(SEARCH("Red Alert",D449)))</formula>
    </cfRule>
  </conditionalFormatting>
  <conditionalFormatting sqref="D453:D456">
    <cfRule type="containsText" dxfId="1398" priority="115" operator="containsText" text="Puckheads">
      <formula>NOT(ISERROR(SEARCH("Puckheads",D453)))</formula>
    </cfRule>
    <cfRule type="containsText" dxfId="1397" priority="116" operator="containsText" text="Rink Rats">
      <formula>NOT(ISERROR(SEARCH("Rink Rats",D453)))</formula>
    </cfRule>
    <cfRule type="containsText" dxfId="1396" priority="117" operator="containsText" text="Guru">
      <formula>NOT(ISERROR(SEARCH("Guru",D453)))</formula>
    </cfRule>
    <cfRule type="containsText" dxfId="1395" priority="118" operator="containsText" text="Kryptonite">
      <formula>NOT(ISERROR(SEARCH("Kryptonite",D453)))</formula>
    </cfRule>
    <cfRule type="containsText" dxfId="1394" priority="119" operator="containsText" text="Ichi">
      <formula>NOT(ISERROR(SEARCH("Ichi",D453)))</formula>
    </cfRule>
    <cfRule type="containsText" dxfId="1393" priority="120" operator="containsText" text="Blades of Steel">
      <formula>NOT(ISERROR(SEARCH("Blades of Steel",D453)))</formula>
    </cfRule>
    <cfRule type="containsText" dxfId="1392" priority="121" operator="containsText" text="Alien">
      <formula>NOT(ISERROR(SEARCH("Alien",D453)))</formula>
    </cfRule>
    <cfRule type="containsText" dxfId="1391" priority="122" operator="containsText" text="Red Alert">
      <formula>NOT(ISERROR(SEARCH("Red Alert",D453)))</formula>
    </cfRule>
  </conditionalFormatting>
  <conditionalFormatting sqref="D462:D464">
    <cfRule type="containsText" dxfId="1390" priority="107" operator="containsText" text="Flying Moose">
      <formula>NOT(ISERROR(SEARCH("Flying Moose",D462)))</formula>
    </cfRule>
    <cfRule type="containsText" dxfId="1389" priority="108" operator="containsText" text="Rink Rats">
      <formula>NOT(ISERROR(SEARCH("Rink Rats",D462)))</formula>
    </cfRule>
    <cfRule type="containsText" dxfId="1388" priority="109" operator="containsText" text="Guru">
      <formula>NOT(ISERROR(SEARCH("Guru",D462)))</formula>
    </cfRule>
    <cfRule type="containsText" dxfId="1387" priority="110" operator="containsText" text="Kryptonite">
      <formula>NOT(ISERROR(SEARCH("Kryptonite",D462)))</formula>
    </cfRule>
    <cfRule type="containsText" dxfId="1386" priority="111" operator="containsText" text="Ichi">
      <formula>NOT(ISERROR(SEARCH("Ichi",D462)))</formula>
    </cfRule>
    <cfRule type="containsText" dxfId="1385" priority="112" operator="containsText" text="Blades of Steel">
      <formula>NOT(ISERROR(SEARCH("Blades of Steel",D462)))</formula>
    </cfRule>
    <cfRule type="containsText" dxfId="1384" priority="113" operator="containsText" text="Alien">
      <formula>NOT(ISERROR(SEARCH("Alien",D462)))</formula>
    </cfRule>
    <cfRule type="containsText" dxfId="1383" priority="114" operator="containsText" text="Red Alert">
      <formula>NOT(ISERROR(SEARCH("Red Alert",D462)))</formula>
    </cfRule>
  </conditionalFormatting>
  <conditionalFormatting sqref="D465:D469">
    <cfRule type="containsText" dxfId="1382" priority="99" operator="containsText" text="Bathogs">
      <formula>NOT(ISERROR(SEARCH("Bathogs",D465)))</formula>
    </cfRule>
    <cfRule type="containsText" dxfId="1381" priority="100" operator="containsText" text="Rink Rats">
      <formula>NOT(ISERROR(SEARCH("Rink Rats",D465)))</formula>
    </cfRule>
    <cfRule type="containsText" dxfId="1380" priority="101" operator="containsText" text="Victors">
      <formula>NOT(ISERROR(SEARCH("Victors",D465)))</formula>
    </cfRule>
    <cfRule type="containsText" dxfId="1379" priority="102" operator="containsText" text="Kryptonite">
      <formula>NOT(ISERROR(SEARCH("Kryptonite",D465)))</formula>
    </cfRule>
    <cfRule type="containsText" dxfId="1378" priority="103" operator="containsText" text="Ichi">
      <formula>NOT(ISERROR(SEARCH("Ichi",D465)))</formula>
    </cfRule>
    <cfRule type="containsText" dxfId="1377" priority="104" operator="containsText" text="FoDM/KB">
      <formula>NOT(ISERROR(SEARCH("FoDM/KB",D465)))</formula>
    </cfRule>
    <cfRule type="containsText" dxfId="1376" priority="105" operator="containsText" text="Alien">
      <formula>NOT(ISERROR(SEARCH("Alien",D465)))</formula>
    </cfRule>
    <cfRule type="containsText" dxfId="1375" priority="106" operator="containsText" text="Red Alert">
      <formula>NOT(ISERROR(SEARCH("Red Alert",D465)))</formula>
    </cfRule>
  </conditionalFormatting>
  <conditionalFormatting sqref="D473:D481">
    <cfRule type="containsText" dxfId="1374" priority="91" operator="containsText" text="Flying Moose">
      <formula>NOT(ISERROR(SEARCH("Flying Moose",D473)))</formula>
    </cfRule>
    <cfRule type="containsText" dxfId="1373" priority="92" operator="containsText" text="Rink Rats">
      <formula>NOT(ISERROR(SEARCH("Rink Rats",D473)))</formula>
    </cfRule>
    <cfRule type="containsText" dxfId="1372" priority="93" operator="containsText" text="Victors">
      <formula>NOT(ISERROR(SEARCH("Victors",D473)))</formula>
    </cfRule>
    <cfRule type="containsText" dxfId="1371" priority="94" operator="containsText" text="Kryptonite">
      <formula>NOT(ISERROR(SEARCH("Kryptonite",D473)))</formula>
    </cfRule>
    <cfRule type="containsText" dxfId="1370" priority="95" operator="containsText" text="Ichi">
      <formula>NOT(ISERROR(SEARCH("Ichi",D473)))</formula>
    </cfRule>
    <cfRule type="containsText" dxfId="1369" priority="96" operator="containsText" text="FoDM/KB">
      <formula>NOT(ISERROR(SEARCH("FoDM/KB",D473)))</formula>
    </cfRule>
    <cfRule type="containsText" dxfId="1368" priority="97" operator="containsText" text="Alien">
      <formula>NOT(ISERROR(SEARCH("Alien",D473)))</formula>
    </cfRule>
    <cfRule type="containsText" dxfId="1367" priority="98" operator="containsText" text="Red Alert">
      <formula>NOT(ISERROR(SEARCH("Red Alert",D473)))</formula>
    </cfRule>
  </conditionalFormatting>
  <conditionalFormatting sqref="H473:H476">
    <cfRule type="cellIs" dxfId="1366" priority="90" operator="equal">
      <formula>""</formula>
    </cfRule>
  </conditionalFormatting>
  <conditionalFormatting sqref="H473:H476">
    <cfRule type="expression" dxfId="1365" priority="89">
      <formula>AND($E473="",$F473&lt;&gt;"")</formula>
    </cfRule>
  </conditionalFormatting>
  <conditionalFormatting sqref="D490:D493">
    <cfRule type="containsText" dxfId="1364" priority="81" operator="containsText" text="Puckheads">
      <formula>NOT(ISERROR(SEARCH("Puckheads",D490)))</formula>
    </cfRule>
    <cfRule type="containsText" dxfId="1363" priority="82" operator="containsText" text="Rink Rats">
      <formula>NOT(ISERROR(SEARCH("Rink Rats",D490)))</formula>
    </cfRule>
    <cfRule type="containsText" dxfId="1362" priority="83" operator="containsText" text="Guru">
      <formula>NOT(ISERROR(SEARCH("Guru",D490)))</formula>
    </cfRule>
    <cfRule type="containsText" dxfId="1361" priority="84" operator="containsText" text="Kryptonite">
      <formula>NOT(ISERROR(SEARCH("Kryptonite",D490)))</formula>
    </cfRule>
    <cfRule type="containsText" dxfId="1360" priority="85" operator="containsText" text="Ichi">
      <formula>NOT(ISERROR(SEARCH("Ichi",D490)))</formula>
    </cfRule>
    <cfRule type="containsText" dxfId="1359" priority="86" operator="containsText" text="Blades of Steel">
      <formula>NOT(ISERROR(SEARCH("Blades of Steel",D490)))</formula>
    </cfRule>
    <cfRule type="containsText" dxfId="1358" priority="87" operator="containsText" text="Alien">
      <formula>NOT(ISERROR(SEARCH("Alien",D490)))</formula>
    </cfRule>
    <cfRule type="containsText" dxfId="1357" priority="88" operator="containsText" text="Red Alert">
      <formula>NOT(ISERROR(SEARCH("Red Alert",D490)))</formula>
    </cfRule>
  </conditionalFormatting>
  <conditionalFormatting sqref="D494:D496">
    <cfRule type="containsText" dxfId="1356" priority="73" operator="containsText" text="Bathogs">
      <formula>NOT(ISERROR(SEARCH("Bathogs",D494)))</formula>
    </cfRule>
    <cfRule type="containsText" dxfId="1355" priority="74" operator="containsText" text="Rink Rats">
      <formula>NOT(ISERROR(SEARCH("Rink Rats",D494)))</formula>
    </cfRule>
    <cfRule type="containsText" dxfId="1354" priority="75" operator="containsText" text="Victors">
      <formula>NOT(ISERROR(SEARCH("Victors",D494)))</formula>
    </cfRule>
    <cfRule type="containsText" dxfId="1353" priority="76" operator="containsText" text="Kryptonite">
      <formula>NOT(ISERROR(SEARCH("Kryptonite",D494)))</formula>
    </cfRule>
    <cfRule type="containsText" dxfId="1352" priority="77" operator="containsText" text="Ichi">
      <formula>NOT(ISERROR(SEARCH("Ichi",D494)))</formula>
    </cfRule>
    <cfRule type="containsText" dxfId="1351" priority="78" operator="containsText" text="FoDM/KB">
      <formula>NOT(ISERROR(SEARCH("FoDM/KB",D494)))</formula>
    </cfRule>
    <cfRule type="containsText" dxfId="1350" priority="79" operator="containsText" text="Alien">
      <formula>NOT(ISERROR(SEARCH("Alien",D494)))</formula>
    </cfRule>
    <cfRule type="containsText" dxfId="1349" priority="80" operator="containsText" text="Red Alert">
      <formula>NOT(ISERROR(SEARCH("Red Alert",D494)))</formula>
    </cfRule>
  </conditionalFormatting>
  <conditionalFormatting sqref="D497:D499">
    <cfRule type="containsText" dxfId="1348" priority="65" operator="containsText" text="Flying Moose">
      <formula>NOT(ISERROR(SEARCH("Flying Moose",D497)))</formula>
    </cfRule>
    <cfRule type="containsText" dxfId="1347" priority="66" operator="containsText" text="Rink Rats">
      <formula>NOT(ISERROR(SEARCH("Rink Rats",D497)))</formula>
    </cfRule>
    <cfRule type="containsText" dxfId="1346" priority="67" operator="containsText" text="Victors">
      <formula>NOT(ISERROR(SEARCH("Victors",D497)))</formula>
    </cfRule>
    <cfRule type="containsText" dxfId="1345" priority="68" operator="containsText" text="Kryptonite">
      <formula>NOT(ISERROR(SEARCH("Kryptonite",D497)))</formula>
    </cfRule>
    <cfRule type="containsText" dxfId="1344" priority="69" operator="containsText" text="Ichi">
      <formula>NOT(ISERROR(SEARCH("Ichi",D497)))</formula>
    </cfRule>
    <cfRule type="containsText" dxfId="1343" priority="70" operator="containsText" text="FoDM/KB">
      <formula>NOT(ISERROR(SEARCH("FoDM/KB",D497)))</formula>
    </cfRule>
    <cfRule type="containsText" dxfId="1342" priority="71" operator="containsText" text="Alien">
      <formula>NOT(ISERROR(SEARCH("Alien",D497)))</formula>
    </cfRule>
    <cfRule type="containsText" dxfId="1341" priority="72" operator="containsText" text="Red Alert">
      <formula>NOT(ISERROR(SEARCH("Red Alert",D497)))</formula>
    </cfRule>
  </conditionalFormatting>
  <conditionalFormatting sqref="D500:D506">
    <cfRule type="containsText" dxfId="1340" priority="57" operator="containsText" text="Flying Moose">
      <formula>NOT(ISERROR(SEARCH("Flying Moose",D500)))</formula>
    </cfRule>
    <cfRule type="containsText" dxfId="1339" priority="58" operator="containsText" text="Rink Rats">
      <formula>NOT(ISERROR(SEARCH("Rink Rats",D500)))</formula>
    </cfRule>
    <cfRule type="containsText" dxfId="1338" priority="59" operator="containsText" text="Victors">
      <formula>NOT(ISERROR(SEARCH("Victors",D500)))</formula>
    </cfRule>
    <cfRule type="containsText" dxfId="1337" priority="60" operator="containsText" text="Kryptonite">
      <formula>NOT(ISERROR(SEARCH("Kryptonite",D500)))</formula>
    </cfRule>
    <cfRule type="containsText" dxfId="1336" priority="61" operator="containsText" text="Ichi">
      <formula>NOT(ISERROR(SEARCH("Ichi",D500)))</formula>
    </cfRule>
    <cfRule type="containsText" dxfId="1335" priority="62" operator="containsText" text="Blades of Steel">
      <formula>NOT(ISERROR(SEARCH("Blades of Steel",D500)))</formula>
    </cfRule>
    <cfRule type="containsText" dxfId="1334" priority="63" operator="containsText" text="Alien">
      <formula>NOT(ISERROR(SEARCH("Alien",D500)))</formula>
    </cfRule>
    <cfRule type="containsText" dxfId="1333" priority="64" operator="containsText" text="Red Alert">
      <formula>NOT(ISERROR(SEARCH("Red Alert",D500)))</formula>
    </cfRule>
  </conditionalFormatting>
  <conditionalFormatting sqref="D510:D518">
    <cfRule type="containsText" dxfId="1332" priority="49" operator="containsText" text="Flying Moose">
      <formula>NOT(ISERROR(SEARCH("Flying Moose",D510)))</formula>
    </cfRule>
    <cfRule type="containsText" dxfId="1331" priority="50" operator="containsText" text="Rink Rats">
      <formula>NOT(ISERROR(SEARCH("Rink Rats",D510)))</formula>
    </cfRule>
    <cfRule type="containsText" dxfId="1330" priority="51" operator="containsText" text="Guru">
      <formula>NOT(ISERROR(SEARCH("Guru",D510)))</formula>
    </cfRule>
    <cfRule type="containsText" dxfId="1329" priority="52" operator="containsText" text="Kryptonite">
      <formula>NOT(ISERROR(SEARCH("Kryptonite",D510)))</formula>
    </cfRule>
    <cfRule type="containsText" dxfId="1328" priority="53" operator="containsText" text="Ichi">
      <formula>NOT(ISERROR(SEARCH("Ichi",D510)))</formula>
    </cfRule>
    <cfRule type="containsText" dxfId="1327" priority="54" operator="containsText" text="Blades of Steel">
      <formula>NOT(ISERROR(SEARCH("Blades of Steel",D510)))</formula>
    </cfRule>
    <cfRule type="containsText" dxfId="1326" priority="55" operator="containsText" text="Alien">
      <formula>NOT(ISERROR(SEARCH("Alien",D510)))</formula>
    </cfRule>
    <cfRule type="containsText" dxfId="1325" priority="56" operator="containsText" text="Red Alert">
      <formula>NOT(ISERROR(SEARCH("Red Alert",D510)))</formula>
    </cfRule>
  </conditionalFormatting>
  <conditionalFormatting sqref="D519:D521">
    <cfRule type="containsText" dxfId="1324" priority="41" operator="containsText" text="Puckheads">
      <formula>NOT(ISERROR(SEARCH("Puckheads",D519)))</formula>
    </cfRule>
    <cfRule type="containsText" dxfId="1323" priority="42" operator="containsText" text="Rink Rats">
      <formula>NOT(ISERROR(SEARCH("Rink Rats",D519)))</formula>
    </cfRule>
    <cfRule type="containsText" dxfId="1322" priority="43" operator="containsText" text="Guru">
      <formula>NOT(ISERROR(SEARCH("Guru",D519)))</formula>
    </cfRule>
    <cfRule type="containsText" dxfId="1321" priority="44" operator="containsText" text="Kryptonite">
      <formula>NOT(ISERROR(SEARCH("Kryptonite",D519)))</formula>
    </cfRule>
    <cfRule type="containsText" dxfId="1320" priority="45" operator="containsText" text="Ichi">
      <formula>NOT(ISERROR(SEARCH("Ichi",D519)))</formula>
    </cfRule>
    <cfRule type="containsText" dxfId="1319" priority="46" operator="containsText" text="Blades of Steel">
      <formula>NOT(ISERROR(SEARCH("Blades of Steel",D519)))</formula>
    </cfRule>
    <cfRule type="containsText" dxfId="1318" priority="47" operator="containsText" text="Alien">
      <formula>NOT(ISERROR(SEARCH("Alien",D519)))</formula>
    </cfRule>
    <cfRule type="containsText" dxfId="1317" priority="48" operator="containsText" text="Red Alert">
      <formula>NOT(ISERROR(SEARCH("Red Alert",D519)))</formula>
    </cfRule>
  </conditionalFormatting>
  <conditionalFormatting sqref="D526:D530">
    <cfRule type="containsText" dxfId="1316" priority="33" operator="containsText" text="Flying Moose">
      <formula>NOT(ISERROR(SEARCH("Flying Moose",D526)))</formula>
    </cfRule>
    <cfRule type="containsText" dxfId="1315" priority="34" operator="containsText" text="Rink Rats">
      <formula>NOT(ISERROR(SEARCH("Rink Rats",D526)))</formula>
    </cfRule>
    <cfRule type="containsText" dxfId="1314" priority="35" operator="containsText" text="Victors">
      <formula>NOT(ISERROR(SEARCH("Victors",D526)))</formula>
    </cfRule>
    <cfRule type="containsText" dxfId="1313" priority="36" operator="containsText" text="Kryptonite">
      <formula>NOT(ISERROR(SEARCH("Kryptonite",D526)))</formula>
    </cfRule>
    <cfRule type="containsText" dxfId="1312" priority="37" operator="containsText" text="Ichi">
      <formula>NOT(ISERROR(SEARCH("Ichi",D526)))</formula>
    </cfRule>
    <cfRule type="containsText" dxfId="1311" priority="38" operator="containsText" text="FoDM/KB">
      <formula>NOT(ISERROR(SEARCH("FoDM/KB",D526)))</formula>
    </cfRule>
    <cfRule type="containsText" dxfId="1310" priority="39" operator="containsText" text="Alien">
      <formula>NOT(ISERROR(SEARCH("Alien",D526)))</formula>
    </cfRule>
    <cfRule type="containsText" dxfId="1309" priority="40" operator="containsText" text="Red Alert">
      <formula>NOT(ISERROR(SEARCH("Red Alert",D526)))</formula>
    </cfRule>
  </conditionalFormatting>
  <conditionalFormatting sqref="D537:D545">
    <cfRule type="containsText" dxfId="1308" priority="25" operator="containsText" text="Bathogs">
      <formula>NOT(ISERROR(SEARCH("Bathogs",D537)))</formula>
    </cfRule>
    <cfRule type="containsText" dxfId="1307" priority="26" operator="containsText" text="Rink Rats">
      <formula>NOT(ISERROR(SEARCH("Rink Rats",D537)))</formula>
    </cfRule>
    <cfRule type="containsText" dxfId="1306" priority="27" operator="containsText" text="Victors">
      <formula>NOT(ISERROR(SEARCH("Victors",D537)))</formula>
    </cfRule>
    <cfRule type="containsText" dxfId="1305" priority="28" operator="containsText" text="Kryptonite">
      <formula>NOT(ISERROR(SEARCH("Kryptonite",D537)))</formula>
    </cfRule>
    <cfRule type="containsText" dxfId="1304" priority="29" operator="containsText" text="Ichi">
      <formula>NOT(ISERROR(SEARCH("Ichi",D537)))</formula>
    </cfRule>
    <cfRule type="containsText" dxfId="1303" priority="30" operator="containsText" text="FoDM/KB">
      <formula>NOT(ISERROR(SEARCH("FoDM/KB",D537)))</formula>
    </cfRule>
    <cfRule type="containsText" dxfId="1302" priority="31" operator="containsText" text="Alien">
      <formula>NOT(ISERROR(SEARCH("Alien",D537)))</formula>
    </cfRule>
    <cfRule type="containsText" dxfId="1301" priority="32" operator="containsText" text="Red Alert">
      <formula>NOT(ISERROR(SEARCH("Red Alert",D537)))</formula>
    </cfRule>
  </conditionalFormatting>
  <conditionalFormatting sqref="D552:D554">
    <cfRule type="containsText" dxfId="1300" priority="17" operator="containsText" text="Flying Moose">
      <formula>NOT(ISERROR(SEARCH("Flying Moose",D552)))</formula>
    </cfRule>
    <cfRule type="containsText" dxfId="1299" priority="18" operator="containsText" text="Rink Rats">
      <formula>NOT(ISERROR(SEARCH("Rink Rats",D552)))</formula>
    </cfRule>
    <cfRule type="containsText" dxfId="1298" priority="19" operator="containsText" text="Victors">
      <formula>NOT(ISERROR(SEARCH("Victors",D552)))</formula>
    </cfRule>
    <cfRule type="containsText" dxfId="1297" priority="20" operator="containsText" text="Kryptonite">
      <formula>NOT(ISERROR(SEARCH("Kryptonite",D552)))</formula>
    </cfRule>
    <cfRule type="containsText" dxfId="1296" priority="21" operator="containsText" text="Ichi">
      <formula>NOT(ISERROR(SEARCH("Ichi",D552)))</formula>
    </cfRule>
    <cfRule type="containsText" dxfId="1295" priority="22" operator="containsText" text="FoDM/KB">
      <formula>NOT(ISERROR(SEARCH("FoDM/KB",D552)))</formula>
    </cfRule>
    <cfRule type="containsText" dxfId="1294" priority="23" operator="containsText" text="Alien">
      <formula>NOT(ISERROR(SEARCH("Alien",D552)))</formula>
    </cfRule>
    <cfRule type="containsText" dxfId="1293" priority="24" operator="containsText" text="Red Alert">
      <formula>NOT(ISERROR(SEARCH("Red Alert",D552)))</formula>
    </cfRule>
  </conditionalFormatting>
  <conditionalFormatting sqref="D555:D560">
    <cfRule type="containsText" dxfId="1292" priority="9" operator="containsText" text="Flying Moose">
      <formula>NOT(ISERROR(SEARCH("Flying Moose",D555)))</formula>
    </cfRule>
    <cfRule type="containsText" dxfId="1291" priority="10" operator="containsText" text="Rink Rats">
      <formula>NOT(ISERROR(SEARCH("Rink Rats",D555)))</formula>
    </cfRule>
    <cfRule type="containsText" dxfId="1290" priority="11" operator="containsText" text="Guru">
      <formula>NOT(ISERROR(SEARCH("Guru",D555)))</formula>
    </cfRule>
    <cfRule type="containsText" dxfId="1289" priority="12" operator="containsText" text="Kryptonite">
      <formula>NOT(ISERROR(SEARCH("Kryptonite",D555)))</formula>
    </cfRule>
    <cfRule type="containsText" dxfId="1288" priority="13" operator="containsText" text="Ichi">
      <formula>NOT(ISERROR(SEARCH("Ichi",D555)))</formula>
    </cfRule>
    <cfRule type="containsText" dxfId="1287" priority="14" operator="containsText" text="Blades of Steel">
      <formula>NOT(ISERROR(SEARCH("Blades of Steel",D555)))</formula>
    </cfRule>
    <cfRule type="containsText" dxfId="1286" priority="15" operator="containsText" text="Alien">
      <formula>NOT(ISERROR(SEARCH("Alien",D555)))</formula>
    </cfRule>
    <cfRule type="containsText" dxfId="1285" priority="16" operator="containsText" text="Red Alert">
      <formula>NOT(ISERROR(SEARCH("Red Alert",D555)))</formula>
    </cfRule>
  </conditionalFormatting>
  <conditionalFormatting sqref="D561">
    <cfRule type="containsText" dxfId="1284" priority="1" operator="containsText" text="Puckheads">
      <formula>NOT(ISERROR(SEARCH("Puckheads",D561)))</formula>
    </cfRule>
    <cfRule type="containsText" dxfId="1283" priority="2" operator="containsText" text="Rink Rats">
      <formula>NOT(ISERROR(SEARCH("Rink Rats",D561)))</formula>
    </cfRule>
    <cfRule type="containsText" dxfId="1282" priority="3" operator="containsText" text="Guru">
      <formula>NOT(ISERROR(SEARCH("Guru",D561)))</formula>
    </cfRule>
    <cfRule type="containsText" dxfId="1281" priority="4" operator="containsText" text="Kryptonite">
      <formula>NOT(ISERROR(SEARCH("Kryptonite",D561)))</formula>
    </cfRule>
    <cfRule type="containsText" dxfId="1280" priority="5" operator="containsText" text="Ichi">
      <formula>NOT(ISERROR(SEARCH("Ichi",D561)))</formula>
    </cfRule>
    <cfRule type="containsText" dxfId="1279" priority="6" operator="containsText" text="Blades of Steel">
      <formula>NOT(ISERROR(SEARCH("Blades of Steel",D561)))</formula>
    </cfRule>
    <cfRule type="containsText" dxfId="1278" priority="7" operator="containsText" text="Alien">
      <formula>NOT(ISERROR(SEARCH("Alien",D561)))</formula>
    </cfRule>
    <cfRule type="containsText" dxfId="1277" priority="8" operator="containsText" text="Red Alert">
      <formula>NOT(ISERROR(SEARCH("Red Alert",D561)))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249977111117893"/>
  </sheetPr>
  <dimension ref="A1:L302"/>
  <sheetViews>
    <sheetView zoomScaleNormal="100" workbookViewId="0">
      <pane ySplit="1" topLeftCell="A71" activePane="bottomLeft" state="frozen"/>
      <selection pane="bottomLeft" activeCell="H81" sqref="H81"/>
    </sheetView>
  </sheetViews>
  <sheetFormatPr defaultRowHeight="15" x14ac:dyDescent="0.25"/>
  <cols>
    <col min="1" max="1" width="13.42578125" style="6" customWidth="1"/>
    <col min="2" max="2" width="4.7109375" style="112" customWidth="1"/>
    <col min="3" max="3" width="5.5703125" style="10" customWidth="1"/>
    <col min="4" max="4" width="14.28515625" style="1" bestFit="1" customWidth="1"/>
    <col min="5" max="5" width="6.42578125" style="110" customWidth="1"/>
    <col min="6" max="6" width="14.7109375" style="144" bestFit="1" customWidth="1"/>
    <col min="7" max="7" width="18.42578125" style="1" bestFit="1" customWidth="1"/>
    <col min="8" max="8" width="9.140625" style="9"/>
    <col min="9" max="9" width="11.5703125" style="32" bestFit="1" customWidth="1"/>
    <col min="10" max="10" width="46.42578125" bestFit="1" customWidth="1"/>
    <col min="11" max="11" width="10.42578125" bestFit="1" customWidth="1"/>
    <col min="12" max="12" width="9.140625" style="10"/>
  </cols>
  <sheetData>
    <row r="1" spans="1:9" x14ac:dyDescent="0.25">
      <c r="A1" s="8" t="s">
        <v>209</v>
      </c>
      <c r="B1" s="111" t="s">
        <v>0</v>
      </c>
      <c r="C1" s="3" t="s">
        <v>210</v>
      </c>
      <c r="D1" s="2" t="s">
        <v>37</v>
      </c>
      <c r="E1" s="254" t="s">
        <v>211</v>
      </c>
      <c r="F1" s="254"/>
      <c r="G1" s="2" t="s">
        <v>213</v>
      </c>
      <c r="H1" s="8" t="s">
        <v>212</v>
      </c>
      <c r="I1" s="63" t="s">
        <v>399</v>
      </c>
    </row>
    <row r="2" spans="1:9" x14ac:dyDescent="0.25">
      <c r="A2" s="130">
        <v>11</v>
      </c>
      <c r="D2" s="93" t="s">
        <v>39</v>
      </c>
      <c r="E2" s="127">
        <v>86</v>
      </c>
      <c r="F2" s="127" t="s">
        <v>48</v>
      </c>
      <c r="G2" s="1" t="s">
        <v>221</v>
      </c>
      <c r="H2" s="9">
        <v>3</v>
      </c>
    </row>
    <row r="3" spans="1:9" x14ac:dyDescent="0.25">
      <c r="A3" s="130">
        <v>11</v>
      </c>
      <c r="D3" s="93" t="s">
        <v>39</v>
      </c>
      <c r="E3" s="127">
        <v>86</v>
      </c>
      <c r="F3" s="127" t="s">
        <v>48</v>
      </c>
      <c r="G3" s="1" t="s">
        <v>613</v>
      </c>
      <c r="H3" s="9">
        <v>3</v>
      </c>
    </row>
    <row r="4" spans="1:9" x14ac:dyDescent="0.25">
      <c r="A4" s="130">
        <v>11</v>
      </c>
      <c r="D4" s="93" t="s">
        <v>39</v>
      </c>
      <c r="E4" s="110">
        <v>90</v>
      </c>
      <c r="F4" s="144" t="s">
        <v>612</v>
      </c>
      <c r="G4" s="156" t="s">
        <v>217</v>
      </c>
      <c r="H4" s="9">
        <v>3</v>
      </c>
    </row>
    <row r="5" spans="1:9" x14ac:dyDescent="0.25">
      <c r="A5" s="130">
        <v>11</v>
      </c>
      <c r="C5" s="86"/>
      <c r="D5" s="93" t="s">
        <v>39</v>
      </c>
      <c r="E5" s="127">
        <v>96</v>
      </c>
      <c r="F5" s="144" t="s">
        <v>52</v>
      </c>
      <c r="G5" s="156" t="s">
        <v>217</v>
      </c>
      <c r="H5" s="9">
        <v>3</v>
      </c>
    </row>
    <row r="6" spans="1:9" x14ac:dyDescent="0.25">
      <c r="A6" s="130">
        <v>11</v>
      </c>
      <c r="C6" s="86"/>
      <c r="D6" s="93" t="s">
        <v>39</v>
      </c>
      <c r="E6" s="127">
        <v>99</v>
      </c>
      <c r="F6" s="144" t="s">
        <v>477</v>
      </c>
      <c r="G6" s="156" t="s">
        <v>221</v>
      </c>
      <c r="H6" s="9">
        <v>3</v>
      </c>
    </row>
    <row r="7" spans="1:9" x14ac:dyDescent="0.25">
      <c r="A7" s="130">
        <v>11</v>
      </c>
      <c r="C7" s="86"/>
      <c r="D7" s="93" t="s">
        <v>139</v>
      </c>
      <c r="E7" s="127">
        <v>112</v>
      </c>
      <c r="F7" s="144" t="s">
        <v>614</v>
      </c>
      <c r="G7" s="1" t="s">
        <v>217</v>
      </c>
      <c r="H7" s="9">
        <v>3</v>
      </c>
    </row>
    <row r="8" spans="1:9" x14ac:dyDescent="0.25">
      <c r="A8" s="198">
        <v>12</v>
      </c>
      <c r="C8" s="86"/>
      <c r="D8" s="93" t="s">
        <v>601</v>
      </c>
      <c r="E8" s="127">
        <v>129</v>
      </c>
      <c r="F8" s="144" t="s">
        <v>632</v>
      </c>
      <c r="G8" s="1" t="s">
        <v>221</v>
      </c>
      <c r="H8" s="9">
        <v>3</v>
      </c>
    </row>
    <row r="9" spans="1:9" x14ac:dyDescent="0.25">
      <c r="A9" s="198">
        <v>12</v>
      </c>
      <c r="C9" s="86"/>
      <c r="D9" s="93" t="s">
        <v>601</v>
      </c>
      <c r="E9" s="127">
        <v>130</v>
      </c>
      <c r="F9" s="144" t="s">
        <v>564</v>
      </c>
      <c r="G9" s="1" t="s">
        <v>215</v>
      </c>
      <c r="H9" s="112">
        <v>3</v>
      </c>
    </row>
    <row r="10" spans="1:9" x14ac:dyDescent="0.25">
      <c r="A10" s="198">
        <v>12</v>
      </c>
      <c r="C10" s="86"/>
      <c r="D10" s="93" t="s">
        <v>601</v>
      </c>
      <c r="E10" s="127">
        <v>130</v>
      </c>
      <c r="F10" s="144" t="s">
        <v>564</v>
      </c>
      <c r="G10" s="1" t="s">
        <v>221</v>
      </c>
      <c r="H10" s="112">
        <v>3</v>
      </c>
    </row>
    <row r="11" spans="1:9" x14ac:dyDescent="0.25">
      <c r="A11" s="198">
        <v>12</v>
      </c>
      <c r="C11" s="86"/>
      <c r="D11" s="93" t="s">
        <v>551</v>
      </c>
      <c r="E11" s="127">
        <v>60</v>
      </c>
      <c r="F11" s="144" t="s">
        <v>621</v>
      </c>
      <c r="G11" s="1" t="s">
        <v>217</v>
      </c>
      <c r="H11" s="112">
        <v>3</v>
      </c>
    </row>
    <row r="12" spans="1:9" x14ac:dyDescent="0.25">
      <c r="A12" s="198">
        <v>12</v>
      </c>
      <c r="C12" s="86"/>
      <c r="D12" s="93" t="s">
        <v>551</v>
      </c>
      <c r="E12" s="127">
        <v>68</v>
      </c>
      <c r="F12" s="144" t="s">
        <v>361</v>
      </c>
      <c r="G12" s="1" t="s">
        <v>221</v>
      </c>
      <c r="H12" s="112">
        <v>3</v>
      </c>
    </row>
    <row r="13" spans="1:9" x14ac:dyDescent="0.25">
      <c r="A13" s="199">
        <v>13</v>
      </c>
      <c r="C13" s="86"/>
      <c r="D13" s="93" t="s">
        <v>38</v>
      </c>
      <c r="E13" s="127">
        <v>26</v>
      </c>
      <c r="F13" s="144" t="s">
        <v>420</v>
      </c>
      <c r="G13" s="1" t="s">
        <v>217</v>
      </c>
      <c r="H13" s="112">
        <v>3</v>
      </c>
    </row>
    <row r="14" spans="1:9" x14ac:dyDescent="0.25">
      <c r="A14" s="199">
        <v>13</v>
      </c>
      <c r="C14" s="86"/>
      <c r="D14" s="93" t="s">
        <v>38</v>
      </c>
      <c r="E14" s="144">
        <v>35</v>
      </c>
      <c r="F14" s="144" t="s">
        <v>624</v>
      </c>
      <c r="G14" s="1" t="s">
        <v>217</v>
      </c>
      <c r="H14" s="112">
        <v>3</v>
      </c>
    </row>
    <row r="15" spans="1:9" x14ac:dyDescent="0.25">
      <c r="A15" s="130">
        <v>21</v>
      </c>
      <c r="B15" s="167"/>
      <c r="C15" s="155"/>
      <c r="D15" s="93" t="s">
        <v>601</v>
      </c>
      <c r="E15" s="127">
        <v>120</v>
      </c>
      <c r="F15" s="144" t="s">
        <v>633</v>
      </c>
      <c r="G15" s="1" t="s">
        <v>217</v>
      </c>
      <c r="H15" s="112">
        <v>3</v>
      </c>
    </row>
    <row r="16" spans="1:9" x14ac:dyDescent="0.25">
      <c r="A16" s="130">
        <v>21</v>
      </c>
      <c r="C16" s="86"/>
      <c r="D16" s="93" t="s">
        <v>601</v>
      </c>
      <c r="E16" s="144">
        <v>129</v>
      </c>
      <c r="F16" s="144" t="s">
        <v>632</v>
      </c>
      <c r="G16" s="1" t="s">
        <v>222</v>
      </c>
      <c r="H16" s="9">
        <v>3</v>
      </c>
    </row>
    <row r="17" spans="1:8" x14ac:dyDescent="0.25">
      <c r="A17" s="130">
        <v>21</v>
      </c>
      <c r="B17" s="167"/>
      <c r="C17" s="155"/>
      <c r="D17" s="93" t="s">
        <v>603</v>
      </c>
      <c r="E17" s="127">
        <v>37</v>
      </c>
      <c r="F17" s="144" t="s">
        <v>467</v>
      </c>
      <c r="G17" s="1" t="s">
        <v>222</v>
      </c>
      <c r="H17" s="9">
        <v>3</v>
      </c>
    </row>
    <row r="18" spans="1:8" x14ac:dyDescent="0.25">
      <c r="A18" s="199">
        <v>23</v>
      </c>
      <c r="B18" s="167"/>
      <c r="C18" s="155"/>
      <c r="D18" s="93" t="s">
        <v>551</v>
      </c>
      <c r="E18" s="127">
        <v>60</v>
      </c>
      <c r="F18" s="144" t="s">
        <v>620</v>
      </c>
      <c r="G18" s="1" t="s">
        <v>221</v>
      </c>
      <c r="H18" s="9">
        <v>3</v>
      </c>
    </row>
    <row r="19" spans="1:8" x14ac:dyDescent="0.25">
      <c r="A19" s="199">
        <v>23</v>
      </c>
      <c r="C19" s="86"/>
      <c r="D19" s="93" t="s">
        <v>551</v>
      </c>
      <c r="E19" s="127">
        <v>60</v>
      </c>
      <c r="F19" s="144" t="s">
        <v>620</v>
      </c>
      <c r="G19" s="1" t="s">
        <v>221</v>
      </c>
      <c r="H19" s="9">
        <v>3</v>
      </c>
    </row>
    <row r="20" spans="1:8" x14ac:dyDescent="0.25">
      <c r="A20" s="199">
        <v>23</v>
      </c>
      <c r="B20" s="167"/>
      <c r="C20" s="155"/>
      <c r="D20" s="93" t="s">
        <v>39</v>
      </c>
      <c r="E20" s="144">
        <v>90</v>
      </c>
      <c r="F20" s="144" t="s">
        <v>612</v>
      </c>
      <c r="G20" s="1" t="s">
        <v>216</v>
      </c>
      <c r="H20" s="112">
        <v>3</v>
      </c>
    </row>
    <row r="21" spans="1:8" x14ac:dyDescent="0.25">
      <c r="A21" s="200">
        <v>24</v>
      </c>
      <c r="B21" s="167"/>
      <c r="C21" s="155"/>
      <c r="D21" s="93" t="s">
        <v>412</v>
      </c>
      <c r="E21" s="127">
        <v>74</v>
      </c>
      <c r="F21" s="144" t="s">
        <v>525</v>
      </c>
      <c r="G21" s="1" t="s">
        <v>216</v>
      </c>
      <c r="H21" s="112">
        <v>3</v>
      </c>
    </row>
    <row r="22" spans="1:8" x14ac:dyDescent="0.25">
      <c r="A22" s="200">
        <v>24</v>
      </c>
      <c r="C22" s="86"/>
      <c r="D22" s="93" t="s">
        <v>412</v>
      </c>
      <c r="E22" s="127">
        <v>74</v>
      </c>
      <c r="F22" s="144" t="s">
        <v>525</v>
      </c>
      <c r="G22" s="156" t="s">
        <v>227</v>
      </c>
      <c r="H22" s="112">
        <v>10</v>
      </c>
    </row>
    <row r="23" spans="1:8" x14ac:dyDescent="0.25">
      <c r="A23" s="200">
        <v>24</v>
      </c>
      <c r="B23" s="167"/>
      <c r="C23" s="155"/>
      <c r="D23" s="93" t="s">
        <v>118</v>
      </c>
      <c r="E23" s="144">
        <v>10</v>
      </c>
      <c r="F23" s="144" t="s">
        <v>629</v>
      </c>
      <c r="G23" s="1" t="s">
        <v>222</v>
      </c>
      <c r="H23" s="112">
        <v>3</v>
      </c>
    </row>
    <row r="24" spans="1:8" x14ac:dyDescent="0.25">
      <c r="A24" s="130">
        <v>31</v>
      </c>
      <c r="C24" s="86"/>
      <c r="D24" s="93" t="s">
        <v>603</v>
      </c>
      <c r="E24" s="144">
        <v>51</v>
      </c>
      <c r="F24" s="144" t="s">
        <v>635</v>
      </c>
      <c r="G24" s="1" t="s">
        <v>217</v>
      </c>
      <c r="H24" s="112">
        <v>3</v>
      </c>
    </row>
    <row r="25" spans="1:8" x14ac:dyDescent="0.25">
      <c r="A25" s="198">
        <v>32</v>
      </c>
      <c r="B25" s="167"/>
      <c r="C25" s="155"/>
      <c r="D25" s="93" t="s">
        <v>412</v>
      </c>
      <c r="E25" s="167">
        <v>71</v>
      </c>
      <c r="F25" s="144" t="s">
        <v>198</v>
      </c>
      <c r="G25" s="1" t="s">
        <v>221</v>
      </c>
      <c r="H25" s="112">
        <v>3</v>
      </c>
    </row>
    <row r="26" spans="1:8" x14ac:dyDescent="0.25">
      <c r="A26" s="199">
        <v>33</v>
      </c>
      <c r="B26" s="167"/>
      <c r="C26" s="155"/>
      <c r="D26" s="93" t="s">
        <v>118</v>
      </c>
      <c r="E26" s="127">
        <v>10</v>
      </c>
      <c r="F26" s="144" t="s">
        <v>629</v>
      </c>
      <c r="G26" s="1" t="s">
        <v>215</v>
      </c>
      <c r="H26" s="112">
        <v>3</v>
      </c>
    </row>
    <row r="27" spans="1:8" x14ac:dyDescent="0.25">
      <c r="A27" s="199">
        <v>33</v>
      </c>
      <c r="B27" s="167"/>
      <c r="C27" s="155"/>
      <c r="D27" s="93" t="s">
        <v>139</v>
      </c>
      <c r="E27" s="127">
        <v>102</v>
      </c>
      <c r="F27" s="144" t="s">
        <v>140</v>
      </c>
      <c r="G27" s="1" t="s">
        <v>217</v>
      </c>
      <c r="H27" s="112">
        <v>3</v>
      </c>
    </row>
    <row r="28" spans="1:8" x14ac:dyDescent="0.25">
      <c r="A28" s="130">
        <v>51</v>
      </c>
      <c r="C28" s="86"/>
      <c r="D28" s="93" t="s">
        <v>139</v>
      </c>
      <c r="E28" s="127">
        <v>116</v>
      </c>
      <c r="F28" s="144" t="s">
        <v>378</v>
      </c>
      <c r="G28" s="1" t="s">
        <v>217</v>
      </c>
      <c r="H28" s="9">
        <v>3</v>
      </c>
    </row>
    <row r="29" spans="1:8" x14ac:dyDescent="0.25">
      <c r="A29" s="198">
        <v>52</v>
      </c>
      <c r="C29" s="86"/>
      <c r="D29" s="93" t="s">
        <v>39</v>
      </c>
      <c r="E29" s="127">
        <v>86</v>
      </c>
      <c r="F29" s="144" t="s">
        <v>48</v>
      </c>
      <c r="G29" s="1" t="s">
        <v>219</v>
      </c>
      <c r="H29" s="9">
        <v>3</v>
      </c>
    </row>
    <row r="30" spans="1:8" x14ac:dyDescent="0.25">
      <c r="A30" s="198">
        <v>52</v>
      </c>
      <c r="C30" s="86"/>
      <c r="D30" s="93" t="s">
        <v>39</v>
      </c>
      <c r="E30" s="127">
        <v>90</v>
      </c>
      <c r="F30" s="144" t="s">
        <v>649</v>
      </c>
      <c r="G30" s="1" t="s">
        <v>222</v>
      </c>
      <c r="H30" s="9">
        <v>3</v>
      </c>
    </row>
    <row r="31" spans="1:8" x14ac:dyDescent="0.25">
      <c r="A31" s="198">
        <v>52</v>
      </c>
      <c r="C31" s="86"/>
      <c r="D31" s="93" t="s">
        <v>39</v>
      </c>
      <c r="E31" s="127">
        <v>96</v>
      </c>
      <c r="F31" s="144" t="s">
        <v>52</v>
      </c>
      <c r="G31" s="1" t="s">
        <v>221</v>
      </c>
      <c r="H31" s="9">
        <v>3</v>
      </c>
    </row>
    <row r="32" spans="1:8" x14ac:dyDescent="0.25">
      <c r="A32" s="198">
        <v>52</v>
      </c>
      <c r="C32" s="86"/>
      <c r="D32" s="93" t="s">
        <v>39</v>
      </c>
      <c r="E32" s="127">
        <v>98</v>
      </c>
      <c r="F32" s="144" t="s">
        <v>650</v>
      </c>
      <c r="G32" s="1" t="s">
        <v>380</v>
      </c>
      <c r="H32" s="9">
        <v>3</v>
      </c>
    </row>
    <row r="33" spans="1:10" x14ac:dyDescent="0.25">
      <c r="A33" s="198">
        <v>52</v>
      </c>
      <c r="C33" s="86"/>
      <c r="D33" s="93" t="s">
        <v>118</v>
      </c>
      <c r="E33" s="127">
        <v>11</v>
      </c>
      <c r="F33" s="144" t="s">
        <v>651</v>
      </c>
      <c r="G33" s="1" t="s">
        <v>215</v>
      </c>
      <c r="H33" s="112">
        <v>3</v>
      </c>
    </row>
    <row r="34" spans="1:10" x14ac:dyDescent="0.25">
      <c r="A34" s="199">
        <v>53</v>
      </c>
      <c r="C34" s="86"/>
      <c r="D34" s="93" t="s">
        <v>412</v>
      </c>
      <c r="E34" s="127">
        <v>74</v>
      </c>
      <c r="F34" s="144" t="s">
        <v>525</v>
      </c>
      <c r="G34" s="88" t="s">
        <v>407</v>
      </c>
      <c r="H34" s="112">
        <v>3</v>
      </c>
    </row>
    <row r="35" spans="1:10" x14ac:dyDescent="0.25">
      <c r="A35" s="199">
        <v>53</v>
      </c>
      <c r="C35" s="86"/>
      <c r="D35" s="93" t="s">
        <v>412</v>
      </c>
      <c r="E35" s="127">
        <v>77</v>
      </c>
      <c r="F35" s="144" t="s">
        <v>192</v>
      </c>
      <c r="G35" s="241" t="s">
        <v>219</v>
      </c>
      <c r="H35" s="112">
        <v>3</v>
      </c>
    </row>
    <row r="36" spans="1:10" x14ac:dyDescent="0.25">
      <c r="A36" s="199">
        <v>53</v>
      </c>
      <c r="C36" s="86"/>
      <c r="D36" s="93" t="s">
        <v>412</v>
      </c>
      <c r="E36" s="127">
        <v>77</v>
      </c>
      <c r="F36" s="144" t="s">
        <v>192</v>
      </c>
      <c r="G36" s="241" t="s">
        <v>221</v>
      </c>
      <c r="H36" s="9">
        <v>3</v>
      </c>
    </row>
    <row r="37" spans="1:10" x14ac:dyDescent="0.25">
      <c r="A37" s="200">
        <v>54</v>
      </c>
      <c r="B37" s="167"/>
      <c r="C37" s="155"/>
      <c r="D37" s="93" t="s">
        <v>601</v>
      </c>
      <c r="E37" s="144">
        <v>129</v>
      </c>
      <c r="F37" s="144" t="s">
        <v>632</v>
      </c>
      <c r="G37" s="241" t="s">
        <v>217</v>
      </c>
      <c r="H37" s="9">
        <v>3</v>
      </c>
    </row>
    <row r="38" spans="1:10" x14ac:dyDescent="0.25">
      <c r="A38" s="130">
        <v>61</v>
      </c>
      <c r="B38" s="167"/>
      <c r="C38" s="155"/>
      <c r="D38" s="93" t="s">
        <v>412</v>
      </c>
      <c r="E38" s="127">
        <v>81</v>
      </c>
      <c r="F38" s="144" t="s">
        <v>623</v>
      </c>
      <c r="G38" s="93" t="s">
        <v>220</v>
      </c>
      <c r="H38" s="112">
        <v>3</v>
      </c>
      <c r="J38" t="s">
        <v>661</v>
      </c>
    </row>
    <row r="39" spans="1:10" x14ac:dyDescent="0.25">
      <c r="A39" s="130">
        <v>61</v>
      </c>
      <c r="B39" s="167"/>
      <c r="C39" s="155"/>
      <c r="D39" s="93" t="s">
        <v>39</v>
      </c>
      <c r="E39" s="144">
        <v>88</v>
      </c>
      <c r="F39" s="144" t="s">
        <v>605</v>
      </c>
      <c r="G39" s="93" t="s">
        <v>220</v>
      </c>
      <c r="H39" s="112">
        <v>3</v>
      </c>
      <c r="J39" s="156" t="s">
        <v>661</v>
      </c>
    </row>
    <row r="40" spans="1:10" x14ac:dyDescent="0.25">
      <c r="A40" s="130">
        <v>61</v>
      </c>
      <c r="B40" s="167"/>
      <c r="C40" s="155"/>
      <c r="D40" s="93" t="s">
        <v>39</v>
      </c>
      <c r="E40" s="167">
        <v>99</v>
      </c>
      <c r="F40" s="144" t="s">
        <v>477</v>
      </c>
      <c r="G40" s="93" t="s">
        <v>217</v>
      </c>
      <c r="H40" s="112">
        <v>3</v>
      </c>
      <c r="J40" s="156" t="s">
        <v>668</v>
      </c>
    </row>
    <row r="41" spans="1:10" x14ac:dyDescent="0.25">
      <c r="A41" s="198">
        <v>72</v>
      </c>
      <c r="B41" s="167"/>
      <c r="C41" s="155"/>
      <c r="D41" s="93" t="s">
        <v>139</v>
      </c>
      <c r="E41" s="127">
        <v>109</v>
      </c>
      <c r="F41" s="144" t="s">
        <v>579</v>
      </c>
      <c r="G41" s="93" t="s">
        <v>227</v>
      </c>
      <c r="H41" s="9">
        <v>10</v>
      </c>
    </row>
    <row r="42" spans="1:10" x14ac:dyDescent="0.25">
      <c r="A42" s="199">
        <v>73</v>
      </c>
      <c r="B42" s="167"/>
      <c r="C42" s="155"/>
      <c r="D42" s="93" t="s">
        <v>603</v>
      </c>
      <c r="E42" s="127">
        <v>41</v>
      </c>
      <c r="F42" s="144" t="s">
        <v>550</v>
      </c>
      <c r="G42" s="241" t="s">
        <v>217</v>
      </c>
      <c r="H42" s="9">
        <v>3</v>
      </c>
    </row>
    <row r="43" spans="1:10" x14ac:dyDescent="0.25">
      <c r="A43" s="198">
        <v>82</v>
      </c>
      <c r="B43" s="167"/>
      <c r="C43" s="155"/>
      <c r="D43" s="166" t="s">
        <v>412</v>
      </c>
      <c r="E43" s="127">
        <v>84</v>
      </c>
      <c r="F43" s="144" t="s">
        <v>190</v>
      </c>
      <c r="G43" s="241" t="s">
        <v>216</v>
      </c>
      <c r="H43" s="9">
        <v>3</v>
      </c>
    </row>
    <row r="44" spans="1:10" x14ac:dyDescent="0.25">
      <c r="A44" s="199">
        <v>83</v>
      </c>
      <c r="B44" s="167"/>
      <c r="C44" s="155"/>
      <c r="D44" s="93" t="s">
        <v>603</v>
      </c>
      <c r="E44" s="127">
        <v>41</v>
      </c>
      <c r="F44" s="144" t="s">
        <v>550</v>
      </c>
      <c r="G44" s="241" t="s">
        <v>216</v>
      </c>
      <c r="H44" s="9">
        <v>3</v>
      </c>
    </row>
    <row r="45" spans="1:10" x14ac:dyDescent="0.25">
      <c r="A45" s="199">
        <v>83</v>
      </c>
      <c r="B45" s="167"/>
      <c r="C45" s="155"/>
      <c r="D45" s="93" t="s">
        <v>603</v>
      </c>
      <c r="E45" s="127">
        <v>49</v>
      </c>
      <c r="F45" s="144" t="s">
        <v>153</v>
      </c>
      <c r="G45" s="241" t="s">
        <v>215</v>
      </c>
      <c r="H45" s="9">
        <v>3</v>
      </c>
    </row>
    <row r="46" spans="1:10" x14ac:dyDescent="0.25">
      <c r="A46" s="199">
        <v>83</v>
      </c>
      <c r="B46" s="167"/>
      <c r="C46" s="155"/>
      <c r="D46" s="93" t="s">
        <v>118</v>
      </c>
      <c r="E46" s="127">
        <v>3</v>
      </c>
      <c r="F46" s="144" t="s">
        <v>312</v>
      </c>
      <c r="G46" s="241" t="s">
        <v>216</v>
      </c>
      <c r="H46" s="9">
        <v>3</v>
      </c>
    </row>
    <row r="47" spans="1:10" x14ac:dyDescent="0.25">
      <c r="A47" s="199">
        <v>83</v>
      </c>
      <c r="B47" s="167"/>
      <c r="C47" s="155"/>
      <c r="D47" s="93" t="s">
        <v>118</v>
      </c>
      <c r="E47" s="127">
        <v>7</v>
      </c>
      <c r="F47" s="144" t="s">
        <v>136</v>
      </c>
      <c r="G47" s="241" t="s">
        <v>222</v>
      </c>
      <c r="H47" s="9">
        <v>3</v>
      </c>
    </row>
    <row r="48" spans="1:10" x14ac:dyDescent="0.25">
      <c r="A48" s="200">
        <v>84</v>
      </c>
      <c r="B48" s="167"/>
      <c r="C48" s="155"/>
      <c r="D48" s="241" t="s">
        <v>139</v>
      </c>
      <c r="E48" s="127">
        <v>101</v>
      </c>
      <c r="F48" s="144" t="s">
        <v>144</v>
      </c>
      <c r="G48" s="241" t="s">
        <v>217</v>
      </c>
      <c r="H48" s="9">
        <v>3</v>
      </c>
    </row>
    <row r="49" spans="1:10" x14ac:dyDescent="0.25">
      <c r="A49" s="130">
        <v>111</v>
      </c>
      <c r="B49" s="167"/>
      <c r="C49" s="155"/>
      <c r="D49" s="93" t="s">
        <v>39</v>
      </c>
      <c r="E49" s="127">
        <v>88</v>
      </c>
      <c r="F49" s="144" t="s">
        <v>605</v>
      </c>
      <c r="G49" s="241" t="s">
        <v>221</v>
      </c>
      <c r="H49" s="9">
        <v>3</v>
      </c>
    </row>
    <row r="50" spans="1:10" x14ac:dyDescent="0.25">
      <c r="A50" s="130">
        <v>111</v>
      </c>
      <c r="C50" s="86"/>
      <c r="D50" s="93" t="s">
        <v>39</v>
      </c>
      <c r="E50" s="127">
        <v>95</v>
      </c>
      <c r="F50" s="144" t="s">
        <v>608</v>
      </c>
      <c r="G50" s="241" t="s">
        <v>217</v>
      </c>
      <c r="H50" s="9">
        <v>3</v>
      </c>
    </row>
    <row r="51" spans="1:10" x14ac:dyDescent="0.25">
      <c r="A51" s="199">
        <v>113</v>
      </c>
      <c r="B51" s="167"/>
      <c r="C51" s="155"/>
      <c r="D51" s="93" t="s">
        <v>551</v>
      </c>
      <c r="E51" s="144">
        <v>59</v>
      </c>
      <c r="F51" s="144" t="s">
        <v>438</v>
      </c>
      <c r="G51" s="241" t="s">
        <v>217</v>
      </c>
      <c r="H51" s="9">
        <v>3</v>
      </c>
    </row>
    <row r="52" spans="1:10" x14ac:dyDescent="0.25">
      <c r="A52" s="199">
        <v>113</v>
      </c>
      <c r="B52" s="167"/>
      <c r="C52" s="155"/>
      <c r="D52" s="93" t="s">
        <v>551</v>
      </c>
      <c r="E52" s="127">
        <v>60</v>
      </c>
      <c r="F52" s="144" t="s">
        <v>684</v>
      </c>
      <c r="G52" s="241" t="s">
        <v>217</v>
      </c>
      <c r="H52" s="9">
        <v>3</v>
      </c>
    </row>
    <row r="53" spans="1:10" x14ac:dyDescent="0.25">
      <c r="A53" s="199">
        <v>113</v>
      </c>
      <c r="B53" s="167"/>
      <c r="C53" s="155"/>
      <c r="D53" s="93" t="s">
        <v>551</v>
      </c>
      <c r="E53" s="144">
        <v>62</v>
      </c>
      <c r="F53" s="144" t="s">
        <v>590</v>
      </c>
      <c r="G53" s="241" t="s">
        <v>216</v>
      </c>
      <c r="H53" s="9">
        <v>3</v>
      </c>
    </row>
    <row r="54" spans="1:10" x14ac:dyDescent="0.25">
      <c r="A54" s="200">
        <v>114</v>
      </c>
      <c r="B54" s="167"/>
      <c r="C54" s="155"/>
      <c r="D54" s="93" t="s">
        <v>38</v>
      </c>
      <c r="E54" s="144">
        <v>17</v>
      </c>
      <c r="F54" s="144" t="s">
        <v>13</v>
      </c>
      <c r="G54" s="241" t="s">
        <v>219</v>
      </c>
      <c r="H54" s="9">
        <v>3</v>
      </c>
    </row>
    <row r="55" spans="1:10" x14ac:dyDescent="0.25">
      <c r="A55" s="198">
        <v>112</v>
      </c>
      <c r="B55" s="167"/>
      <c r="C55" s="155"/>
      <c r="D55" s="93" t="s">
        <v>601</v>
      </c>
      <c r="E55" s="144">
        <v>126</v>
      </c>
      <c r="F55" s="144" t="s">
        <v>685</v>
      </c>
      <c r="G55" s="241" t="s">
        <v>217</v>
      </c>
      <c r="H55" s="9">
        <v>3</v>
      </c>
    </row>
    <row r="56" spans="1:10" x14ac:dyDescent="0.25">
      <c r="A56" s="198">
        <v>112</v>
      </c>
      <c r="B56" s="167"/>
      <c r="C56" s="155"/>
      <c r="D56" s="93" t="s">
        <v>601</v>
      </c>
      <c r="E56" s="127">
        <v>131</v>
      </c>
      <c r="F56" s="144" t="s">
        <v>168</v>
      </c>
      <c r="G56" s="241" t="s">
        <v>217</v>
      </c>
      <c r="H56" s="9">
        <v>3</v>
      </c>
    </row>
    <row r="57" spans="1:10" x14ac:dyDescent="0.25">
      <c r="A57" s="198">
        <v>112</v>
      </c>
      <c r="B57" s="167"/>
      <c r="C57" s="155"/>
      <c r="D57" s="241" t="s">
        <v>139</v>
      </c>
      <c r="E57" s="127">
        <v>137</v>
      </c>
      <c r="F57" s="144" t="s">
        <v>688</v>
      </c>
      <c r="G57" s="241" t="s">
        <v>219</v>
      </c>
      <c r="H57" s="9">
        <v>3</v>
      </c>
    </row>
    <row r="58" spans="1:10" x14ac:dyDescent="0.25">
      <c r="A58" s="130">
        <v>121</v>
      </c>
      <c r="B58" s="167"/>
      <c r="C58" s="155"/>
      <c r="D58" s="241" t="s">
        <v>39</v>
      </c>
      <c r="E58" s="127">
        <v>87</v>
      </c>
      <c r="F58" s="144" t="s">
        <v>406</v>
      </c>
      <c r="G58" s="241" t="s">
        <v>217</v>
      </c>
      <c r="H58" s="9">
        <v>3</v>
      </c>
    </row>
    <row r="59" spans="1:10" x14ac:dyDescent="0.25">
      <c r="A59" s="130">
        <v>141</v>
      </c>
      <c r="B59" s="167"/>
      <c r="C59" s="155"/>
      <c r="D59" s="166" t="s">
        <v>412</v>
      </c>
      <c r="E59" s="127">
        <v>77</v>
      </c>
      <c r="F59" s="144" t="s">
        <v>192</v>
      </c>
      <c r="G59" s="241" t="s">
        <v>221</v>
      </c>
      <c r="H59" s="9">
        <v>3</v>
      </c>
    </row>
    <row r="60" spans="1:10" x14ac:dyDescent="0.25">
      <c r="A60" s="130">
        <v>141</v>
      </c>
      <c r="B60" s="167"/>
      <c r="C60" s="155"/>
      <c r="D60" s="241" t="s">
        <v>139</v>
      </c>
      <c r="E60" s="127">
        <v>112</v>
      </c>
      <c r="F60" s="144" t="s">
        <v>687</v>
      </c>
      <c r="G60" s="241" t="s">
        <v>217</v>
      </c>
      <c r="H60" s="9">
        <v>3</v>
      </c>
    </row>
    <row r="61" spans="1:10" x14ac:dyDescent="0.25">
      <c r="A61" s="130">
        <v>141</v>
      </c>
      <c r="B61" s="167"/>
      <c r="C61" s="155"/>
      <c r="D61" s="241" t="s">
        <v>139</v>
      </c>
      <c r="E61" s="127">
        <v>113</v>
      </c>
      <c r="F61" s="144" t="s">
        <v>572</v>
      </c>
      <c r="G61" s="241" t="s">
        <v>217</v>
      </c>
      <c r="H61" s="9">
        <v>3</v>
      </c>
    </row>
    <row r="62" spans="1:10" x14ac:dyDescent="0.25">
      <c r="A62" s="199">
        <v>143</v>
      </c>
      <c r="B62" s="167"/>
      <c r="C62" s="155"/>
      <c r="D62" s="93" t="s">
        <v>601</v>
      </c>
      <c r="E62" s="144">
        <v>124</v>
      </c>
      <c r="F62" s="144" t="s">
        <v>694</v>
      </c>
      <c r="G62" s="241" t="s">
        <v>217</v>
      </c>
      <c r="H62" s="9">
        <v>3</v>
      </c>
    </row>
    <row r="63" spans="1:10" x14ac:dyDescent="0.25">
      <c r="A63" s="199">
        <v>143</v>
      </c>
      <c r="B63" s="167"/>
      <c r="C63" s="155"/>
      <c r="D63" s="241" t="s">
        <v>39</v>
      </c>
      <c r="E63" s="127">
        <v>99</v>
      </c>
      <c r="F63" s="144" t="s">
        <v>477</v>
      </c>
      <c r="G63" s="241" t="s">
        <v>221</v>
      </c>
      <c r="H63" s="9">
        <v>3</v>
      </c>
    </row>
    <row r="64" spans="1:10" x14ac:dyDescent="0.25">
      <c r="A64" s="200">
        <v>144</v>
      </c>
      <c r="B64" s="167"/>
      <c r="C64" s="155"/>
      <c r="D64" s="93" t="s">
        <v>551</v>
      </c>
      <c r="E64" s="144">
        <v>65</v>
      </c>
      <c r="F64" s="144" t="s">
        <v>677</v>
      </c>
      <c r="G64" s="241" t="s">
        <v>247</v>
      </c>
      <c r="H64" s="9">
        <v>3</v>
      </c>
      <c r="J64" t="s">
        <v>695</v>
      </c>
    </row>
    <row r="65" spans="1:10" x14ac:dyDescent="0.25">
      <c r="A65" s="200">
        <v>144</v>
      </c>
      <c r="B65" s="167"/>
      <c r="C65" s="155"/>
      <c r="D65" s="241" t="s">
        <v>118</v>
      </c>
      <c r="E65" s="144"/>
      <c r="F65" s="144" t="s">
        <v>696</v>
      </c>
      <c r="G65" s="241" t="s">
        <v>218</v>
      </c>
      <c r="H65" s="9">
        <v>3</v>
      </c>
    </row>
    <row r="66" spans="1:10" x14ac:dyDescent="0.25">
      <c r="A66" s="130">
        <v>151</v>
      </c>
      <c r="B66" s="167"/>
      <c r="C66" s="155"/>
      <c r="D66" s="93" t="s">
        <v>38</v>
      </c>
      <c r="E66" s="127">
        <v>20</v>
      </c>
      <c r="F66" s="144" t="s">
        <v>197</v>
      </c>
      <c r="G66" s="241" t="s">
        <v>227</v>
      </c>
      <c r="H66" s="9">
        <v>10</v>
      </c>
      <c r="J66" t="s">
        <v>701</v>
      </c>
    </row>
    <row r="67" spans="1:10" x14ac:dyDescent="0.25">
      <c r="A67" s="130">
        <v>151</v>
      </c>
      <c r="B67" s="167"/>
      <c r="C67" s="155"/>
      <c r="D67" s="93" t="s">
        <v>38</v>
      </c>
      <c r="E67" s="144">
        <v>24</v>
      </c>
      <c r="F67" s="144" t="s">
        <v>17</v>
      </c>
      <c r="G67" s="241" t="s">
        <v>227</v>
      </c>
      <c r="H67" s="9">
        <v>10</v>
      </c>
      <c r="J67" s="156" t="s">
        <v>701</v>
      </c>
    </row>
    <row r="68" spans="1:10" x14ac:dyDescent="0.25">
      <c r="A68" s="130">
        <v>151</v>
      </c>
      <c r="B68" s="167"/>
      <c r="C68" s="155"/>
      <c r="D68" s="166" t="s">
        <v>412</v>
      </c>
      <c r="E68" s="127">
        <v>81</v>
      </c>
      <c r="F68" s="144" t="s">
        <v>623</v>
      </c>
      <c r="G68" s="241" t="s">
        <v>227</v>
      </c>
      <c r="H68" s="9">
        <v>10</v>
      </c>
      <c r="J68" s="156" t="s">
        <v>701</v>
      </c>
    </row>
    <row r="69" spans="1:10" x14ac:dyDescent="0.25">
      <c r="A69" s="130">
        <v>151</v>
      </c>
      <c r="B69" s="167"/>
      <c r="C69" s="155"/>
      <c r="D69" s="166" t="s">
        <v>412</v>
      </c>
      <c r="E69" s="127">
        <v>84</v>
      </c>
      <c r="F69" s="144" t="s">
        <v>190</v>
      </c>
      <c r="G69" s="241" t="s">
        <v>227</v>
      </c>
      <c r="H69" s="9">
        <v>10</v>
      </c>
      <c r="J69" s="156" t="s">
        <v>701</v>
      </c>
    </row>
    <row r="70" spans="1:10" x14ac:dyDescent="0.25">
      <c r="A70" s="130">
        <v>161</v>
      </c>
      <c r="B70" s="167"/>
      <c r="C70" s="155"/>
      <c r="D70" s="241" t="s">
        <v>39</v>
      </c>
      <c r="E70" s="167">
        <v>99</v>
      </c>
      <c r="F70" s="144" t="s">
        <v>477</v>
      </c>
      <c r="G70" s="241" t="s">
        <v>227</v>
      </c>
      <c r="H70" s="9">
        <v>5</v>
      </c>
    </row>
    <row r="71" spans="1:10" x14ac:dyDescent="0.25">
      <c r="A71" s="130">
        <v>161</v>
      </c>
      <c r="B71" s="167"/>
      <c r="C71" s="155"/>
      <c r="D71" s="241" t="s">
        <v>39</v>
      </c>
      <c r="E71" s="167">
        <v>99</v>
      </c>
      <c r="F71" s="144" t="s">
        <v>477</v>
      </c>
      <c r="G71" s="241" t="s">
        <v>227</v>
      </c>
      <c r="H71" s="9">
        <v>10</v>
      </c>
      <c r="J71" s="156" t="s">
        <v>701</v>
      </c>
    </row>
    <row r="72" spans="1:10" x14ac:dyDescent="0.25">
      <c r="A72" s="130">
        <v>161</v>
      </c>
      <c r="B72" s="167"/>
      <c r="C72" s="155"/>
      <c r="D72" s="93" t="s">
        <v>551</v>
      </c>
      <c r="E72" s="110">
        <v>67</v>
      </c>
      <c r="F72" s="144" t="s">
        <v>664</v>
      </c>
      <c r="G72" s="241" t="s">
        <v>222</v>
      </c>
      <c r="H72" s="9">
        <v>3</v>
      </c>
    </row>
    <row r="73" spans="1:10" x14ac:dyDescent="0.25">
      <c r="A73" s="198">
        <v>162</v>
      </c>
      <c r="B73" s="167"/>
      <c r="C73" s="155"/>
      <c r="D73" s="166" t="s">
        <v>412</v>
      </c>
      <c r="E73" s="127">
        <v>75</v>
      </c>
      <c r="F73" s="144" t="s">
        <v>204</v>
      </c>
      <c r="G73" s="241" t="s">
        <v>443</v>
      </c>
      <c r="H73" s="9">
        <v>3</v>
      </c>
    </row>
    <row r="74" spans="1:10" x14ac:dyDescent="0.25">
      <c r="A74" s="200">
        <v>164</v>
      </c>
      <c r="B74" s="167"/>
      <c r="C74" s="155"/>
      <c r="D74" s="93" t="s">
        <v>38</v>
      </c>
      <c r="E74" s="127">
        <v>34</v>
      </c>
      <c r="F74" s="144" t="s">
        <v>64</v>
      </c>
      <c r="G74" s="241" t="s">
        <v>219</v>
      </c>
      <c r="H74" s="9">
        <v>3</v>
      </c>
      <c r="J74" t="s">
        <v>703</v>
      </c>
    </row>
    <row r="75" spans="1:10" x14ac:dyDescent="0.25">
      <c r="A75" s="130">
        <v>171</v>
      </c>
      <c r="B75" s="167"/>
      <c r="C75" s="155"/>
      <c r="D75" s="241" t="s">
        <v>139</v>
      </c>
      <c r="E75" s="127">
        <v>115</v>
      </c>
      <c r="F75" s="144" t="s">
        <v>573</v>
      </c>
      <c r="G75" s="241" t="s">
        <v>217</v>
      </c>
      <c r="H75" s="112">
        <v>3</v>
      </c>
      <c r="J75" s="137"/>
    </row>
    <row r="76" spans="1:10" x14ac:dyDescent="0.25">
      <c r="A76" s="199">
        <v>173</v>
      </c>
      <c r="B76" s="167"/>
      <c r="C76" s="155"/>
      <c r="D76" s="93" t="s">
        <v>551</v>
      </c>
      <c r="E76" s="127">
        <v>68</v>
      </c>
      <c r="F76" s="144" t="s">
        <v>361</v>
      </c>
      <c r="G76" s="241" t="s">
        <v>219</v>
      </c>
      <c r="H76" s="9">
        <v>3</v>
      </c>
    </row>
    <row r="77" spans="1:10" x14ac:dyDescent="0.25">
      <c r="A77" s="199">
        <v>173</v>
      </c>
      <c r="B77" s="167"/>
      <c r="C77" s="155"/>
      <c r="D77" s="93" t="s">
        <v>551</v>
      </c>
      <c r="E77" s="127">
        <v>56</v>
      </c>
      <c r="F77" s="144" t="s">
        <v>617</v>
      </c>
      <c r="G77" s="241" t="s">
        <v>222</v>
      </c>
      <c r="H77" s="9">
        <v>3</v>
      </c>
    </row>
    <row r="78" spans="1:10" x14ac:dyDescent="0.25">
      <c r="A78" s="199">
        <v>173</v>
      </c>
      <c r="B78" s="167"/>
      <c r="C78" s="155"/>
      <c r="D78" s="93" t="s">
        <v>603</v>
      </c>
      <c r="E78" s="127">
        <v>42</v>
      </c>
      <c r="F78" s="144" t="s">
        <v>706</v>
      </c>
      <c r="G78" s="241" t="s">
        <v>217</v>
      </c>
      <c r="H78" s="9">
        <v>3</v>
      </c>
    </row>
    <row r="79" spans="1:10" x14ac:dyDescent="0.25">
      <c r="A79" s="198">
        <v>172</v>
      </c>
      <c r="B79" s="167"/>
      <c r="C79" s="155"/>
      <c r="D79" s="241" t="s">
        <v>39</v>
      </c>
      <c r="E79" s="127">
        <v>90</v>
      </c>
      <c r="F79" s="144" t="s">
        <v>710</v>
      </c>
      <c r="G79" s="241" t="s">
        <v>219</v>
      </c>
      <c r="H79" s="9">
        <v>3</v>
      </c>
    </row>
    <row r="80" spans="1:10" x14ac:dyDescent="0.25">
      <c r="A80" s="130">
        <v>201</v>
      </c>
      <c r="C80" s="86"/>
      <c r="D80" s="93" t="s">
        <v>601</v>
      </c>
      <c r="E80" s="167">
        <v>130</v>
      </c>
      <c r="F80" s="144" t="s">
        <v>564</v>
      </c>
      <c r="G80" s="241" t="s">
        <v>219</v>
      </c>
      <c r="H80" s="9">
        <v>3</v>
      </c>
    </row>
    <row r="81" spans="1:8" x14ac:dyDescent="0.25">
      <c r="A81" s="130"/>
      <c r="C81" s="86"/>
      <c r="E81" s="127"/>
      <c r="H81" s="112"/>
    </row>
    <row r="82" spans="1:8" x14ac:dyDescent="0.25">
      <c r="A82" s="130"/>
      <c r="C82" s="86"/>
      <c r="D82" s="137"/>
      <c r="E82" s="127"/>
      <c r="H82" s="112"/>
    </row>
    <row r="83" spans="1:8" x14ac:dyDescent="0.25">
      <c r="A83" s="130"/>
      <c r="C83" s="86"/>
      <c r="D83" s="137"/>
      <c r="E83" s="127"/>
      <c r="H83" s="112"/>
    </row>
    <row r="84" spans="1:8" x14ac:dyDescent="0.25">
      <c r="A84" s="130"/>
      <c r="C84" s="86"/>
      <c r="D84" s="137"/>
      <c r="E84" s="127"/>
      <c r="H84" s="112"/>
    </row>
    <row r="85" spans="1:8" x14ac:dyDescent="0.25">
      <c r="A85" s="130"/>
      <c r="C85" s="86"/>
      <c r="D85" s="137"/>
      <c r="E85" s="127"/>
      <c r="H85" s="112"/>
    </row>
    <row r="86" spans="1:8" x14ac:dyDescent="0.25">
      <c r="A86" s="130"/>
      <c r="C86" s="86"/>
      <c r="D86" s="137"/>
      <c r="E86" s="144"/>
      <c r="H86" s="112"/>
    </row>
    <row r="87" spans="1:8" x14ac:dyDescent="0.25">
      <c r="A87" s="130"/>
      <c r="C87" s="86"/>
      <c r="D87" s="137"/>
      <c r="E87" s="127"/>
      <c r="H87" s="112"/>
    </row>
    <row r="88" spans="1:8" x14ac:dyDescent="0.25">
      <c r="A88" s="130"/>
      <c r="C88" s="86"/>
      <c r="E88" s="127"/>
      <c r="H88" s="112"/>
    </row>
    <row r="89" spans="1:8" x14ac:dyDescent="0.25">
      <c r="A89" s="130"/>
      <c r="C89" s="86"/>
      <c r="D89" s="137"/>
      <c r="E89" s="127"/>
      <c r="H89" s="112"/>
    </row>
    <row r="90" spans="1:8" x14ac:dyDescent="0.25">
      <c r="A90" s="130"/>
      <c r="C90" s="86"/>
      <c r="D90" s="137"/>
      <c r="E90" s="127"/>
      <c r="H90" s="112"/>
    </row>
    <row r="91" spans="1:8" x14ac:dyDescent="0.25">
      <c r="A91" s="130"/>
      <c r="C91" s="86"/>
      <c r="E91" s="144"/>
    </row>
    <row r="92" spans="1:8" x14ac:dyDescent="0.25">
      <c r="A92" s="130"/>
      <c r="E92" s="144"/>
    </row>
    <row r="93" spans="1:8" x14ac:dyDescent="0.25">
      <c r="A93" s="130"/>
      <c r="E93" s="127"/>
    </row>
    <row r="94" spans="1:8" x14ac:dyDescent="0.25">
      <c r="A94" s="130"/>
      <c r="E94" s="127"/>
    </row>
    <row r="95" spans="1:8" x14ac:dyDescent="0.25">
      <c r="A95" s="130"/>
      <c r="E95" s="127"/>
    </row>
    <row r="96" spans="1:8" x14ac:dyDescent="0.25">
      <c r="A96" s="130"/>
      <c r="E96" s="127"/>
    </row>
    <row r="97" spans="1:5" x14ac:dyDescent="0.25">
      <c r="A97" s="130"/>
      <c r="C97" s="86"/>
      <c r="E97" s="127"/>
    </row>
    <row r="98" spans="1:5" x14ac:dyDescent="0.25">
      <c r="A98" s="130"/>
      <c r="C98" s="86"/>
      <c r="D98" s="137"/>
      <c r="E98" s="144"/>
    </row>
    <row r="99" spans="1:5" x14ac:dyDescent="0.25">
      <c r="A99" s="130"/>
      <c r="C99" s="86"/>
      <c r="D99" s="137"/>
      <c r="E99" s="144"/>
    </row>
    <row r="100" spans="1:5" x14ac:dyDescent="0.25">
      <c r="A100" s="130"/>
      <c r="C100" s="86"/>
      <c r="D100" s="137"/>
      <c r="E100" s="144"/>
    </row>
    <row r="101" spans="1:5" x14ac:dyDescent="0.25">
      <c r="A101" s="130"/>
      <c r="E101" s="127"/>
    </row>
    <row r="102" spans="1:5" x14ac:dyDescent="0.25">
      <c r="A102" s="130"/>
      <c r="E102" s="127"/>
    </row>
    <row r="103" spans="1:5" x14ac:dyDescent="0.25">
      <c r="A103" s="130"/>
    </row>
    <row r="104" spans="1:5" x14ac:dyDescent="0.25">
      <c r="A104" s="130"/>
      <c r="E104" s="127"/>
    </row>
    <row r="105" spans="1:5" x14ac:dyDescent="0.25">
      <c r="A105" s="130"/>
      <c r="C105" s="86"/>
      <c r="E105" s="127"/>
    </row>
    <row r="106" spans="1:5" x14ac:dyDescent="0.25">
      <c r="A106" s="130"/>
      <c r="C106" s="86"/>
      <c r="E106" s="127"/>
    </row>
    <row r="107" spans="1:5" x14ac:dyDescent="0.25">
      <c r="A107" s="130"/>
      <c r="C107" s="86"/>
      <c r="E107" s="144"/>
    </row>
    <row r="108" spans="1:5" x14ac:dyDescent="0.25">
      <c r="A108" s="130"/>
      <c r="C108" s="86"/>
      <c r="E108" s="127"/>
    </row>
    <row r="109" spans="1:5" x14ac:dyDescent="0.25">
      <c r="A109" s="130"/>
      <c r="C109" s="86"/>
      <c r="E109" s="127"/>
    </row>
    <row r="110" spans="1:5" x14ac:dyDescent="0.25">
      <c r="A110" s="130"/>
      <c r="C110" s="86"/>
      <c r="E110" s="127"/>
    </row>
    <row r="111" spans="1:5" x14ac:dyDescent="0.25">
      <c r="A111" s="130"/>
      <c r="C111" s="86"/>
      <c r="E111" s="127"/>
    </row>
    <row r="112" spans="1:5" x14ac:dyDescent="0.25">
      <c r="A112" s="130"/>
      <c r="C112" s="86"/>
      <c r="E112" s="127"/>
    </row>
    <row r="113" spans="1:5" x14ac:dyDescent="0.25">
      <c r="A113" s="130"/>
      <c r="C113" s="86"/>
      <c r="E113" s="127"/>
    </row>
    <row r="114" spans="1:5" x14ac:dyDescent="0.25">
      <c r="A114" s="130"/>
      <c r="C114" s="86"/>
      <c r="E114" s="127"/>
    </row>
    <row r="115" spans="1:5" x14ac:dyDescent="0.25">
      <c r="A115" s="130"/>
      <c r="C115" s="86"/>
      <c r="E115" s="127"/>
    </row>
    <row r="116" spans="1:5" x14ac:dyDescent="0.25">
      <c r="A116" s="130"/>
      <c r="E116" s="127"/>
    </row>
    <row r="117" spans="1:5" x14ac:dyDescent="0.25">
      <c r="A117" s="130"/>
      <c r="E117" s="127"/>
    </row>
    <row r="118" spans="1:5" x14ac:dyDescent="0.25">
      <c r="A118" s="130"/>
      <c r="C118" s="86"/>
      <c r="E118" s="127"/>
    </row>
    <row r="119" spans="1:5" x14ac:dyDescent="0.25">
      <c r="A119" s="130"/>
      <c r="E119" s="127"/>
    </row>
    <row r="120" spans="1:5" x14ac:dyDescent="0.25">
      <c r="A120" s="130"/>
      <c r="C120" s="86"/>
      <c r="E120" s="127"/>
    </row>
    <row r="121" spans="1:5" x14ac:dyDescent="0.25">
      <c r="A121" s="130"/>
      <c r="D121" s="137"/>
      <c r="E121" s="127"/>
    </row>
    <row r="122" spans="1:5" x14ac:dyDescent="0.25">
      <c r="A122" s="130"/>
      <c r="D122" s="137"/>
      <c r="E122" s="127"/>
    </row>
    <row r="123" spans="1:5" x14ac:dyDescent="0.25">
      <c r="A123" s="130"/>
      <c r="D123" s="137"/>
      <c r="E123" s="127"/>
    </row>
    <row r="124" spans="1:5" x14ac:dyDescent="0.25">
      <c r="A124" s="130"/>
      <c r="C124" s="86"/>
      <c r="E124" s="127"/>
    </row>
    <row r="125" spans="1:5" x14ac:dyDescent="0.25">
      <c r="A125" s="130"/>
      <c r="C125" s="86"/>
      <c r="E125" s="127"/>
    </row>
    <row r="126" spans="1:5" x14ac:dyDescent="0.25">
      <c r="A126" s="130"/>
      <c r="C126" s="86"/>
      <c r="E126" s="127"/>
    </row>
    <row r="127" spans="1:5" x14ac:dyDescent="0.25">
      <c r="A127" s="130"/>
      <c r="C127" s="86"/>
      <c r="E127" s="127"/>
    </row>
    <row r="128" spans="1:5" x14ac:dyDescent="0.25">
      <c r="A128" s="130"/>
      <c r="C128" s="86"/>
    </row>
    <row r="129" spans="1:5" x14ac:dyDescent="0.25">
      <c r="A129" s="130"/>
      <c r="C129" s="86"/>
    </row>
    <row r="130" spans="1:5" x14ac:dyDescent="0.25">
      <c r="A130" s="130"/>
      <c r="C130" s="86"/>
    </row>
    <row r="131" spans="1:5" x14ac:dyDescent="0.25">
      <c r="A131" s="130"/>
      <c r="C131" s="86"/>
      <c r="D131" s="137"/>
      <c r="E131" s="144"/>
    </row>
    <row r="132" spans="1:5" x14ac:dyDescent="0.25">
      <c r="A132" s="130"/>
      <c r="C132" s="86"/>
      <c r="D132" s="137"/>
      <c r="E132" s="127"/>
    </row>
    <row r="133" spans="1:5" x14ac:dyDescent="0.25">
      <c r="A133" s="130"/>
      <c r="C133" s="86"/>
      <c r="D133" s="137"/>
      <c r="E133" s="144"/>
    </row>
    <row r="134" spans="1:5" x14ac:dyDescent="0.25">
      <c r="A134" s="130"/>
      <c r="C134" s="86"/>
    </row>
    <row r="135" spans="1:5" x14ac:dyDescent="0.25">
      <c r="A135" s="130"/>
      <c r="C135" s="86"/>
      <c r="E135" s="127"/>
    </row>
    <row r="136" spans="1:5" x14ac:dyDescent="0.25">
      <c r="A136" s="130"/>
      <c r="C136" s="86"/>
      <c r="E136" s="144"/>
    </row>
    <row r="137" spans="1:5" x14ac:dyDescent="0.25">
      <c r="A137" s="130"/>
      <c r="C137" s="86"/>
      <c r="E137" s="127"/>
    </row>
    <row r="138" spans="1:5" x14ac:dyDescent="0.25">
      <c r="A138" s="130"/>
      <c r="C138" s="86"/>
      <c r="E138" s="127"/>
    </row>
    <row r="139" spans="1:5" x14ac:dyDescent="0.25">
      <c r="A139" s="130"/>
      <c r="C139" s="86"/>
      <c r="E139" s="144"/>
    </row>
    <row r="140" spans="1:5" x14ac:dyDescent="0.25">
      <c r="A140" s="130"/>
      <c r="C140" s="86"/>
      <c r="E140" s="127"/>
    </row>
    <row r="141" spans="1:5" x14ac:dyDescent="0.25">
      <c r="A141" s="130"/>
      <c r="C141" s="86"/>
      <c r="D141" s="137"/>
      <c r="E141" s="127"/>
    </row>
    <row r="142" spans="1:5" x14ac:dyDescent="0.25">
      <c r="A142" s="130"/>
      <c r="C142" s="86"/>
      <c r="D142" s="137"/>
      <c r="E142" s="127"/>
    </row>
    <row r="143" spans="1:5" x14ac:dyDescent="0.25">
      <c r="A143" s="130"/>
      <c r="C143" s="86"/>
      <c r="D143" s="137"/>
      <c r="E143" s="127"/>
    </row>
    <row r="144" spans="1:5" x14ac:dyDescent="0.25">
      <c r="A144" s="130"/>
      <c r="C144" s="86"/>
      <c r="D144" s="137"/>
      <c r="E144" s="127"/>
    </row>
    <row r="145" spans="1:5" x14ac:dyDescent="0.25">
      <c r="A145" s="130"/>
      <c r="C145" s="86"/>
    </row>
    <row r="146" spans="1:5" x14ac:dyDescent="0.25">
      <c r="A146" s="130"/>
      <c r="C146" s="86"/>
    </row>
    <row r="147" spans="1:5" x14ac:dyDescent="0.25">
      <c r="A147" s="130"/>
      <c r="C147" s="86"/>
    </row>
    <row r="148" spans="1:5" x14ac:dyDescent="0.25">
      <c r="A148" s="130"/>
      <c r="C148" s="86"/>
      <c r="E148" s="127"/>
    </row>
    <row r="149" spans="1:5" x14ac:dyDescent="0.25">
      <c r="A149" s="130"/>
      <c r="C149" s="86"/>
      <c r="D149" s="137"/>
      <c r="E149" s="144"/>
    </row>
    <row r="150" spans="1:5" x14ac:dyDescent="0.25">
      <c r="A150" s="130"/>
      <c r="C150" s="86"/>
      <c r="D150" s="137"/>
      <c r="E150" s="127"/>
    </row>
    <row r="151" spans="1:5" x14ac:dyDescent="0.25">
      <c r="A151" s="130"/>
      <c r="C151" s="86"/>
      <c r="E151" s="144"/>
    </row>
    <row r="152" spans="1:5" x14ac:dyDescent="0.25">
      <c r="A152" s="130"/>
      <c r="C152" s="86"/>
      <c r="E152" s="127"/>
    </row>
    <row r="153" spans="1:5" x14ac:dyDescent="0.25">
      <c r="A153" s="130"/>
      <c r="C153" s="86"/>
      <c r="E153" s="127"/>
    </row>
    <row r="154" spans="1:5" x14ac:dyDescent="0.25">
      <c r="A154" s="130"/>
      <c r="C154" s="86"/>
      <c r="E154" s="127"/>
    </row>
    <row r="155" spans="1:5" x14ac:dyDescent="0.25">
      <c r="A155" s="130"/>
      <c r="C155" s="86"/>
      <c r="E155" s="127"/>
    </row>
    <row r="156" spans="1:5" x14ac:dyDescent="0.25">
      <c r="A156" s="130"/>
      <c r="C156" s="86"/>
      <c r="E156" s="127"/>
    </row>
    <row r="157" spans="1:5" x14ac:dyDescent="0.25">
      <c r="A157" s="130"/>
      <c r="C157" s="86"/>
      <c r="E157" s="144"/>
    </row>
    <row r="158" spans="1:5" x14ac:dyDescent="0.25">
      <c r="A158" s="130"/>
      <c r="C158" s="86"/>
      <c r="E158" s="127"/>
    </row>
    <row r="159" spans="1:5" x14ac:dyDescent="0.25">
      <c r="A159" s="130"/>
      <c r="C159" s="86"/>
      <c r="E159" s="127"/>
    </row>
    <row r="160" spans="1:5" x14ac:dyDescent="0.25">
      <c r="A160" s="130"/>
      <c r="C160" s="86"/>
      <c r="E160" s="144"/>
    </row>
    <row r="161" spans="1:5" x14ac:dyDescent="0.25">
      <c r="A161" s="130"/>
      <c r="C161" s="86"/>
      <c r="E161" s="127"/>
    </row>
    <row r="162" spans="1:5" x14ac:dyDescent="0.25">
      <c r="A162" s="130"/>
      <c r="C162" s="86"/>
      <c r="E162" s="127"/>
    </row>
    <row r="163" spans="1:5" x14ac:dyDescent="0.25">
      <c r="A163" s="130"/>
      <c r="E163" s="127"/>
    </row>
    <row r="164" spans="1:5" x14ac:dyDescent="0.25">
      <c r="A164" s="130"/>
      <c r="C164" s="86"/>
      <c r="E164" s="144"/>
    </row>
    <row r="165" spans="1:5" x14ac:dyDescent="0.25">
      <c r="A165" s="130"/>
      <c r="C165" s="86"/>
      <c r="E165" s="144"/>
    </row>
    <row r="166" spans="1:5" x14ac:dyDescent="0.25">
      <c r="A166" s="130"/>
      <c r="C166" s="86"/>
      <c r="E166" s="144"/>
    </row>
    <row r="167" spans="1:5" x14ac:dyDescent="0.25">
      <c r="A167" s="130"/>
      <c r="C167" s="86"/>
      <c r="E167" s="127"/>
    </row>
    <row r="168" spans="1:5" x14ac:dyDescent="0.25">
      <c r="A168" s="130"/>
      <c r="C168" s="86"/>
      <c r="E168" s="144"/>
    </row>
    <row r="169" spans="1:5" x14ac:dyDescent="0.25">
      <c r="A169" s="130"/>
      <c r="C169" s="86"/>
    </row>
    <row r="170" spans="1:5" x14ac:dyDescent="0.25">
      <c r="A170" s="130"/>
      <c r="C170" s="86"/>
      <c r="E170" s="144"/>
    </row>
    <row r="171" spans="1:5" x14ac:dyDescent="0.25">
      <c r="A171" s="130"/>
      <c r="C171" s="86"/>
      <c r="E171" s="144"/>
    </row>
    <row r="172" spans="1:5" x14ac:dyDescent="0.25">
      <c r="A172" s="130"/>
      <c r="C172" s="86"/>
    </row>
    <row r="173" spans="1:5" x14ac:dyDescent="0.25">
      <c r="A173" s="130"/>
      <c r="C173" s="86"/>
      <c r="E173" s="127"/>
    </row>
    <row r="174" spans="1:5" x14ac:dyDescent="0.25">
      <c r="A174" s="130"/>
      <c r="C174" s="86"/>
      <c r="E174" s="127"/>
    </row>
    <row r="175" spans="1:5" x14ac:dyDescent="0.25">
      <c r="A175" s="130"/>
      <c r="C175" s="86"/>
      <c r="E175" s="127"/>
    </row>
    <row r="176" spans="1:5" x14ac:dyDescent="0.25">
      <c r="A176" s="130"/>
      <c r="C176" s="86"/>
      <c r="E176" s="127"/>
    </row>
    <row r="177" spans="1:5" x14ac:dyDescent="0.25">
      <c r="A177" s="130"/>
      <c r="C177" s="86"/>
    </row>
    <row r="178" spans="1:5" x14ac:dyDescent="0.25">
      <c r="A178" s="130"/>
      <c r="C178" s="86"/>
      <c r="E178" s="127"/>
    </row>
    <row r="179" spans="1:5" x14ac:dyDescent="0.25">
      <c r="A179" s="130"/>
      <c r="C179" s="86"/>
      <c r="E179" s="127"/>
    </row>
    <row r="180" spans="1:5" x14ac:dyDescent="0.25">
      <c r="A180" s="130"/>
      <c r="C180" s="86"/>
      <c r="E180" s="127"/>
    </row>
    <row r="181" spans="1:5" x14ac:dyDescent="0.25">
      <c r="A181" s="130"/>
      <c r="C181" s="86"/>
      <c r="E181" s="127"/>
    </row>
    <row r="182" spans="1:5" x14ac:dyDescent="0.25">
      <c r="A182" s="130"/>
      <c r="C182" s="86"/>
      <c r="E182" s="127"/>
    </row>
    <row r="183" spans="1:5" x14ac:dyDescent="0.25">
      <c r="A183" s="130"/>
      <c r="C183" s="86"/>
      <c r="E183" s="127"/>
    </row>
    <row r="184" spans="1:5" x14ac:dyDescent="0.25">
      <c r="A184" s="130"/>
      <c r="C184" s="86"/>
      <c r="E184" s="127"/>
    </row>
    <row r="185" spans="1:5" x14ac:dyDescent="0.25">
      <c r="A185" s="130"/>
      <c r="C185" s="86"/>
      <c r="E185" s="128"/>
    </row>
    <row r="186" spans="1:5" x14ac:dyDescent="0.25">
      <c r="A186" s="130"/>
      <c r="C186" s="86"/>
      <c r="E186" s="128"/>
    </row>
    <row r="187" spans="1:5" x14ac:dyDescent="0.25">
      <c r="A187" s="130"/>
      <c r="B187" s="144"/>
      <c r="C187" s="86"/>
      <c r="D187" s="137"/>
      <c r="E187" s="144"/>
    </row>
    <row r="188" spans="1:5" x14ac:dyDescent="0.25">
      <c r="A188" s="130"/>
      <c r="B188" s="144"/>
      <c r="C188" s="86"/>
      <c r="D188" s="137"/>
      <c r="E188" s="127"/>
    </row>
    <row r="189" spans="1:5" x14ac:dyDescent="0.25">
      <c r="A189" s="130"/>
      <c r="B189" s="144"/>
      <c r="C189" s="86"/>
      <c r="D189" s="137"/>
      <c r="E189" s="144"/>
    </row>
    <row r="190" spans="1:5" x14ac:dyDescent="0.25">
      <c r="A190" s="130"/>
      <c r="B190" s="144"/>
      <c r="C190" s="86"/>
      <c r="D190" s="137"/>
      <c r="E190" s="127"/>
    </row>
    <row r="191" spans="1:5" x14ac:dyDescent="0.25">
      <c r="A191" s="130"/>
      <c r="B191" s="144"/>
      <c r="C191" s="86"/>
      <c r="D191" s="137"/>
      <c r="E191" s="127"/>
    </row>
    <row r="192" spans="1:5" x14ac:dyDescent="0.25">
      <c r="A192" s="130"/>
      <c r="B192" s="144"/>
      <c r="C192" s="86"/>
      <c r="D192" s="137"/>
      <c r="E192" s="144"/>
    </row>
    <row r="193" spans="1:5" x14ac:dyDescent="0.25">
      <c r="A193" s="130"/>
      <c r="C193" s="86"/>
      <c r="E193" s="144"/>
    </row>
    <row r="194" spans="1:5" x14ac:dyDescent="0.25">
      <c r="A194" s="130"/>
      <c r="C194" s="86"/>
      <c r="E194" s="144"/>
    </row>
    <row r="195" spans="1:5" x14ac:dyDescent="0.25">
      <c r="A195" s="130"/>
      <c r="C195" s="86"/>
      <c r="E195" s="127"/>
    </row>
    <row r="196" spans="1:5" x14ac:dyDescent="0.25">
      <c r="A196" s="130"/>
      <c r="C196" s="86"/>
      <c r="E196" s="127"/>
    </row>
    <row r="197" spans="1:5" x14ac:dyDescent="0.25">
      <c r="A197" s="130"/>
      <c r="C197" s="86"/>
    </row>
    <row r="198" spans="1:5" x14ac:dyDescent="0.25">
      <c r="A198" s="130"/>
      <c r="C198" s="86"/>
    </row>
    <row r="199" spans="1:5" x14ac:dyDescent="0.25">
      <c r="A199" s="130"/>
      <c r="C199" s="86"/>
      <c r="E199" s="127"/>
    </row>
    <row r="200" spans="1:5" x14ac:dyDescent="0.25">
      <c r="A200" s="130"/>
      <c r="C200" s="86"/>
      <c r="E200" s="127"/>
    </row>
    <row r="201" spans="1:5" x14ac:dyDescent="0.25">
      <c r="A201" s="130"/>
      <c r="C201" s="86"/>
      <c r="E201" s="127"/>
    </row>
    <row r="202" spans="1:5" x14ac:dyDescent="0.25">
      <c r="A202" s="130"/>
      <c r="C202" s="86"/>
      <c r="E202" s="144"/>
    </row>
    <row r="203" spans="1:5" x14ac:dyDescent="0.25">
      <c r="A203" s="130"/>
      <c r="C203" s="86"/>
      <c r="E203" s="127"/>
    </row>
    <row r="204" spans="1:5" x14ac:dyDescent="0.25">
      <c r="A204" s="130"/>
      <c r="C204" s="86"/>
      <c r="E204" s="127"/>
    </row>
    <row r="205" spans="1:5" x14ac:dyDescent="0.25">
      <c r="A205" s="130"/>
      <c r="C205" s="86"/>
    </row>
    <row r="206" spans="1:5" x14ac:dyDescent="0.25">
      <c r="A206" s="130"/>
      <c r="C206" s="86"/>
      <c r="E206" s="127"/>
    </row>
    <row r="207" spans="1:5" x14ac:dyDescent="0.25">
      <c r="A207" s="130"/>
      <c r="C207" s="86"/>
      <c r="E207" s="127"/>
    </row>
    <row r="208" spans="1:5" x14ac:dyDescent="0.25">
      <c r="A208" s="130"/>
      <c r="C208" s="86"/>
      <c r="E208" s="127"/>
    </row>
    <row r="209" spans="1:5" x14ac:dyDescent="0.25">
      <c r="A209" s="130"/>
      <c r="C209" s="86"/>
      <c r="E209" s="127"/>
    </row>
    <row r="210" spans="1:5" x14ac:dyDescent="0.25">
      <c r="A210" s="130"/>
      <c r="C210" s="86"/>
      <c r="E210" s="144"/>
    </row>
    <row r="211" spans="1:5" x14ac:dyDescent="0.25">
      <c r="A211" s="130"/>
      <c r="C211" s="86"/>
      <c r="E211" s="127"/>
    </row>
    <row r="212" spans="1:5" x14ac:dyDescent="0.25">
      <c r="A212" s="130"/>
      <c r="C212" s="86"/>
      <c r="E212" s="127"/>
    </row>
    <row r="213" spans="1:5" x14ac:dyDescent="0.25">
      <c r="A213" s="130"/>
      <c r="C213" s="86"/>
      <c r="D213" s="137"/>
    </row>
    <row r="214" spans="1:5" x14ac:dyDescent="0.25">
      <c r="A214" s="130"/>
      <c r="C214" s="86"/>
      <c r="D214" s="137"/>
      <c r="E214" s="127"/>
    </row>
    <row r="215" spans="1:5" x14ac:dyDescent="0.25">
      <c r="A215" s="130"/>
      <c r="C215" s="86"/>
      <c r="D215" s="137"/>
      <c r="E215" s="127"/>
    </row>
    <row r="216" spans="1:5" x14ac:dyDescent="0.25">
      <c r="A216" s="130"/>
      <c r="C216" s="86"/>
      <c r="D216" s="137"/>
      <c r="E216" s="144"/>
    </row>
    <row r="217" spans="1:5" x14ac:dyDescent="0.25">
      <c r="A217" s="130"/>
      <c r="C217" s="86"/>
      <c r="E217" s="144"/>
    </row>
    <row r="218" spans="1:5" x14ac:dyDescent="0.25">
      <c r="A218" s="130"/>
      <c r="C218" s="86"/>
      <c r="E218" s="144"/>
    </row>
    <row r="219" spans="1:5" x14ac:dyDescent="0.25">
      <c r="A219" s="130"/>
      <c r="C219" s="86"/>
      <c r="D219" s="137"/>
      <c r="E219" s="127"/>
    </row>
    <row r="220" spans="1:5" x14ac:dyDescent="0.25">
      <c r="A220" s="130"/>
      <c r="C220" s="86"/>
      <c r="D220" s="137"/>
      <c r="E220" s="127"/>
    </row>
    <row r="221" spans="1:5" x14ac:dyDescent="0.25">
      <c r="A221" s="130"/>
      <c r="C221" s="86"/>
      <c r="D221" s="137"/>
      <c r="E221" s="127"/>
    </row>
    <row r="222" spans="1:5" x14ac:dyDescent="0.25">
      <c r="A222" s="130"/>
      <c r="C222" s="86"/>
      <c r="E222" s="127"/>
    </row>
    <row r="223" spans="1:5" x14ac:dyDescent="0.25">
      <c r="A223" s="130"/>
      <c r="C223" s="86"/>
      <c r="E223" s="127"/>
    </row>
    <row r="224" spans="1:5" x14ac:dyDescent="0.25">
      <c r="A224" s="130"/>
      <c r="C224" s="86"/>
      <c r="E224" s="144"/>
    </row>
    <row r="225" spans="1:5" x14ac:dyDescent="0.25">
      <c r="A225" s="130"/>
      <c r="C225" s="86"/>
      <c r="E225" s="127"/>
    </row>
    <row r="226" spans="1:5" x14ac:dyDescent="0.25">
      <c r="A226" s="130"/>
      <c r="C226" s="86"/>
    </row>
    <row r="227" spans="1:5" x14ac:dyDescent="0.25">
      <c r="A227" s="130"/>
      <c r="C227" s="86"/>
      <c r="E227" s="127"/>
    </row>
    <row r="228" spans="1:5" x14ac:dyDescent="0.25">
      <c r="A228" s="130"/>
      <c r="C228" s="86"/>
      <c r="E228" s="127"/>
    </row>
    <row r="229" spans="1:5" x14ac:dyDescent="0.25">
      <c r="A229" s="130"/>
      <c r="C229" s="86"/>
      <c r="E229" s="127"/>
    </row>
    <row r="230" spans="1:5" x14ac:dyDescent="0.25">
      <c r="A230" s="130"/>
      <c r="C230" s="86"/>
      <c r="E230" s="127"/>
    </row>
    <row r="231" spans="1:5" x14ac:dyDescent="0.25">
      <c r="A231" s="130"/>
      <c r="C231" s="86"/>
      <c r="E231" s="144"/>
    </row>
    <row r="232" spans="1:5" x14ac:dyDescent="0.25">
      <c r="A232" s="130"/>
      <c r="C232" s="86"/>
      <c r="E232" s="127"/>
    </row>
    <row r="233" spans="1:5" x14ac:dyDescent="0.25">
      <c r="A233" s="130"/>
      <c r="C233" s="86"/>
      <c r="E233" s="144"/>
    </row>
    <row r="234" spans="1:5" x14ac:dyDescent="0.25">
      <c r="A234" s="130"/>
      <c r="C234" s="86"/>
      <c r="E234" s="144"/>
    </row>
    <row r="235" spans="1:5" x14ac:dyDescent="0.25">
      <c r="A235" s="130"/>
      <c r="E235" s="127"/>
    </row>
    <row r="236" spans="1:5" x14ac:dyDescent="0.25">
      <c r="A236" s="130"/>
      <c r="E236" s="127"/>
    </row>
    <row r="237" spans="1:5" x14ac:dyDescent="0.25">
      <c r="A237" s="130"/>
      <c r="E237" s="127"/>
    </row>
    <row r="238" spans="1:5" x14ac:dyDescent="0.25">
      <c r="A238" s="130"/>
      <c r="E238" s="127"/>
    </row>
    <row r="239" spans="1:5" x14ac:dyDescent="0.25">
      <c r="A239" s="130"/>
      <c r="E239" s="144"/>
    </row>
    <row r="240" spans="1:5" x14ac:dyDescent="0.25">
      <c r="A240" s="130"/>
      <c r="C240" s="86"/>
      <c r="E240" s="127"/>
    </row>
    <row r="241" spans="1:5" x14ac:dyDescent="0.25">
      <c r="A241" s="130"/>
      <c r="C241" s="86"/>
      <c r="E241" s="127"/>
    </row>
    <row r="242" spans="1:5" x14ac:dyDescent="0.25">
      <c r="A242" s="130"/>
      <c r="E242" s="127"/>
    </row>
    <row r="243" spans="1:5" x14ac:dyDescent="0.25">
      <c r="A243" s="130"/>
      <c r="C243" s="86"/>
      <c r="E243" s="127"/>
    </row>
    <row r="244" spans="1:5" x14ac:dyDescent="0.25">
      <c r="A244" s="130"/>
      <c r="C244" s="86"/>
      <c r="E244" s="144"/>
    </row>
    <row r="245" spans="1:5" x14ac:dyDescent="0.25">
      <c r="A245" s="130"/>
      <c r="C245" s="86"/>
      <c r="E245" s="127"/>
    </row>
    <row r="246" spans="1:5" x14ac:dyDescent="0.25">
      <c r="A246" s="130"/>
      <c r="C246" s="86"/>
      <c r="E246" s="144"/>
    </row>
    <row r="247" spans="1:5" x14ac:dyDescent="0.25">
      <c r="A247" s="130"/>
      <c r="C247" s="86"/>
      <c r="E247" s="127"/>
    </row>
    <row r="248" spans="1:5" x14ac:dyDescent="0.25">
      <c r="A248" s="130"/>
      <c r="C248" s="86"/>
      <c r="E248" s="127"/>
    </row>
    <row r="249" spans="1:5" x14ac:dyDescent="0.25">
      <c r="A249" s="130"/>
      <c r="C249" s="86"/>
      <c r="E249" s="144"/>
    </row>
    <row r="250" spans="1:5" x14ac:dyDescent="0.25">
      <c r="A250" s="130"/>
      <c r="C250" s="86"/>
    </row>
    <row r="251" spans="1:5" x14ac:dyDescent="0.25">
      <c r="A251" s="130"/>
      <c r="C251" s="86"/>
      <c r="E251" s="127"/>
    </row>
    <row r="252" spans="1:5" x14ac:dyDescent="0.25">
      <c r="A252" s="130"/>
      <c r="C252" s="86"/>
      <c r="E252" s="144"/>
    </row>
    <row r="253" spans="1:5" x14ac:dyDescent="0.25">
      <c r="A253" s="130"/>
      <c r="C253" s="86"/>
      <c r="E253" s="144"/>
    </row>
    <row r="254" spans="1:5" x14ac:dyDescent="0.25">
      <c r="A254" s="130"/>
      <c r="C254" s="86"/>
      <c r="E254" s="144"/>
    </row>
    <row r="255" spans="1:5" x14ac:dyDescent="0.25">
      <c r="A255" s="130"/>
      <c r="C255" s="86"/>
      <c r="E255" s="127"/>
    </row>
    <row r="256" spans="1:5" x14ac:dyDescent="0.25">
      <c r="A256" s="130"/>
      <c r="C256" s="86"/>
      <c r="E256" s="127"/>
    </row>
    <row r="257" spans="1:5" x14ac:dyDescent="0.25">
      <c r="A257" s="130"/>
      <c r="C257" s="86"/>
      <c r="E257" s="127"/>
    </row>
    <row r="258" spans="1:5" x14ac:dyDescent="0.25">
      <c r="A258" s="130"/>
      <c r="C258" s="86"/>
      <c r="D258" s="137"/>
      <c r="E258" s="127"/>
    </row>
    <row r="259" spans="1:5" x14ac:dyDescent="0.25">
      <c r="A259" s="130"/>
      <c r="C259" s="86"/>
      <c r="D259" s="137"/>
      <c r="E259" s="144"/>
    </row>
    <row r="260" spans="1:5" x14ac:dyDescent="0.25">
      <c r="A260" s="130"/>
      <c r="C260" s="86"/>
      <c r="E260" s="127"/>
    </row>
    <row r="261" spans="1:5" x14ac:dyDescent="0.25">
      <c r="A261" s="130"/>
      <c r="C261" s="86"/>
      <c r="E261" s="144"/>
    </row>
    <row r="262" spans="1:5" x14ac:dyDescent="0.25">
      <c r="A262" s="130"/>
      <c r="C262" s="86"/>
      <c r="E262" s="127"/>
    </row>
    <row r="263" spans="1:5" x14ac:dyDescent="0.25">
      <c r="A263" s="130"/>
      <c r="C263" s="86"/>
    </row>
    <row r="264" spans="1:5" x14ac:dyDescent="0.25">
      <c r="A264" s="130"/>
      <c r="E264" s="144"/>
    </row>
    <row r="265" spans="1:5" x14ac:dyDescent="0.25">
      <c r="A265" s="130"/>
      <c r="E265" s="127"/>
    </row>
    <row r="266" spans="1:5" x14ac:dyDescent="0.25">
      <c r="A266" s="130"/>
      <c r="C266" s="86"/>
      <c r="E266" s="127"/>
    </row>
    <row r="267" spans="1:5" x14ac:dyDescent="0.25">
      <c r="A267" s="130"/>
      <c r="C267" s="86"/>
      <c r="E267" s="127"/>
    </row>
    <row r="268" spans="1:5" x14ac:dyDescent="0.25">
      <c r="A268" s="130"/>
      <c r="C268" s="86"/>
      <c r="E268" s="144"/>
    </row>
    <row r="269" spans="1:5" x14ac:dyDescent="0.25">
      <c r="A269" s="130"/>
      <c r="C269" s="86"/>
      <c r="E269" s="144"/>
    </row>
    <row r="270" spans="1:5" x14ac:dyDescent="0.25">
      <c r="A270" s="130"/>
      <c r="C270" s="86"/>
      <c r="E270" s="127"/>
    </row>
    <row r="271" spans="1:5" x14ac:dyDescent="0.25">
      <c r="A271" s="130"/>
      <c r="C271" s="86"/>
      <c r="E271" s="144"/>
    </row>
    <row r="272" spans="1:5" x14ac:dyDescent="0.25">
      <c r="A272" s="130"/>
      <c r="C272" s="86"/>
    </row>
    <row r="273" spans="1:5" x14ac:dyDescent="0.25">
      <c r="A273" s="130"/>
      <c r="C273" s="86"/>
      <c r="E273" s="127"/>
    </row>
    <row r="274" spans="1:5" x14ac:dyDescent="0.25">
      <c r="A274" s="130"/>
      <c r="C274" s="86"/>
      <c r="E274" s="127"/>
    </row>
    <row r="275" spans="1:5" x14ac:dyDescent="0.25">
      <c r="A275" s="130"/>
      <c r="C275" s="86"/>
      <c r="E275" s="127"/>
    </row>
    <row r="276" spans="1:5" x14ac:dyDescent="0.25">
      <c r="A276" s="130"/>
      <c r="C276" s="86"/>
      <c r="E276" s="144"/>
    </row>
    <row r="277" spans="1:5" x14ac:dyDescent="0.25">
      <c r="A277" s="130"/>
      <c r="C277" s="86"/>
      <c r="E277" s="144"/>
    </row>
    <row r="278" spans="1:5" x14ac:dyDescent="0.25">
      <c r="A278" s="130"/>
      <c r="C278" s="86"/>
      <c r="E278" s="127"/>
    </row>
    <row r="279" spans="1:5" x14ac:dyDescent="0.25">
      <c r="A279" s="130"/>
      <c r="C279" s="86"/>
      <c r="E279" s="127"/>
    </row>
    <row r="280" spans="1:5" x14ac:dyDescent="0.25">
      <c r="A280" s="130"/>
      <c r="C280" s="86"/>
      <c r="E280" s="144"/>
    </row>
    <row r="281" spans="1:5" x14ac:dyDescent="0.25">
      <c r="A281" s="130"/>
      <c r="C281" s="86"/>
      <c r="E281" s="127"/>
    </row>
    <row r="282" spans="1:5" x14ac:dyDescent="0.25">
      <c r="A282" s="130"/>
      <c r="C282" s="86"/>
      <c r="E282" s="144"/>
    </row>
    <row r="283" spans="1:5" x14ac:dyDescent="0.25">
      <c r="A283" s="130"/>
      <c r="C283" s="86"/>
      <c r="E283" s="127"/>
    </row>
    <row r="284" spans="1:5" x14ac:dyDescent="0.25">
      <c r="A284" s="130"/>
      <c r="C284" s="86"/>
      <c r="E284" s="144"/>
    </row>
    <row r="285" spans="1:5" x14ac:dyDescent="0.25">
      <c r="A285" s="130"/>
      <c r="C285" s="86"/>
      <c r="E285" s="127"/>
    </row>
    <row r="286" spans="1:5" x14ac:dyDescent="0.25">
      <c r="A286" s="130"/>
      <c r="C286" s="86"/>
      <c r="E286" s="144"/>
    </row>
    <row r="287" spans="1:5" x14ac:dyDescent="0.25">
      <c r="A287" s="130"/>
      <c r="C287" s="86"/>
    </row>
    <row r="288" spans="1:5" x14ac:dyDescent="0.25">
      <c r="A288" s="130"/>
      <c r="C288" s="86"/>
    </row>
    <row r="289" spans="1:5" x14ac:dyDescent="0.25">
      <c r="A289" s="130"/>
      <c r="C289" s="86"/>
      <c r="E289" s="127"/>
    </row>
    <row r="290" spans="1:5" x14ac:dyDescent="0.25">
      <c r="A290" s="130"/>
      <c r="C290" s="86"/>
      <c r="E290" s="144"/>
    </row>
    <row r="291" spans="1:5" x14ac:dyDescent="0.25">
      <c r="A291" s="130"/>
      <c r="C291" s="86"/>
      <c r="D291" s="137"/>
      <c r="E291" s="144"/>
    </row>
    <row r="292" spans="1:5" x14ac:dyDescent="0.25">
      <c r="A292" s="130"/>
      <c r="C292" s="86"/>
      <c r="D292" s="137"/>
      <c r="E292" s="127"/>
    </row>
    <row r="293" spans="1:5" x14ac:dyDescent="0.25">
      <c r="A293" s="130"/>
      <c r="C293" s="86"/>
      <c r="D293" s="137"/>
      <c r="E293" s="127"/>
    </row>
    <row r="294" spans="1:5" x14ac:dyDescent="0.25">
      <c r="A294" s="130"/>
      <c r="C294" s="86"/>
      <c r="D294" s="137"/>
      <c r="E294" s="127"/>
    </row>
    <row r="295" spans="1:5" x14ac:dyDescent="0.25">
      <c r="A295" s="130"/>
      <c r="C295" s="86"/>
      <c r="E295" s="127"/>
    </row>
    <row r="296" spans="1:5" x14ac:dyDescent="0.25">
      <c r="A296" s="130"/>
      <c r="C296" s="86"/>
      <c r="D296" s="137"/>
      <c r="E296" s="127"/>
    </row>
    <row r="297" spans="1:5" x14ac:dyDescent="0.25">
      <c r="A297" s="130"/>
      <c r="C297" s="86"/>
      <c r="D297" s="137"/>
      <c r="E297" s="127"/>
    </row>
    <row r="298" spans="1:5" x14ac:dyDescent="0.25">
      <c r="A298" s="130"/>
      <c r="C298" s="86"/>
      <c r="E298" s="144"/>
    </row>
    <row r="299" spans="1:5" x14ac:dyDescent="0.25">
      <c r="A299" s="130"/>
      <c r="C299" s="86"/>
      <c r="E299" s="127"/>
    </row>
    <row r="300" spans="1:5" x14ac:dyDescent="0.25">
      <c r="A300" s="130"/>
      <c r="C300" s="86"/>
      <c r="E300" s="144"/>
    </row>
    <row r="301" spans="1:5" x14ac:dyDescent="0.25">
      <c r="A301" s="154"/>
    </row>
    <row r="302" spans="1:5" x14ac:dyDescent="0.25">
      <c r="A302" s="154"/>
    </row>
  </sheetData>
  <autoFilter ref="A1:J268">
    <filterColumn colId="4" showButton="0"/>
  </autoFilter>
  <sortState ref="A2:K187">
    <sortCondition ref="E2:E187"/>
  </sortState>
  <mergeCells count="1">
    <mergeCell ref="E1:F1"/>
  </mergeCells>
  <conditionalFormatting sqref="D1">
    <cfRule type="containsText" dxfId="1276" priority="2454" operator="containsText" text="Puckheads">
      <formula>NOT(ISERROR(SEARCH("Puckheads",D1)))</formula>
    </cfRule>
    <cfRule type="containsText" dxfId="1275" priority="2455" operator="containsText" text="Rink Rats">
      <formula>NOT(ISERROR(SEARCH("Rink Rats",D1)))</formula>
    </cfRule>
    <cfRule type="containsText" dxfId="1274" priority="2456" operator="containsText" text="Victors">
      <formula>NOT(ISERROR(SEARCH("Victors",D1)))</formula>
    </cfRule>
    <cfRule type="containsText" dxfId="1273" priority="2457" operator="containsText" text="Kryptonite">
      <formula>NOT(ISERROR(SEARCH("Kryptonite",D1)))</formula>
    </cfRule>
    <cfRule type="containsText" dxfId="1272" priority="2459" operator="containsText" text="Blades of Steel">
      <formula>NOT(ISERROR(SEARCH("Blades of Steel",D1)))</formula>
    </cfRule>
    <cfRule type="containsText" dxfId="1271" priority="2460" operator="containsText" text="Alien">
      <formula>NOT(ISERROR(SEARCH("Alien",D1)))</formula>
    </cfRule>
    <cfRule type="containsText" dxfId="1270" priority="2461" operator="containsText" text="Red Alert">
      <formula>NOT(ISERROR(SEARCH("Red Alert",D1)))</formula>
    </cfRule>
  </conditionalFormatting>
  <conditionalFormatting sqref="E1 E4:F4 E72:F72 E103:F103 F73:F102 E128:F130 F104:F127 E134:F134 F131:F133 E145:F147 F135:F144 E169:F169 F148:F168 E172:F172 F170:F171 E177:F177 F173:F176 E197:F198 F178:F196 E205:F205 F199:F204 E213:F213 F206:F212 E226:F226 F214:F225 E250:F250 F227:F249 E263:F263 F251:F262 E272:F272 E287:F288 F264:F271 F273:F286 F289:F300 F5:F8 F12:F71 E301:F1048576">
    <cfRule type="expression" dxfId="1269" priority="1805">
      <formula>AND($E1="",$F1&lt;&gt;"")</formula>
    </cfRule>
  </conditionalFormatting>
  <conditionalFormatting sqref="D11:D12 D81:D300">
    <cfRule type="containsText" dxfId="1268" priority="757" operator="containsText" text="Flying Moose">
      <formula>NOT(ISERROR(SEARCH("Flying Moose",D11)))</formula>
    </cfRule>
    <cfRule type="containsText" dxfId="1267" priority="758" operator="containsText" text="Rink Rats">
      <formula>NOT(ISERROR(SEARCH("Rink Rats",D11)))</formula>
    </cfRule>
    <cfRule type="containsText" dxfId="1266" priority="759" operator="containsText" text="Victors">
      <formula>NOT(ISERROR(SEARCH("Victors",D11)))</formula>
    </cfRule>
    <cfRule type="containsText" dxfId="1265" priority="760" operator="containsText" text="Kryptonite">
      <formula>NOT(ISERROR(SEARCH("Kryptonite",D11)))</formula>
    </cfRule>
    <cfRule type="containsText" dxfId="1264" priority="761" operator="containsText" text="Ichi">
      <formula>NOT(ISERROR(SEARCH("Ichi",D11)))</formula>
    </cfRule>
    <cfRule type="containsText" dxfId="1263" priority="762" operator="containsText" text="Blades of Steel">
      <formula>NOT(ISERROR(SEARCH("Blades of Steel",D11)))</formula>
    </cfRule>
    <cfRule type="containsText" dxfId="1262" priority="763" operator="containsText" text="Alien">
      <formula>NOT(ISERROR(SEARCH("Alien",D11)))</formula>
    </cfRule>
    <cfRule type="containsText" dxfId="1261" priority="764" operator="containsText" text="Red Alert">
      <formula>NOT(ISERROR(SEARCH("Red Alert",D11)))</formula>
    </cfRule>
  </conditionalFormatting>
  <conditionalFormatting sqref="E5">
    <cfRule type="duplicateValues" dxfId="1260" priority="753"/>
  </conditionalFormatting>
  <conditionalFormatting sqref="E6">
    <cfRule type="duplicateValues" dxfId="1259" priority="752"/>
  </conditionalFormatting>
  <conditionalFormatting sqref="E7">
    <cfRule type="duplicateValues" dxfId="1258" priority="751"/>
  </conditionalFormatting>
  <conditionalFormatting sqref="E8">
    <cfRule type="duplicateValues" dxfId="1257" priority="750"/>
  </conditionalFormatting>
  <conditionalFormatting sqref="E17">
    <cfRule type="duplicateValues" dxfId="1256" priority="749"/>
  </conditionalFormatting>
  <conditionalFormatting sqref="E18">
    <cfRule type="duplicateValues" dxfId="1255" priority="748"/>
  </conditionalFormatting>
  <conditionalFormatting sqref="E16">
    <cfRule type="duplicateValues" dxfId="1254" priority="747"/>
  </conditionalFormatting>
  <conditionalFormatting sqref="E9">
    <cfRule type="duplicateValues" dxfId="1253" priority="746"/>
  </conditionalFormatting>
  <conditionalFormatting sqref="E10">
    <cfRule type="duplicateValues" dxfId="1252" priority="745"/>
  </conditionalFormatting>
  <conditionalFormatting sqref="E11">
    <cfRule type="duplicateValues" dxfId="1251" priority="744"/>
  </conditionalFormatting>
  <conditionalFormatting sqref="E14">
    <cfRule type="duplicateValues" dxfId="1250" priority="743"/>
  </conditionalFormatting>
  <conditionalFormatting sqref="E15">
    <cfRule type="duplicateValues" dxfId="1249" priority="742"/>
  </conditionalFormatting>
  <conditionalFormatting sqref="E12">
    <cfRule type="duplicateValues" dxfId="1248" priority="741"/>
  </conditionalFormatting>
  <conditionalFormatting sqref="E13">
    <cfRule type="duplicateValues" dxfId="1247" priority="740"/>
  </conditionalFormatting>
  <conditionalFormatting sqref="E19">
    <cfRule type="duplicateValues" dxfId="1246" priority="739"/>
  </conditionalFormatting>
  <conditionalFormatting sqref="E20">
    <cfRule type="duplicateValues" dxfId="1245" priority="738"/>
  </conditionalFormatting>
  <conditionalFormatting sqref="E21">
    <cfRule type="duplicateValues" dxfId="1244" priority="737"/>
  </conditionalFormatting>
  <conditionalFormatting sqref="E22">
    <cfRule type="duplicateValues" dxfId="1243" priority="736"/>
  </conditionalFormatting>
  <conditionalFormatting sqref="E24">
    <cfRule type="duplicateValues" dxfId="1242" priority="734"/>
  </conditionalFormatting>
  <conditionalFormatting sqref="E23">
    <cfRule type="duplicateValues" dxfId="1241" priority="733"/>
  </conditionalFormatting>
  <conditionalFormatting sqref="E26">
    <cfRule type="duplicateValues" dxfId="1240" priority="732"/>
  </conditionalFormatting>
  <conditionalFormatting sqref="E27">
    <cfRule type="duplicateValues" dxfId="1239" priority="731"/>
  </conditionalFormatting>
  <conditionalFormatting sqref="E28">
    <cfRule type="duplicateValues" dxfId="1238" priority="727"/>
  </conditionalFormatting>
  <conditionalFormatting sqref="E29">
    <cfRule type="duplicateValues" dxfId="1237" priority="726"/>
  </conditionalFormatting>
  <conditionalFormatting sqref="E30">
    <cfRule type="duplicateValues" dxfId="1236" priority="725"/>
  </conditionalFormatting>
  <conditionalFormatting sqref="E31">
    <cfRule type="duplicateValues" dxfId="1235" priority="724"/>
  </conditionalFormatting>
  <conditionalFormatting sqref="E32">
    <cfRule type="duplicateValues" dxfId="1234" priority="723"/>
  </conditionalFormatting>
  <conditionalFormatting sqref="E34">
    <cfRule type="duplicateValues" dxfId="1233" priority="722"/>
  </conditionalFormatting>
  <conditionalFormatting sqref="E35">
    <cfRule type="duplicateValues" dxfId="1232" priority="721"/>
  </conditionalFormatting>
  <conditionalFormatting sqref="E33">
    <cfRule type="duplicateValues" dxfId="1231" priority="720"/>
  </conditionalFormatting>
  <conditionalFormatting sqref="E37">
    <cfRule type="duplicateValues" dxfId="1230" priority="719"/>
  </conditionalFormatting>
  <conditionalFormatting sqref="E39">
    <cfRule type="duplicateValues" dxfId="1229" priority="718"/>
  </conditionalFormatting>
  <conditionalFormatting sqref="E38">
    <cfRule type="duplicateValues" dxfId="1228" priority="717"/>
  </conditionalFormatting>
  <conditionalFormatting sqref="E36">
    <cfRule type="duplicateValues" dxfId="1227" priority="716"/>
  </conditionalFormatting>
  <conditionalFormatting sqref="E41">
    <cfRule type="duplicateValues" dxfId="1226" priority="714"/>
  </conditionalFormatting>
  <conditionalFormatting sqref="E42">
    <cfRule type="duplicateValues" dxfId="1225" priority="713"/>
  </conditionalFormatting>
  <conditionalFormatting sqref="E43">
    <cfRule type="duplicateValues" dxfId="1224" priority="712"/>
  </conditionalFormatting>
  <conditionalFormatting sqref="E44">
    <cfRule type="duplicateValues" dxfId="1223" priority="710"/>
  </conditionalFormatting>
  <conditionalFormatting sqref="E45">
    <cfRule type="duplicateValues" dxfId="1222" priority="709"/>
  </conditionalFormatting>
  <conditionalFormatting sqref="E46">
    <cfRule type="duplicateValues" dxfId="1221" priority="708"/>
  </conditionalFormatting>
  <conditionalFormatting sqref="E47">
    <cfRule type="duplicateValues" dxfId="1220" priority="707"/>
  </conditionalFormatting>
  <conditionalFormatting sqref="E48">
    <cfRule type="duplicateValues" dxfId="1219" priority="706"/>
  </conditionalFormatting>
  <conditionalFormatting sqref="E49">
    <cfRule type="duplicateValues" dxfId="1218" priority="705"/>
  </conditionalFormatting>
  <conditionalFormatting sqref="E50">
    <cfRule type="duplicateValues" dxfId="1217" priority="704"/>
  </conditionalFormatting>
  <conditionalFormatting sqref="E51">
    <cfRule type="duplicateValues" dxfId="1216" priority="703"/>
  </conditionalFormatting>
  <conditionalFormatting sqref="E52">
    <cfRule type="duplicateValues" dxfId="1215" priority="702"/>
  </conditionalFormatting>
  <conditionalFormatting sqref="E53">
    <cfRule type="duplicateValues" dxfId="1214" priority="701"/>
  </conditionalFormatting>
  <conditionalFormatting sqref="E54">
    <cfRule type="duplicateValues" dxfId="1213" priority="700"/>
  </conditionalFormatting>
  <conditionalFormatting sqref="E55">
    <cfRule type="duplicateValues" dxfId="1212" priority="699"/>
  </conditionalFormatting>
  <conditionalFormatting sqref="E56">
    <cfRule type="duplicateValues" dxfId="1211" priority="698"/>
  </conditionalFormatting>
  <conditionalFormatting sqref="E57">
    <cfRule type="duplicateValues" dxfId="1210" priority="697"/>
  </conditionalFormatting>
  <conditionalFormatting sqref="E58">
    <cfRule type="duplicateValues" dxfId="1209" priority="696"/>
  </conditionalFormatting>
  <conditionalFormatting sqref="E61">
    <cfRule type="duplicateValues" dxfId="1208" priority="695"/>
  </conditionalFormatting>
  <conditionalFormatting sqref="E59">
    <cfRule type="duplicateValues" dxfId="1207" priority="694"/>
  </conditionalFormatting>
  <conditionalFormatting sqref="E60">
    <cfRule type="duplicateValues" dxfId="1206" priority="693"/>
  </conditionalFormatting>
  <conditionalFormatting sqref="E62">
    <cfRule type="duplicateValues" dxfId="1205" priority="692"/>
  </conditionalFormatting>
  <conditionalFormatting sqref="E63">
    <cfRule type="duplicateValues" dxfId="1204" priority="691"/>
  </conditionalFormatting>
  <conditionalFormatting sqref="E64">
    <cfRule type="duplicateValues" dxfId="1203" priority="690"/>
  </conditionalFormatting>
  <conditionalFormatting sqref="E65">
    <cfRule type="duplicateValues" dxfId="1202" priority="689"/>
  </conditionalFormatting>
  <conditionalFormatting sqref="E66">
    <cfRule type="duplicateValues" dxfId="1201" priority="688"/>
  </conditionalFormatting>
  <conditionalFormatting sqref="E67">
    <cfRule type="duplicateValues" dxfId="1200" priority="687"/>
  </conditionalFormatting>
  <conditionalFormatting sqref="E69">
    <cfRule type="duplicateValues" dxfId="1199" priority="686"/>
  </conditionalFormatting>
  <conditionalFormatting sqref="E68">
    <cfRule type="duplicateValues" dxfId="1198" priority="685"/>
  </conditionalFormatting>
  <conditionalFormatting sqref="E73">
    <cfRule type="duplicateValues" dxfId="1197" priority="682"/>
  </conditionalFormatting>
  <conditionalFormatting sqref="E74">
    <cfRule type="duplicateValues" dxfId="1196" priority="681"/>
  </conditionalFormatting>
  <conditionalFormatting sqref="E75">
    <cfRule type="duplicateValues" dxfId="1195" priority="680"/>
  </conditionalFormatting>
  <conditionalFormatting sqref="E76">
    <cfRule type="duplicateValues" dxfId="1194" priority="679"/>
  </conditionalFormatting>
  <conditionalFormatting sqref="E77">
    <cfRule type="duplicateValues" dxfId="1193" priority="678"/>
  </conditionalFormatting>
  <conditionalFormatting sqref="E78">
    <cfRule type="duplicateValues" dxfId="1192" priority="677"/>
  </conditionalFormatting>
  <conditionalFormatting sqref="E79">
    <cfRule type="duplicateValues" dxfId="1191" priority="676"/>
  </conditionalFormatting>
  <conditionalFormatting sqref="E81">
    <cfRule type="duplicateValues" dxfId="1190" priority="674"/>
  </conditionalFormatting>
  <conditionalFormatting sqref="E87">
    <cfRule type="duplicateValues" dxfId="1189" priority="673"/>
  </conditionalFormatting>
  <conditionalFormatting sqref="E82">
    <cfRule type="duplicateValues" dxfId="1188" priority="672"/>
  </conditionalFormatting>
  <conditionalFormatting sqref="E83">
    <cfRule type="duplicateValues" dxfId="1187" priority="671"/>
  </conditionalFormatting>
  <conditionalFormatting sqref="E84">
    <cfRule type="duplicateValues" dxfId="1186" priority="670"/>
  </conditionalFormatting>
  <conditionalFormatting sqref="E85">
    <cfRule type="duplicateValues" dxfId="1185" priority="669"/>
  </conditionalFormatting>
  <conditionalFormatting sqref="E86">
    <cfRule type="duplicateValues" dxfId="1184" priority="668"/>
  </conditionalFormatting>
  <conditionalFormatting sqref="E88">
    <cfRule type="duplicateValues" dxfId="1183" priority="667"/>
  </conditionalFormatting>
  <conditionalFormatting sqref="E89">
    <cfRule type="duplicateValues" dxfId="1182" priority="666"/>
  </conditionalFormatting>
  <conditionalFormatting sqref="E90">
    <cfRule type="duplicateValues" dxfId="1181" priority="665"/>
  </conditionalFormatting>
  <conditionalFormatting sqref="E91">
    <cfRule type="duplicateValues" dxfId="1180" priority="664"/>
  </conditionalFormatting>
  <conditionalFormatting sqref="E92">
    <cfRule type="duplicateValues" dxfId="1179" priority="663"/>
  </conditionalFormatting>
  <conditionalFormatting sqref="E93">
    <cfRule type="duplicateValues" dxfId="1178" priority="662"/>
  </conditionalFormatting>
  <conditionalFormatting sqref="E94">
    <cfRule type="duplicateValues" dxfId="1177" priority="661"/>
  </conditionalFormatting>
  <conditionalFormatting sqref="E95">
    <cfRule type="duplicateValues" dxfId="1176" priority="660"/>
  </conditionalFormatting>
  <conditionalFormatting sqref="E96">
    <cfRule type="duplicateValues" dxfId="1175" priority="659"/>
  </conditionalFormatting>
  <conditionalFormatting sqref="E97">
    <cfRule type="duplicateValues" dxfId="1174" priority="658"/>
  </conditionalFormatting>
  <conditionalFormatting sqref="E98">
    <cfRule type="duplicateValues" dxfId="1173" priority="657"/>
  </conditionalFormatting>
  <conditionalFormatting sqref="E99">
    <cfRule type="duplicateValues" dxfId="1172" priority="656"/>
  </conditionalFormatting>
  <conditionalFormatting sqref="E100">
    <cfRule type="duplicateValues" dxfId="1171" priority="655"/>
  </conditionalFormatting>
  <conditionalFormatting sqref="E101">
    <cfRule type="duplicateValues" dxfId="1170" priority="654"/>
  </conditionalFormatting>
  <conditionalFormatting sqref="E102">
    <cfRule type="duplicateValues" dxfId="1169" priority="653"/>
  </conditionalFormatting>
  <conditionalFormatting sqref="E104">
    <cfRule type="duplicateValues" dxfId="1168" priority="652"/>
  </conditionalFormatting>
  <conditionalFormatting sqref="E105">
    <cfRule type="duplicateValues" dxfId="1167" priority="651"/>
  </conditionalFormatting>
  <conditionalFormatting sqref="E106">
    <cfRule type="duplicateValues" dxfId="1166" priority="650"/>
  </conditionalFormatting>
  <conditionalFormatting sqref="E107">
    <cfRule type="duplicateValues" dxfId="1165" priority="649"/>
  </conditionalFormatting>
  <conditionalFormatting sqref="E108">
    <cfRule type="duplicateValues" dxfId="1164" priority="648"/>
  </conditionalFormatting>
  <conditionalFormatting sqref="E109">
    <cfRule type="duplicateValues" dxfId="1163" priority="647"/>
  </conditionalFormatting>
  <conditionalFormatting sqref="E110">
    <cfRule type="duplicateValues" dxfId="1162" priority="646"/>
  </conditionalFormatting>
  <conditionalFormatting sqref="E111">
    <cfRule type="duplicateValues" dxfId="1161" priority="645"/>
  </conditionalFormatting>
  <conditionalFormatting sqref="E112">
    <cfRule type="duplicateValues" dxfId="1160" priority="644"/>
  </conditionalFormatting>
  <conditionalFormatting sqref="E113">
    <cfRule type="duplicateValues" dxfId="1159" priority="643"/>
  </conditionalFormatting>
  <conditionalFormatting sqref="E114">
    <cfRule type="duplicateValues" dxfId="1158" priority="641"/>
  </conditionalFormatting>
  <conditionalFormatting sqref="E115">
    <cfRule type="duplicateValues" dxfId="1157" priority="640"/>
  </conditionalFormatting>
  <conditionalFormatting sqref="E116">
    <cfRule type="duplicateValues" dxfId="1156" priority="639"/>
  </conditionalFormatting>
  <conditionalFormatting sqref="E117">
    <cfRule type="duplicateValues" dxfId="1155" priority="638"/>
  </conditionalFormatting>
  <conditionalFormatting sqref="E117">
    <cfRule type="duplicateValues" dxfId="1154" priority="637"/>
  </conditionalFormatting>
  <conditionalFormatting sqref="E118">
    <cfRule type="duplicateValues" dxfId="1153" priority="636"/>
  </conditionalFormatting>
  <conditionalFormatting sqref="E119">
    <cfRule type="duplicateValues" dxfId="1152" priority="635"/>
  </conditionalFormatting>
  <conditionalFormatting sqref="E120">
    <cfRule type="duplicateValues" dxfId="1151" priority="634"/>
  </conditionalFormatting>
  <conditionalFormatting sqref="E123">
    <cfRule type="duplicateValues" dxfId="1150" priority="633"/>
  </conditionalFormatting>
  <conditionalFormatting sqref="E121">
    <cfRule type="duplicateValues" dxfId="1149" priority="632"/>
  </conditionalFormatting>
  <conditionalFormatting sqref="E122">
    <cfRule type="duplicateValues" dxfId="1148" priority="631"/>
  </conditionalFormatting>
  <conditionalFormatting sqref="E124">
    <cfRule type="duplicateValues" dxfId="1147" priority="630"/>
  </conditionalFormatting>
  <conditionalFormatting sqref="E125">
    <cfRule type="duplicateValues" dxfId="1146" priority="629"/>
  </conditionalFormatting>
  <conditionalFormatting sqref="E126">
    <cfRule type="duplicateValues" dxfId="1145" priority="628"/>
  </conditionalFormatting>
  <conditionalFormatting sqref="E127">
    <cfRule type="duplicateValues" dxfId="1144" priority="627"/>
  </conditionalFormatting>
  <conditionalFormatting sqref="E131">
    <cfRule type="duplicateValues" dxfId="1143" priority="626"/>
  </conditionalFormatting>
  <conditionalFormatting sqref="E132">
    <cfRule type="duplicateValues" dxfId="1142" priority="625"/>
  </conditionalFormatting>
  <conditionalFormatting sqref="E133">
    <cfRule type="duplicateValues" dxfId="1141" priority="624"/>
  </conditionalFormatting>
  <conditionalFormatting sqref="E135">
    <cfRule type="duplicateValues" dxfId="1140" priority="623"/>
  </conditionalFormatting>
  <conditionalFormatting sqref="E136">
    <cfRule type="duplicateValues" dxfId="1139" priority="622"/>
  </conditionalFormatting>
  <conditionalFormatting sqref="E137">
    <cfRule type="duplicateValues" dxfId="1138" priority="621"/>
  </conditionalFormatting>
  <conditionalFormatting sqref="E138">
    <cfRule type="duplicateValues" dxfId="1137" priority="620"/>
  </conditionalFormatting>
  <conditionalFormatting sqref="E139">
    <cfRule type="duplicateValues" dxfId="1136" priority="619"/>
  </conditionalFormatting>
  <conditionalFormatting sqref="E140">
    <cfRule type="duplicateValues" dxfId="1135" priority="618"/>
  </conditionalFormatting>
  <conditionalFormatting sqref="E143">
    <cfRule type="duplicateValues" dxfId="1134" priority="617"/>
  </conditionalFormatting>
  <conditionalFormatting sqref="E141">
    <cfRule type="duplicateValues" dxfId="1133" priority="616"/>
  </conditionalFormatting>
  <conditionalFormatting sqref="E142">
    <cfRule type="duplicateValues" dxfId="1132" priority="615"/>
  </conditionalFormatting>
  <conditionalFormatting sqref="E144">
    <cfRule type="duplicateValues" dxfId="1131" priority="614"/>
  </conditionalFormatting>
  <conditionalFormatting sqref="E148">
    <cfRule type="duplicateValues" dxfId="1130" priority="613"/>
  </conditionalFormatting>
  <conditionalFormatting sqref="E149">
    <cfRule type="duplicateValues" dxfId="1129" priority="612"/>
  </conditionalFormatting>
  <conditionalFormatting sqref="E150">
    <cfRule type="duplicateValues" dxfId="1128" priority="611"/>
  </conditionalFormatting>
  <conditionalFormatting sqref="E151">
    <cfRule type="duplicateValues" dxfId="1127" priority="610"/>
  </conditionalFormatting>
  <conditionalFormatting sqref="E152">
    <cfRule type="duplicateValues" dxfId="1126" priority="609"/>
  </conditionalFormatting>
  <conditionalFormatting sqref="E156">
    <cfRule type="duplicateValues" dxfId="1125" priority="608"/>
  </conditionalFormatting>
  <conditionalFormatting sqref="E154">
    <cfRule type="duplicateValues" dxfId="1124" priority="607"/>
  </conditionalFormatting>
  <conditionalFormatting sqref="E153">
    <cfRule type="duplicateValues" dxfId="1123" priority="606"/>
  </conditionalFormatting>
  <conditionalFormatting sqref="E155">
    <cfRule type="duplicateValues" dxfId="1122" priority="605"/>
  </conditionalFormatting>
  <conditionalFormatting sqref="E157">
    <cfRule type="duplicateValues" dxfId="1121" priority="604"/>
  </conditionalFormatting>
  <conditionalFormatting sqref="E158">
    <cfRule type="duplicateValues" dxfId="1120" priority="603"/>
  </conditionalFormatting>
  <conditionalFormatting sqref="E159">
    <cfRule type="duplicateValues" dxfId="1119" priority="602"/>
  </conditionalFormatting>
  <conditionalFormatting sqref="E160">
    <cfRule type="duplicateValues" dxfId="1118" priority="601"/>
  </conditionalFormatting>
  <conditionalFormatting sqref="E161">
    <cfRule type="duplicateValues" dxfId="1117" priority="600"/>
  </conditionalFormatting>
  <conditionalFormatting sqref="E162">
    <cfRule type="duplicateValues" dxfId="1116" priority="599"/>
  </conditionalFormatting>
  <conditionalFormatting sqref="E163">
    <cfRule type="duplicateValues" dxfId="1115" priority="598"/>
  </conditionalFormatting>
  <conditionalFormatting sqref="E164">
    <cfRule type="duplicateValues" dxfId="1114" priority="597"/>
  </conditionalFormatting>
  <conditionalFormatting sqref="E165">
    <cfRule type="duplicateValues" dxfId="1113" priority="596"/>
  </conditionalFormatting>
  <conditionalFormatting sqref="E166">
    <cfRule type="duplicateValues" dxfId="1112" priority="595"/>
  </conditionalFormatting>
  <conditionalFormatting sqref="E167">
    <cfRule type="duplicateValues" dxfId="1111" priority="594"/>
  </conditionalFormatting>
  <conditionalFormatting sqref="E168">
    <cfRule type="duplicateValues" dxfId="1110" priority="593"/>
  </conditionalFormatting>
  <conditionalFormatting sqref="E170">
    <cfRule type="duplicateValues" dxfId="1109" priority="592"/>
  </conditionalFormatting>
  <conditionalFormatting sqref="E171">
    <cfRule type="duplicateValues" dxfId="1108" priority="591"/>
  </conditionalFormatting>
  <conditionalFormatting sqref="E173">
    <cfRule type="duplicateValues" dxfId="1107" priority="590"/>
  </conditionalFormatting>
  <conditionalFormatting sqref="E174">
    <cfRule type="duplicateValues" dxfId="1106" priority="589"/>
  </conditionalFormatting>
  <conditionalFormatting sqref="E175">
    <cfRule type="duplicateValues" dxfId="1105" priority="588"/>
  </conditionalFormatting>
  <conditionalFormatting sqref="E176">
    <cfRule type="duplicateValues" dxfId="1104" priority="587"/>
  </conditionalFormatting>
  <conditionalFormatting sqref="E178">
    <cfRule type="duplicateValues" dxfId="1103" priority="586"/>
  </conditionalFormatting>
  <conditionalFormatting sqref="E179">
    <cfRule type="duplicateValues" dxfId="1102" priority="577"/>
  </conditionalFormatting>
  <conditionalFormatting sqref="E180">
    <cfRule type="duplicateValues" dxfId="1101" priority="576"/>
  </conditionalFormatting>
  <conditionalFormatting sqref="E181">
    <cfRule type="duplicateValues" dxfId="1100" priority="575"/>
  </conditionalFormatting>
  <conditionalFormatting sqref="E182">
    <cfRule type="duplicateValues" dxfId="1099" priority="574"/>
  </conditionalFormatting>
  <conditionalFormatting sqref="E183">
    <cfRule type="duplicateValues" dxfId="1098" priority="573"/>
  </conditionalFormatting>
  <conditionalFormatting sqref="E184">
    <cfRule type="duplicateValues" dxfId="1097" priority="572"/>
  </conditionalFormatting>
  <conditionalFormatting sqref="E185">
    <cfRule type="containsText" dxfId="1096" priority="571" operator="containsText" text="none">
      <formula>NOT(ISERROR(SEARCH("none",E185)))</formula>
    </cfRule>
  </conditionalFormatting>
  <conditionalFormatting sqref="E186">
    <cfRule type="containsText" dxfId="1095" priority="570" operator="containsText" text="none">
      <formula>NOT(ISERROR(SEARCH("none",E186)))</formula>
    </cfRule>
  </conditionalFormatting>
  <conditionalFormatting sqref="E187">
    <cfRule type="duplicateValues" dxfId="1094" priority="569"/>
  </conditionalFormatting>
  <conditionalFormatting sqref="E188">
    <cfRule type="duplicateValues" dxfId="1093" priority="568"/>
  </conditionalFormatting>
  <conditionalFormatting sqref="E189">
    <cfRule type="duplicateValues" dxfId="1092" priority="567"/>
  </conditionalFormatting>
  <conditionalFormatting sqref="E190">
    <cfRule type="duplicateValues" dxfId="1091" priority="566"/>
  </conditionalFormatting>
  <conditionalFormatting sqref="E191">
    <cfRule type="duplicateValues" dxfId="1090" priority="565"/>
  </conditionalFormatting>
  <conditionalFormatting sqref="E192">
    <cfRule type="duplicateValues" dxfId="1089" priority="564"/>
  </conditionalFormatting>
  <conditionalFormatting sqref="E196">
    <cfRule type="duplicateValues" dxfId="1088" priority="563"/>
  </conditionalFormatting>
  <conditionalFormatting sqref="E195">
    <cfRule type="duplicateValues" dxfId="1087" priority="562"/>
  </conditionalFormatting>
  <conditionalFormatting sqref="E193">
    <cfRule type="duplicateValues" dxfId="1086" priority="561"/>
  </conditionalFormatting>
  <conditionalFormatting sqref="E194">
    <cfRule type="duplicateValues" dxfId="1085" priority="560"/>
  </conditionalFormatting>
  <conditionalFormatting sqref="E199">
    <cfRule type="duplicateValues" dxfId="1084" priority="559"/>
  </conditionalFormatting>
  <conditionalFormatting sqref="E200">
    <cfRule type="duplicateValues" dxfId="1083" priority="558"/>
  </conditionalFormatting>
  <conditionalFormatting sqref="E201">
    <cfRule type="duplicateValues" dxfId="1082" priority="557"/>
  </conditionalFormatting>
  <conditionalFormatting sqref="E202">
    <cfRule type="duplicateValues" dxfId="1081" priority="556"/>
  </conditionalFormatting>
  <conditionalFormatting sqref="E203">
    <cfRule type="duplicateValues" dxfId="1080" priority="555"/>
  </conditionalFormatting>
  <conditionalFormatting sqref="E204">
    <cfRule type="duplicateValues" dxfId="1079" priority="554"/>
  </conditionalFormatting>
  <conditionalFormatting sqref="E206">
    <cfRule type="duplicateValues" dxfId="1078" priority="553"/>
  </conditionalFormatting>
  <conditionalFormatting sqref="E207">
    <cfRule type="duplicateValues" dxfId="1077" priority="552"/>
  </conditionalFormatting>
  <conditionalFormatting sqref="E208">
    <cfRule type="duplicateValues" dxfId="1076" priority="551"/>
  </conditionalFormatting>
  <conditionalFormatting sqref="E209">
    <cfRule type="duplicateValues" dxfId="1075" priority="550"/>
  </conditionalFormatting>
  <conditionalFormatting sqref="E210">
    <cfRule type="duplicateValues" dxfId="1074" priority="549"/>
  </conditionalFormatting>
  <conditionalFormatting sqref="E211">
    <cfRule type="duplicateValues" dxfId="1073" priority="548"/>
  </conditionalFormatting>
  <conditionalFormatting sqref="E212">
    <cfRule type="duplicateValues" dxfId="1072" priority="547"/>
  </conditionalFormatting>
  <conditionalFormatting sqref="E214">
    <cfRule type="duplicateValues" dxfId="1071" priority="546"/>
  </conditionalFormatting>
  <conditionalFormatting sqref="E215">
    <cfRule type="duplicateValues" dxfId="1070" priority="545"/>
  </conditionalFormatting>
  <conditionalFormatting sqref="E216">
    <cfRule type="duplicateValues" dxfId="1069" priority="544"/>
  </conditionalFormatting>
  <conditionalFormatting sqref="E217">
    <cfRule type="duplicateValues" dxfId="1068" priority="543"/>
  </conditionalFormatting>
  <conditionalFormatting sqref="E218">
    <cfRule type="duplicateValues" dxfId="1067" priority="542"/>
  </conditionalFormatting>
  <conditionalFormatting sqref="E219">
    <cfRule type="duplicateValues" dxfId="1066" priority="541"/>
  </conditionalFormatting>
  <conditionalFormatting sqref="E220">
    <cfRule type="duplicateValues" dxfId="1065" priority="540"/>
  </conditionalFormatting>
  <conditionalFormatting sqref="E221">
    <cfRule type="duplicateValues" dxfId="1064" priority="539"/>
  </conditionalFormatting>
  <conditionalFormatting sqref="E222">
    <cfRule type="duplicateValues" dxfId="1063" priority="538"/>
  </conditionalFormatting>
  <conditionalFormatting sqref="E223">
    <cfRule type="duplicateValues" dxfId="1062" priority="537"/>
  </conditionalFormatting>
  <conditionalFormatting sqref="E224">
    <cfRule type="duplicateValues" dxfId="1061" priority="536"/>
  </conditionalFormatting>
  <conditionalFormatting sqref="E225">
    <cfRule type="duplicateValues" dxfId="1060" priority="535"/>
  </conditionalFormatting>
  <conditionalFormatting sqref="E227">
    <cfRule type="duplicateValues" dxfId="1059" priority="534"/>
  </conditionalFormatting>
  <conditionalFormatting sqref="E228">
    <cfRule type="duplicateValues" dxfId="1058" priority="533"/>
  </conditionalFormatting>
  <conditionalFormatting sqref="E229">
    <cfRule type="duplicateValues" dxfId="1057" priority="532"/>
  </conditionalFormatting>
  <conditionalFormatting sqref="E230">
    <cfRule type="duplicateValues" dxfId="1056" priority="531"/>
  </conditionalFormatting>
  <conditionalFormatting sqref="E231">
    <cfRule type="duplicateValues" dxfId="1055" priority="530"/>
  </conditionalFormatting>
  <conditionalFormatting sqref="E232">
    <cfRule type="duplicateValues" dxfId="1054" priority="529"/>
  </conditionalFormatting>
  <conditionalFormatting sqref="E233">
    <cfRule type="duplicateValues" dxfId="1053" priority="528"/>
  </conditionalFormatting>
  <conditionalFormatting sqref="E234">
    <cfRule type="duplicateValues" dxfId="1052" priority="527"/>
  </conditionalFormatting>
  <conditionalFormatting sqref="E235">
    <cfRule type="duplicateValues" dxfId="1051" priority="526"/>
  </conditionalFormatting>
  <conditionalFormatting sqref="E236">
    <cfRule type="duplicateValues" dxfId="1050" priority="525"/>
  </conditionalFormatting>
  <conditionalFormatting sqref="E237">
    <cfRule type="duplicateValues" dxfId="1049" priority="524"/>
  </conditionalFormatting>
  <conditionalFormatting sqref="E238">
    <cfRule type="duplicateValues" dxfId="1048" priority="523"/>
  </conditionalFormatting>
  <conditionalFormatting sqref="E239">
    <cfRule type="duplicateValues" dxfId="1047" priority="522"/>
  </conditionalFormatting>
  <conditionalFormatting sqref="E240">
    <cfRule type="duplicateValues" dxfId="1046" priority="521"/>
  </conditionalFormatting>
  <conditionalFormatting sqref="E241">
    <cfRule type="duplicateValues" dxfId="1045" priority="520"/>
  </conditionalFormatting>
  <conditionalFormatting sqref="E242">
    <cfRule type="duplicateValues" dxfId="1044" priority="519"/>
  </conditionalFormatting>
  <conditionalFormatting sqref="E243">
    <cfRule type="duplicateValues" dxfId="1043" priority="518"/>
  </conditionalFormatting>
  <conditionalFormatting sqref="E244">
    <cfRule type="duplicateValues" dxfId="1042" priority="517"/>
  </conditionalFormatting>
  <conditionalFormatting sqref="E245">
    <cfRule type="duplicateValues" dxfId="1041" priority="516"/>
  </conditionalFormatting>
  <conditionalFormatting sqref="E246">
    <cfRule type="duplicateValues" dxfId="1040" priority="515"/>
  </conditionalFormatting>
  <conditionalFormatting sqref="E247">
    <cfRule type="duplicateValues" dxfId="1039" priority="514"/>
  </conditionalFormatting>
  <conditionalFormatting sqref="E248">
    <cfRule type="duplicateValues" dxfId="1038" priority="512"/>
  </conditionalFormatting>
  <conditionalFormatting sqref="E249">
    <cfRule type="duplicateValues" dxfId="1037" priority="511"/>
  </conditionalFormatting>
  <conditionalFormatting sqref="E251">
    <cfRule type="duplicateValues" dxfId="1036" priority="510"/>
  </conditionalFormatting>
  <conditionalFormatting sqref="E253">
    <cfRule type="duplicateValues" dxfId="1035" priority="509"/>
  </conditionalFormatting>
  <conditionalFormatting sqref="E254">
    <cfRule type="duplicateValues" dxfId="1034" priority="508"/>
  </conditionalFormatting>
  <conditionalFormatting sqref="E252">
    <cfRule type="duplicateValues" dxfId="1033" priority="507"/>
  </conditionalFormatting>
  <conditionalFormatting sqref="E255">
    <cfRule type="duplicateValues" dxfId="1032" priority="506"/>
  </conditionalFormatting>
  <conditionalFormatting sqref="E256">
    <cfRule type="duplicateValues" dxfId="1031" priority="505"/>
  </conditionalFormatting>
  <conditionalFormatting sqref="E258">
    <cfRule type="duplicateValues" dxfId="1030" priority="504"/>
  </conditionalFormatting>
  <conditionalFormatting sqref="E257">
    <cfRule type="duplicateValues" dxfId="1029" priority="502"/>
  </conditionalFormatting>
  <conditionalFormatting sqref="E259">
    <cfRule type="duplicateValues" dxfId="1028" priority="501"/>
  </conditionalFormatting>
  <conditionalFormatting sqref="E260">
    <cfRule type="duplicateValues" dxfId="1027" priority="500"/>
  </conditionalFormatting>
  <conditionalFormatting sqref="E261">
    <cfRule type="duplicateValues" dxfId="1026" priority="499"/>
  </conditionalFormatting>
  <conditionalFormatting sqref="E262">
    <cfRule type="duplicateValues" dxfId="1025" priority="498"/>
  </conditionalFormatting>
  <conditionalFormatting sqref="E264">
    <cfRule type="duplicateValues" dxfId="1024" priority="497"/>
  </conditionalFormatting>
  <conditionalFormatting sqref="E265">
    <cfRule type="duplicateValues" dxfId="1023" priority="496"/>
  </conditionalFormatting>
  <conditionalFormatting sqref="E266">
    <cfRule type="duplicateValues" dxfId="1022" priority="495"/>
  </conditionalFormatting>
  <conditionalFormatting sqref="E267">
    <cfRule type="duplicateValues" dxfId="1021" priority="494"/>
  </conditionalFormatting>
  <conditionalFormatting sqref="E268">
    <cfRule type="duplicateValues" dxfId="1020" priority="493"/>
  </conditionalFormatting>
  <conditionalFormatting sqref="E269">
    <cfRule type="duplicateValues" dxfId="1019" priority="492"/>
  </conditionalFormatting>
  <conditionalFormatting sqref="E270">
    <cfRule type="duplicateValues" dxfId="1018" priority="491"/>
  </conditionalFormatting>
  <conditionalFormatting sqref="E273">
    <cfRule type="duplicateValues" dxfId="1017" priority="490"/>
  </conditionalFormatting>
  <conditionalFormatting sqref="E274">
    <cfRule type="duplicateValues" dxfId="1016" priority="489"/>
  </conditionalFormatting>
  <conditionalFormatting sqref="E275">
    <cfRule type="duplicateValues" dxfId="1015" priority="488"/>
  </conditionalFormatting>
  <conditionalFormatting sqref="E271">
    <cfRule type="duplicateValues" dxfId="1014" priority="487"/>
  </conditionalFormatting>
  <conditionalFormatting sqref="E276">
    <cfRule type="duplicateValues" dxfId="1013" priority="486"/>
  </conditionalFormatting>
  <conditionalFormatting sqref="E277">
    <cfRule type="duplicateValues" dxfId="1012" priority="485"/>
  </conditionalFormatting>
  <conditionalFormatting sqref="E278">
    <cfRule type="duplicateValues" dxfId="1011" priority="484"/>
  </conditionalFormatting>
  <conditionalFormatting sqref="E279">
    <cfRule type="duplicateValues" dxfId="1010" priority="483"/>
  </conditionalFormatting>
  <conditionalFormatting sqref="E280">
    <cfRule type="duplicateValues" dxfId="1009" priority="482"/>
  </conditionalFormatting>
  <conditionalFormatting sqref="E290">
    <cfRule type="duplicateValues" dxfId="1008" priority="481"/>
  </conditionalFormatting>
  <conditionalFormatting sqref="E291">
    <cfRule type="duplicateValues" dxfId="1007" priority="480"/>
  </conditionalFormatting>
  <conditionalFormatting sqref="E292">
    <cfRule type="duplicateValues" dxfId="1006" priority="479"/>
  </conditionalFormatting>
  <conditionalFormatting sqref="E293">
    <cfRule type="duplicateValues" dxfId="1005" priority="478"/>
  </conditionalFormatting>
  <conditionalFormatting sqref="E294">
    <cfRule type="duplicateValues" dxfId="1004" priority="477"/>
  </conditionalFormatting>
  <conditionalFormatting sqref="E281">
    <cfRule type="duplicateValues" dxfId="1003" priority="476"/>
  </conditionalFormatting>
  <conditionalFormatting sqref="E282">
    <cfRule type="duplicateValues" dxfId="1002" priority="475"/>
  </conditionalFormatting>
  <conditionalFormatting sqref="E283">
    <cfRule type="duplicateValues" dxfId="1001" priority="474"/>
  </conditionalFormatting>
  <conditionalFormatting sqref="E295">
    <cfRule type="duplicateValues" dxfId="1000" priority="473"/>
  </conditionalFormatting>
  <conditionalFormatting sqref="E296">
    <cfRule type="duplicateValues" dxfId="999" priority="472"/>
  </conditionalFormatting>
  <conditionalFormatting sqref="E297">
    <cfRule type="duplicateValues" dxfId="998" priority="471"/>
  </conditionalFormatting>
  <conditionalFormatting sqref="E284">
    <cfRule type="duplicateValues" dxfId="997" priority="470"/>
  </conditionalFormatting>
  <conditionalFormatting sqref="E285">
    <cfRule type="duplicateValues" dxfId="996" priority="469"/>
  </conditionalFormatting>
  <conditionalFormatting sqref="E289">
    <cfRule type="duplicateValues" dxfId="995" priority="468"/>
  </conditionalFormatting>
  <conditionalFormatting sqref="E286">
    <cfRule type="duplicateValues" dxfId="994" priority="467"/>
  </conditionalFormatting>
  <conditionalFormatting sqref="E298">
    <cfRule type="duplicateValues" dxfId="993" priority="466"/>
  </conditionalFormatting>
  <conditionalFormatting sqref="E299">
    <cfRule type="duplicateValues" dxfId="992" priority="465"/>
  </conditionalFormatting>
  <conditionalFormatting sqref="E300">
    <cfRule type="duplicateValues" dxfId="991" priority="464"/>
  </conditionalFormatting>
  <conditionalFormatting sqref="D2:D6">
    <cfRule type="containsText" dxfId="990" priority="456" operator="containsText" text="Puckheads">
      <formula>NOT(ISERROR(SEARCH("Puckheads",D2)))</formula>
    </cfRule>
    <cfRule type="containsText" dxfId="989" priority="457" operator="containsText" text="Rink Rats">
      <formula>NOT(ISERROR(SEARCH("Rink Rats",D2)))</formula>
    </cfRule>
    <cfRule type="containsText" dxfId="988" priority="458" operator="containsText" text="Victors">
      <formula>NOT(ISERROR(SEARCH("Victors",D2)))</formula>
    </cfRule>
    <cfRule type="containsText" dxfId="987" priority="459" operator="containsText" text="Kryptonite">
      <formula>NOT(ISERROR(SEARCH("Kryptonite",D2)))</formula>
    </cfRule>
    <cfRule type="containsText" dxfId="986" priority="460" operator="containsText" text="Ichi">
      <formula>NOT(ISERROR(SEARCH("Ichi",D2)))</formula>
    </cfRule>
    <cfRule type="containsText" dxfId="985" priority="461" operator="containsText" text="FoDM/KB">
      <formula>NOT(ISERROR(SEARCH("FoDM/KB",D2)))</formula>
    </cfRule>
    <cfRule type="containsText" dxfId="984" priority="462" operator="containsText" text="Alien">
      <formula>NOT(ISERROR(SEARCH("Alien",D2)))</formula>
    </cfRule>
    <cfRule type="containsText" dxfId="983" priority="463" operator="containsText" text="Red Alert">
      <formula>NOT(ISERROR(SEARCH("Red Alert",D2)))</formula>
    </cfRule>
  </conditionalFormatting>
  <conditionalFormatting sqref="D7">
    <cfRule type="containsText" dxfId="982" priority="448" operator="containsText" text="Puckheads">
      <formula>NOT(ISERROR(SEARCH("Puckheads",D7)))</formula>
    </cfRule>
    <cfRule type="containsText" dxfId="981" priority="449" operator="containsText" text="Rink Rats">
      <formula>NOT(ISERROR(SEARCH("Rink Rats",D7)))</formula>
    </cfRule>
    <cfRule type="containsText" dxfId="980" priority="450" operator="containsText" text="Victors">
      <formula>NOT(ISERROR(SEARCH("Victors",D7)))</formula>
    </cfRule>
    <cfRule type="containsText" dxfId="979" priority="451" operator="containsText" text="Kryptonite">
      <formula>NOT(ISERROR(SEARCH("Kryptonite",D7)))</formula>
    </cfRule>
    <cfRule type="containsText" dxfId="978" priority="452" operator="containsText" text="Voodoo">
      <formula>NOT(ISERROR(SEARCH("Voodoo",D7)))</formula>
    </cfRule>
    <cfRule type="containsText" dxfId="977" priority="453" operator="containsText" text="FoDM/KB">
      <formula>NOT(ISERROR(SEARCH("FoDM/KB",D7)))</formula>
    </cfRule>
    <cfRule type="containsText" dxfId="976" priority="454" operator="containsText" text="Alien">
      <formula>NOT(ISERROR(SEARCH("Alien",D7)))</formula>
    </cfRule>
    <cfRule type="containsText" dxfId="975" priority="455" operator="containsText" text="Red Alert">
      <formula>NOT(ISERROR(SEARCH("Red Alert",D7)))</formula>
    </cfRule>
  </conditionalFormatting>
  <conditionalFormatting sqref="D8:D9">
    <cfRule type="containsText" dxfId="974" priority="440" operator="containsText" text="Flying Moose">
      <formula>NOT(ISERROR(SEARCH("Flying Moose",D8)))</formula>
    </cfRule>
    <cfRule type="containsText" dxfId="973" priority="441" operator="containsText" text="Rink Rats">
      <formula>NOT(ISERROR(SEARCH("Rink Rats",D8)))</formula>
    </cfRule>
    <cfRule type="containsText" dxfId="972" priority="442" operator="containsText" text="Guru">
      <formula>NOT(ISERROR(SEARCH("Guru",D8)))</formula>
    </cfRule>
    <cfRule type="containsText" dxfId="971" priority="443" operator="containsText" text="Kryptonite">
      <formula>NOT(ISERROR(SEARCH("Kryptonite",D8)))</formula>
    </cfRule>
    <cfRule type="containsText" dxfId="970" priority="444" operator="containsText" text="Ichi">
      <formula>NOT(ISERROR(SEARCH("Ichi",D8)))</formula>
    </cfRule>
    <cfRule type="containsText" dxfId="969" priority="445" operator="containsText" text="Blades of Steel">
      <formula>NOT(ISERROR(SEARCH("Blades of Steel",D8)))</formula>
    </cfRule>
    <cfRule type="containsText" dxfId="968" priority="446" operator="containsText" text="Alien">
      <formula>NOT(ISERROR(SEARCH("Alien",D8)))</formula>
    </cfRule>
    <cfRule type="containsText" dxfId="967" priority="447" operator="containsText" text="Red Alert">
      <formula>NOT(ISERROR(SEARCH("Red Alert",D8)))</formula>
    </cfRule>
  </conditionalFormatting>
  <conditionalFormatting sqref="D11">
    <cfRule type="containsText" dxfId="966" priority="432" operator="containsText" text="Puckheads">
      <formula>NOT(ISERROR(SEARCH("Puckheads",D11)))</formula>
    </cfRule>
    <cfRule type="containsText" dxfId="965" priority="433" operator="containsText" text="Rink Rats">
      <formula>NOT(ISERROR(SEARCH("Rink Rats",D11)))</formula>
    </cfRule>
    <cfRule type="containsText" dxfId="964" priority="434" operator="containsText" text="Guru">
      <formula>NOT(ISERROR(SEARCH("Guru",D11)))</formula>
    </cfRule>
    <cfRule type="containsText" dxfId="963" priority="435" operator="containsText" text="Kryptonite">
      <formula>NOT(ISERROR(SEARCH("Kryptonite",D11)))</formula>
    </cfRule>
    <cfRule type="containsText" dxfId="962" priority="436" operator="containsText" text="Ichi">
      <formula>NOT(ISERROR(SEARCH("Ichi",D11)))</formula>
    </cfRule>
    <cfRule type="containsText" dxfId="961" priority="437" operator="containsText" text="Blades of Steel">
      <formula>NOT(ISERROR(SEARCH("Blades of Steel",D11)))</formula>
    </cfRule>
    <cfRule type="containsText" dxfId="960" priority="438" operator="containsText" text="Alien">
      <formula>NOT(ISERROR(SEARCH("Alien",D11)))</formula>
    </cfRule>
    <cfRule type="containsText" dxfId="959" priority="439" operator="containsText" text="Red Alert">
      <formula>NOT(ISERROR(SEARCH("Red Alert",D11)))</formula>
    </cfRule>
  </conditionalFormatting>
  <conditionalFormatting sqref="D10">
    <cfRule type="containsText" dxfId="958" priority="424" operator="containsText" text="Flying Moose">
      <formula>NOT(ISERROR(SEARCH("Flying Moose",D10)))</formula>
    </cfRule>
    <cfRule type="containsText" dxfId="957" priority="425" operator="containsText" text="Rink Rats">
      <formula>NOT(ISERROR(SEARCH("Rink Rats",D10)))</formula>
    </cfRule>
    <cfRule type="containsText" dxfId="956" priority="426" operator="containsText" text="Guru">
      <formula>NOT(ISERROR(SEARCH("Guru",D10)))</formula>
    </cfRule>
    <cfRule type="containsText" dxfId="955" priority="427" operator="containsText" text="Kryptonite">
      <formula>NOT(ISERROR(SEARCH("Kryptonite",D10)))</formula>
    </cfRule>
    <cfRule type="containsText" dxfId="954" priority="428" operator="containsText" text="Ichi">
      <formula>NOT(ISERROR(SEARCH("Ichi",D10)))</formula>
    </cfRule>
    <cfRule type="containsText" dxfId="953" priority="429" operator="containsText" text="Blades of Steel">
      <formula>NOT(ISERROR(SEARCH("Blades of Steel",D10)))</formula>
    </cfRule>
    <cfRule type="containsText" dxfId="952" priority="430" operator="containsText" text="Alien">
      <formula>NOT(ISERROR(SEARCH("Alien",D10)))</formula>
    </cfRule>
    <cfRule type="containsText" dxfId="951" priority="431" operator="containsText" text="Red Alert">
      <formula>NOT(ISERROR(SEARCH("Red Alert",D10)))</formula>
    </cfRule>
  </conditionalFormatting>
  <conditionalFormatting sqref="D12">
    <cfRule type="containsText" dxfId="950" priority="416" operator="containsText" text="Puckheads">
      <formula>NOT(ISERROR(SEARCH("Puckheads",D12)))</formula>
    </cfRule>
    <cfRule type="containsText" dxfId="949" priority="417" operator="containsText" text="Rink Rats">
      <formula>NOT(ISERROR(SEARCH("Rink Rats",D12)))</formula>
    </cfRule>
    <cfRule type="containsText" dxfId="948" priority="418" operator="containsText" text="Guru">
      <formula>NOT(ISERROR(SEARCH("Guru",D12)))</formula>
    </cfRule>
    <cfRule type="containsText" dxfId="947" priority="419" operator="containsText" text="Kryptonite">
      <formula>NOT(ISERROR(SEARCH("Kryptonite",D12)))</formula>
    </cfRule>
    <cfRule type="containsText" dxfId="946" priority="420" operator="containsText" text="Ichi">
      <formula>NOT(ISERROR(SEARCH("Ichi",D12)))</formula>
    </cfRule>
    <cfRule type="containsText" dxfId="945" priority="421" operator="containsText" text="Blades of Steel">
      <formula>NOT(ISERROR(SEARCH("Blades of Steel",D12)))</formula>
    </cfRule>
    <cfRule type="containsText" dxfId="944" priority="422" operator="containsText" text="Alien">
      <formula>NOT(ISERROR(SEARCH("Alien",D12)))</formula>
    </cfRule>
    <cfRule type="containsText" dxfId="943" priority="423" operator="containsText" text="Red Alert">
      <formula>NOT(ISERROR(SEARCH("Red Alert",D12)))</formula>
    </cfRule>
  </conditionalFormatting>
  <conditionalFormatting sqref="D13:D14">
    <cfRule type="containsText" dxfId="942" priority="408" operator="containsText" text="Flying Moose">
      <formula>NOT(ISERROR(SEARCH("Flying Moose",D13)))</formula>
    </cfRule>
    <cfRule type="containsText" dxfId="941" priority="409" operator="containsText" text="Rink Rats">
      <formula>NOT(ISERROR(SEARCH("Rink Rats",D13)))</formula>
    </cfRule>
    <cfRule type="containsText" dxfId="940" priority="410" operator="containsText" text="Victors">
      <formula>NOT(ISERROR(SEARCH("Victors",D13)))</formula>
    </cfRule>
    <cfRule type="containsText" dxfId="939" priority="411" operator="containsText" text="Kryptonite">
      <formula>NOT(ISERROR(SEARCH("Kryptonite",D13)))</formula>
    </cfRule>
    <cfRule type="containsText" dxfId="938" priority="412" operator="containsText" text="Ichi">
      <formula>NOT(ISERROR(SEARCH("Ichi",D13)))</formula>
    </cfRule>
    <cfRule type="containsText" dxfId="937" priority="413" operator="containsText" text="FoDM/KB">
      <formula>NOT(ISERROR(SEARCH("FoDM/KB",D13)))</formula>
    </cfRule>
    <cfRule type="containsText" dxfId="936" priority="414" operator="containsText" text="Alien">
      <formula>NOT(ISERROR(SEARCH("Alien",D13)))</formula>
    </cfRule>
    <cfRule type="containsText" dxfId="935" priority="415" operator="containsText" text="Red Alert">
      <formula>NOT(ISERROR(SEARCH("Red Alert",D13)))</formula>
    </cfRule>
  </conditionalFormatting>
  <conditionalFormatting sqref="D15:D16">
    <cfRule type="containsText" dxfId="934" priority="400" operator="containsText" text="Flying Moose">
      <formula>NOT(ISERROR(SEARCH("Flying Moose",D15)))</formula>
    </cfRule>
    <cfRule type="containsText" dxfId="933" priority="401" operator="containsText" text="Rink Rats">
      <formula>NOT(ISERROR(SEARCH("Rink Rats",D15)))</formula>
    </cfRule>
    <cfRule type="containsText" dxfId="932" priority="402" operator="containsText" text="Guru">
      <formula>NOT(ISERROR(SEARCH("Guru",D15)))</formula>
    </cfRule>
    <cfRule type="containsText" dxfId="931" priority="403" operator="containsText" text="Kryptonite">
      <formula>NOT(ISERROR(SEARCH("Kryptonite",D15)))</formula>
    </cfRule>
    <cfRule type="containsText" dxfId="930" priority="404" operator="containsText" text="Ichi">
      <formula>NOT(ISERROR(SEARCH("Ichi",D15)))</formula>
    </cfRule>
    <cfRule type="containsText" dxfId="929" priority="405" operator="containsText" text="Blades of Steel">
      <formula>NOT(ISERROR(SEARCH("Blades of Steel",D15)))</formula>
    </cfRule>
    <cfRule type="containsText" dxfId="928" priority="406" operator="containsText" text="Alien">
      <formula>NOT(ISERROR(SEARCH("Alien",D15)))</formula>
    </cfRule>
    <cfRule type="containsText" dxfId="927" priority="407" operator="containsText" text="Red Alert">
      <formula>NOT(ISERROR(SEARCH("Red Alert",D15)))</formula>
    </cfRule>
  </conditionalFormatting>
  <conditionalFormatting sqref="D17">
    <cfRule type="containsText" dxfId="926" priority="392" operator="containsText" text="Bathogs">
      <formula>NOT(ISERROR(SEARCH("Bathogs",D17)))</formula>
    </cfRule>
    <cfRule type="containsText" dxfId="925" priority="393" operator="containsText" text="Rink Rats">
      <formula>NOT(ISERROR(SEARCH("Rink Rats",D17)))</formula>
    </cfRule>
    <cfRule type="containsText" dxfId="924" priority="394" operator="containsText" text="Victors">
      <formula>NOT(ISERROR(SEARCH("Victors",D17)))</formula>
    </cfRule>
    <cfRule type="containsText" dxfId="923" priority="395" operator="containsText" text="Kryptonite">
      <formula>NOT(ISERROR(SEARCH("Kryptonite",D17)))</formula>
    </cfRule>
    <cfRule type="containsText" dxfId="922" priority="396" operator="containsText" text="Ichi">
      <formula>NOT(ISERROR(SEARCH("Ichi",D17)))</formula>
    </cfRule>
    <cfRule type="containsText" dxfId="921" priority="397" operator="containsText" text="FoDM/KB">
      <formula>NOT(ISERROR(SEARCH("FoDM/KB",D17)))</formula>
    </cfRule>
    <cfRule type="containsText" dxfId="920" priority="398" operator="containsText" text="Alien">
      <formula>NOT(ISERROR(SEARCH("Alien",D17)))</formula>
    </cfRule>
    <cfRule type="containsText" dxfId="919" priority="399" operator="containsText" text="Red Alert">
      <formula>NOT(ISERROR(SEARCH("Red Alert",D17)))</formula>
    </cfRule>
  </conditionalFormatting>
  <conditionalFormatting sqref="D18">
    <cfRule type="containsText" dxfId="918" priority="384" operator="containsText" text="Puckheads">
      <formula>NOT(ISERROR(SEARCH("Puckheads",D18)))</formula>
    </cfRule>
    <cfRule type="containsText" dxfId="917" priority="385" operator="containsText" text="Rink Rats">
      <formula>NOT(ISERROR(SEARCH("Rink Rats",D18)))</formula>
    </cfRule>
    <cfRule type="containsText" dxfId="916" priority="386" operator="containsText" text="Guru">
      <formula>NOT(ISERROR(SEARCH("Guru",D18)))</formula>
    </cfRule>
    <cfRule type="containsText" dxfId="915" priority="387" operator="containsText" text="Kryptonite">
      <formula>NOT(ISERROR(SEARCH("Kryptonite",D18)))</formula>
    </cfRule>
    <cfRule type="containsText" dxfId="914" priority="388" operator="containsText" text="Ichi">
      <formula>NOT(ISERROR(SEARCH("Ichi",D18)))</formula>
    </cfRule>
    <cfRule type="containsText" dxfId="913" priority="389" operator="containsText" text="Blades of Steel">
      <formula>NOT(ISERROR(SEARCH("Blades of Steel",D18)))</formula>
    </cfRule>
    <cfRule type="containsText" dxfId="912" priority="390" operator="containsText" text="Alien">
      <formula>NOT(ISERROR(SEARCH("Alien",D18)))</formula>
    </cfRule>
    <cfRule type="containsText" dxfId="911" priority="391" operator="containsText" text="Red Alert">
      <formula>NOT(ISERROR(SEARCH("Red Alert",D18)))</formula>
    </cfRule>
  </conditionalFormatting>
  <conditionalFormatting sqref="D19">
    <cfRule type="containsText" dxfId="910" priority="376" operator="containsText" text="Puckheads">
      <formula>NOT(ISERROR(SEARCH("Puckheads",D19)))</formula>
    </cfRule>
    <cfRule type="containsText" dxfId="909" priority="377" operator="containsText" text="Rink Rats">
      <formula>NOT(ISERROR(SEARCH("Rink Rats",D19)))</formula>
    </cfRule>
    <cfRule type="containsText" dxfId="908" priority="378" operator="containsText" text="Guru">
      <formula>NOT(ISERROR(SEARCH("Guru",D19)))</formula>
    </cfRule>
    <cfRule type="containsText" dxfId="907" priority="379" operator="containsText" text="Kryptonite">
      <formula>NOT(ISERROR(SEARCH("Kryptonite",D19)))</formula>
    </cfRule>
    <cfRule type="containsText" dxfId="906" priority="380" operator="containsText" text="Ichi">
      <formula>NOT(ISERROR(SEARCH("Ichi",D19)))</formula>
    </cfRule>
    <cfRule type="containsText" dxfId="905" priority="381" operator="containsText" text="Blades of Steel">
      <formula>NOT(ISERROR(SEARCH("Blades of Steel",D19)))</formula>
    </cfRule>
    <cfRule type="containsText" dxfId="904" priority="382" operator="containsText" text="Alien">
      <formula>NOT(ISERROR(SEARCH("Alien",D19)))</formula>
    </cfRule>
    <cfRule type="containsText" dxfId="903" priority="383" operator="containsText" text="Red Alert">
      <formula>NOT(ISERROR(SEARCH("Red Alert",D19)))</formula>
    </cfRule>
  </conditionalFormatting>
  <conditionalFormatting sqref="D20">
    <cfRule type="containsText" dxfId="902" priority="368" operator="containsText" text="Puckheads">
      <formula>NOT(ISERROR(SEARCH("Puckheads",D20)))</formula>
    </cfRule>
    <cfRule type="containsText" dxfId="901" priority="369" operator="containsText" text="Rink Rats">
      <formula>NOT(ISERROR(SEARCH("Rink Rats",D20)))</formula>
    </cfRule>
    <cfRule type="containsText" dxfId="900" priority="370" operator="containsText" text="Victors">
      <formula>NOT(ISERROR(SEARCH("Victors",D20)))</formula>
    </cfRule>
    <cfRule type="containsText" dxfId="899" priority="371" operator="containsText" text="Kryptonite">
      <formula>NOT(ISERROR(SEARCH("Kryptonite",D20)))</formula>
    </cfRule>
    <cfRule type="containsText" dxfId="898" priority="372" operator="containsText" text="Ichi">
      <formula>NOT(ISERROR(SEARCH("Ichi",D20)))</formula>
    </cfRule>
    <cfRule type="containsText" dxfId="897" priority="373" operator="containsText" text="FoDM/KB">
      <formula>NOT(ISERROR(SEARCH("FoDM/KB",D20)))</formula>
    </cfRule>
    <cfRule type="containsText" dxfId="896" priority="374" operator="containsText" text="Alien">
      <formula>NOT(ISERROR(SEARCH("Alien",D20)))</formula>
    </cfRule>
    <cfRule type="containsText" dxfId="895" priority="375" operator="containsText" text="Red Alert">
      <formula>NOT(ISERROR(SEARCH("Red Alert",D20)))</formula>
    </cfRule>
  </conditionalFormatting>
  <conditionalFormatting sqref="D21:D22">
    <cfRule type="containsText" dxfId="894" priority="360" operator="containsText" text="Flying Moose">
      <formula>NOT(ISERROR(SEARCH("Flying Moose",D21)))</formula>
    </cfRule>
    <cfRule type="containsText" dxfId="893" priority="361" operator="containsText" text="Rink Rats">
      <formula>NOT(ISERROR(SEARCH("Rink Rats",D21)))</formula>
    </cfRule>
    <cfRule type="containsText" dxfId="892" priority="362" operator="containsText" text="Victors">
      <formula>NOT(ISERROR(SEARCH("Victors",D21)))</formula>
    </cfRule>
    <cfRule type="containsText" dxfId="891" priority="363" operator="containsText" text="Kryptonite">
      <formula>NOT(ISERROR(SEARCH("Kryptonite",D21)))</formula>
    </cfRule>
    <cfRule type="containsText" dxfId="890" priority="364" operator="containsText" text="Ichi">
      <formula>NOT(ISERROR(SEARCH("Ichi",D21)))</formula>
    </cfRule>
    <cfRule type="containsText" dxfId="889" priority="365" operator="containsText" text="FoDM/KB">
      <formula>NOT(ISERROR(SEARCH("FoDM/KB",D21)))</formula>
    </cfRule>
    <cfRule type="containsText" dxfId="888" priority="366" operator="containsText" text="Alien">
      <formula>NOT(ISERROR(SEARCH("Alien",D21)))</formula>
    </cfRule>
    <cfRule type="containsText" dxfId="887" priority="367" operator="containsText" text="Red Alert">
      <formula>NOT(ISERROR(SEARCH("Red Alert",D21)))</formula>
    </cfRule>
  </conditionalFormatting>
  <conditionalFormatting sqref="D23">
    <cfRule type="containsText" dxfId="886" priority="352" operator="containsText" text="Puckheads">
      <formula>NOT(ISERROR(SEARCH("Puckheads",D23)))</formula>
    </cfRule>
    <cfRule type="containsText" dxfId="885" priority="353" operator="containsText" text="Rink Rats">
      <formula>NOT(ISERROR(SEARCH("Rink Rats",D23)))</formula>
    </cfRule>
    <cfRule type="containsText" dxfId="884" priority="354" operator="containsText" text="Victors">
      <formula>NOT(ISERROR(SEARCH("Victors",D23)))</formula>
    </cfRule>
    <cfRule type="containsText" dxfId="883" priority="355" operator="containsText" text="Kryptonite">
      <formula>NOT(ISERROR(SEARCH("Kryptonite",D23)))</formula>
    </cfRule>
    <cfRule type="containsText" dxfId="882" priority="356" operator="containsText" text="Voodoo">
      <formula>NOT(ISERROR(SEARCH("Voodoo",D23)))</formula>
    </cfRule>
    <cfRule type="containsText" dxfId="881" priority="357" operator="containsText" text="FoDM/KB">
      <formula>NOT(ISERROR(SEARCH("FoDM/KB",D23)))</formula>
    </cfRule>
    <cfRule type="containsText" dxfId="880" priority="358" operator="containsText" text="Alien">
      <formula>NOT(ISERROR(SEARCH("Alien",D23)))</formula>
    </cfRule>
    <cfRule type="containsText" dxfId="879" priority="359" operator="containsText" text="Red Alert">
      <formula>NOT(ISERROR(SEARCH("Red Alert",D23)))</formula>
    </cfRule>
  </conditionalFormatting>
  <conditionalFormatting sqref="D24">
    <cfRule type="containsText" dxfId="878" priority="344" operator="containsText" text="Bathogs">
      <formula>NOT(ISERROR(SEARCH("Bathogs",D24)))</formula>
    </cfRule>
    <cfRule type="containsText" dxfId="877" priority="345" operator="containsText" text="Rink Rats">
      <formula>NOT(ISERROR(SEARCH("Rink Rats",D24)))</formula>
    </cfRule>
    <cfRule type="containsText" dxfId="876" priority="346" operator="containsText" text="Victors">
      <formula>NOT(ISERROR(SEARCH("Victors",D24)))</formula>
    </cfRule>
    <cfRule type="containsText" dxfId="875" priority="347" operator="containsText" text="Kryptonite">
      <formula>NOT(ISERROR(SEARCH("Kryptonite",D24)))</formula>
    </cfRule>
    <cfRule type="containsText" dxfId="874" priority="348" operator="containsText" text="Ichi">
      <formula>NOT(ISERROR(SEARCH("Ichi",D24)))</formula>
    </cfRule>
    <cfRule type="containsText" dxfId="873" priority="349" operator="containsText" text="FoDM/KB">
      <formula>NOT(ISERROR(SEARCH("FoDM/KB",D24)))</formula>
    </cfRule>
    <cfRule type="containsText" dxfId="872" priority="350" operator="containsText" text="Alien">
      <formula>NOT(ISERROR(SEARCH("Alien",D24)))</formula>
    </cfRule>
    <cfRule type="containsText" dxfId="871" priority="351" operator="containsText" text="Red Alert">
      <formula>NOT(ISERROR(SEARCH("Red Alert",D24)))</formula>
    </cfRule>
  </conditionalFormatting>
  <conditionalFormatting sqref="D25">
    <cfRule type="containsText" dxfId="870" priority="336" operator="containsText" text="Flying Moose">
      <formula>NOT(ISERROR(SEARCH("Flying Moose",D25)))</formula>
    </cfRule>
    <cfRule type="containsText" dxfId="869" priority="337" operator="containsText" text="Rink Rats">
      <formula>NOT(ISERROR(SEARCH("Rink Rats",D25)))</formula>
    </cfRule>
    <cfRule type="containsText" dxfId="868" priority="338" operator="containsText" text="Victors">
      <formula>NOT(ISERROR(SEARCH("Victors",D25)))</formula>
    </cfRule>
    <cfRule type="containsText" dxfId="867" priority="339" operator="containsText" text="Kryptonite">
      <formula>NOT(ISERROR(SEARCH("Kryptonite",D25)))</formula>
    </cfRule>
    <cfRule type="containsText" dxfId="866" priority="340" operator="containsText" text="Ichi">
      <formula>NOT(ISERROR(SEARCH("Ichi",D25)))</formula>
    </cfRule>
    <cfRule type="containsText" dxfId="865" priority="341" operator="containsText" text="FoDM/KB">
      <formula>NOT(ISERROR(SEARCH("FoDM/KB",D25)))</formula>
    </cfRule>
    <cfRule type="containsText" dxfId="864" priority="342" operator="containsText" text="Alien">
      <formula>NOT(ISERROR(SEARCH("Alien",D25)))</formula>
    </cfRule>
    <cfRule type="containsText" dxfId="863" priority="343" operator="containsText" text="Red Alert">
      <formula>NOT(ISERROR(SEARCH("Red Alert",D25)))</formula>
    </cfRule>
  </conditionalFormatting>
  <conditionalFormatting sqref="D26">
    <cfRule type="containsText" dxfId="862" priority="328" operator="containsText" text="Puckheads">
      <formula>NOT(ISERROR(SEARCH("Puckheads",D26)))</formula>
    </cfRule>
    <cfRule type="containsText" dxfId="861" priority="329" operator="containsText" text="Rink Rats">
      <formula>NOT(ISERROR(SEARCH("Rink Rats",D26)))</formula>
    </cfRule>
    <cfRule type="containsText" dxfId="860" priority="330" operator="containsText" text="Victors">
      <formula>NOT(ISERROR(SEARCH("Victors",D26)))</formula>
    </cfRule>
    <cfRule type="containsText" dxfId="859" priority="331" operator="containsText" text="Kryptonite">
      <formula>NOT(ISERROR(SEARCH("Kryptonite",D26)))</formula>
    </cfRule>
    <cfRule type="containsText" dxfId="858" priority="332" operator="containsText" text="Voodoo">
      <formula>NOT(ISERROR(SEARCH("Voodoo",D26)))</formula>
    </cfRule>
    <cfRule type="containsText" dxfId="857" priority="333" operator="containsText" text="FoDM/KB">
      <formula>NOT(ISERROR(SEARCH("FoDM/KB",D26)))</formula>
    </cfRule>
    <cfRule type="containsText" dxfId="856" priority="334" operator="containsText" text="Alien">
      <formula>NOT(ISERROR(SEARCH("Alien",D26)))</formula>
    </cfRule>
    <cfRule type="containsText" dxfId="855" priority="335" operator="containsText" text="Red Alert">
      <formula>NOT(ISERROR(SEARCH("Red Alert",D26)))</formula>
    </cfRule>
  </conditionalFormatting>
  <conditionalFormatting sqref="D27">
    <cfRule type="containsText" dxfId="854" priority="320" operator="containsText" text="Puckheads">
      <formula>NOT(ISERROR(SEARCH("Puckheads",D27)))</formula>
    </cfRule>
    <cfRule type="containsText" dxfId="853" priority="321" operator="containsText" text="Rink Rats">
      <formula>NOT(ISERROR(SEARCH("Rink Rats",D27)))</formula>
    </cfRule>
    <cfRule type="containsText" dxfId="852" priority="322" operator="containsText" text="Victors">
      <formula>NOT(ISERROR(SEARCH("Victors",D27)))</formula>
    </cfRule>
    <cfRule type="containsText" dxfId="851" priority="323" operator="containsText" text="Kryptonite">
      <formula>NOT(ISERROR(SEARCH("Kryptonite",D27)))</formula>
    </cfRule>
    <cfRule type="containsText" dxfId="850" priority="324" operator="containsText" text="Voodoo">
      <formula>NOT(ISERROR(SEARCH("Voodoo",D27)))</formula>
    </cfRule>
    <cfRule type="containsText" dxfId="849" priority="325" operator="containsText" text="FoDM/KB">
      <formula>NOT(ISERROR(SEARCH("FoDM/KB",D27)))</formula>
    </cfRule>
    <cfRule type="containsText" dxfId="848" priority="326" operator="containsText" text="Alien">
      <formula>NOT(ISERROR(SEARCH("Alien",D27)))</formula>
    </cfRule>
    <cfRule type="containsText" dxfId="847" priority="327" operator="containsText" text="Red Alert">
      <formula>NOT(ISERROR(SEARCH("Red Alert",D27)))</formula>
    </cfRule>
  </conditionalFormatting>
  <conditionalFormatting sqref="E25">
    <cfRule type="duplicateValues" dxfId="846" priority="319"/>
  </conditionalFormatting>
  <conditionalFormatting sqref="D28">
    <cfRule type="containsText" dxfId="845" priority="311" operator="containsText" text="Puckheads">
      <formula>NOT(ISERROR(SEARCH("Puckheads",D28)))</formula>
    </cfRule>
    <cfRule type="containsText" dxfId="844" priority="312" operator="containsText" text="Rink Rats">
      <formula>NOT(ISERROR(SEARCH("Rink Rats",D28)))</formula>
    </cfRule>
    <cfRule type="containsText" dxfId="843" priority="313" operator="containsText" text="Victors">
      <formula>NOT(ISERROR(SEARCH("Victors",D28)))</formula>
    </cfRule>
    <cfRule type="containsText" dxfId="842" priority="314" operator="containsText" text="Kryptonite">
      <formula>NOT(ISERROR(SEARCH("Kryptonite",D28)))</formula>
    </cfRule>
    <cfRule type="containsText" dxfId="841" priority="315" operator="containsText" text="Voodoo">
      <formula>NOT(ISERROR(SEARCH("Voodoo",D28)))</formula>
    </cfRule>
    <cfRule type="containsText" dxfId="840" priority="316" operator="containsText" text="FoDM/KB">
      <formula>NOT(ISERROR(SEARCH("FoDM/KB",D28)))</formula>
    </cfRule>
    <cfRule type="containsText" dxfId="839" priority="317" operator="containsText" text="Alien">
      <formula>NOT(ISERROR(SEARCH("Alien",D28)))</formula>
    </cfRule>
    <cfRule type="containsText" dxfId="838" priority="318" operator="containsText" text="Red Alert">
      <formula>NOT(ISERROR(SEARCH("Red Alert",D28)))</formula>
    </cfRule>
  </conditionalFormatting>
  <conditionalFormatting sqref="D29:D32">
    <cfRule type="containsText" dxfId="837" priority="303" operator="containsText" text="Puckheads">
      <formula>NOT(ISERROR(SEARCH("Puckheads",D29)))</formula>
    </cfRule>
    <cfRule type="containsText" dxfId="836" priority="304" operator="containsText" text="Rink Rats">
      <formula>NOT(ISERROR(SEARCH("Rink Rats",D29)))</formula>
    </cfRule>
    <cfRule type="containsText" dxfId="835" priority="305" operator="containsText" text="Victors">
      <formula>NOT(ISERROR(SEARCH("Victors",D29)))</formula>
    </cfRule>
    <cfRule type="containsText" dxfId="834" priority="306" operator="containsText" text="Kryptonite">
      <formula>NOT(ISERROR(SEARCH("Kryptonite",D29)))</formula>
    </cfRule>
    <cfRule type="containsText" dxfId="833" priority="307" operator="containsText" text="Ichi">
      <formula>NOT(ISERROR(SEARCH("Ichi",D29)))</formula>
    </cfRule>
    <cfRule type="containsText" dxfId="832" priority="308" operator="containsText" text="FoDM/KB">
      <formula>NOT(ISERROR(SEARCH("FoDM/KB",D29)))</formula>
    </cfRule>
    <cfRule type="containsText" dxfId="831" priority="309" operator="containsText" text="Alien">
      <formula>NOT(ISERROR(SEARCH("Alien",D29)))</formula>
    </cfRule>
    <cfRule type="containsText" dxfId="830" priority="310" operator="containsText" text="Red Alert">
      <formula>NOT(ISERROR(SEARCH("Red Alert",D29)))</formula>
    </cfRule>
  </conditionalFormatting>
  <conditionalFormatting sqref="D33">
    <cfRule type="containsText" dxfId="829" priority="295" operator="containsText" text="Puckheads">
      <formula>NOT(ISERROR(SEARCH("Puckheads",D33)))</formula>
    </cfRule>
    <cfRule type="containsText" dxfId="828" priority="296" operator="containsText" text="Rink Rats">
      <formula>NOT(ISERROR(SEARCH("Rink Rats",D33)))</formula>
    </cfRule>
    <cfRule type="containsText" dxfId="827" priority="297" operator="containsText" text="Victors">
      <formula>NOT(ISERROR(SEARCH("Victors",D33)))</formula>
    </cfRule>
    <cfRule type="containsText" dxfId="826" priority="298" operator="containsText" text="Kryptonite">
      <formula>NOT(ISERROR(SEARCH("Kryptonite",D33)))</formula>
    </cfRule>
    <cfRule type="containsText" dxfId="825" priority="299" operator="containsText" text="Voodoo">
      <formula>NOT(ISERROR(SEARCH("Voodoo",D33)))</formula>
    </cfRule>
    <cfRule type="containsText" dxfId="824" priority="300" operator="containsText" text="FoDM/KB">
      <formula>NOT(ISERROR(SEARCH("FoDM/KB",D33)))</formula>
    </cfRule>
    <cfRule type="containsText" dxfId="823" priority="301" operator="containsText" text="Alien">
      <formula>NOT(ISERROR(SEARCH("Alien",D33)))</formula>
    </cfRule>
    <cfRule type="containsText" dxfId="822" priority="302" operator="containsText" text="Red Alert">
      <formula>NOT(ISERROR(SEARCH("Red Alert",D33)))</formula>
    </cfRule>
  </conditionalFormatting>
  <conditionalFormatting sqref="D34:D36">
    <cfRule type="containsText" dxfId="821" priority="287" operator="containsText" text="Flying Moose">
      <formula>NOT(ISERROR(SEARCH("Flying Moose",D34)))</formula>
    </cfRule>
    <cfRule type="containsText" dxfId="820" priority="288" operator="containsText" text="Rink Rats">
      <formula>NOT(ISERROR(SEARCH("Rink Rats",D34)))</formula>
    </cfRule>
    <cfRule type="containsText" dxfId="819" priority="289" operator="containsText" text="Victors">
      <formula>NOT(ISERROR(SEARCH("Victors",D34)))</formula>
    </cfRule>
    <cfRule type="containsText" dxfId="818" priority="290" operator="containsText" text="Kryptonite">
      <formula>NOT(ISERROR(SEARCH("Kryptonite",D34)))</formula>
    </cfRule>
    <cfRule type="containsText" dxfId="817" priority="291" operator="containsText" text="Ichi">
      <formula>NOT(ISERROR(SEARCH("Ichi",D34)))</formula>
    </cfRule>
    <cfRule type="containsText" dxfId="816" priority="292" operator="containsText" text="FoDM/KB">
      <formula>NOT(ISERROR(SEARCH("FoDM/KB",D34)))</formula>
    </cfRule>
    <cfRule type="containsText" dxfId="815" priority="293" operator="containsText" text="Alien">
      <formula>NOT(ISERROR(SEARCH("Alien",D34)))</formula>
    </cfRule>
    <cfRule type="containsText" dxfId="814" priority="294" operator="containsText" text="Red Alert">
      <formula>NOT(ISERROR(SEARCH("Red Alert",D34)))</formula>
    </cfRule>
  </conditionalFormatting>
  <conditionalFormatting sqref="D37">
    <cfRule type="containsText" dxfId="813" priority="278" operator="containsText" text="Flying Moose">
      <formula>NOT(ISERROR(SEARCH("Flying Moose",D37)))</formula>
    </cfRule>
    <cfRule type="containsText" dxfId="812" priority="279" operator="containsText" text="Rink Rats">
      <formula>NOT(ISERROR(SEARCH("Rink Rats",D37)))</formula>
    </cfRule>
    <cfRule type="containsText" dxfId="811" priority="280" operator="containsText" text="Guru">
      <formula>NOT(ISERROR(SEARCH("Guru",D37)))</formula>
    </cfRule>
    <cfRule type="containsText" dxfId="810" priority="281" operator="containsText" text="Kryptonite">
      <formula>NOT(ISERROR(SEARCH("Kryptonite",D37)))</formula>
    </cfRule>
    <cfRule type="containsText" dxfId="809" priority="282" operator="containsText" text="Ichi">
      <formula>NOT(ISERROR(SEARCH("Ichi",D37)))</formula>
    </cfRule>
    <cfRule type="containsText" dxfId="808" priority="283" operator="containsText" text="Blades of Steel">
      <formula>NOT(ISERROR(SEARCH("Blades of Steel",D37)))</formula>
    </cfRule>
    <cfRule type="containsText" dxfId="807" priority="284" operator="containsText" text="Alien">
      <formula>NOT(ISERROR(SEARCH("Alien",D37)))</formula>
    </cfRule>
    <cfRule type="containsText" dxfId="806" priority="285" operator="containsText" text="Red Alert">
      <formula>NOT(ISERROR(SEARCH("Red Alert",D37)))</formula>
    </cfRule>
  </conditionalFormatting>
  <conditionalFormatting sqref="D38">
    <cfRule type="containsText" dxfId="805" priority="270" operator="containsText" text="Flying Moose">
      <formula>NOT(ISERROR(SEARCH("Flying Moose",D38)))</formula>
    </cfRule>
    <cfRule type="containsText" dxfId="804" priority="271" operator="containsText" text="Rink Rats">
      <formula>NOT(ISERROR(SEARCH("Rink Rats",D38)))</formula>
    </cfRule>
    <cfRule type="containsText" dxfId="803" priority="272" operator="containsText" text="Victors">
      <formula>NOT(ISERROR(SEARCH("Victors",D38)))</formula>
    </cfRule>
    <cfRule type="containsText" dxfId="802" priority="273" operator="containsText" text="Kryptonite">
      <formula>NOT(ISERROR(SEARCH("Kryptonite",D38)))</formula>
    </cfRule>
    <cfRule type="containsText" dxfId="801" priority="274" operator="containsText" text="Ichi">
      <formula>NOT(ISERROR(SEARCH("Ichi",D38)))</formula>
    </cfRule>
    <cfRule type="containsText" dxfId="800" priority="275" operator="containsText" text="FoDM/KB">
      <formula>NOT(ISERROR(SEARCH("FoDM/KB",D38)))</formula>
    </cfRule>
    <cfRule type="containsText" dxfId="799" priority="276" operator="containsText" text="Alien">
      <formula>NOT(ISERROR(SEARCH("Alien",D38)))</formula>
    </cfRule>
    <cfRule type="containsText" dxfId="798" priority="277" operator="containsText" text="Red Alert">
      <formula>NOT(ISERROR(SEARCH("Red Alert",D38)))</formula>
    </cfRule>
  </conditionalFormatting>
  <conditionalFormatting sqref="D39:D40">
    <cfRule type="containsText" dxfId="797" priority="262" operator="containsText" text="Puckheads">
      <formula>NOT(ISERROR(SEARCH("Puckheads",D39)))</formula>
    </cfRule>
    <cfRule type="containsText" dxfId="796" priority="263" operator="containsText" text="Rink Rats">
      <formula>NOT(ISERROR(SEARCH("Rink Rats",D39)))</formula>
    </cfRule>
    <cfRule type="containsText" dxfId="795" priority="264" operator="containsText" text="Victors">
      <formula>NOT(ISERROR(SEARCH("Victors",D39)))</formula>
    </cfRule>
    <cfRule type="containsText" dxfId="794" priority="265" operator="containsText" text="Kryptonite">
      <formula>NOT(ISERROR(SEARCH("Kryptonite",D39)))</formula>
    </cfRule>
    <cfRule type="containsText" dxfId="793" priority="266" operator="containsText" text="Ichi">
      <formula>NOT(ISERROR(SEARCH("Ichi",D39)))</formula>
    </cfRule>
    <cfRule type="containsText" dxfId="792" priority="267" operator="containsText" text="FoDM/KB">
      <formula>NOT(ISERROR(SEARCH("FoDM/KB",D39)))</formula>
    </cfRule>
    <cfRule type="containsText" dxfId="791" priority="268" operator="containsText" text="Alien">
      <formula>NOT(ISERROR(SEARCH("Alien",D39)))</formula>
    </cfRule>
    <cfRule type="containsText" dxfId="790" priority="269" operator="containsText" text="Red Alert">
      <formula>NOT(ISERROR(SEARCH("Red Alert",D39)))</formula>
    </cfRule>
  </conditionalFormatting>
  <conditionalFormatting sqref="E40">
    <cfRule type="duplicateValues" dxfId="789" priority="260"/>
  </conditionalFormatting>
  <conditionalFormatting sqref="D41">
    <cfRule type="containsText" dxfId="788" priority="244" operator="containsText" text="Puckheads">
      <formula>NOT(ISERROR(SEARCH("Puckheads",D41)))</formula>
    </cfRule>
    <cfRule type="containsText" dxfId="787" priority="245" operator="containsText" text="Rink Rats">
      <formula>NOT(ISERROR(SEARCH("Rink Rats",D41)))</formula>
    </cfRule>
    <cfRule type="containsText" dxfId="786" priority="246" operator="containsText" text="Victors">
      <formula>NOT(ISERROR(SEARCH("Victors",D41)))</formula>
    </cfRule>
    <cfRule type="containsText" dxfId="785" priority="247" operator="containsText" text="Kryptonite">
      <formula>NOT(ISERROR(SEARCH("Kryptonite",D41)))</formula>
    </cfRule>
    <cfRule type="containsText" dxfId="784" priority="248" operator="containsText" text="Voodoo">
      <formula>NOT(ISERROR(SEARCH("Voodoo",D41)))</formula>
    </cfRule>
    <cfRule type="containsText" dxfId="783" priority="249" operator="containsText" text="FoDM/KB">
      <formula>NOT(ISERROR(SEARCH("FoDM/KB",D41)))</formula>
    </cfRule>
    <cfRule type="containsText" dxfId="782" priority="250" operator="containsText" text="Alien">
      <formula>NOT(ISERROR(SEARCH("Alien",D41)))</formula>
    </cfRule>
    <cfRule type="containsText" dxfId="781" priority="251" operator="containsText" text="Red Alert">
      <formula>NOT(ISERROR(SEARCH("Red Alert",D41)))</formula>
    </cfRule>
  </conditionalFormatting>
  <conditionalFormatting sqref="D42">
    <cfRule type="containsText" dxfId="780" priority="235" operator="containsText" text="Bathogs">
      <formula>NOT(ISERROR(SEARCH("Bathogs",D42)))</formula>
    </cfRule>
    <cfRule type="containsText" dxfId="779" priority="236" operator="containsText" text="Rink Rats">
      <formula>NOT(ISERROR(SEARCH("Rink Rats",D42)))</formula>
    </cfRule>
    <cfRule type="containsText" dxfId="778" priority="237" operator="containsText" text="Victors">
      <formula>NOT(ISERROR(SEARCH("Victors",D42)))</formula>
    </cfRule>
    <cfRule type="containsText" dxfId="777" priority="238" operator="containsText" text="Kryptonite">
      <formula>NOT(ISERROR(SEARCH("Kryptonite",D42)))</formula>
    </cfRule>
    <cfRule type="containsText" dxfId="776" priority="239" operator="containsText" text="Ichi">
      <formula>NOT(ISERROR(SEARCH("Ichi",D42)))</formula>
    </cfRule>
    <cfRule type="containsText" dxfId="775" priority="240" operator="containsText" text="FoDM/KB">
      <formula>NOT(ISERROR(SEARCH("FoDM/KB",D42)))</formula>
    </cfRule>
    <cfRule type="containsText" dxfId="774" priority="241" operator="containsText" text="Alien">
      <formula>NOT(ISERROR(SEARCH("Alien",D42)))</formula>
    </cfRule>
    <cfRule type="containsText" dxfId="773" priority="242" operator="containsText" text="Red Alert">
      <formula>NOT(ISERROR(SEARCH("Red Alert",D42)))</formula>
    </cfRule>
  </conditionalFormatting>
  <conditionalFormatting sqref="D43">
    <cfRule type="containsText" dxfId="772" priority="227" operator="containsText" text="Flying Moose">
      <formula>NOT(ISERROR(SEARCH("Flying Moose",D43)))</formula>
    </cfRule>
    <cfRule type="containsText" dxfId="771" priority="228" operator="containsText" text="Rink Rats">
      <formula>NOT(ISERROR(SEARCH("Rink Rats",D43)))</formula>
    </cfRule>
    <cfRule type="containsText" dxfId="770" priority="229" operator="containsText" text="Victors">
      <formula>NOT(ISERROR(SEARCH("Victors",D43)))</formula>
    </cfRule>
    <cfRule type="containsText" dxfId="769" priority="230" operator="containsText" text="Kryptonite">
      <formula>NOT(ISERROR(SEARCH("Kryptonite",D43)))</formula>
    </cfRule>
    <cfRule type="containsText" dxfId="768" priority="231" operator="containsText" text="Ichi">
      <formula>NOT(ISERROR(SEARCH("Ichi",D43)))</formula>
    </cfRule>
    <cfRule type="containsText" dxfId="767" priority="232" operator="containsText" text="Blades of Steel">
      <formula>NOT(ISERROR(SEARCH("Blades of Steel",D43)))</formula>
    </cfRule>
    <cfRule type="containsText" dxfId="766" priority="233" operator="containsText" text="Alien">
      <formula>NOT(ISERROR(SEARCH("Alien",D43)))</formula>
    </cfRule>
    <cfRule type="containsText" dxfId="765" priority="234" operator="containsText" text="Red Alert">
      <formula>NOT(ISERROR(SEARCH("Red Alert",D43)))</formula>
    </cfRule>
  </conditionalFormatting>
  <conditionalFormatting sqref="D44">
    <cfRule type="containsText" dxfId="764" priority="219" operator="containsText" text="Bathogs">
      <formula>NOT(ISERROR(SEARCH("Bathogs",D44)))</formula>
    </cfRule>
    <cfRule type="containsText" dxfId="763" priority="220" operator="containsText" text="Rink Rats">
      <formula>NOT(ISERROR(SEARCH("Rink Rats",D44)))</formula>
    </cfRule>
    <cfRule type="containsText" dxfId="762" priority="221" operator="containsText" text="Victors">
      <formula>NOT(ISERROR(SEARCH("Victors",D44)))</formula>
    </cfRule>
    <cfRule type="containsText" dxfId="761" priority="222" operator="containsText" text="Kryptonite">
      <formula>NOT(ISERROR(SEARCH("Kryptonite",D44)))</formula>
    </cfRule>
    <cfRule type="containsText" dxfId="760" priority="223" operator="containsText" text="Ichi">
      <formula>NOT(ISERROR(SEARCH("Ichi",D44)))</formula>
    </cfRule>
    <cfRule type="containsText" dxfId="759" priority="224" operator="containsText" text="FoDM/KB">
      <formula>NOT(ISERROR(SEARCH("FoDM/KB",D44)))</formula>
    </cfRule>
    <cfRule type="containsText" dxfId="758" priority="225" operator="containsText" text="Alien">
      <formula>NOT(ISERROR(SEARCH("Alien",D44)))</formula>
    </cfRule>
    <cfRule type="containsText" dxfId="757" priority="226" operator="containsText" text="Red Alert">
      <formula>NOT(ISERROR(SEARCH("Red Alert",D44)))</formula>
    </cfRule>
  </conditionalFormatting>
  <conditionalFormatting sqref="D45">
    <cfRule type="containsText" dxfId="756" priority="211" operator="containsText" text="Bathogs">
      <formula>NOT(ISERROR(SEARCH("Bathogs",D45)))</formula>
    </cfRule>
    <cfRule type="containsText" dxfId="755" priority="212" operator="containsText" text="Rink Rats">
      <formula>NOT(ISERROR(SEARCH("Rink Rats",D45)))</formula>
    </cfRule>
    <cfRule type="containsText" dxfId="754" priority="213" operator="containsText" text="Victors">
      <formula>NOT(ISERROR(SEARCH("Victors",D45)))</formula>
    </cfRule>
    <cfRule type="containsText" dxfId="753" priority="214" operator="containsText" text="Kryptonite">
      <formula>NOT(ISERROR(SEARCH("Kryptonite",D45)))</formula>
    </cfRule>
    <cfRule type="containsText" dxfId="752" priority="215" operator="containsText" text="Ichi">
      <formula>NOT(ISERROR(SEARCH("Ichi",D45)))</formula>
    </cfRule>
    <cfRule type="containsText" dxfId="751" priority="216" operator="containsText" text="FoDM/KB">
      <formula>NOT(ISERROR(SEARCH("FoDM/KB",D45)))</formula>
    </cfRule>
    <cfRule type="containsText" dxfId="750" priority="217" operator="containsText" text="Alien">
      <formula>NOT(ISERROR(SEARCH("Alien",D45)))</formula>
    </cfRule>
    <cfRule type="containsText" dxfId="749" priority="218" operator="containsText" text="Red Alert">
      <formula>NOT(ISERROR(SEARCH("Red Alert",D45)))</formula>
    </cfRule>
  </conditionalFormatting>
  <conditionalFormatting sqref="D46:D47">
    <cfRule type="containsText" dxfId="748" priority="187" operator="containsText" text="Puckheads">
      <formula>NOT(ISERROR(SEARCH("Puckheads",D46)))</formula>
    </cfRule>
    <cfRule type="containsText" dxfId="747" priority="188" operator="containsText" text="Rink Rats">
      <formula>NOT(ISERROR(SEARCH("Rink Rats",D46)))</formula>
    </cfRule>
    <cfRule type="containsText" dxfId="746" priority="189" operator="containsText" text="Victors">
      <formula>NOT(ISERROR(SEARCH("Victors",D46)))</formula>
    </cfRule>
    <cfRule type="containsText" dxfId="745" priority="190" operator="containsText" text="Kryptonite">
      <formula>NOT(ISERROR(SEARCH("Kryptonite",D46)))</formula>
    </cfRule>
    <cfRule type="containsText" dxfId="744" priority="191" operator="containsText" text="Voodoo">
      <formula>NOT(ISERROR(SEARCH("Voodoo",D46)))</formula>
    </cfRule>
    <cfRule type="containsText" dxfId="743" priority="192" operator="containsText" text="FoDM/KB">
      <formula>NOT(ISERROR(SEARCH("FoDM/KB",D46)))</formula>
    </cfRule>
    <cfRule type="containsText" dxfId="742" priority="193" operator="containsText" text="Alien">
      <formula>NOT(ISERROR(SEARCH("Alien",D46)))</formula>
    </cfRule>
    <cfRule type="containsText" dxfId="741" priority="194" operator="containsText" text="Red Alert">
      <formula>NOT(ISERROR(SEARCH("Red Alert",D46)))</formula>
    </cfRule>
  </conditionalFormatting>
  <conditionalFormatting sqref="D48">
    <cfRule type="containsText" dxfId="740" priority="179" operator="containsText" text="Flying Moose">
      <formula>NOT(ISERROR(SEARCH("Flying Moose",D48)))</formula>
    </cfRule>
    <cfRule type="containsText" dxfId="739" priority="180" operator="containsText" text="Rink Rats">
      <formula>NOT(ISERROR(SEARCH("Rink Rats",D48)))</formula>
    </cfRule>
    <cfRule type="containsText" dxfId="738" priority="181" operator="containsText" text="Victors">
      <formula>NOT(ISERROR(SEARCH("Victors",D48)))</formula>
    </cfRule>
    <cfRule type="containsText" dxfId="737" priority="182" operator="containsText" text="Kryptonite">
      <formula>NOT(ISERROR(SEARCH("Kryptonite",D48)))</formula>
    </cfRule>
    <cfRule type="containsText" dxfId="736" priority="183" operator="containsText" text="Ichi">
      <formula>NOT(ISERROR(SEARCH("Ichi",D48)))</formula>
    </cfRule>
    <cfRule type="containsText" dxfId="735" priority="184" operator="containsText" text="Blades of Steel">
      <formula>NOT(ISERROR(SEARCH("Blades of Steel",D48)))</formula>
    </cfRule>
    <cfRule type="containsText" dxfId="734" priority="185" operator="containsText" text="Alien">
      <formula>NOT(ISERROR(SEARCH("Alien",D48)))</formula>
    </cfRule>
    <cfRule type="containsText" dxfId="733" priority="186" operator="containsText" text="Red Alert">
      <formula>NOT(ISERROR(SEARCH("Red Alert",D48)))</formula>
    </cfRule>
  </conditionalFormatting>
  <conditionalFormatting sqref="D49:D50">
    <cfRule type="containsText" dxfId="732" priority="171" operator="containsText" text="Puckheads">
      <formula>NOT(ISERROR(SEARCH("Puckheads",D49)))</formula>
    </cfRule>
    <cfRule type="containsText" dxfId="731" priority="172" operator="containsText" text="Rink Rats">
      <formula>NOT(ISERROR(SEARCH("Rink Rats",D49)))</formula>
    </cfRule>
    <cfRule type="containsText" dxfId="730" priority="173" operator="containsText" text="Victors">
      <formula>NOT(ISERROR(SEARCH("Victors",D49)))</formula>
    </cfRule>
    <cfRule type="containsText" dxfId="729" priority="174" operator="containsText" text="Kryptonite">
      <formula>NOT(ISERROR(SEARCH("Kryptonite",D49)))</formula>
    </cfRule>
    <cfRule type="containsText" dxfId="728" priority="175" operator="containsText" text="Ichi">
      <formula>NOT(ISERROR(SEARCH("Ichi",D49)))</formula>
    </cfRule>
    <cfRule type="containsText" dxfId="727" priority="176" operator="containsText" text="FoDM/KB">
      <formula>NOT(ISERROR(SEARCH("FoDM/KB",D49)))</formula>
    </cfRule>
    <cfRule type="containsText" dxfId="726" priority="177" operator="containsText" text="Alien">
      <formula>NOT(ISERROR(SEARCH("Alien",D49)))</formula>
    </cfRule>
    <cfRule type="containsText" dxfId="725" priority="178" operator="containsText" text="Red Alert">
      <formula>NOT(ISERROR(SEARCH("Red Alert",D49)))</formula>
    </cfRule>
  </conditionalFormatting>
  <conditionalFormatting sqref="D51:D53">
    <cfRule type="containsText" dxfId="724" priority="163" operator="containsText" text="Puckheads">
      <formula>NOT(ISERROR(SEARCH("Puckheads",D51)))</formula>
    </cfRule>
    <cfRule type="containsText" dxfId="723" priority="164" operator="containsText" text="Rink Rats">
      <formula>NOT(ISERROR(SEARCH("Rink Rats",D51)))</formula>
    </cfRule>
    <cfRule type="containsText" dxfId="722" priority="165" operator="containsText" text="Guru">
      <formula>NOT(ISERROR(SEARCH("Guru",D51)))</formula>
    </cfRule>
    <cfRule type="containsText" dxfId="721" priority="166" operator="containsText" text="Kryptonite">
      <formula>NOT(ISERROR(SEARCH("Kryptonite",D51)))</formula>
    </cfRule>
    <cfRule type="containsText" dxfId="720" priority="167" operator="containsText" text="Ichi">
      <formula>NOT(ISERROR(SEARCH("Ichi",D51)))</formula>
    </cfRule>
    <cfRule type="containsText" dxfId="719" priority="168" operator="containsText" text="Blades of Steel">
      <formula>NOT(ISERROR(SEARCH("Blades of Steel",D51)))</formula>
    </cfRule>
    <cfRule type="containsText" dxfId="718" priority="169" operator="containsText" text="Alien">
      <formula>NOT(ISERROR(SEARCH("Alien",D51)))</formula>
    </cfRule>
    <cfRule type="containsText" dxfId="717" priority="170" operator="containsText" text="Red Alert">
      <formula>NOT(ISERROR(SEARCH("Red Alert",D51)))</formula>
    </cfRule>
  </conditionalFormatting>
  <conditionalFormatting sqref="D54">
    <cfRule type="containsText" dxfId="716" priority="155" operator="containsText" text="Flying Moose">
      <formula>NOT(ISERROR(SEARCH("Flying Moose",D54)))</formula>
    </cfRule>
    <cfRule type="containsText" dxfId="715" priority="156" operator="containsText" text="Rink Rats">
      <formula>NOT(ISERROR(SEARCH("Rink Rats",D54)))</formula>
    </cfRule>
    <cfRule type="containsText" dxfId="714" priority="157" operator="containsText" text="Victors">
      <formula>NOT(ISERROR(SEARCH("Victors",D54)))</formula>
    </cfRule>
    <cfRule type="containsText" dxfId="713" priority="158" operator="containsText" text="Kryptonite">
      <formula>NOT(ISERROR(SEARCH("Kryptonite",D54)))</formula>
    </cfRule>
    <cfRule type="containsText" dxfId="712" priority="159" operator="containsText" text="Ichi">
      <formula>NOT(ISERROR(SEARCH("Ichi",D54)))</formula>
    </cfRule>
    <cfRule type="containsText" dxfId="711" priority="160" operator="containsText" text="FoDM/KB">
      <formula>NOT(ISERROR(SEARCH("FoDM/KB",D54)))</formula>
    </cfRule>
    <cfRule type="containsText" dxfId="710" priority="161" operator="containsText" text="Alien">
      <formula>NOT(ISERROR(SEARCH("Alien",D54)))</formula>
    </cfRule>
    <cfRule type="containsText" dxfId="709" priority="162" operator="containsText" text="Red Alert">
      <formula>NOT(ISERROR(SEARCH("Red Alert",D54)))</formula>
    </cfRule>
  </conditionalFormatting>
  <conditionalFormatting sqref="D57">
    <cfRule type="containsText" dxfId="708" priority="147" operator="containsText" text="Flying Moose">
      <formula>NOT(ISERROR(SEARCH("Flying Moose",D57)))</formula>
    </cfRule>
    <cfRule type="containsText" dxfId="707" priority="148" operator="containsText" text="Rink Rats">
      <formula>NOT(ISERROR(SEARCH("Rink Rats",D57)))</formula>
    </cfRule>
    <cfRule type="containsText" dxfId="706" priority="149" operator="containsText" text="Victors">
      <formula>NOT(ISERROR(SEARCH("Victors",D57)))</formula>
    </cfRule>
    <cfRule type="containsText" dxfId="705" priority="150" operator="containsText" text="Kryptonite">
      <formula>NOT(ISERROR(SEARCH("Kryptonite",D57)))</formula>
    </cfRule>
    <cfRule type="containsText" dxfId="704" priority="151" operator="containsText" text="Ichi">
      <formula>NOT(ISERROR(SEARCH("Ichi",D57)))</formula>
    </cfRule>
    <cfRule type="containsText" dxfId="703" priority="152" operator="containsText" text="Blades of Steel">
      <formula>NOT(ISERROR(SEARCH("Blades of Steel",D57)))</formula>
    </cfRule>
    <cfRule type="containsText" dxfId="702" priority="153" operator="containsText" text="Alien">
      <formula>NOT(ISERROR(SEARCH("Alien",D57)))</formula>
    </cfRule>
    <cfRule type="containsText" dxfId="701" priority="154" operator="containsText" text="Red Alert">
      <formula>NOT(ISERROR(SEARCH("Red Alert",D57)))</formula>
    </cfRule>
  </conditionalFormatting>
  <conditionalFormatting sqref="D55:D56">
    <cfRule type="containsText" dxfId="700" priority="139" operator="containsText" text="Flying Moose">
      <formula>NOT(ISERROR(SEARCH("Flying Moose",D55)))</formula>
    </cfRule>
    <cfRule type="containsText" dxfId="699" priority="140" operator="containsText" text="Rink Rats">
      <formula>NOT(ISERROR(SEARCH("Rink Rats",D55)))</formula>
    </cfRule>
    <cfRule type="containsText" dxfId="698" priority="141" operator="containsText" text="Guru">
      <formula>NOT(ISERROR(SEARCH("Guru",D55)))</formula>
    </cfRule>
    <cfRule type="containsText" dxfId="697" priority="142" operator="containsText" text="Kryptonite">
      <formula>NOT(ISERROR(SEARCH("Kryptonite",D55)))</formula>
    </cfRule>
    <cfRule type="containsText" dxfId="696" priority="143" operator="containsText" text="Ichi">
      <formula>NOT(ISERROR(SEARCH("Ichi",D55)))</formula>
    </cfRule>
    <cfRule type="containsText" dxfId="695" priority="144" operator="containsText" text="Blades of Steel">
      <formula>NOT(ISERROR(SEARCH("Blades of Steel",D55)))</formula>
    </cfRule>
    <cfRule type="containsText" dxfId="694" priority="145" operator="containsText" text="Alien">
      <formula>NOT(ISERROR(SEARCH("Alien",D55)))</formula>
    </cfRule>
    <cfRule type="containsText" dxfId="693" priority="146" operator="containsText" text="Red Alert">
      <formula>NOT(ISERROR(SEARCH("Red Alert",D55)))</formula>
    </cfRule>
  </conditionalFormatting>
  <conditionalFormatting sqref="D58">
    <cfRule type="containsText" dxfId="692" priority="131" operator="containsText" text="Flying Moose">
      <formula>NOT(ISERROR(SEARCH("Flying Moose",D58)))</formula>
    </cfRule>
    <cfRule type="containsText" dxfId="691" priority="132" operator="containsText" text="Rink Rats">
      <formula>NOT(ISERROR(SEARCH("Rink Rats",D58)))</formula>
    </cfRule>
    <cfRule type="containsText" dxfId="690" priority="133" operator="containsText" text="Victors">
      <formula>NOT(ISERROR(SEARCH("Victors",D58)))</formula>
    </cfRule>
    <cfRule type="containsText" dxfId="689" priority="134" operator="containsText" text="Kryptonite">
      <formula>NOT(ISERROR(SEARCH("Kryptonite",D58)))</formula>
    </cfRule>
    <cfRule type="containsText" dxfId="688" priority="135" operator="containsText" text="Ichi">
      <formula>NOT(ISERROR(SEARCH("Ichi",D58)))</formula>
    </cfRule>
    <cfRule type="containsText" dxfId="687" priority="136" operator="containsText" text="Blades of Steel">
      <formula>NOT(ISERROR(SEARCH("Blades of Steel",D58)))</formula>
    </cfRule>
    <cfRule type="containsText" dxfId="686" priority="137" operator="containsText" text="Alien">
      <formula>NOT(ISERROR(SEARCH("Alien",D58)))</formula>
    </cfRule>
    <cfRule type="containsText" dxfId="685" priority="138" operator="containsText" text="Red Alert">
      <formula>NOT(ISERROR(SEARCH("Red Alert",D58)))</formula>
    </cfRule>
  </conditionalFormatting>
  <conditionalFormatting sqref="D59:D61">
    <cfRule type="containsText" dxfId="684" priority="123" operator="containsText" text="Flying Moose">
      <formula>NOT(ISERROR(SEARCH("Flying Moose",D59)))</formula>
    </cfRule>
    <cfRule type="containsText" dxfId="683" priority="124" operator="containsText" text="Rink Rats">
      <formula>NOT(ISERROR(SEARCH("Rink Rats",D59)))</formula>
    </cfRule>
    <cfRule type="containsText" dxfId="682" priority="125" operator="containsText" text="Victors">
      <formula>NOT(ISERROR(SEARCH("Victors",D59)))</formula>
    </cfRule>
    <cfRule type="containsText" dxfId="681" priority="126" operator="containsText" text="Kryptonite">
      <formula>NOT(ISERROR(SEARCH("Kryptonite",D59)))</formula>
    </cfRule>
    <cfRule type="containsText" dxfId="680" priority="127" operator="containsText" text="Ichi">
      <formula>NOT(ISERROR(SEARCH("Ichi",D59)))</formula>
    </cfRule>
    <cfRule type="containsText" dxfId="679" priority="128" operator="containsText" text="Blades of Steel">
      <formula>NOT(ISERROR(SEARCH("Blades of Steel",D59)))</formula>
    </cfRule>
    <cfRule type="containsText" dxfId="678" priority="129" operator="containsText" text="Alien">
      <formula>NOT(ISERROR(SEARCH("Alien",D59)))</formula>
    </cfRule>
    <cfRule type="containsText" dxfId="677" priority="130" operator="containsText" text="Red Alert">
      <formula>NOT(ISERROR(SEARCH("Red Alert",D59)))</formula>
    </cfRule>
  </conditionalFormatting>
  <conditionalFormatting sqref="D63">
    <cfRule type="containsText" dxfId="676" priority="115" operator="containsText" text="Flying Moose">
      <formula>NOT(ISERROR(SEARCH("Flying Moose",D63)))</formula>
    </cfRule>
    <cfRule type="containsText" dxfId="675" priority="116" operator="containsText" text="Rink Rats">
      <formula>NOT(ISERROR(SEARCH("Rink Rats",D63)))</formula>
    </cfRule>
    <cfRule type="containsText" dxfId="674" priority="117" operator="containsText" text="Victors">
      <formula>NOT(ISERROR(SEARCH("Victors",D63)))</formula>
    </cfRule>
    <cfRule type="containsText" dxfId="673" priority="118" operator="containsText" text="Kryptonite">
      <formula>NOT(ISERROR(SEARCH("Kryptonite",D63)))</formula>
    </cfRule>
    <cfRule type="containsText" dxfId="672" priority="119" operator="containsText" text="Ichi">
      <formula>NOT(ISERROR(SEARCH("Ichi",D63)))</formula>
    </cfRule>
    <cfRule type="containsText" dxfId="671" priority="120" operator="containsText" text="Blades of Steel">
      <formula>NOT(ISERROR(SEARCH("Blades of Steel",D63)))</formula>
    </cfRule>
    <cfRule type="containsText" dxfId="670" priority="121" operator="containsText" text="Alien">
      <formula>NOT(ISERROR(SEARCH("Alien",D63)))</formula>
    </cfRule>
    <cfRule type="containsText" dxfId="669" priority="122" operator="containsText" text="Red Alert">
      <formula>NOT(ISERROR(SEARCH("Red Alert",D63)))</formula>
    </cfRule>
  </conditionalFormatting>
  <conditionalFormatting sqref="D62">
    <cfRule type="containsText" dxfId="668" priority="107" operator="containsText" text="Flying Moose">
      <formula>NOT(ISERROR(SEARCH("Flying Moose",D62)))</formula>
    </cfRule>
    <cfRule type="containsText" dxfId="667" priority="108" operator="containsText" text="Rink Rats">
      <formula>NOT(ISERROR(SEARCH("Rink Rats",D62)))</formula>
    </cfRule>
    <cfRule type="containsText" dxfId="666" priority="109" operator="containsText" text="Guru">
      <formula>NOT(ISERROR(SEARCH("Guru",D62)))</formula>
    </cfRule>
    <cfRule type="containsText" dxfId="665" priority="110" operator="containsText" text="Kryptonite">
      <formula>NOT(ISERROR(SEARCH("Kryptonite",D62)))</formula>
    </cfRule>
    <cfRule type="containsText" dxfId="664" priority="111" operator="containsText" text="Ichi">
      <formula>NOT(ISERROR(SEARCH("Ichi",D62)))</formula>
    </cfRule>
    <cfRule type="containsText" dxfId="663" priority="112" operator="containsText" text="Blades of Steel">
      <formula>NOT(ISERROR(SEARCH("Blades of Steel",D62)))</formula>
    </cfRule>
    <cfRule type="containsText" dxfId="662" priority="113" operator="containsText" text="Alien">
      <formula>NOT(ISERROR(SEARCH("Alien",D62)))</formula>
    </cfRule>
    <cfRule type="containsText" dxfId="661" priority="114" operator="containsText" text="Red Alert">
      <formula>NOT(ISERROR(SEARCH("Red Alert",D62)))</formula>
    </cfRule>
  </conditionalFormatting>
  <conditionalFormatting sqref="D65">
    <cfRule type="containsText" dxfId="660" priority="99" operator="containsText" text="Flying Moose">
      <formula>NOT(ISERROR(SEARCH("Flying Moose",D65)))</formula>
    </cfRule>
    <cfRule type="containsText" dxfId="659" priority="100" operator="containsText" text="Rink Rats">
      <formula>NOT(ISERROR(SEARCH("Rink Rats",D65)))</formula>
    </cfRule>
    <cfRule type="containsText" dxfId="658" priority="101" operator="containsText" text="Victors">
      <formula>NOT(ISERROR(SEARCH("Victors",D65)))</formula>
    </cfRule>
    <cfRule type="containsText" dxfId="657" priority="102" operator="containsText" text="Kryptonite">
      <formula>NOT(ISERROR(SEARCH("Kryptonite",D65)))</formula>
    </cfRule>
    <cfRule type="containsText" dxfId="656" priority="103" operator="containsText" text="Ichi">
      <formula>NOT(ISERROR(SEARCH("Ichi",D65)))</formula>
    </cfRule>
    <cfRule type="containsText" dxfId="655" priority="104" operator="containsText" text="Blades of Steel">
      <formula>NOT(ISERROR(SEARCH("Blades of Steel",D65)))</formula>
    </cfRule>
    <cfRule type="containsText" dxfId="654" priority="105" operator="containsText" text="Alien">
      <formula>NOT(ISERROR(SEARCH("Alien",D65)))</formula>
    </cfRule>
    <cfRule type="containsText" dxfId="653" priority="106" operator="containsText" text="Red Alert">
      <formula>NOT(ISERROR(SEARCH("Red Alert",D65)))</formula>
    </cfRule>
  </conditionalFormatting>
  <conditionalFormatting sqref="D64">
    <cfRule type="containsText" dxfId="652" priority="91" operator="containsText" text="Puckheads">
      <formula>NOT(ISERROR(SEARCH("Puckheads",D64)))</formula>
    </cfRule>
    <cfRule type="containsText" dxfId="651" priority="92" operator="containsText" text="Rink Rats">
      <formula>NOT(ISERROR(SEARCH("Rink Rats",D64)))</formula>
    </cfRule>
    <cfRule type="containsText" dxfId="650" priority="93" operator="containsText" text="Guru">
      <formula>NOT(ISERROR(SEARCH("Guru",D64)))</formula>
    </cfRule>
    <cfRule type="containsText" dxfId="649" priority="94" operator="containsText" text="Kryptonite">
      <formula>NOT(ISERROR(SEARCH("Kryptonite",D64)))</formula>
    </cfRule>
    <cfRule type="containsText" dxfId="648" priority="95" operator="containsText" text="Ichi">
      <formula>NOT(ISERROR(SEARCH("Ichi",D64)))</formula>
    </cfRule>
    <cfRule type="containsText" dxfId="647" priority="96" operator="containsText" text="Blades of Steel">
      <formula>NOT(ISERROR(SEARCH("Blades of Steel",D64)))</formula>
    </cfRule>
    <cfRule type="containsText" dxfId="646" priority="97" operator="containsText" text="Alien">
      <formula>NOT(ISERROR(SEARCH("Alien",D64)))</formula>
    </cfRule>
    <cfRule type="containsText" dxfId="645" priority="98" operator="containsText" text="Red Alert">
      <formula>NOT(ISERROR(SEARCH("Red Alert",D64)))</formula>
    </cfRule>
  </conditionalFormatting>
  <conditionalFormatting sqref="D68:D69">
    <cfRule type="containsText" dxfId="644" priority="83" operator="containsText" text="Flying Moose">
      <formula>NOT(ISERROR(SEARCH("Flying Moose",D68)))</formula>
    </cfRule>
    <cfRule type="containsText" dxfId="643" priority="84" operator="containsText" text="Rink Rats">
      <formula>NOT(ISERROR(SEARCH("Rink Rats",D68)))</formula>
    </cfRule>
    <cfRule type="containsText" dxfId="642" priority="85" operator="containsText" text="Victors">
      <formula>NOT(ISERROR(SEARCH("Victors",D68)))</formula>
    </cfRule>
    <cfRule type="containsText" dxfId="641" priority="86" operator="containsText" text="Kryptonite">
      <formula>NOT(ISERROR(SEARCH("Kryptonite",D68)))</formula>
    </cfRule>
    <cfRule type="containsText" dxfId="640" priority="87" operator="containsText" text="Ichi">
      <formula>NOT(ISERROR(SEARCH("Ichi",D68)))</formula>
    </cfRule>
    <cfRule type="containsText" dxfId="639" priority="88" operator="containsText" text="Blades of Steel">
      <formula>NOT(ISERROR(SEARCH("Blades of Steel",D68)))</formula>
    </cfRule>
    <cfRule type="containsText" dxfId="638" priority="89" operator="containsText" text="Alien">
      <formula>NOT(ISERROR(SEARCH("Alien",D68)))</formula>
    </cfRule>
    <cfRule type="containsText" dxfId="637" priority="90" operator="containsText" text="Red Alert">
      <formula>NOT(ISERROR(SEARCH("Red Alert",D68)))</formula>
    </cfRule>
  </conditionalFormatting>
  <conditionalFormatting sqref="D66:D67">
    <cfRule type="containsText" dxfId="636" priority="75" operator="containsText" text="Flying Moose">
      <formula>NOT(ISERROR(SEARCH("Flying Moose",D66)))</formula>
    </cfRule>
    <cfRule type="containsText" dxfId="635" priority="76" operator="containsText" text="Rink Rats">
      <formula>NOT(ISERROR(SEARCH("Rink Rats",D66)))</formula>
    </cfRule>
    <cfRule type="containsText" dxfId="634" priority="77" operator="containsText" text="Victors">
      <formula>NOT(ISERROR(SEARCH("Victors",D66)))</formula>
    </cfRule>
    <cfRule type="containsText" dxfId="633" priority="78" operator="containsText" text="Kryptonite">
      <formula>NOT(ISERROR(SEARCH("Kryptonite",D66)))</formula>
    </cfRule>
    <cfRule type="containsText" dxfId="632" priority="79" operator="containsText" text="Ichi">
      <formula>NOT(ISERROR(SEARCH("Ichi",D66)))</formula>
    </cfRule>
    <cfRule type="containsText" dxfId="631" priority="80" operator="containsText" text="FoDM/KB">
      <formula>NOT(ISERROR(SEARCH("FoDM/KB",D66)))</formula>
    </cfRule>
    <cfRule type="containsText" dxfId="630" priority="81" operator="containsText" text="Alien">
      <formula>NOT(ISERROR(SEARCH("Alien",D66)))</formula>
    </cfRule>
    <cfRule type="containsText" dxfId="629" priority="82" operator="containsText" text="Red Alert">
      <formula>NOT(ISERROR(SEARCH("Red Alert",D66)))</formula>
    </cfRule>
  </conditionalFormatting>
  <conditionalFormatting sqref="D70:D71">
    <cfRule type="containsText" dxfId="628" priority="67" operator="containsText" text="Flying Moose">
      <formula>NOT(ISERROR(SEARCH("Flying Moose",D70)))</formula>
    </cfRule>
    <cfRule type="containsText" dxfId="627" priority="68" operator="containsText" text="Rink Rats">
      <formula>NOT(ISERROR(SEARCH("Rink Rats",D70)))</formula>
    </cfRule>
    <cfRule type="containsText" dxfId="626" priority="69" operator="containsText" text="Victors">
      <formula>NOT(ISERROR(SEARCH("Victors",D70)))</formula>
    </cfRule>
    <cfRule type="containsText" dxfId="625" priority="70" operator="containsText" text="Kryptonite">
      <formula>NOT(ISERROR(SEARCH("Kryptonite",D70)))</formula>
    </cfRule>
    <cfRule type="containsText" dxfId="624" priority="71" operator="containsText" text="Ichi">
      <formula>NOT(ISERROR(SEARCH("Ichi",D70)))</formula>
    </cfRule>
    <cfRule type="containsText" dxfId="623" priority="72" operator="containsText" text="Blades of Steel">
      <formula>NOT(ISERROR(SEARCH("Blades of Steel",D70)))</formula>
    </cfRule>
    <cfRule type="containsText" dxfId="622" priority="73" operator="containsText" text="Alien">
      <formula>NOT(ISERROR(SEARCH("Alien",D70)))</formula>
    </cfRule>
    <cfRule type="containsText" dxfId="621" priority="74" operator="containsText" text="Red Alert">
      <formula>NOT(ISERROR(SEARCH("Red Alert",D70)))</formula>
    </cfRule>
  </conditionalFormatting>
  <conditionalFormatting sqref="D72">
    <cfRule type="containsText" dxfId="620" priority="59" operator="containsText" text="Puckheads">
      <formula>NOT(ISERROR(SEARCH("Puckheads",D72)))</formula>
    </cfRule>
    <cfRule type="containsText" dxfId="619" priority="60" operator="containsText" text="Rink Rats">
      <formula>NOT(ISERROR(SEARCH("Rink Rats",D72)))</formula>
    </cfRule>
    <cfRule type="containsText" dxfId="618" priority="61" operator="containsText" text="Guru">
      <formula>NOT(ISERROR(SEARCH("Guru",D72)))</formula>
    </cfRule>
    <cfRule type="containsText" dxfId="617" priority="62" operator="containsText" text="Kryptonite">
      <formula>NOT(ISERROR(SEARCH("Kryptonite",D72)))</formula>
    </cfRule>
    <cfRule type="containsText" dxfId="616" priority="63" operator="containsText" text="Ichi">
      <formula>NOT(ISERROR(SEARCH("Ichi",D72)))</formula>
    </cfRule>
    <cfRule type="containsText" dxfId="615" priority="64" operator="containsText" text="Blades of Steel">
      <formula>NOT(ISERROR(SEARCH("Blades of Steel",D72)))</formula>
    </cfRule>
    <cfRule type="containsText" dxfId="614" priority="65" operator="containsText" text="Alien">
      <formula>NOT(ISERROR(SEARCH("Alien",D72)))</formula>
    </cfRule>
    <cfRule type="containsText" dxfId="613" priority="66" operator="containsText" text="Red Alert">
      <formula>NOT(ISERROR(SEARCH("Red Alert",D72)))</formula>
    </cfRule>
  </conditionalFormatting>
  <conditionalFormatting sqref="D73">
    <cfRule type="containsText" dxfId="612" priority="51" operator="containsText" text="Flying Moose">
      <formula>NOT(ISERROR(SEARCH("Flying Moose",D73)))</formula>
    </cfRule>
    <cfRule type="containsText" dxfId="611" priority="52" operator="containsText" text="Rink Rats">
      <formula>NOT(ISERROR(SEARCH("Rink Rats",D73)))</formula>
    </cfRule>
    <cfRule type="containsText" dxfId="610" priority="53" operator="containsText" text="Victors">
      <formula>NOT(ISERROR(SEARCH("Victors",D73)))</formula>
    </cfRule>
    <cfRule type="containsText" dxfId="609" priority="54" operator="containsText" text="Kryptonite">
      <formula>NOT(ISERROR(SEARCH("Kryptonite",D73)))</formula>
    </cfRule>
    <cfRule type="containsText" dxfId="608" priority="55" operator="containsText" text="Ichi">
      <formula>NOT(ISERROR(SEARCH("Ichi",D73)))</formula>
    </cfRule>
    <cfRule type="containsText" dxfId="607" priority="56" operator="containsText" text="Blades of Steel">
      <formula>NOT(ISERROR(SEARCH("Blades of Steel",D73)))</formula>
    </cfRule>
    <cfRule type="containsText" dxfId="606" priority="57" operator="containsText" text="Alien">
      <formula>NOT(ISERROR(SEARCH("Alien",D73)))</formula>
    </cfRule>
    <cfRule type="containsText" dxfId="605" priority="58" operator="containsText" text="Red Alert">
      <formula>NOT(ISERROR(SEARCH("Red Alert",D73)))</formula>
    </cfRule>
  </conditionalFormatting>
  <conditionalFormatting sqref="D74">
    <cfRule type="containsText" dxfId="604" priority="43" operator="containsText" text="Flying Moose">
      <formula>NOT(ISERROR(SEARCH("Flying Moose",D74)))</formula>
    </cfRule>
    <cfRule type="containsText" dxfId="603" priority="44" operator="containsText" text="Rink Rats">
      <formula>NOT(ISERROR(SEARCH("Rink Rats",D74)))</formula>
    </cfRule>
    <cfRule type="containsText" dxfId="602" priority="45" operator="containsText" text="Victors">
      <formula>NOT(ISERROR(SEARCH("Victors",D74)))</formula>
    </cfRule>
    <cfRule type="containsText" dxfId="601" priority="46" operator="containsText" text="Kryptonite">
      <formula>NOT(ISERROR(SEARCH("Kryptonite",D74)))</formula>
    </cfRule>
    <cfRule type="containsText" dxfId="600" priority="47" operator="containsText" text="Ichi">
      <formula>NOT(ISERROR(SEARCH("Ichi",D74)))</formula>
    </cfRule>
    <cfRule type="containsText" dxfId="599" priority="48" operator="containsText" text="FoDM/KB">
      <formula>NOT(ISERROR(SEARCH("FoDM/KB",D74)))</formula>
    </cfRule>
    <cfRule type="containsText" dxfId="598" priority="49" operator="containsText" text="Alien">
      <formula>NOT(ISERROR(SEARCH("Alien",D74)))</formula>
    </cfRule>
    <cfRule type="containsText" dxfId="597" priority="50" operator="containsText" text="Red Alert">
      <formula>NOT(ISERROR(SEARCH("Red Alert",D74)))</formula>
    </cfRule>
  </conditionalFormatting>
  <conditionalFormatting sqref="E70:E71">
    <cfRule type="duplicateValues" dxfId="596" priority="42"/>
  </conditionalFormatting>
  <conditionalFormatting sqref="D75">
    <cfRule type="containsText" dxfId="595" priority="34" operator="containsText" text="Flying Moose">
      <formula>NOT(ISERROR(SEARCH("Flying Moose",D75)))</formula>
    </cfRule>
    <cfRule type="containsText" dxfId="594" priority="35" operator="containsText" text="Rink Rats">
      <formula>NOT(ISERROR(SEARCH("Rink Rats",D75)))</formula>
    </cfRule>
    <cfRule type="containsText" dxfId="593" priority="36" operator="containsText" text="Victors">
      <formula>NOT(ISERROR(SEARCH("Victors",D75)))</formula>
    </cfRule>
    <cfRule type="containsText" dxfId="592" priority="37" operator="containsText" text="Kryptonite">
      <formula>NOT(ISERROR(SEARCH("Kryptonite",D75)))</formula>
    </cfRule>
    <cfRule type="containsText" dxfId="591" priority="38" operator="containsText" text="Ichi">
      <formula>NOT(ISERROR(SEARCH("Ichi",D75)))</formula>
    </cfRule>
    <cfRule type="containsText" dxfId="590" priority="39" operator="containsText" text="Blades of Steel">
      <formula>NOT(ISERROR(SEARCH("Blades of Steel",D75)))</formula>
    </cfRule>
    <cfRule type="containsText" dxfId="589" priority="40" operator="containsText" text="Alien">
      <formula>NOT(ISERROR(SEARCH("Alien",D75)))</formula>
    </cfRule>
    <cfRule type="containsText" dxfId="588" priority="41" operator="containsText" text="Red Alert">
      <formula>NOT(ISERROR(SEARCH("Red Alert",D75)))</formula>
    </cfRule>
  </conditionalFormatting>
  <conditionalFormatting sqref="D76:D77">
    <cfRule type="containsText" dxfId="587" priority="26" operator="containsText" text="Puckheads">
      <formula>NOT(ISERROR(SEARCH("Puckheads",D76)))</formula>
    </cfRule>
    <cfRule type="containsText" dxfId="586" priority="27" operator="containsText" text="Rink Rats">
      <formula>NOT(ISERROR(SEARCH("Rink Rats",D76)))</formula>
    </cfRule>
    <cfRule type="containsText" dxfId="585" priority="28" operator="containsText" text="Guru">
      <formula>NOT(ISERROR(SEARCH("Guru",D76)))</formula>
    </cfRule>
    <cfRule type="containsText" dxfId="584" priority="29" operator="containsText" text="Kryptonite">
      <formula>NOT(ISERROR(SEARCH("Kryptonite",D76)))</formula>
    </cfRule>
    <cfRule type="containsText" dxfId="583" priority="30" operator="containsText" text="Ichi">
      <formula>NOT(ISERROR(SEARCH("Ichi",D76)))</formula>
    </cfRule>
    <cfRule type="containsText" dxfId="582" priority="31" operator="containsText" text="Blades of Steel">
      <formula>NOT(ISERROR(SEARCH("Blades of Steel",D76)))</formula>
    </cfRule>
    <cfRule type="containsText" dxfId="581" priority="32" operator="containsText" text="Alien">
      <formula>NOT(ISERROR(SEARCH("Alien",D76)))</formula>
    </cfRule>
    <cfRule type="containsText" dxfId="580" priority="33" operator="containsText" text="Red Alert">
      <formula>NOT(ISERROR(SEARCH("Red Alert",D76)))</formula>
    </cfRule>
  </conditionalFormatting>
  <conditionalFormatting sqref="D78">
    <cfRule type="containsText" dxfId="579" priority="18" operator="containsText" text="Bathogs">
      <formula>NOT(ISERROR(SEARCH("Bathogs",D78)))</formula>
    </cfRule>
    <cfRule type="containsText" dxfId="578" priority="19" operator="containsText" text="Rink Rats">
      <formula>NOT(ISERROR(SEARCH("Rink Rats",D78)))</formula>
    </cfRule>
    <cfRule type="containsText" dxfId="577" priority="20" operator="containsText" text="Victors">
      <formula>NOT(ISERROR(SEARCH("Victors",D78)))</formula>
    </cfRule>
    <cfRule type="containsText" dxfId="576" priority="21" operator="containsText" text="Kryptonite">
      <formula>NOT(ISERROR(SEARCH("Kryptonite",D78)))</formula>
    </cfRule>
    <cfRule type="containsText" dxfId="575" priority="22" operator="containsText" text="Ichi">
      <formula>NOT(ISERROR(SEARCH("Ichi",D78)))</formula>
    </cfRule>
    <cfRule type="containsText" dxfId="574" priority="23" operator="containsText" text="FoDM/KB">
      <formula>NOT(ISERROR(SEARCH("FoDM/KB",D78)))</formula>
    </cfRule>
    <cfRule type="containsText" dxfId="573" priority="24" operator="containsText" text="Alien">
      <formula>NOT(ISERROR(SEARCH("Alien",D78)))</formula>
    </cfRule>
    <cfRule type="containsText" dxfId="572" priority="25" operator="containsText" text="Red Alert">
      <formula>NOT(ISERROR(SEARCH("Red Alert",D78)))</formula>
    </cfRule>
  </conditionalFormatting>
  <conditionalFormatting sqref="D79">
    <cfRule type="containsText" dxfId="571" priority="10" operator="containsText" text="Flying Moose">
      <formula>NOT(ISERROR(SEARCH("Flying Moose",D79)))</formula>
    </cfRule>
    <cfRule type="containsText" dxfId="570" priority="11" operator="containsText" text="Rink Rats">
      <formula>NOT(ISERROR(SEARCH("Rink Rats",D79)))</formula>
    </cfRule>
    <cfRule type="containsText" dxfId="569" priority="12" operator="containsText" text="Victors">
      <formula>NOT(ISERROR(SEARCH("Victors",D79)))</formula>
    </cfRule>
    <cfRule type="containsText" dxfId="568" priority="13" operator="containsText" text="Kryptonite">
      <formula>NOT(ISERROR(SEARCH("Kryptonite",D79)))</formula>
    </cfRule>
    <cfRule type="containsText" dxfId="567" priority="14" operator="containsText" text="Ichi">
      <formula>NOT(ISERROR(SEARCH("Ichi",D79)))</formula>
    </cfRule>
    <cfRule type="containsText" dxfId="566" priority="15" operator="containsText" text="Blades of Steel">
      <formula>NOT(ISERROR(SEARCH("Blades of Steel",D79)))</formula>
    </cfRule>
    <cfRule type="containsText" dxfId="565" priority="16" operator="containsText" text="Alien">
      <formula>NOT(ISERROR(SEARCH("Alien",D79)))</formula>
    </cfRule>
    <cfRule type="containsText" dxfId="564" priority="17" operator="containsText" text="Red Alert">
      <formula>NOT(ISERROR(SEARCH("Red Alert",D79)))</formula>
    </cfRule>
  </conditionalFormatting>
  <conditionalFormatting sqref="E80">
    <cfRule type="duplicateValues" dxfId="563" priority="9"/>
  </conditionalFormatting>
  <conditionalFormatting sqref="D80">
    <cfRule type="containsText" dxfId="562" priority="1" operator="containsText" text="Flying Moose">
      <formula>NOT(ISERROR(SEARCH("Flying Moose",D80)))</formula>
    </cfRule>
    <cfRule type="containsText" dxfId="561" priority="2" operator="containsText" text="Rink Rats">
      <formula>NOT(ISERROR(SEARCH("Rink Rats",D80)))</formula>
    </cfRule>
    <cfRule type="containsText" dxfId="560" priority="3" operator="containsText" text="Guru">
      <formula>NOT(ISERROR(SEARCH("Guru",D80)))</formula>
    </cfRule>
    <cfRule type="containsText" dxfId="559" priority="4" operator="containsText" text="Kryptonite">
      <formula>NOT(ISERROR(SEARCH("Kryptonite",D80)))</formula>
    </cfRule>
    <cfRule type="containsText" dxfId="558" priority="5" operator="containsText" text="Ichi">
      <formula>NOT(ISERROR(SEARCH("Ichi",D80)))</formula>
    </cfRule>
    <cfRule type="containsText" dxfId="557" priority="6" operator="containsText" text="Blades of Steel">
      <formula>NOT(ISERROR(SEARCH("Blades of Steel",D80)))</formula>
    </cfRule>
    <cfRule type="containsText" dxfId="556" priority="7" operator="containsText" text="Alien">
      <formula>NOT(ISERROR(SEARCH("Alien",D80)))</formula>
    </cfRule>
    <cfRule type="containsText" dxfId="555" priority="8" operator="containsText" text="Red Alert">
      <formula>NOT(ISERROR(SEARCH("Red Alert",D80)))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458" operator="containsText" text="Ichi" id="{EF61A5B4-A90D-4781-BC1D-4BA5B49AFDC1}">
            <xm:f>NOT(ISERROR(SEARCH("Ichi",Aggregations!D1)))</xm:f>
            <x14:dxf>
              <fill>
                <patternFill>
                  <bgColor theme="3" tint="0.59996337778862885"/>
                </patternFill>
              </fill>
            </x14:dxf>
          </x14:cfRule>
          <xm:sqref>D1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6" tint="-0.249977111117893"/>
  </sheetPr>
  <dimension ref="A1:O288"/>
  <sheetViews>
    <sheetView tabSelected="1" topLeftCell="A145" zoomScaleNormal="100" workbookViewId="0">
      <selection activeCell="D160" sqref="D160"/>
    </sheetView>
  </sheetViews>
  <sheetFormatPr defaultColWidth="9.140625" defaultRowHeight="15" x14ac:dyDescent="0.25"/>
  <cols>
    <col min="1" max="1" width="10.7109375" style="212" bestFit="1" customWidth="1"/>
    <col min="2" max="2" width="9.140625" style="216"/>
    <col min="3" max="3" width="14.28515625" style="214" bestFit="1" customWidth="1"/>
    <col min="4" max="4" width="12" style="214" bestFit="1" customWidth="1"/>
    <col min="5" max="5" width="13.140625" style="215" bestFit="1" customWidth="1"/>
    <col min="6" max="6" width="8.42578125" style="216" bestFit="1" customWidth="1"/>
    <col min="7" max="7" width="9.140625" style="217"/>
    <col min="8" max="8" width="14.42578125" style="214" customWidth="1"/>
    <col min="9" max="9" width="9.140625" style="218"/>
    <col min="10" max="10" width="8.42578125" style="216" customWidth="1"/>
    <col min="11" max="11" width="9.140625" style="219"/>
    <col min="12" max="13" width="9.140625" style="216"/>
    <col min="14" max="14" width="9.140625" style="214"/>
    <col min="15" max="15" width="82.7109375" style="214" customWidth="1"/>
    <col min="16" max="16384" width="9.140625" style="214"/>
  </cols>
  <sheetData>
    <row r="1" spans="1:15" s="207" customFormat="1" x14ac:dyDescent="0.25">
      <c r="A1" s="201" t="s">
        <v>229</v>
      </c>
      <c r="B1" s="202" t="s">
        <v>230</v>
      </c>
      <c r="C1" s="203" t="s">
        <v>37</v>
      </c>
      <c r="D1" s="203" t="s">
        <v>36</v>
      </c>
      <c r="E1" s="204" t="s">
        <v>231</v>
      </c>
      <c r="F1" s="205" t="s">
        <v>240</v>
      </c>
      <c r="G1" s="206"/>
      <c r="H1" s="207" t="s">
        <v>232</v>
      </c>
      <c r="I1" s="208" t="s">
        <v>234</v>
      </c>
      <c r="J1" s="209" t="s">
        <v>233</v>
      </c>
      <c r="K1" s="210" t="s">
        <v>235</v>
      </c>
      <c r="L1" s="209" t="s">
        <v>278</v>
      </c>
      <c r="M1" s="239" t="s">
        <v>5</v>
      </c>
      <c r="O1" s="211" t="s">
        <v>451</v>
      </c>
    </row>
    <row r="2" spans="1:15" x14ac:dyDescent="0.25">
      <c r="A2" s="212">
        <v>43005</v>
      </c>
      <c r="B2" s="213">
        <v>0.28125</v>
      </c>
      <c r="C2" s="214" t="s">
        <v>39</v>
      </c>
      <c r="D2" s="214" t="s">
        <v>65</v>
      </c>
      <c r="E2" s="215">
        <v>5</v>
      </c>
      <c r="F2" s="216">
        <v>57</v>
      </c>
      <c r="G2" s="217">
        <v>1</v>
      </c>
      <c r="H2" s="221" t="s">
        <v>630</v>
      </c>
      <c r="I2" s="218">
        <f t="shared" ref="I2:I13" si="0">SUMIF(D:D, H2,F:F)/57</f>
        <v>13.842105263157896</v>
      </c>
      <c r="J2" s="216">
        <f t="shared" ref="J2:J13" si="1">SUMIF(D:D,H2,E:E  )</f>
        <v>49</v>
      </c>
      <c r="K2" s="219">
        <f t="shared" ref="K2:K13" si="2">J2/I2</f>
        <v>3.5399239543726235</v>
      </c>
      <c r="L2" s="216">
        <f t="shared" ref="L2:L13" si="3">COUNTIFS(E$2:E$223,0,D$2:D$223,H2, F$2:F$223, "&gt; 55")</f>
        <v>0</v>
      </c>
      <c r="M2" s="216">
        <v>79</v>
      </c>
      <c r="O2" s="214" t="str">
        <f>CONCATENATE($O$1, ,M2,",", I2, ",", J2, ",", L2,");" )</f>
        <v>insert into temp_goalie (player_id, games, goals, shutouts) values (79,13.8421052631579,49,0);</v>
      </c>
    </row>
    <row r="3" spans="1:15" x14ac:dyDescent="0.25">
      <c r="A3" s="212">
        <v>43005</v>
      </c>
      <c r="B3" s="213">
        <v>0.28125</v>
      </c>
      <c r="C3" s="214" t="s">
        <v>139</v>
      </c>
      <c r="D3" s="214" t="s">
        <v>171</v>
      </c>
      <c r="E3" s="215">
        <v>5</v>
      </c>
      <c r="F3" s="216">
        <v>57</v>
      </c>
      <c r="G3" s="217">
        <v>2</v>
      </c>
      <c r="H3" s="214" t="s">
        <v>80</v>
      </c>
      <c r="I3" s="218">
        <f t="shared" si="0"/>
        <v>18</v>
      </c>
      <c r="J3" s="216">
        <f t="shared" si="1"/>
        <v>61</v>
      </c>
      <c r="K3" s="219">
        <f t="shared" si="2"/>
        <v>3.3888888888888888</v>
      </c>
      <c r="L3" s="216">
        <f t="shared" si="3"/>
        <v>0</v>
      </c>
      <c r="M3" s="220">
        <v>1</v>
      </c>
      <c r="O3" s="214" t="str">
        <f t="shared" ref="O3:O24" si="4">CONCATENATE($O$1, ,M3,",", I3, ",", J3, ",", L3,");" )</f>
        <v>insert into temp_goalie (player_id, games, goals, shutouts) values (1,18,61,0);</v>
      </c>
    </row>
    <row r="4" spans="1:15" x14ac:dyDescent="0.25">
      <c r="A4" s="212">
        <v>43005</v>
      </c>
      <c r="B4" s="213">
        <v>0.33680555555555558</v>
      </c>
      <c r="C4" s="214" t="s">
        <v>601</v>
      </c>
      <c r="D4" s="214" t="s">
        <v>171</v>
      </c>
      <c r="E4" s="215">
        <v>5</v>
      </c>
      <c r="F4" s="216">
        <v>57</v>
      </c>
      <c r="G4" s="217">
        <v>3</v>
      </c>
      <c r="H4" s="214" t="s">
        <v>63</v>
      </c>
      <c r="I4" s="218">
        <f t="shared" si="0"/>
        <v>11</v>
      </c>
      <c r="J4" s="216">
        <f t="shared" si="1"/>
        <v>46</v>
      </c>
      <c r="K4" s="219">
        <f t="shared" si="2"/>
        <v>4.1818181818181817</v>
      </c>
      <c r="L4" s="216">
        <f t="shared" si="3"/>
        <v>0</v>
      </c>
      <c r="M4" s="216">
        <v>105</v>
      </c>
      <c r="O4" s="214" t="str">
        <f>CONCATENATE($O$1, ,M4,",", I4, ",", J4, ",", L4,");" )</f>
        <v>insert into temp_goalie (player_id, games, goals, shutouts) values (105,11,46,0);</v>
      </c>
    </row>
    <row r="5" spans="1:15" x14ac:dyDescent="0.25">
      <c r="A5" s="212">
        <v>43005</v>
      </c>
      <c r="B5" s="213">
        <v>0.33680555555555558</v>
      </c>
      <c r="C5" s="214" t="s">
        <v>551</v>
      </c>
      <c r="D5" s="221" t="s">
        <v>78</v>
      </c>
      <c r="E5" s="215">
        <v>4</v>
      </c>
      <c r="F5" s="216">
        <v>57</v>
      </c>
      <c r="G5" s="217">
        <v>4</v>
      </c>
      <c r="H5" s="222" t="s">
        <v>237</v>
      </c>
      <c r="I5" s="224">
        <f t="shared" si="0"/>
        <v>2</v>
      </c>
      <c r="J5" s="225">
        <f t="shared" si="1"/>
        <v>7</v>
      </c>
      <c r="K5" s="226">
        <f t="shared" si="2"/>
        <v>3.5</v>
      </c>
      <c r="L5" s="216">
        <f t="shared" si="3"/>
        <v>0</v>
      </c>
      <c r="M5" s="216">
        <v>138</v>
      </c>
      <c r="O5" s="214" t="str">
        <f t="shared" si="4"/>
        <v>insert into temp_goalie (player_id, games, goals, shutouts) values (138,2,7,0);</v>
      </c>
    </row>
    <row r="6" spans="1:15" x14ac:dyDescent="0.25">
      <c r="A6" s="212">
        <v>43005</v>
      </c>
      <c r="B6" s="213">
        <v>0.3923611111111111</v>
      </c>
      <c r="C6" s="214" t="s">
        <v>412</v>
      </c>
      <c r="D6" s="221" t="s">
        <v>630</v>
      </c>
      <c r="E6" s="215">
        <v>5</v>
      </c>
      <c r="F6" s="216">
        <v>57</v>
      </c>
      <c r="G6" s="217">
        <v>5</v>
      </c>
      <c r="H6" s="214" t="s">
        <v>107</v>
      </c>
      <c r="I6" s="218">
        <f t="shared" si="0"/>
        <v>11</v>
      </c>
      <c r="J6" s="216">
        <f t="shared" si="1"/>
        <v>39</v>
      </c>
      <c r="K6" s="219">
        <f t="shared" si="2"/>
        <v>3.5454545454545454</v>
      </c>
      <c r="L6" s="216">
        <f t="shared" si="3"/>
        <v>1</v>
      </c>
      <c r="M6" s="216">
        <v>44</v>
      </c>
      <c r="O6" s="214" t="str">
        <f t="shared" si="4"/>
        <v>insert into temp_goalie (player_id, games, goals, shutouts) values (44,11,39,1);</v>
      </c>
    </row>
    <row r="7" spans="1:15" x14ac:dyDescent="0.25">
      <c r="A7" s="212">
        <v>43005</v>
      </c>
      <c r="B7" s="213">
        <v>0.3923611111111111</v>
      </c>
      <c r="C7" s="214" t="s">
        <v>38</v>
      </c>
      <c r="D7" s="221" t="s">
        <v>197</v>
      </c>
      <c r="E7" s="215">
        <v>7</v>
      </c>
      <c r="F7" s="216">
        <v>57</v>
      </c>
      <c r="G7" s="217">
        <v>6</v>
      </c>
      <c r="H7" s="159" t="s">
        <v>290</v>
      </c>
      <c r="I7" s="218">
        <f t="shared" si="0"/>
        <v>6</v>
      </c>
      <c r="J7" s="216">
        <f t="shared" si="1"/>
        <v>28</v>
      </c>
      <c r="K7" s="219">
        <f t="shared" si="2"/>
        <v>4.666666666666667</v>
      </c>
      <c r="L7" s="216">
        <f t="shared" si="3"/>
        <v>0</v>
      </c>
      <c r="M7" s="216">
        <v>18</v>
      </c>
      <c r="O7" s="214" t="str">
        <f>CONCATENATE($O$1, ,M7,",", I7, ",", J7, ",", L7,");" )</f>
        <v>insert into temp_goalie (player_id, games, goals, shutouts) values (18,6,28,0);</v>
      </c>
    </row>
    <row r="8" spans="1:15" x14ac:dyDescent="0.25">
      <c r="A8" s="212">
        <v>43005</v>
      </c>
      <c r="B8" s="213">
        <v>0.44791666666666669</v>
      </c>
      <c r="C8" s="214" t="s">
        <v>118</v>
      </c>
      <c r="D8" s="221" t="s">
        <v>80</v>
      </c>
      <c r="E8" s="215">
        <v>1</v>
      </c>
      <c r="F8" s="216">
        <v>57</v>
      </c>
      <c r="G8" s="217">
        <v>7</v>
      </c>
      <c r="H8" s="125" t="s">
        <v>78</v>
      </c>
      <c r="I8" s="218">
        <f t="shared" si="0"/>
        <v>17.157894736842106</v>
      </c>
      <c r="J8" s="216">
        <f t="shared" si="1"/>
        <v>62</v>
      </c>
      <c r="K8" s="219">
        <f t="shared" si="2"/>
        <v>3.6134969325153374</v>
      </c>
      <c r="L8" s="216">
        <f t="shared" si="3"/>
        <v>1</v>
      </c>
      <c r="M8" s="123" t="s">
        <v>643</v>
      </c>
      <c r="O8" s="214" t="str">
        <f t="shared" si="4"/>
        <v>insert into temp_goalie (player_id, games, goals, shutouts) values (53,17.1578947368421,62,1);</v>
      </c>
    </row>
    <row r="9" spans="1:15" x14ac:dyDescent="0.25">
      <c r="A9" s="212">
        <v>43005</v>
      </c>
      <c r="B9" s="213">
        <v>0.44791666666666669</v>
      </c>
      <c r="C9" s="214" t="s">
        <v>603</v>
      </c>
      <c r="D9" s="221" t="s">
        <v>107</v>
      </c>
      <c r="E9" s="215">
        <v>6</v>
      </c>
      <c r="F9" s="216">
        <v>57</v>
      </c>
      <c r="G9" s="217">
        <v>8</v>
      </c>
      <c r="H9" s="214" t="s">
        <v>535</v>
      </c>
      <c r="I9" s="218">
        <f t="shared" si="0"/>
        <v>15</v>
      </c>
      <c r="J9" s="216">
        <f t="shared" si="1"/>
        <v>66</v>
      </c>
      <c r="K9" s="219">
        <f t="shared" si="2"/>
        <v>4.4000000000000004</v>
      </c>
      <c r="L9" s="216">
        <f t="shared" si="3"/>
        <v>1</v>
      </c>
      <c r="M9" s="216">
        <v>127</v>
      </c>
      <c r="O9" s="214" t="str">
        <f t="shared" si="4"/>
        <v>insert into temp_goalie (player_id, games, goals, shutouts) values (127,15,66,1);</v>
      </c>
    </row>
    <row r="10" spans="1:15" x14ac:dyDescent="0.25">
      <c r="A10" s="212">
        <f>A2+7</f>
        <v>43012</v>
      </c>
      <c r="B10" s="213">
        <v>0.28125</v>
      </c>
      <c r="C10" s="214" t="s">
        <v>601</v>
      </c>
      <c r="D10" s="221" t="s">
        <v>535</v>
      </c>
      <c r="E10" s="215">
        <v>4</v>
      </c>
      <c r="F10" s="216">
        <v>57</v>
      </c>
      <c r="G10" s="217">
        <v>9</v>
      </c>
      <c r="H10" s="214" t="s">
        <v>65</v>
      </c>
      <c r="I10" s="218">
        <f t="shared" si="0"/>
        <v>14</v>
      </c>
      <c r="J10" s="216">
        <f t="shared" si="1"/>
        <v>62</v>
      </c>
      <c r="K10" s="219">
        <f t="shared" si="2"/>
        <v>4.4285714285714288</v>
      </c>
      <c r="L10" s="216">
        <f t="shared" si="3"/>
        <v>1</v>
      </c>
      <c r="M10" s="216">
        <v>85</v>
      </c>
      <c r="O10" s="214" t="str">
        <f>CONCATENATE($O$1, ,M10,",", I10, ",", J10, ",", L10,");" )</f>
        <v>insert into temp_goalie (player_id, games, goals, shutouts) values (85,14,62,1);</v>
      </c>
    </row>
    <row r="11" spans="1:15" x14ac:dyDescent="0.25">
      <c r="A11" s="212">
        <f t="shared" ref="A11:A71" si="5">A3+7</f>
        <v>43012</v>
      </c>
      <c r="B11" s="213">
        <v>0.28125</v>
      </c>
      <c r="C11" s="214" t="s">
        <v>603</v>
      </c>
      <c r="D11" s="221" t="s">
        <v>107</v>
      </c>
      <c r="E11" s="215">
        <v>5</v>
      </c>
      <c r="F11" s="216">
        <v>57</v>
      </c>
      <c r="G11" s="217">
        <v>10</v>
      </c>
      <c r="H11" s="222" t="s">
        <v>171</v>
      </c>
      <c r="I11" s="218">
        <f t="shared" si="0"/>
        <v>5</v>
      </c>
      <c r="J11" s="216">
        <f t="shared" si="1"/>
        <v>34</v>
      </c>
      <c r="K11" s="219">
        <f t="shared" si="2"/>
        <v>6.8</v>
      </c>
      <c r="L11" s="216">
        <f t="shared" si="3"/>
        <v>0</v>
      </c>
      <c r="M11" s="216">
        <v>121</v>
      </c>
      <c r="O11" s="214" t="str">
        <f>CONCATENATE($O$1, ,M11,",", I11, ",", J11, ",", L11,");" )</f>
        <v>insert into temp_goalie (player_id, games, goals, shutouts) values (121,5,34,0);</v>
      </c>
    </row>
    <row r="12" spans="1:15" x14ac:dyDescent="0.25">
      <c r="A12" s="212">
        <f t="shared" si="5"/>
        <v>43012</v>
      </c>
      <c r="B12" s="213">
        <v>0.33680555555555558</v>
      </c>
      <c r="C12" s="214" t="s">
        <v>139</v>
      </c>
      <c r="D12" s="221" t="s">
        <v>63</v>
      </c>
      <c r="E12" s="215">
        <v>2</v>
      </c>
      <c r="F12" s="216">
        <v>57</v>
      </c>
      <c r="G12" s="223">
        <v>11</v>
      </c>
      <c r="H12" s="214" t="s">
        <v>197</v>
      </c>
      <c r="I12" s="218">
        <f t="shared" si="0"/>
        <v>13</v>
      </c>
      <c r="J12" s="216">
        <f t="shared" si="1"/>
        <v>86</v>
      </c>
      <c r="K12" s="219">
        <f t="shared" si="2"/>
        <v>6.615384615384615</v>
      </c>
      <c r="L12" s="216">
        <f t="shared" si="3"/>
        <v>0</v>
      </c>
      <c r="M12" s="216">
        <v>20</v>
      </c>
      <c r="O12" s="214" t="str">
        <f>CONCATENATE($O$1, ,M12,",", I12, ",", J12, ",", L12,");" )</f>
        <v>insert into temp_goalie (player_id, games, goals, shutouts) values (20,13,86,0);</v>
      </c>
    </row>
    <row r="13" spans="1:15" x14ac:dyDescent="0.25">
      <c r="A13" s="212">
        <f t="shared" si="5"/>
        <v>43012</v>
      </c>
      <c r="B13" s="213">
        <v>0.33680555555555558</v>
      </c>
      <c r="C13" s="214" t="s">
        <v>38</v>
      </c>
      <c r="D13" s="221" t="s">
        <v>197</v>
      </c>
      <c r="E13" s="215">
        <v>7</v>
      </c>
      <c r="F13" s="216">
        <v>57</v>
      </c>
      <c r="G13" s="223">
        <v>12</v>
      </c>
      <c r="H13" s="247" t="s">
        <v>442</v>
      </c>
      <c r="I13" s="218">
        <f t="shared" si="0"/>
        <v>7</v>
      </c>
      <c r="J13" s="216">
        <f t="shared" si="1"/>
        <v>45</v>
      </c>
      <c r="K13" s="219">
        <f t="shared" si="2"/>
        <v>6.4285714285714288</v>
      </c>
      <c r="L13" s="216">
        <f t="shared" si="3"/>
        <v>0</v>
      </c>
      <c r="M13" s="216">
        <v>139</v>
      </c>
      <c r="O13" s="214" t="str">
        <f>CONCATENATE($O$1, ,M13,",", I13, ",", J13, ",", L13,");" )</f>
        <v>insert into temp_goalie (player_id, games, goals, shutouts) values (139,7,45,0);</v>
      </c>
    </row>
    <row r="14" spans="1:15" x14ac:dyDescent="0.25">
      <c r="A14" s="212">
        <f t="shared" si="5"/>
        <v>43012</v>
      </c>
      <c r="B14" s="213">
        <v>0.3923611111111111</v>
      </c>
      <c r="C14" s="214" t="s">
        <v>551</v>
      </c>
      <c r="D14" s="221" t="s">
        <v>78</v>
      </c>
      <c r="E14" s="215">
        <v>3</v>
      </c>
      <c r="F14" s="216">
        <v>57</v>
      </c>
    </row>
    <row r="15" spans="1:15" x14ac:dyDescent="0.25">
      <c r="A15" s="212">
        <f t="shared" si="5"/>
        <v>43012</v>
      </c>
      <c r="B15" s="213">
        <v>0.3923611111111111</v>
      </c>
      <c r="C15" s="214" t="s">
        <v>39</v>
      </c>
      <c r="D15" s="221" t="s">
        <v>65</v>
      </c>
      <c r="E15" s="215">
        <v>4</v>
      </c>
      <c r="F15" s="216">
        <v>57</v>
      </c>
      <c r="G15" s="245">
        <v>13</v>
      </c>
      <c r="H15" s="159" t="s">
        <v>195</v>
      </c>
      <c r="I15" s="218">
        <f t="shared" ref="I15:I24" si="6">SUMIF(D:D, H15,F:F)/57</f>
        <v>1</v>
      </c>
      <c r="J15" s="216">
        <f t="shared" ref="J15:J26" si="7">SUMIF(D:D,H15,E:E  )</f>
        <v>4</v>
      </c>
      <c r="K15" s="219">
        <f t="shared" ref="K15:K24" si="8">J15/I15</f>
        <v>4</v>
      </c>
      <c r="L15" s="216">
        <f t="shared" ref="L15:L26" si="9">COUNTIFS(E$2:E$223,0,D$2:D$223,H15, F$2:F$223, "&gt; 55")</f>
        <v>0</v>
      </c>
      <c r="M15" s="216">
        <v>70</v>
      </c>
      <c r="O15" s="214" t="str">
        <f t="shared" si="4"/>
        <v>insert into temp_goalie (player_id, games, goals, shutouts) values (70,1,4,0);</v>
      </c>
    </row>
    <row r="16" spans="1:15" x14ac:dyDescent="0.25">
      <c r="A16" s="212">
        <f t="shared" si="5"/>
        <v>43012</v>
      </c>
      <c r="B16" s="213">
        <v>0.44791666666666669</v>
      </c>
      <c r="C16" s="214" t="s">
        <v>412</v>
      </c>
      <c r="D16" s="221" t="s">
        <v>630</v>
      </c>
      <c r="E16" s="215">
        <v>4</v>
      </c>
      <c r="F16" s="216">
        <v>57</v>
      </c>
      <c r="G16" s="245">
        <v>14</v>
      </c>
      <c r="H16" s="228" t="s">
        <v>702</v>
      </c>
      <c r="I16" s="218">
        <f t="shared" si="6"/>
        <v>1</v>
      </c>
      <c r="J16" s="216">
        <f t="shared" si="7"/>
        <v>9</v>
      </c>
      <c r="K16" s="219">
        <f t="shared" si="8"/>
        <v>9</v>
      </c>
      <c r="L16" s="216">
        <f t="shared" si="9"/>
        <v>0</v>
      </c>
      <c r="O16" s="214" t="str">
        <f>CONCATENATE($O$1, ,M11,",", I16, ",", J16, ",", L16,");" )</f>
        <v>insert into temp_goalie (player_id, games, goals, shutouts) values (121,1,9,0);</v>
      </c>
    </row>
    <row r="17" spans="1:15" x14ac:dyDescent="0.25">
      <c r="A17" s="212">
        <f t="shared" si="5"/>
        <v>43012</v>
      </c>
      <c r="B17" s="213">
        <v>0.44791666666666669</v>
      </c>
      <c r="C17" s="214" t="s">
        <v>118</v>
      </c>
      <c r="D17" s="221" t="s">
        <v>80</v>
      </c>
      <c r="E17" s="215">
        <v>3</v>
      </c>
      <c r="F17" s="216">
        <v>57</v>
      </c>
      <c r="G17" s="227"/>
      <c r="H17" s="222"/>
      <c r="I17" s="218">
        <f t="shared" si="6"/>
        <v>0</v>
      </c>
      <c r="J17" s="216">
        <f t="shared" si="7"/>
        <v>0</v>
      </c>
      <c r="K17" s="219" t="e">
        <f t="shared" si="8"/>
        <v>#DIV/0!</v>
      </c>
      <c r="L17" s="216">
        <f t="shared" si="9"/>
        <v>0</v>
      </c>
      <c r="O17" s="214" t="str">
        <f t="shared" si="4"/>
        <v>insert into temp_goalie (player_id, games, goals, shutouts) values (,0,0,0);</v>
      </c>
    </row>
    <row r="18" spans="1:15" x14ac:dyDescent="0.25">
      <c r="A18" s="212">
        <f t="shared" si="5"/>
        <v>43019</v>
      </c>
      <c r="B18" s="213">
        <v>0.28125</v>
      </c>
      <c r="C18" s="125" t="s">
        <v>551</v>
      </c>
      <c r="D18" s="240" t="s">
        <v>78</v>
      </c>
      <c r="E18" s="215">
        <v>0</v>
      </c>
      <c r="F18" s="216">
        <v>57</v>
      </c>
      <c r="G18" s="227"/>
      <c r="H18" s="229"/>
      <c r="I18" s="224">
        <f t="shared" si="6"/>
        <v>0</v>
      </c>
      <c r="J18" s="225">
        <f t="shared" si="7"/>
        <v>0</v>
      </c>
      <c r="K18" s="226" t="e">
        <f t="shared" si="8"/>
        <v>#DIV/0!</v>
      </c>
      <c r="L18" s="216">
        <f t="shared" si="9"/>
        <v>0</v>
      </c>
      <c r="O18" s="214" t="str">
        <f t="shared" si="4"/>
        <v>insert into temp_goalie (player_id, games, goals, shutouts) values (,0,0,0);</v>
      </c>
    </row>
    <row r="19" spans="1:15" x14ac:dyDescent="0.25">
      <c r="A19" s="212">
        <f t="shared" si="5"/>
        <v>43019</v>
      </c>
      <c r="B19" s="213">
        <v>0.28125</v>
      </c>
      <c r="C19" s="125" t="s">
        <v>603</v>
      </c>
      <c r="D19" s="240" t="s">
        <v>107</v>
      </c>
      <c r="E19" s="215">
        <v>2</v>
      </c>
      <c r="F19" s="216">
        <v>57</v>
      </c>
      <c r="G19" s="227"/>
      <c r="H19" s="230"/>
      <c r="I19" s="218">
        <f t="shared" si="6"/>
        <v>0</v>
      </c>
      <c r="J19" s="216">
        <f t="shared" si="7"/>
        <v>0</v>
      </c>
      <c r="K19" s="219" t="e">
        <f t="shared" si="8"/>
        <v>#DIV/0!</v>
      </c>
      <c r="L19" s="216">
        <f t="shared" si="9"/>
        <v>0</v>
      </c>
      <c r="O19" s="214" t="str">
        <f t="shared" si="4"/>
        <v>insert into temp_goalie (player_id, games, goals, shutouts) values (,0,0,0);</v>
      </c>
    </row>
    <row r="20" spans="1:15" x14ac:dyDescent="0.25">
      <c r="A20" s="212">
        <f t="shared" si="5"/>
        <v>43019</v>
      </c>
      <c r="B20" s="213">
        <v>0.33680555555555558</v>
      </c>
      <c r="C20" s="125" t="s">
        <v>601</v>
      </c>
      <c r="D20" s="240" t="s">
        <v>535</v>
      </c>
      <c r="E20" s="215">
        <v>8</v>
      </c>
      <c r="F20" s="216">
        <v>57</v>
      </c>
      <c r="H20" s="230"/>
      <c r="I20" s="218">
        <f t="shared" si="6"/>
        <v>0</v>
      </c>
      <c r="J20" s="216">
        <f t="shared" si="7"/>
        <v>0</v>
      </c>
      <c r="K20" s="219" t="e">
        <f t="shared" si="8"/>
        <v>#DIV/0!</v>
      </c>
      <c r="L20" s="216">
        <f t="shared" si="9"/>
        <v>0</v>
      </c>
      <c r="O20" s="214" t="str">
        <f t="shared" si="4"/>
        <v>insert into temp_goalie (player_id, games, goals, shutouts) values (,0,0,0);</v>
      </c>
    </row>
    <row r="21" spans="1:15" x14ac:dyDescent="0.25">
      <c r="A21" s="212">
        <f t="shared" si="5"/>
        <v>43019</v>
      </c>
      <c r="B21" s="213">
        <v>0.33680555555555558</v>
      </c>
      <c r="C21" s="125" t="s">
        <v>412</v>
      </c>
      <c r="D21" s="240" t="s">
        <v>195</v>
      </c>
      <c r="E21" s="215">
        <v>4</v>
      </c>
      <c r="F21" s="216">
        <v>57</v>
      </c>
      <c r="I21" s="218">
        <f t="shared" si="6"/>
        <v>0</v>
      </c>
      <c r="J21" s="216">
        <f t="shared" si="7"/>
        <v>0</v>
      </c>
      <c r="K21" s="219" t="e">
        <f t="shared" si="8"/>
        <v>#DIV/0!</v>
      </c>
      <c r="L21" s="216">
        <f t="shared" si="9"/>
        <v>0</v>
      </c>
      <c r="O21" s="214" t="str">
        <f t="shared" si="4"/>
        <v>insert into temp_goalie (player_id, games, goals, shutouts) values (,0,0,0);</v>
      </c>
    </row>
    <row r="22" spans="1:15" x14ac:dyDescent="0.25">
      <c r="A22" s="212">
        <f t="shared" si="5"/>
        <v>43019</v>
      </c>
      <c r="B22" s="213">
        <v>0.3923611111111111</v>
      </c>
      <c r="C22" s="125" t="s">
        <v>139</v>
      </c>
      <c r="D22" s="240" t="s">
        <v>63</v>
      </c>
      <c r="E22" s="215">
        <v>2</v>
      </c>
      <c r="F22" s="216">
        <v>57</v>
      </c>
      <c r="I22" s="218">
        <f t="shared" si="6"/>
        <v>0</v>
      </c>
      <c r="J22" s="216">
        <f t="shared" si="7"/>
        <v>0</v>
      </c>
      <c r="K22" s="219" t="e">
        <f t="shared" si="8"/>
        <v>#DIV/0!</v>
      </c>
      <c r="L22" s="216">
        <f t="shared" si="9"/>
        <v>0</v>
      </c>
      <c r="O22" s="214" t="str">
        <f t="shared" si="4"/>
        <v>insert into temp_goalie (player_id, games, goals, shutouts) values (,0,0,0);</v>
      </c>
    </row>
    <row r="23" spans="1:15" x14ac:dyDescent="0.25">
      <c r="A23" s="212">
        <f t="shared" si="5"/>
        <v>43019</v>
      </c>
      <c r="B23" s="213">
        <v>0.3923611111111111</v>
      </c>
      <c r="C23" s="125" t="s">
        <v>118</v>
      </c>
      <c r="D23" s="240" t="s">
        <v>80</v>
      </c>
      <c r="E23" s="215">
        <v>2</v>
      </c>
      <c r="F23" s="216">
        <v>57</v>
      </c>
      <c r="I23" s="218">
        <f t="shared" si="6"/>
        <v>0</v>
      </c>
      <c r="J23" s="216">
        <f t="shared" si="7"/>
        <v>0</v>
      </c>
      <c r="K23" s="219" t="e">
        <f t="shared" si="8"/>
        <v>#DIV/0!</v>
      </c>
      <c r="L23" s="216">
        <f t="shared" si="9"/>
        <v>0</v>
      </c>
      <c r="O23" s="214" t="str">
        <f t="shared" si="4"/>
        <v>insert into temp_goalie (player_id, games, goals, shutouts) values (,0,0,0);</v>
      </c>
    </row>
    <row r="24" spans="1:15" x14ac:dyDescent="0.25">
      <c r="A24" s="212">
        <f t="shared" si="5"/>
        <v>43019</v>
      </c>
      <c r="B24" s="213">
        <v>0.44791666666666669</v>
      </c>
      <c r="C24" s="125" t="s">
        <v>39</v>
      </c>
      <c r="D24" s="240" t="s">
        <v>65</v>
      </c>
      <c r="E24" s="215">
        <v>6</v>
      </c>
      <c r="F24" s="216">
        <v>57</v>
      </c>
      <c r="I24" s="218">
        <f t="shared" si="6"/>
        <v>0</v>
      </c>
      <c r="J24" s="216">
        <f t="shared" si="7"/>
        <v>0</v>
      </c>
      <c r="K24" s="219" t="e">
        <f t="shared" si="8"/>
        <v>#DIV/0!</v>
      </c>
      <c r="L24" s="216">
        <f t="shared" si="9"/>
        <v>0</v>
      </c>
      <c r="O24" s="125" t="str">
        <f t="shared" si="4"/>
        <v>insert into temp_goalie (player_id, games, goals, shutouts) values (,0,0,0);</v>
      </c>
    </row>
    <row r="25" spans="1:15" x14ac:dyDescent="0.25">
      <c r="A25" s="212">
        <f t="shared" si="5"/>
        <v>43019</v>
      </c>
      <c r="B25" s="213">
        <v>0.44791666666666669</v>
      </c>
      <c r="C25" s="125" t="s">
        <v>38</v>
      </c>
      <c r="D25" s="240" t="s">
        <v>197</v>
      </c>
      <c r="E25" s="215">
        <v>6</v>
      </c>
      <c r="F25" s="216">
        <v>57</v>
      </c>
      <c r="J25" s="216">
        <f t="shared" si="7"/>
        <v>0</v>
      </c>
      <c r="L25" s="216">
        <f t="shared" si="9"/>
        <v>0</v>
      </c>
    </row>
    <row r="26" spans="1:15" x14ac:dyDescent="0.25">
      <c r="A26" s="212">
        <f t="shared" si="5"/>
        <v>43026</v>
      </c>
      <c r="B26" s="213">
        <v>0.28125</v>
      </c>
      <c r="C26" s="125" t="s">
        <v>38</v>
      </c>
      <c r="D26" s="240" t="s">
        <v>197</v>
      </c>
      <c r="E26" s="215">
        <v>8</v>
      </c>
      <c r="F26" s="216">
        <v>57</v>
      </c>
      <c r="J26" s="216">
        <f t="shared" si="7"/>
        <v>0</v>
      </c>
      <c r="L26" s="216">
        <f t="shared" si="9"/>
        <v>0</v>
      </c>
    </row>
    <row r="27" spans="1:15" x14ac:dyDescent="0.25">
      <c r="A27" s="212">
        <f t="shared" si="5"/>
        <v>43026</v>
      </c>
      <c r="B27" s="213">
        <v>0.28125</v>
      </c>
      <c r="C27" s="125" t="s">
        <v>118</v>
      </c>
      <c r="D27" s="240" t="s">
        <v>80</v>
      </c>
      <c r="E27" s="215">
        <v>1</v>
      </c>
      <c r="F27" s="216">
        <v>57</v>
      </c>
      <c r="H27" s="231" t="s">
        <v>334</v>
      </c>
    </row>
    <row r="28" spans="1:15" x14ac:dyDescent="0.25">
      <c r="A28" s="212">
        <f t="shared" si="5"/>
        <v>43026</v>
      </c>
      <c r="B28" s="213">
        <v>0.33680555555555558</v>
      </c>
      <c r="C28" s="125" t="s">
        <v>603</v>
      </c>
      <c r="D28" s="240" t="s">
        <v>644</v>
      </c>
      <c r="F28" s="216">
        <v>57</v>
      </c>
    </row>
    <row r="29" spans="1:15" x14ac:dyDescent="0.25">
      <c r="A29" s="212">
        <f t="shared" si="5"/>
        <v>43026</v>
      </c>
      <c r="B29" s="213">
        <v>0.33680555555555558</v>
      </c>
      <c r="C29" s="125" t="s">
        <v>39</v>
      </c>
      <c r="D29" s="240" t="s">
        <v>645</v>
      </c>
      <c r="F29" s="216">
        <v>57</v>
      </c>
    </row>
    <row r="30" spans="1:15" x14ac:dyDescent="0.25">
      <c r="A30" s="212">
        <f t="shared" si="5"/>
        <v>43026</v>
      </c>
      <c r="B30" s="213">
        <v>0.3923611111111111</v>
      </c>
      <c r="C30" s="125" t="s">
        <v>139</v>
      </c>
      <c r="D30" s="240" t="s">
        <v>63</v>
      </c>
      <c r="E30" s="215">
        <v>2</v>
      </c>
      <c r="F30" s="216">
        <v>57</v>
      </c>
    </row>
    <row r="31" spans="1:15" x14ac:dyDescent="0.25">
      <c r="A31" s="212">
        <f t="shared" si="5"/>
        <v>43026</v>
      </c>
      <c r="B31" s="213">
        <v>0.3923611111111111</v>
      </c>
      <c r="C31" s="125" t="s">
        <v>601</v>
      </c>
      <c r="D31" s="240" t="s">
        <v>535</v>
      </c>
      <c r="E31" s="215">
        <v>6</v>
      </c>
      <c r="F31" s="216">
        <v>57</v>
      </c>
    </row>
    <row r="32" spans="1:15" x14ac:dyDescent="0.25">
      <c r="A32" s="212">
        <f t="shared" si="5"/>
        <v>43026</v>
      </c>
      <c r="B32" s="213">
        <v>0.44791666666666669</v>
      </c>
      <c r="C32" s="125" t="s">
        <v>551</v>
      </c>
      <c r="D32" s="240" t="s">
        <v>646</v>
      </c>
      <c r="F32" s="216">
        <v>57</v>
      </c>
    </row>
    <row r="33" spans="1:11" x14ac:dyDescent="0.25">
      <c r="A33" s="212">
        <f t="shared" si="5"/>
        <v>43026</v>
      </c>
      <c r="B33" s="213">
        <v>0.44791666666666669</v>
      </c>
      <c r="C33" s="125" t="s">
        <v>412</v>
      </c>
      <c r="D33" s="240" t="s">
        <v>647</v>
      </c>
      <c r="F33" s="216">
        <v>57</v>
      </c>
    </row>
    <row r="34" spans="1:11" x14ac:dyDescent="0.25">
      <c r="A34" s="212">
        <f t="shared" si="5"/>
        <v>43033</v>
      </c>
      <c r="B34" s="213">
        <v>0.28125</v>
      </c>
      <c r="C34" s="125" t="s">
        <v>551</v>
      </c>
      <c r="D34" s="240" t="s">
        <v>78</v>
      </c>
      <c r="E34" s="215">
        <v>7</v>
      </c>
      <c r="F34" s="216">
        <v>57</v>
      </c>
      <c r="H34" s="255" t="s">
        <v>231</v>
      </c>
      <c r="I34" s="255"/>
    </row>
    <row r="35" spans="1:11" x14ac:dyDescent="0.25">
      <c r="A35" s="212">
        <f t="shared" si="5"/>
        <v>43033</v>
      </c>
      <c r="B35" s="213">
        <v>0.28125</v>
      </c>
      <c r="C35" s="125" t="s">
        <v>139</v>
      </c>
      <c r="D35" s="240" t="s">
        <v>171</v>
      </c>
      <c r="E35" s="215">
        <v>2</v>
      </c>
      <c r="F35" s="216">
        <v>57</v>
      </c>
      <c r="H35" s="214" t="s">
        <v>38</v>
      </c>
      <c r="I35" s="232">
        <f t="shared" ref="I35:I42" si="10">SUMIF(C:C, H35,E:E )</f>
        <v>114</v>
      </c>
    </row>
    <row r="36" spans="1:11" x14ac:dyDescent="0.25">
      <c r="A36" s="212">
        <f t="shared" si="5"/>
        <v>43033</v>
      </c>
      <c r="B36" s="213">
        <v>0.33680555555555558</v>
      </c>
      <c r="C36" s="125" t="s">
        <v>39</v>
      </c>
      <c r="D36" s="240" t="s">
        <v>65</v>
      </c>
      <c r="E36" s="215">
        <v>3</v>
      </c>
      <c r="F36" s="216">
        <v>57</v>
      </c>
      <c r="H36" s="214" t="s">
        <v>551</v>
      </c>
      <c r="I36" s="232">
        <f t="shared" si="10"/>
        <v>70</v>
      </c>
      <c r="J36" s="219"/>
    </row>
    <row r="37" spans="1:11" x14ac:dyDescent="0.25">
      <c r="A37" s="212">
        <f t="shared" si="5"/>
        <v>43033</v>
      </c>
      <c r="B37" s="213">
        <v>0.33680555555555558</v>
      </c>
      <c r="C37" s="125" t="s">
        <v>118</v>
      </c>
      <c r="D37" s="240" t="s">
        <v>80</v>
      </c>
      <c r="E37" s="215">
        <v>1</v>
      </c>
      <c r="F37" s="216">
        <v>57</v>
      </c>
      <c r="H37" s="214" t="s">
        <v>39</v>
      </c>
      <c r="I37" s="232">
        <f t="shared" si="10"/>
        <v>62</v>
      </c>
      <c r="J37" s="219"/>
    </row>
    <row r="38" spans="1:11" x14ac:dyDescent="0.25">
      <c r="A38" s="212">
        <f t="shared" si="5"/>
        <v>43033</v>
      </c>
      <c r="B38" s="213">
        <v>0.3923611111111111</v>
      </c>
      <c r="C38" s="125" t="s">
        <v>603</v>
      </c>
      <c r="D38" s="240" t="s">
        <v>107</v>
      </c>
      <c r="E38" s="215">
        <v>3</v>
      </c>
      <c r="F38" s="216">
        <v>57</v>
      </c>
      <c r="H38" s="125" t="s">
        <v>603</v>
      </c>
      <c r="I38" s="232">
        <f t="shared" si="10"/>
        <v>81</v>
      </c>
      <c r="J38" s="219"/>
    </row>
    <row r="39" spans="1:11" x14ac:dyDescent="0.25">
      <c r="A39" s="212">
        <f t="shared" si="5"/>
        <v>43033</v>
      </c>
      <c r="B39" s="213">
        <v>0.3923611111111111</v>
      </c>
      <c r="C39" s="125" t="s">
        <v>412</v>
      </c>
      <c r="D39" s="240" t="s">
        <v>630</v>
      </c>
      <c r="E39" s="215">
        <v>3</v>
      </c>
      <c r="F39" s="216">
        <v>57</v>
      </c>
      <c r="H39" s="214" t="s">
        <v>118</v>
      </c>
      <c r="I39" s="232">
        <f t="shared" si="10"/>
        <v>61</v>
      </c>
      <c r="J39" s="219"/>
    </row>
    <row r="40" spans="1:11" x14ac:dyDescent="0.25">
      <c r="A40" s="212">
        <f t="shared" si="5"/>
        <v>43033</v>
      </c>
      <c r="B40" s="213">
        <v>0.44791666666666669</v>
      </c>
      <c r="C40" s="125" t="s">
        <v>38</v>
      </c>
      <c r="D40" s="240" t="s">
        <v>197</v>
      </c>
      <c r="E40" s="215">
        <v>3</v>
      </c>
      <c r="F40" s="216">
        <v>57</v>
      </c>
      <c r="H40" s="214" t="s">
        <v>139</v>
      </c>
      <c r="I40" s="232">
        <f t="shared" si="10"/>
        <v>72</v>
      </c>
      <c r="J40" s="219"/>
    </row>
    <row r="41" spans="1:11" x14ac:dyDescent="0.25">
      <c r="A41" s="212">
        <f t="shared" si="5"/>
        <v>43033</v>
      </c>
      <c r="B41" s="213">
        <v>0.44791666666666669</v>
      </c>
      <c r="C41" s="125" t="s">
        <v>601</v>
      </c>
      <c r="D41" s="240" t="s">
        <v>535</v>
      </c>
      <c r="E41" s="215">
        <v>4</v>
      </c>
      <c r="F41" s="216">
        <v>57</v>
      </c>
      <c r="H41" s="125" t="s">
        <v>601</v>
      </c>
      <c r="I41" s="232">
        <f t="shared" si="10"/>
        <v>88</v>
      </c>
      <c r="J41" s="219"/>
    </row>
    <row r="42" spans="1:11" x14ac:dyDescent="0.25">
      <c r="A42" s="212">
        <f t="shared" si="5"/>
        <v>43040</v>
      </c>
      <c r="B42" s="213">
        <v>0.28125</v>
      </c>
      <c r="C42" s="125" t="s">
        <v>412</v>
      </c>
      <c r="D42" s="240" t="s">
        <v>630</v>
      </c>
      <c r="E42" s="215">
        <v>2</v>
      </c>
      <c r="F42" s="216">
        <v>57</v>
      </c>
      <c r="H42" s="214" t="s">
        <v>412</v>
      </c>
      <c r="I42" s="232">
        <f t="shared" si="10"/>
        <v>53</v>
      </c>
      <c r="J42" s="219"/>
    </row>
    <row r="43" spans="1:11" x14ac:dyDescent="0.25">
      <c r="A43" s="212">
        <f t="shared" si="5"/>
        <v>43040</v>
      </c>
      <c r="B43" s="213">
        <v>0.28125</v>
      </c>
      <c r="C43" s="125" t="s">
        <v>39</v>
      </c>
      <c r="D43" s="240" t="s">
        <v>65</v>
      </c>
      <c r="E43" s="215">
        <v>6</v>
      </c>
      <c r="F43" s="216">
        <v>57</v>
      </c>
      <c r="I43" s="233"/>
      <c r="J43" s="219"/>
    </row>
    <row r="44" spans="1:11" x14ac:dyDescent="0.25">
      <c r="A44" s="212">
        <f t="shared" si="5"/>
        <v>43040</v>
      </c>
      <c r="B44" s="213">
        <v>0.33680555555555558</v>
      </c>
      <c r="C44" s="125" t="s">
        <v>38</v>
      </c>
      <c r="D44" s="240" t="s">
        <v>197</v>
      </c>
      <c r="E44" s="215">
        <v>12</v>
      </c>
      <c r="F44" s="216">
        <v>57</v>
      </c>
      <c r="I44" s="233"/>
      <c r="J44" s="219"/>
      <c r="K44" s="214"/>
    </row>
    <row r="45" spans="1:11" x14ac:dyDescent="0.25">
      <c r="A45" s="212">
        <f t="shared" si="5"/>
        <v>43040</v>
      </c>
      <c r="B45" s="213">
        <v>0.33680555555555558</v>
      </c>
      <c r="C45" s="125" t="s">
        <v>551</v>
      </c>
      <c r="D45" s="240" t="s">
        <v>78</v>
      </c>
      <c r="E45" s="215">
        <v>5</v>
      </c>
      <c r="F45" s="216">
        <v>57</v>
      </c>
      <c r="H45" s="255" t="s">
        <v>249</v>
      </c>
      <c r="I45" s="255"/>
      <c r="J45" s="255"/>
      <c r="K45" s="214"/>
    </row>
    <row r="46" spans="1:11" x14ac:dyDescent="0.25">
      <c r="A46" s="212">
        <f t="shared" si="5"/>
        <v>43040</v>
      </c>
      <c r="B46" s="213">
        <v>0.3923611111111111</v>
      </c>
      <c r="C46" s="125" t="s">
        <v>118</v>
      </c>
      <c r="D46" s="240" t="s">
        <v>80</v>
      </c>
      <c r="E46" s="215">
        <v>5</v>
      </c>
      <c r="F46" s="216">
        <v>57</v>
      </c>
      <c r="H46" s="234">
        <v>0.28125</v>
      </c>
      <c r="I46" s="216">
        <f>SUMIF(B:B, H46,E:E )</f>
        <v>184</v>
      </c>
      <c r="J46" s="219">
        <f>I46-$I$50</f>
        <v>33.75</v>
      </c>
      <c r="K46" s="214"/>
    </row>
    <row r="47" spans="1:11" x14ac:dyDescent="0.25">
      <c r="A47" s="212">
        <f t="shared" si="5"/>
        <v>43040</v>
      </c>
      <c r="B47" s="213">
        <v>0.3923611111111111</v>
      </c>
      <c r="C47" s="125" t="s">
        <v>601</v>
      </c>
      <c r="D47" s="240" t="s">
        <v>535</v>
      </c>
      <c r="E47" s="215">
        <v>2</v>
      </c>
      <c r="F47" s="216">
        <v>57</v>
      </c>
      <c r="H47" s="234">
        <v>0.33680555555555558</v>
      </c>
      <c r="I47" s="216">
        <f>SUMIF(B:B, H47,E:E )</f>
        <v>166</v>
      </c>
      <c r="J47" s="219">
        <f>I47-$I$50</f>
        <v>15.75</v>
      </c>
      <c r="K47" s="214"/>
    </row>
    <row r="48" spans="1:11" x14ac:dyDescent="0.25">
      <c r="A48" s="212">
        <f t="shared" si="5"/>
        <v>43040</v>
      </c>
      <c r="B48" s="213">
        <v>0.44791666666666669</v>
      </c>
      <c r="C48" s="125" t="s">
        <v>603</v>
      </c>
      <c r="D48" s="240" t="s">
        <v>107</v>
      </c>
      <c r="E48" s="215">
        <v>8</v>
      </c>
      <c r="F48" s="216">
        <v>57</v>
      </c>
      <c r="H48" s="234">
        <v>0.3923611111111111</v>
      </c>
      <c r="I48" s="216">
        <f>SUMIF(B:B, H48,E:E )</f>
        <v>124</v>
      </c>
      <c r="J48" s="219">
        <f>I48-$I$50</f>
        <v>-26.25</v>
      </c>
      <c r="K48" s="214"/>
    </row>
    <row r="49" spans="1:11" x14ac:dyDescent="0.25">
      <c r="A49" s="212">
        <f t="shared" si="5"/>
        <v>43040</v>
      </c>
      <c r="B49" s="213">
        <v>0.44791666666666669</v>
      </c>
      <c r="C49" s="125" t="s">
        <v>139</v>
      </c>
      <c r="D49" s="125" t="s">
        <v>237</v>
      </c>
      <c r="E49" s="215">
        <v>1</v>
      </c>
      <c r="F49" s="216">
        <v>57</v>
      </c>
      <c r="H49" s="234">
        <v>0.44791666666666669</v>
      </c>
      <c r="I49" s="216">
        <f>SUMIF(B:B, H49,E:E )</f>
        <v>127</v>
      </c>
      <c r="J49" s="219">
        <f>I49-$I$50</f>
        <v>-23.25</v>
      </c>
      <c r="K49" s="214"/>
    </row>
    <row r="50" spans="1:11" x14ac:dyDescent="0.25">
      <c r="A50" s="212">
        <f t="shared" si="5"/>
        <v>43047</v>
      </c>
      <c r="B50" s="213">
        <v>0.28125</v>
      </c>
      <c r="C50" s="125" t="s">
        <v>118</v>
      </c>
      <c r="D50" s="240" t="s">
        <v>80</v>
      </c>
      <c r="E50" s="215">
        <v>1</v>
      </c>
      <c r="F50" s="216">
        <v>57</v>
      </c>
      <c r="H50" s="209" t="s">
        <v>251</v>
      </c>
      <c r="I50" s="208">
        <f>AVERAGE(I46:I49)</f>
        <v>150.25</v>
      </c>
      <c r="J50" s="214"/>
      <c r="K50" s="235"/>
    </row>
    <row r="51" spans="1:11" x14ac:dyDescent="0.25">
      <c r="A51" s="212">
        <f t="shared" si="5"/>
        <v>43047</v>
      </c>
      <c r="B51" s="213">
        <v>0.28125</v>
      </c>
      <c r="C51" s="125" t="s">
        <v>551</v>
      </c>
      <c r="D51" s="240" t="s">
        <v>78</v>
      </c>
      <c r="E51" s="215">
        <v>6</v>
      </c>
      <c r="F51" s="216">
        <v>57</v>
      </c>
      <c r="I51" s="235"/>
      <c r="J51" s="214"/>
      <c r="K51" s="214"/>
    </row>
    <row r="52" spans="1:11" x14ac:dyDescent="0.25">
      <c r="A52" s="212">
        <f t="shared" si="5"/>
        <v>43047</v>
      </c>
      <c r="B52" s="213">
        <v>0.33680555555555558</v>
      </c>
      <c r="C52" s="125" t="s">
        <v>412</v>
      </c>
      <c r="D52" s="120" t="s">
        <v>630</v>
      </c>
      <c r="E52" s="215">
        <v>2</v>
      </c>
      <c r="F52" s="216">
        <v>57</v>
      </c>
      <c r="H52" s="209" t="s">
        <v>250</v>
      </c>
      <c r="I52" s="209"/>
      <c r="J52" s="209"/>
      <c r="K52" s="214"/>
    </row>
    <row r="53" spans="1:11" x14ac:dyDescent="0.25">
      <c r="A53" s="212">
        <f t="shared" si="5"/>
        <v>43047</v>
      </c>
      <c r="B53" s="213">
        <v>0.33680555555555558</v>
      </c>
      <c r="C53" s="125" t="s">
        <v>139</v>
      </c>
      <c r="D53" s="240" t="s">
        <v>63</v>
      </c>
      <c r="E53" s="215">
        <v>6</v>
      </c>
      <c r="F53" s="216">
        <v>57</v>
      </c>
      <c r="H53" s="212">
        <v>43005</v>
      </c>
      <c r="I53" s="232">
        <f t="shared" ref="I53:I83" si="11">SUMIF(A:A, H53,E:E )</f>
        <v>38</v>
      </c>
      <c r="J53" s="236">
        <f t="shared" ref="J53:J83" si="12">IF(I53&gt;0,I53-$I$84,"")</f>
        <v>7.9499999999999993</v>
      </c>
      <c r="K53" s="214"/>
    </row>
    <row r="54" spans="1:11" x14ac:dyDescent="0.25">
      <c r="A54" s="212">
        <f t="shared" si="5"/>
        <v>43047</v>
      </c>
      <c r="B54" s="213">
        <v>0.3923611111111111</v>
      </c>
      <c r="C54" s="125" t="s">
        <v>603</v>
      </c>
      <c r="D54" s="240" t="s">
        <v>107</v>
      </c>
      <c r="E54" s="215">
        <v>2</v>
      </c>
      <c r="F54" s="216">
        <v>57</v>
      </c>
      <c r="H54" s="212">
        <f>H53+7</f>
        <v>43012</v>
      </c>
      <c r="I54" s="232">
        <f t="shared" si="11"/>
        <v>32</v>
      </c>
      <c r="J54" s="236">
        <f t="shared" si="12"/>
        <v>1.9499999999999993</v>
      </c>
      <c r="K54" s="214"/>
    </row>
    <row r="55" spans="1:11" x14ac:dyDescent="0.25">
      <c r="A55" s="212">
        <f t="shared" si="5"/>
        <v>43047</v>
      </c>
      <c r="B55" s="213">
        <v>0.3923611111111111</v>
      </c>
      <c r="C55" s="125" t="s">
        <v>38</v>
      </c>
      <c r="D55" s="240" t="s">
        <v>197</v>
      </c>
      <c r="E55" s="215">
        <v>2</v>
      </c>
      <c r="F55" s="216">
        <v>57</v>
      </c>
      <c r="H55" s="212">
        <f t="shared" ref="H55:H83" si="13">H54+7</f>
        <v>43019</v>
      </c>
      <c r="I55" s="232">
        <f t="shared" si="11"/>
        <v>30</v>
      </c>
      <c r="J55" s="236">
        <f t="shared" si="12"/>
        <v>-5.0000000000000711E-2</v>
      </c>
      <c r="K55" s="214"/>
    </row>
    <row r="56" spans="1:11" x14ac:dyDescent="0.25">
      <c r="A56" s="212">
        <f t="shared" si="5"/>
        <v>43047</v>
      </c>
      <c r="B56" s="213">
        <v>0.44791666666666669</v>
      </c>
      <c r="C56" s="125" t="s">
        <v>601</v>
      </c>
      <c r="D56" s="240" t="s">
        <v>535</v>
      </c>
      <c r="E56" s="215">
        <v>4</v>
      </c>
      <c r="F56" s="216">
        <v>57</v>
      </c>
      <c r="H56" s="212">
        <f t="shared" si="13"/>
        <v>43026</v>
      </c>
      <c r="I56" s="232">
        <f t="shared" si="11"/>
        <v>17</v>
      </c>
      <c r="J56" s="236">
        <f>IF(I56&gt;0,I56-$I$84,"")</f>
        <v>-13.05</v>
      </c>
      <c r="K56" s="214"/>
    </row>
    <row r="57" spans="1:11" x14ac:dyDescent="0.25">
      <c r="A57" s="212">
        <f t="shared" si="5"/>
        <v>43047</v>
      </c>
      <c r="B57" s="213">
        <v>0.44791666666666669</v>
      </c>
      <c r="C57" s="125" t="s">
        <v>39</v>
      </c>
      <c r="D57" s="240" t="s">
        <v>65</v>
      </c>
      <c r="E57" s="215">
        <v>5</v>
      </c>
      <c r="F57" s="216">
        <v>57</v>
      </c>
      <c r="H57" s="212">
        <f t="shared" si="13"/>
        <v>43033</v>
      </c>
      <c r="I57" s="232">
        <f t="shared" si="11"/>
        <v>26</v>
      </c>
      <c r="J57" s="236">
        <f t="shared" si="12"/>
        <v>-4.0500000000000007</v>
      </c>
      <c r="K57" s="214"/>
    </row>
    <row r="58" spans="1:11" x14ac:dyDescent="0.25">
      <c r="A58" s="212">
        <f t="shared" si="5"/>
        <v>43054</v>
      </c>
      <c r="B58" s="213">
        <v>0.28125</v>
      </c>
      <c r="C58" s="125" t="s">
        <v>601</v>
      </c>
      <c r="D58" s="240" t="s">
        <v>171</v>
      </c>
      <c r="E58" s="215">
        <v>14</v>
      </c>
      <c r="F58" s="216">
        <v>57</v>
      </c>
      <c r="H58" s="212">
        <f t="shared" si="13"/>
        <v>43040</v>
      </c>
      <c r="I58" s="232">
        <f t="shared" si="11"/>
        <v>41</v>
      </c>
      <c r="J58" s="236">
        <f t="shared" si="12"/>
        <v>10.95</v>
      </c>
      <c r="K58" s="214"/>
    </row>
    <row r="59" spans="1:11" x14ac:dyDescent="0.25">
      <c r="A59" s="212">
        <f t="shared" si="5"/>
        <v>43054</v>
      </c>
      <c r="B59" s="213">
        <v>0.28125</v>
      </c>
      <c r="C59" s="125" t="s">
        <v>551</v>
      </c>
      <c r="D59" s="240" t="s">
        <v>78</v>
      </c>
      <c r="E59" s="215">
        <v>2</v>
      </c>
      <c r="F59" s="216">
        <v>57</v>
      </c>
      <c r="H59" s="212">
        <f t="shared" si="13"/>
        <v>43047</v>
      </c>
      <c r="I59" s="232">
        <f t="shared" si="11"/>
        <v>28</v>
      </c>
      <c r="J59" s="236">
        <f t="shared" si="12"/>
        <v>-2.0500000000000007</v>
      </c>
      <c r="K59" s="214"/>
    </row>
    <row r="60" spans="1:11" x14ac:dyDescent="0.25">
      <c r="A60" s="212">
        <f t="shared" si="5"/>
        <v>43054</v>
      </c>
      <c r="B60" s="213">
        <v>0.33680555555555558</v>
      </c>
      <c r="C60" s="125" t="s">
        <v>412</v>
      </c>
      <c r="D60" s="240" t="s">
        <v>630</v>
      </c>
      <c r="E60" s="215">
        <v>1</v>
      </c>
      <c r="F60" s="216">
        <v>57</v>
      </c>
      <c r="H60" s="212">
        <f>H59+7</f>
        <v>43054</v>
      </c>
      <c r="I60" s="232">
        <f t="shared" si="11"/>
        <v>35</v>
      </c>
      <c r="J60" s="236">
        <f t="shared" si="12"/>
        <v>4.9499999999999993</v>
      </c>
      <c r="K60" s="214"/>
    </row>
    <row r="61" spans="1:11" x14ac:dyDescent="0.25">
      <c r="A61" s="212">
        <f t="shared" si="5"/>
        <v>43054</v>
      </c>
      <c r="B61" s="213">
        <v>0.33680555555555558</v>
      </c>
      <c r="C61" s="125" t="s">
        <v>38</v>
      </c>
      <c r="D61" s="125" t="s">
        <v>197</v>
      </c>
      <c r="E61" s="215">
        <v>9</v>
      </c>
      <c r="F61" s="216">
        <v>57</v>
      </c>
      <c r="H61" s="212">
        <f t="shared" si="13"/>
        <v>43061</v>
      </c>
      <c r="I61" s="232">
        <f t="shared" si="11"/>
        <v>27</v>
      </c>
      <c r="J61" s="236">
        <f t="shared" si="12"/>
        <v>-3.0500000000000007</v>
      </c>
      <c r="K61" s="214"/>
    </row>
    <row r="62" spans="1:11" x14ac:dyDescent="0.25">
      <c r="A62" s="212">
        <f t="shared" si="5"/>
        <v>43054</v>
      </c>
      <c r="B62" s="213">
        <v>0.3923611111111111</v>
      </c>
      <c r="C62" s="125" t="s">
        <v>118</v>
      </c>
      <c r="D62" s="125" t="s">
        <v>80</v>
      </c>
      <c r="E62" s="215">
        <v>3</v>
      </c>
      <c r="F62" s="216">
        <v>57</v>
      </c>
      <c r="H62" s="212">
        <f>H61+14</f>
        <v>43075</v>
      </c>
      <c r="I62" s="232">
        <f>SUMIF(A:A, H62,E:E )</f>
        <v>0</v>
      </c>
      <c r="J62" s="236" t="str">
        <f t="shared" si="12"/>
        <v/>
      </c>
      <c r="K62" s="214"/>
    </row>
    <row r="63" spans="1:11" x14ac:dyDescent="0.25">
      <c r="A63" s="212">
        <f t="shared" si="5"/>
        <v>43054</v>
      </c>
      <c r="B63" s="213">
        <v>0.3923611111111111</v>
      </c>
      <c r="C63" s="125" t="s">
        <v>603</v>
      </c>
      <c r="D63" s="125" t="s">
        <v>107</v>
      </c>
      <c r="E63" s="215">
        <v>0</v>
      </c>
      <c r="F63" s="216">
        <v>57</v>
      </c>
      <c r="H63" s="212">
        <f>H62+7</f>
        <v>43082</v>
      </c>
      <c r="I63" s="232">
        <f t="shared" si="11"/>
        <v>38</v>
      </c>
      <c r="J63" s="236">
        <f t="shared" si="12"/>
        <v>7.9499999999999993</v>
      </c>
      <c r="K63" s="214"/>
    </row>
    <row r="64" spans="1:11" x14ac:dyDescent="0.25">
      <c r="A64" s="212">
        <f t="shared" si="5"/>
        <v>43054</v>
      </c>
      <c r="B64" s="213">
        <v>0.44791666666666669</v>
      </c>
      <c r="C64" s="125" t="s">
        <v>39</v>
      </c>
      <c r="D64" s="125" t="s">
        <v>65</v>
      </c>
      <c r="E64" s="215">
        <v>5</v>
      </c>
      <c r="F64" s="216">
        <v>57</v>
      </c>
      <c r="H64" s="212">
        <f t="shared" si="13"/>
        <v>43089</v>
      </c>
      <c r="I64" s="232">
        <f t="shared" si="11"/>
        <v>34</v>
      </c>
      <c r="J64" s="236">
        <f t="shared" si="12"/>
        <v>3.9499999999999993</v>
      </c>
      <c r="K64" s="214"/>
    </row>
    <row r="65" spans="1:11" x14ac:dyDescent="0.25">
      <c r="A65" s="212">
        <f t="shared" si="5"/>
        <v>43054</v>
      </c>
      <c r="B65" s="213">
        <v>0.44791666666666669</v>
      </c>
      <c r="C65" s="125" t="s">
        <v>139</v>
      </c>
      <c r="D65" s="125" t="s">
        <v>63</v>
      </c>
      <c r="E65" s="215">
        <v>1</v>
      </c>
      <c r="F65" s="216">
        <v>57</v>
      </c>
      <c r="H65" s="212">
        <f>H64+14</f>
        <v>43103</v>
      </c>
      <c r="I65" s="232">
        <f t="shared" si="11"/>
        <v>25</v>
      </c>
      <c r="J65" s="236">
        <f>IF(I65&gt;0,I65-$I$84,"")</f>
        <v>-5.0500000000000007</v>
      </c>
      <c r="K65" s="214"/>
    </row>
    <row r="66" spans="1:11" x14ac:dyDescent="0.25">
      <c r="A66" s="212">
        <f t="shared" si="5"/>
        <v>43061</v>
      </c>
      <c r="B66" s="213">
        <v>0.28125</v>
      </c>
      <c r="C66" s="125" t="s">
        <v>139</v>
      </c>
      <c r="D66" s="125" t="s">
        <v>63</v>
      </c>
      <c r="E66" s="215">
        <v>4</v>
      </c>
      <c r="F66" s="216">
        <v>57</v>
      </c>
      <c r="H66" s="212">
        <f t="shared" si="13"/>
        <v>43110</v>
      </c>
      <c r="I66" s="232">
        <f t="shared" si="11"/>
        <v>49</v>
      </c>
      <c r="J66" s="236">
        <f t="shared" si="12"/>
        <v>18.95</v>
      </c>
      <c r="K66" s="214"/>
    </row>
    <row r="67" spans="1:11" x14ac:dyDescent="0.25">
      <c r="A67" s="212">
        <f t="shared" si="5"/>
        <v>43061</v>
      </c>
      <c r="B67" s="213">
        <v>0.28125</v>
      </c>
      <c r="C67" s="125" t="s">
        <v>38</v>
      </c>
      <c r="D67" s="125" t="s">
        <v>197</v>
      </c>
      <c r="E67" s="215">
        <v>8</v>
      </c>
      <c r="F67" s="216">
        <v>57</v>
      </c>
      <c r="H67" s="212">
        <f t="shared" si="13"/>
        <v>43117</v>
      </c>
      <c r="I67" s="232">
        <f t="shared" si="11"/>
        <v>34</v>
      </c>
      <c r="J67" s="236">
        <f t="shared" si="12"/>
        <v>3.9499999999999993</v>
      </c>
      <c r="K67" s="214"/>
    </row>
    <row r="68" spans="1:11" x14ac:dyDescent="0.25">
      <c r="A68" s="212">
        <f t="shared" si="5"/>
        <v>43061</v>
      </c>
      <c r="B68" s="213">
        <v>0.33680555555555558</v>
      </c>
      <c r="C68" s="125" t="s">
        <v>551</v>
      </c>
      <c r="D68" s="125" t="s">
        <v>78</v>
      </c>
      <c r="E68" s="215">
        <v>4</v>
      </c>
      <c r="F68" s="216">
        <v>57</v>
      </c>
      <c r="H68" s="212">
        <f t="shared" si="13"/>
        <v>43124</v>
      </c>
      <c r="I68" s="232">
        <f t="shared" si="11"/>
        <v>33</v>
      </c>
      <c r="J68" s="236">
        <f t="shared" si="12"/>
        <v>2.9499999999999993</v>
      </c>
      <c r="K68" s="214"/>
    </row>
    <row r="69" spans="1:11" x14ac:dyDescent="0.25">
      <c r="A69" s="212">
        <f t="shared" si="5"/>
        <v>43061</v>
      </c>
      <c r="B69" s="213">
        <v>0.33680555555555558</v>
      </c>
      <c r="C69" s="125" t="s">
        <v>39</v>
      </c>
      <c r="D69" s="125" t="s">
        <v>65</v>
      </c>
      <c r="E69" s="215">
        <v>2</v>
      </c>
      <c r="F69" s="216">
        <v>57</v>
      </c>
      <c r="H69" s="212">
        <f t="shared" si="13"/>
        <v>43131</v>
      </c>
      <c r="I69" s="232">
        <f t="shared" si="11"/>
        <v>25</v>
      </c>
      <c r="J69" s="236">
        <f t="shared" si="12"/>
        <v>-5.0500000000000007</v>
      </c>
      <c r="K69" s="214"/>
    </row>
    <row r="70" spans="1:11" x14ac:dyDescent="0.25">
      <c r="A70" s="212">
        <f t="shared" si="5"/>
        <v>43061</v>
      </c>
      <c r="B70" s="213">
        <v>0.3923611111111111</v>
      </c>
      <c r="C70" s="125" t="s">
        <v>118</v>
      </c>
      <c r="D70" s="125" t="s">
        <v>80</v>
      </c>
      <c r="E70" s="215">
        <v>3</v>
      </c>
      <c r="F70" s="216">
        <v>57</v>
      </c>
      <c r="H70" s="212">
        <f t="shared" si="13"/>
        <v>43138</v>
      </c>
      <c r="I70" s="232">
        <f t="shared" si="11"/>
        <v>30</v>
      </c>
      <c r="J70" s="236">
        <f t="shared" si="12"/>
        <v>-5.0000000000000711E-2</v>
      </c>
      <c r="K70" s="214"/>
    </row>
    <row r="71" spans="1:11" x14ac:dyDescent="0.25">
      <c r="A71" s="212">
        <f t="shared" si="5"/>
        <v>43061</v>
      </c>
      <c r="B71" s="213">
        <v>0.3923611111111111</v>
      </c>
      <c r="C71" s="125" t="s">
        <v>412</v>
      </c>
      <c r="D71" s="125" t="s">
        <v>78</v>
      </c>
      <c r="E71" s="215">
        <v>0</v>
      </c>
      <c r="F71" s="216">
        <v>9</v>
      </c>
      <c r="H71" s="212">
        <f t="shared" si="13"/>
        <v>43145</v>
      </c>
      <c r="I71" s="232">
        <f t="shared" si="11"/>
        <v>28</v>
      </c>
      <c r="J71" s="236">
        <f t="shared" si="12"/>
        <v>-2.0500000000000007</v>
      </c>
      <c r="K71" s="214"/>
    </row>
    <row r="72" spans="1:11" x14ac:dyDescent="0.25">
      <c r="A72" s="212">
        <f>A63+7</f>
        <v>43061</v>
      </c>
      <c r="B72" s="213">
        <v>0.3923611111111111</v>
      </c>
      <c r="C72" s="125" t="s">
        <v>412</v>
      </c>
      <c r="D72" s="125" t="s">
        <v>630</v>
      </c>
      <c r="E72" s="215">
        <v>3</v>
      </c>
      <c r="F72" s="216">
        <f>57-9</f>
        <v>48</v>
      </c>
      <c r="H72" s="212">
        <f t="shared" si="13"/>
        <v>43152</v>
      </c>
      <c r="I72" s="232">
        <f t="shared" si="11"/>
        <v>30</v>
      </c>
      <c r="J72" s="236">
        <f t="shared" si="12"/>
        <v>-5.0000000000000711E-2</v>
      </c>
      <c r="K72" s="214"/>
    </row>
    <row r="73" spans="1:11" x14ac:dyDescent="0.25">
      <c r="A73" s="212">
        <f>A64+7</f>
        <v>43061</v>
      </c>
      <c r="B73" s="213">
        <v>0.44791666666666669</v>
      </c>
      <c r="C73" s="125" t="s">
        <v>601</v>
      </c>
      <c r="D73" s="214" t="s">
        <v>535</v>
      </c>
      <c r="E73" s="215">
        <v>0</v>
      </c>
      <c r="F73" s="216">
        <v>57</v>
      </c>
      <c r="H73" s="212">
        <f t="shared" si="13"/>
        <v>43159</v>
      </c>
      <c r="I73" s="232">
        <f t="shared" si="11"/>
        <v>1</v>
      </c>
      <c r="J73" s="236">
        <f t="shared" si="12"/>
        <v>-29.05</v>
      </c>
      <c r="K73" s="214"/>
    </row>
    <row r="74" spans="1:11" x14ac:dyDescent="0.25">
      <c r="A74" s="212">
        <f>A65+7</f>
        <v>43061</v>
      </c>
      <c r="B74" s="213">
        <v>0.44791666666666669</v>
      </c>
      <c r="C74" s="125" t="s">
        <v>603</v>
      </c>
      <c r="D74" s="125" t="s">
        <v>107</v>
      </c>
      <c r="E74" s="215">
        <v>3</v>
      </c>
      <c r="F74" s="216">
        <v>57</v>
      </c>
      <c r="H74" s="212">
        <f t="shared" si="13"/>
        <v>43166</v>
      </c>
      <c r="I74" s="232">
        <f t="shared" si="11"/>
        <v>0</v>
      </c>
      <c r="J74" s="236" t="str">
        <f>IF(I74&gt;0,I74-$I$84,"")</f>
        <v/>
      </c>
      <c r="K74" s="214"/>
    </row>
    <row r="75" spans="1:11" x14ac:dyDescent="0.25">
      <c r="A75" s="212">
        <f>A66+14</f>
        <v>43075</v>
      </c>
      <c r="B75" s="213">
        <v>0.28125</v>
      </c>
      <c r="C75" s="125" t="s">
        <v>601</v>
      </c>
      <c r="F75" s="216">
        <v>57</v>
      </c>
      <c r="H75" s="212">
        <f t="shared" si="13"/>
        <v>43173</v>
      </c>
      <c r="I75" s="232">
        <f t="shared" si="11"/>
        <v>0</v>
      </c>
      <c r="J75" s="236" t="str">
        <f t="shared" si="12"/>
        <v/>
      </c>
    </row>
    <row r="76" spans="1:11" x14ac:dyDescent="0.25">
      <c r="A76" s="212">
        <f t="shared" ref="A76:A82" si="14">A67+14</f>
        <v>43075</v>
      </c>
      <c r="B76" s="213">
        <v>0.28125</v>
      </c>
      <c r="C76" s="125" t="s">
        <v>412</v>
      </c>
      <c r="F76" s="216">
        <v>57</v>
      </c>
      <c r="H76" s="212">
        <f t="shared" si="13"/>
        <v>43180</v>
      </c>
      <c r="I76" s="232">
        <f t="shared" si="11"/>
        <v>0</v>
      </c>
      <c r="J76" s="236" t="str">
        <f t="shared" si="12"/>
        <v/>
      </c>
    </row>
    <row r="77" spans="1:11" x14ac:dyDescent="0.25">
      <c r="A77" s="212">
        <f t="shared" si="14"/>
        <v>43075</v>
      </c>
      <c r="B77" s="213">
        <v>0.33680555555555558</v>
      </c>
      <c r="C77" s="125" t="s">
        <v>139</v>
      </c>
      <c r="F77" s="216">
        <v>57</v>
      </c>
      <c r="H77" s="212">
        <f t="shared" si="13"/>
        <v>43187</v>
      </c>
      <c r="I77" s="232">
        <f t="shared" si="11"/>
        <v>0</v>
      </c>
      <c r="J77" s="236" t="str">
        <f t="shared" si="12"/>
        <v/>
      </c>
    </row>
    <row r="78" spans="1:11" x14ac:dyDescent="0.25">
      <c r="A78" s="212">
        <f t="shared" si="14"/>
        <v>43075</v>
      </c>
      <c r="B78" s="213">
        <v>0.33680555555555558</v>
      </c>
      <c r="C78" s="125" t="s">
        <v>118</v>
      </c>
      <c r="F78" s="216">
        <v>57</v>
      </c>
      <c r="H78" s="212">
        <f t="shared" si="13"/>
        <v>43194</v>
      </c>
      <c r="I78" s="232">
        <f t="shared" si="11"/>
        <v>0</v>
      </c>
      <c r="J78" s="236" t="str">
        <f t="shared" si="12"/>
        <v/>
      </c>
    </row>
    <row r="79" spans="1:11" x14ac:dyDescent="0.25">
      <c r="A79" s="212">
        <f t="shared" si="14"/>
        <v>43075</v>
      </c>
      <c r="B79" s="213">
        <v>0.3923611111111111</v>
      </c>
      <c r="C79" s="125" t="s">
        <v>39</v>
      </c>
      <c r="F79" s="216">
        <v>57</v>
      </c>
      <c r="H79" s="212">
        <f t="shared" si="13"/>
        <v>43201</v>
      </c>
      <c r="I79" s="232">
        <f t="shared" si="11"/>
        <v>0</v>
      </c>
      <c r="J79" s="236" t="str">
        <f t="shared" si="12"/>
        <v/>
      </c>
    </row>
    <row r="80" spans="1:11" x14ac:dyDescent="0.25">
      <c r="A80" s="212">
        <f t="shared" si="14"/>
        <v>43075</v>
      </c>
      <c r="B80" s="213">
        <v>0.3923611111111111</v>
      </c>
      <c r="C80" s="125" t="s">
        <v>38</v>
      </c>
      <c r="F80" s="216">
        <v>57</v>
      </c>
      <c r="H80" s="212">
        <f t="shared" si="13"/>
        <v>43208</v>
      </c>
      <c r="I80" s="232">
        <f t="shared" si="11"/>
        <v>0</v>
      </c>
      <c r="J80" s="236" t="str">
        <f t="shared" si="12"/>
        <v/>
      </c>
    </row>
    <row r="81" spans="1:15" x14ac:dyDescent="0.25">
      <c r="A81" s="212">
        <f t="shared" si="14"/>
        <v>43075</v>
      </c>
      <c r="B81" s="213">
        <v>0.44791666666666669</v>
      </c>
      <c r="C81" s="125" t="s">
        <v>551</v>
      </c>
      <c r="F81" s="216">
        <v>57</v>
      </c>
      <c r="H81" s="212">
        <f t="shared" si="13"/>
        <v>43215</v>
      </c>
      <c r="I81" s="232">
        <f t="shared" si="11"/>
        <v>0</v>
      </c>
      <c r="J81" s="236" t="str">
        <f t="shared" si="12"/>
        <v/>
      </c>
    </row>
    <row r="82" spans="1:15" x14ac:dyDescent="0.25">
      <c r="A82" s="212">
        <f t="shared" si="14"/>
        <v>43075</v>
      </c>
      <c r="B82" s="213">
        <v>0.44791666666666669</v>
      </c>
      <c r="C82" s="125" t="s">
        <v>603</v>
      </c>
      <c r="F82" s="216">
        <v>57</v>
      </c>
      <c r="H82" s="212">
        <f t="shared" si="13"/>
        <v>43222</v>
      </c>
      <c r="I82" s="232">
        <f t="shared" si="11"/>
        <v>0</v>
      </c>
      <c r="J82" s="236" t="str">
        <f t="shared" si="12"/>
        <v/>
      </c>
    </row>
    <row r="83" spans="1:15" x14ac:dyDescent="0.25">
      <c r="A83" s="212">
        <f>A75+7</f>
        <v>43082</v>
      </c>
      <c r="B83" s="213">
        <v>0.28125</v>
      </c>
      <c r="C83" s="125" t="s">
        <v>603</v>
      </c>
      <c r="D83" s="125" t="s">
        <v>107</v>
      </c>
      <c r="E83" s="215">
        <v>7</v>
      </c>
      <c r="F83" s="216">
        <v>57</v>
      </c>
      <c r="H83" s="212">
        <f t="shared" si="13"/>
        <v>43229</v>
      </c>
      <c r="I83" s="232">
        <f t="shared" si="11"/>
        <v>0</v>
      </c>
      <c r="J83" s="236" t="str">
        <f t="shared" si="12"/>
        <v/>
      </c>
      <c r="L83" s="209"/>
      <c r="M83" s="239"/>
      <c r="N83" s="209"/>
      <c r="O83" s="209"/>
    </row>
    <row r="84" spans="1:15" x14ac:dyDescent="0.25">
      <c r="A84" s="212">
        <f t="shared" ref="A84:A147" si="15">A76+7</f>
        <v>43082</v>
      </c>
      <c r="B84" s="213">
        <v>0.28125</v>
      </c>
      <c r="C84" s="125" t="s">
        <v>39</v>
      </c>
      <c r="D84" s="125" t="s">
        <v>65</v>
      </c>
      <c r="E84" s="215">
        <v>4</v>
      </c>
      <c r="F84" s="216">
        <v>57</v>
      </c>
      <c r="H84" s="209" t="s">
        <v>251</v>
      </c>
      <c r="I84" s="208">
        <f>AVERAGEIF(I53:I80,"&gt;0")</f>
        <v>30.05</v>
      </c>
      <c r="J84" s="214"/>
      <c r="K84" s="214"/>
      <c r="N84" s="219"/>
      <c r="O84" s="216"/>
    </row>
    <row r="85" spans="1:15" x14ac:dyDescent="0.25">
      <c r="A85" s="212">
        <f t="shared" si="15"/>
        <v>43082</v>
      </c>
      <c r="B85" s="213">
        <v>0.33680555555555558</v>
      </c>
      <c r="C85" s="125" t="s">
        <v>139</v>
      </c>
      <c r="D85" s="125" t="s">
        <v>107</v>
      </c>
      <c r="E85" s="215">
        <v>2</v>
      </c>
      <c r="F85" s="216">
        <v>57</v>
      </c>
      <c r="H85" s="216"/>
      <c r="I85" s="214"/>
      <c r="J85" s="214"/>
      <c r="K85" s="214"/>
      <c r="N85" s="219"/>
      <c r="O85" s="216"/>
    </row>
    <row r="86" spans="1:15" x14ac:dyDescent="0.25">
      <c r="A86" s="212">
        <f t="shared" si="15"/>
        <v>43082</v>
      </c>
      <c r="B86" s="213">
        <v>0.33680555555555558</v>
      </c>
      <c r="C86" s="125" t="s">
        <v>601</v>
      </c>
      <c r="D86" s="125" t="s">
        <v>535</v>
      </c>
      <c r="E86" s="215">
        <v>9</v>
      </c>
      <c r="F86" s="216">
        <v>57</v>
      </c>
      <c r="H86" s="216"/>
      <c r="I86" s="214"/>
      <c r="J86" s="214"/>
      <c r="K86" s="214"/>
      <c r="N86" s="219"/>
      <c r="O86" s="216"/>
    </row>
    <row r="87" spans="1:15" x14ac:dyDescent="0.25">
      <c r="A87" s="212">
        <f t="shared" si="15"/>
        <v>43082</v>
      </c>
      <c r="B87" s="213">
        <v>0.3923611111111111</v>
      </c>
      <c r="C87" s="125" t="s">
        <v>551</v>
      </c>
      <c r="D87" s="125" t="s">
        <v>78</v>
      </c>
      <c r="E87" s="215">
        <v>4</v>
      </c>
      <c r="F87" s="216">
        <v>57</v>
      </c>
      <c r="H87" s="216"/>
      <c r="I87" s="214"/>
      <c r="J87" s="214"/>
      <c r="K87" s="214"/>
      <c r="N87" s="219"/>
      <c r="O87" s="216"/>
    </row>
    <row r="88" spans="1:15" x14ac:dyDescent="0.25">
      <c r="A88" s="212">
        <f t="shared" si="15"/>
        <v>43082</v>
      </c>
      <c r="B88" s="213">
        <v>0.3923611111111111</v>
      </c>
      <c r="C88" s="125" t="s">
        <v>412</v>
      </c>
      <c r="D88" s="125" t="s">
        <v>630</v>
      </c>
      <c r="E88" s="215">
        <v>1</v>
      </c>
      <c r="F88" s="216">
        <v>57</v>
      </c>
      <c r="H88" s="216"/>
      <c r="I88" s="214"/>
      <c r="J88" s="214"/>
      <c r="K88" s="214"/>
      <c r="N88" s="219"/>
      <c r="O88" s="216"/>
    </row>
    <row r="89" spans="1:15" x14ac:dyDescent="0.25">
      <c r="A89" s="212">
        <f t="shared" si="15"/>
        <v>43082</v>
      </c>
      <c r="B89" s="213">
        <v>0.44791666666666669</v>
      </c>
      <c r="C89" s="125" t="s">
        <v>38</v>
      </c>
      <c r="D89" s="125" t="s">
        <v>197</v>
      </c>
      <c r="E89" s="215">
        <v>7</v>
      </c>
      <c r="F89" s="216">
        <v>57</v>
      </c>
      <c r="H89" s="216"/>
      <c r="I89" s="214"/>
      <c r="J89" s="214"/>
      <c r="K89" s="214"/>
      <c r="N89" s="219"/>
      <c r="O89" s="216"/>
    </row>
    <row r="90" spans="1:15" x14ac:dyDescent="0.25">
      <c r="A90" s="212">
        <f t="shared" si="15"/>
        <v>43082</v>
      </c>
      <c r="B90" s="213">
        <v>0.44791666666666669</v>
      </c>
      <c r="C90" s="125" t="s">
        <v>118</v>
      </c>
      <c r="D90" s="125" t="s">
        <v>80</v>
      </c>
      <c r="E90" s="215">
        <v>4</v>
      </c>
      <c r="F90" s="216">
        <v>57</v>
      </c>
    </row>
    <row r="91" spans="1:15" x14ac:dyDescent="0.25">
      <c r="A91" s="212">
        <f t="shared" si="15"/>
        <v>43089</v>
      </c>
      <c r="B91" s="213">
        <v>0.28125</v>
      </c>
      <c r="C91" s="125" t="s">
        <v>118</v>
      </c>
      <c r="D91" s="125" t="s">
        <v>80</v>
      </c>
      <c r="E91" s="215">
        <v>4</v>
      </c>
      <c r="F91" s="216">
        <v>57</v>
      </c>
    </row>
    <row r="92" spans="1:15" x14ac:dyDescent="0.25">
      <c r="A92" s="212">
        <f t="shared" si="15"/>
        <v>43089</v>
      </c>
      <c r="B92" s="213">
        <v>0.28125</v>
      </c>
      <c r="C92" s="125" t="s">
        <v>39</v>
      </c>
      <c r="D92" s="125" t="s">
        <v>65</v>
      </c>
      <c r="E92" s="215">
        <v>7</v>
      </c>
      <c r="F92" s="216">
        <v>57</v>
      </c>
    </row>
    <row r="93" spans="1:15" x14ac:dyDescent="0.25">
      <c r="A93" s="212">
        <f t="shared" si="15"/>
        <v>43089</v>
      </c>
      <c r="B93" s="213">
        <v>0.33680555555555558</v>
      </c>
      <c r="C93" s="125" t="s">
        <v>603</v>
      </c>
      <c r="D93" s="125" t="s">
        <v>689</v>
      </c>
      <c r="F93" s="216">
        <v>57</v>
      </c>
    </row>
    <row r="94" spans="1:15" x14ac:dyDescent="0.25">
      <c r="A94" s="212">
        <f t="shared" si="15"/>
        <v>43089</v>
      </c>
      <c r="B94" s="213">
        <v>0.33680555555555558</v>
      </c>
      <c r="C94" s="125" t="s">
        <v>412</v>
      </c>
      <c r="D94" s="125" t="s">
        <v>647</v>
      </c>
      <c r="F94" s="216">
        <v>57</v>
      </c>
    </row>
    <row r="95" spans="1:15" x14ac:dyDescent="0.25">
      <c r="A95" s="212">
        <f t="shared" si="15"/>
        <v>43089</v>
      </c>
      <c r="B95" s="213">
        <v>0.3923611111111111</v>
      </c>
      <c r="C95" s="125" t="s">
        <v>38</v>
      </c>
      <c r="D95" s="125" t="s">
        <v>290</v>
      </c>
      <c r="E95" s="215">
        <v>2</v>
      </c>
      <c r="F95" s="216">
        <v>57</v>
      </c>
    </row>
    <row r="96" spans="1:15" x14ac:dyDescent="0.25">
      <c r="A96" s="212">
        <f t="shared" si="15"/>
        <v>43089</v>
      </c>
      <c r="B96" s="213">
        <v>0.3923611111111111</v>
      </c>
      <c r="C96" s="125" t="s">
        <v>601</v>
      </c>
      <c r="D96" s="125" t="s">
        <v>535</v>
      </c>
      <c r="E96" s="215">
        <v>7</v>
      </c>
      <c r="F96" s="216">
        <v>57</v>
      </c>
    </row>
    <row r="97" spans="1:6" x14ac:dyDescent="0.25">
      <c r="A97" s="212">
        <f t="shared" si="15"/>
        <v>43089</v>
      </c>
      <c r="B97" s="213">
        <v>0.44791666666666669</v>
      </c>
      <c r="C97" s="125" t="s">
        <v>139</v>
      </c>
      <c r="D97" s="125" t="s">
        <v>237</v>
      </c>
      <c r="E97" s="215">
        <v>6</v>
      </c>
      <c r="F97" s="216">
        <v>57</v>
      </c>
    </row>
    <row r="98" spans="1:6" x14ac:dyDescent="0.25">
      <c r="A98" s="212">
        <f t="shared" si="15"/>
        <v>43089</v>
      </c>
      <c r="B98" s="213">
        <v>0.44791666666666669</v>
      </c>
      <c r="C98" s="125" t="s">
        <v>551</v>
      </c>
      <c r="D98" s="125" t="s">
        <v>78</v>
      </c>
      <c r="E98" s="215">
        <v>8</v>
      </c>
      <c r="F98" s="216">
        <v>57</v>
      </c>
    </row>
    <row r="99" spans="1:6" x14ac:dyDescent="0.25">
      <c r="A99" s="212">
        <f>A91+14</f>
        <v>43103</v>
      </c>
      <c r="B99" s="213">
        <v>0.28125</v>
      </c>
      <c r="C99" s="125" t="s">
        <v>38</v>
      </c>
      <c r="D99" s="125" t="s">
        <v>290</v>
      </c>
      <c r="E99" s="215">
        <v>4</v>
      </c>
      <c r="F99" s="216">
        <v>57</v>
      </c>
    </row>
    <row r="100" spans="1:6" x14ac:dyDescent="0.25">
      <c r="A100" s="212">
        <f t="shared" ref="A100:A106" si="16">A92+14</f>
        <v>43103</v>
      </c>
      <c r="B100" s="213">
        <v>0.28125</v>
      </c>
      <c r="C100" s="125" t="s">
        <v>551</v>
      </c>
      <c r="D100" s="125" t="s">
        <v>78</v>
      </c>
      <c r="E100" s="215">
        <v>3</v>
      </c>
      <c r="F100" s="216">
        <v>57</v>
      </c>
    </row>
    <row r="101" spans="1:6" x14ac:dyDescent="0.25">
      <c r="A101" s="212">
        <f t="shared" si="16"/>
        <v>43103</v>
      </c>
      <c r="B101" s="213">
        <v>0.33680555555555558</v>
      </c>
      <c r="C101" s="125" t="s">
        <v>601</v>
      </c>
      <c r="D101" s="125" t="s">
        <v>535</v>
      </c>
      <c r="E101" s="215">
        <v>3</v>
      </c>
      <c r="F101" s="216">
        <v>57</v>
      </c>
    </row>
    <row r="102" spans="1:6" x14ac:dyDescent="0.25">
      <c r="A102" s="212">
        <f t="shared" si="16"/>
        <v>43103</v>
      </c>
      <c r="B102" s="213">
        <v>0.33680555555555558</v>
      </c>
      <c r="C102" s="125" t="s">
        <v>118</v>
      </c>
      <c r="D102" s="125" t="s">
        <v>80</v>
      </c>
      <c r="E102" s="215">
        <v>3</v>
      </c>
      <c r="F102" s="216">
        <v>57</v>
      </c>
    </row>
    <row r="103" spans="1:6" x14ac:dyDescent="0.25">
      <c r="A103" s="212">
        <f t="shared" si="16"/>
        <v>43103</v>
      </c>
      <c r="B103" s="213">
        <v>0.3923611111111111</v>
      </c>
      <c r="C103" s="125" t="s">
        <v>603</v>
      </c>
      <c r="D103" s="125" t="s">
        <v>442</v>
      </c>
      <c r="E103" s="215">
        <v>8</v>
      </c>
      <c r="F103" s="216">
        <v>57</v>
      </c>
    </row>
    <row r="104" spans="1:6" x14ac:dyDescent="0.25">
      <c r="A104" s="212">
        <f t="shared" si="16"/>
        <v>43103</v>
      </c>
      <c r="B104" s="213">
        <v>0.3923611111111111</v>
      </c>
      <c r="C104" s="125" t="s">
        <v>139</v>
      </c>
      <c r="D104" s="125" t="s">
        <v>63</v>
      </c>
      <c r="E104" s="215">
        <v>4</v>
      </c>
      <c r="F104" s="216">
        <v>57</v>
      </c>
    </row>
    <row r="105" spans="1:6" x14ac:dyDescent="0.25">
      <c r="A105" s="212">
        <f t="shared" si="16"/>
        <v>43103</v>
      </c>
      <c r="B105" s="213">
        <v>0.44791666666666669</v>
      </c>
      <c r="C105" s="125" t="s">
        <v>412</v>
      </c>
      <c r="F105" s="216">
        <v>57</v>
      </c>
    </row>
    <row r="106" spans="1:6" x14ac:dyDescent="0.25">
      <c r="A106" s="212">
        <f t="shared" si="16"/>
        <v>43103</v>
      </c>
      <c r="B106" s="213">
        <v>0.44791666666666669</v>
      </c>
      <c r="C106" s="125" t="s">
        <v>39</v>
      </c>
      <c r="F106" s="216">
        <v>57</v>
      </c>
    </row>
    <row r="107" spans="1:6" x14ac:dyDescent="0.25">
      <c r="A107" s="212">
        <f t="shared" si="15"/>
        <v>43110</v>
      </c>
      <c r="B107" s="213">
        <v>0.28125</v>
      </c>
      <c r="C107" s="125" t="s">
        <v>412</v>
      </c>
      <c r="D107" s="125" t="s">
        <v>630</v>
      </c>
      <c r="E107" s="215">
        <v>5</v>
      </c>
      <c r="F107" s="216">
        <v>57</v>
      </c>
    </row>
    <row r="108" spans="1:6" x14ac:dyDescent="0.25">
      <c r="A108" s="212">
        <f t="shared" si="15"/>
        <v>43110</v>
      </c>
      <c r="B108" s="213">
        <v>0.28125</v>
      </c>
      <c r="C108" s="125" t="s">
        <v>139</v>
      </c>
      <c r="D108" s="125" t="s">
        <v>63</v>
      </c>
      <c r="E108" s="215">
        <v>5</v>
      </c>
      <c r="F108" s="216">
        <v>57</v>
      </c>
    </row>
    <row r="109" spans="1:6" x14ac:dyDescent="0.25">
      <c r="A109" s="212">
        <f t="shared" si="15"/>
        <v>43110</v>
      </c>
      <c r="B109" s="213">
        <v>0.33680555555555558</v>
      </c>
      <c r="C109" s="125" t="s">
        <v>38</v>
      </c>
      <c r="D109" s="125" t="s">
        <v>290</v>
      </c>
      <c r="E109" s="215">
        <v>6</v>
      </c>
      <c r="F109" s="216">
        <v>57</v>
      </c>
    </row>
    <row r="110" spans="1:6" x14ac:dyDescent="0.25">
      <c r="A110" s="212">
        <f t="shared" si="15"/>
        <v>43110</v>
      </c>
      <c r="B110" s="213">
        <v>0.33680555555555558</v>
      </c>
      <c r="C110" s="125" t="s">
        <v>603</v>
      </c>
      <c r="D110" s="125" t="s">
        <v>442</v>
      </c>
      <c r="E110" s="215">
        <v>7</v>
      </c>
      <c r="F110" s="216">
        <v>57</v>
      </c>
    </row>
    <row r="111" spans="1:6" x14ac:dyDescent="0.25">
      <c r="A111" s="212">
        <f t="shared" si="15"/>
        <v>43110</v>
      </c>
      <c r="B111" s="213">
        <v>0.3923611111111111</v>
      </c>
      <c r="C111" s="125" t="s">
        <v>39</v>
      </c>
      <c r="D111" s="125" t="s">
        <v>65</v>
      </c>
      <c r="E111" s="215">
        <v>8</v>
      </c>
      <c r="F111" s="216">
        <v>57</v>
      </c>
    </row>
    <row r="112" spans="1:6" x14ac:dyDescent="0.25">
      <c r="A112" s="212">
        <f t="shared" si="15"/>
        <v>43110</v>
      </c>
      <c r="B112" s="213">
        <v>0.3923611111111111</v>
      </c>
      <c r="C112" s="125" t="s">
        <v>601</v>
      </c>
      <c r="D112" s="125" t="s">
        <v>535</v>
      </c>
      <c r="E112" s="215">
        <v>2</v>
      </c>
      <c r="F112" s="216">
        <v>57</v>
      </c>
    </row>
    <row r="113" spans="1:6" x14ac:dyDescent="0.25">
      <c r="A113" s="212">
        <f t="shared" si="15"/>
        <v>43110</v>
      </c>
      <c r="B113" s="213">
        <v>0.44791666666666669</v>
      </c>
      <c r="C113" s="125" t="s">
        <v>118</v>
      </c>
      <c r="D113" s="125" t="s">
        <v>80</v>
      </c>
      <c r="E113" s="215">
        <v>8</v>
      </c>
      <c r="F113" s="216">
        <v>57</v>
      </c>
    </row>
    <row r="114" spans="1:6" x14ac:dyDescent="0.25">
      <c r="A114" s="212">
        <f t="shared" si="15"/>
        <v>43110</v>
      </c>
      <c r="B114" s="213">
        <v>0.44791666666666669</v>
      </c>
      <c r="C114" s="125" t="s">
        <v>551</v>
      </c>
      <c r="D114" s="125" t="s">
        <v>171</v>
      </c>
      <c r="E114" s="215">
        <v>8</v>
      </c>
      <c r="F114" s="216">
        <v>57</v>
      </c>
    </row>
    <row r="115" spans="1:6" x14ac:dyDescent="0.25">
      <c r="A115" s="212">
        <f t="shared" si="15"/>
        <v>43117</v>
      </c>
      <c r="B115" s="213">
        <v>0.28125</v>
      </c>
      <c r="C115" s="125" t="s">
        <v>412</v>
      </c>
      <c r="D115" s="125" t="s">
        <v>630</v>
      </c>
      <c r="E115" s="215">
        <v>7</v>
      </c>
      <c r="F115" s="216">
        <v>57</v>
      </c>
    </row>
    <row r="116" spans="1:6" x14ac:dyDescent="0.25">
      <c r="A116" s="212">
        <f t="shared" si="15"/>
        <v>43117</v>
      </c>
      <c r="B116" s="213">
        <v>0.28125</v>
      </c>
      <c r="C116" s="125" t="s">
        <v>38</v>
      </c>
      <c r="D116" s="125" t="s">
        <v>197</v>
      </c>
      <c r="E116" s="215">
        <v>5</v>
      </c>
      <c r="F116" s="216">
        <v>57</v>
      </c>
    </row>
    <row r="117" spans="1:6" x14ac:dyDescent="0.25">
      <c r="A117" s="212">
        <f t="shared" si="15"/>
        <v>43117</v>
      </c>
      <c r="B117" s="213">
        <v>0.33680555555555558</v>
      </c>
      <c r="C117" s="125" t="s">
        <v>118</v>
      </c>
      <c r="D117" s="125" t="s">
        <v>80</v>
      </c>
      <c r="E117" s="215">
        <v>6</v>
      </c>
      <c r="F117" s="216">
        <v>57</v>
      </c>
    </row>
    <row r="118" spans="1:6" x14ac:dyDescent="0.25">
      <c r="A118" s="212">
        <f t="shared" si="15"/>
        <v>43117</v>
      </c>
      <c r="B118" s="213">
        <v>0.33680555555555558</v>
      </c>
      <c r="C118" s="125" t="s">
        <v>603</v>
      </c>
      <c r="D118" s="125" t="s">
        <v>442</v>
      </c>
      <c r="E118" s="215">
        <v>9</v>
      </c>
      <c r="F118" s="216">
        <v>57</v>
      </c>
    </row>
    <row r="119" spans="1:6" x14ac:dyDescent="0.25">
      <c r="A119" s="212">
        <f t="shared" si="15"/>
        <v>43117</v>
      </c>
      <c r="B119" s="213">
        <v>0.3923611111111111</v>
      </c>
      <c r="C119" s="125" t="s">
        <v>39</v>
      </c>
      <c r="F119" s="216">
        <v>57</v>
      </c>
    </row>
    <row r="120" spans="1:6" x14ac:dyDescent="0.25">
      <c r="A120" s="212">
        <f t="shared" si="15"/>
        <v>43117</v>
      </c>
      <c r="B120" s="213">
        <v>0.3923611111111111</v>
      </c>
      <c r="C120" s="125" t="s">
        <v>139</v>
      </c>
      <c r="D120" s="125" t="s">
        <v>644</v>
      </c>
      <c r="F120" s="216">
        <v>57</v>
      </c>
    </row>
    <row r="121" spans="1:6" x14ac:dyDescent="0.25">
      <c r="A121" s="212">
        <f t="shared" si="15"/>
        <v>43117</v>
      </c>
      <c r="B121" s="213">
        <v>0.44791666666666669</v>
      </c>
      <c r="C121" s="125" t="s">
        <v>601</v>
      </c>
      <c r="D121" s="125" t="s">
        <v>535</v>
      </c>
      <c r="E121" s="215">
        <v>6</v>
      </c>
      <c r="F121" s="216">
        <v>57</v>
      </c>
    </row>
    <row r="122" spans="1:6" x14ac:dyDescent="0.25">
      <c r="A122" s="212">
        <f t="shared" si="15"/>
        <v>43117</v>
      </c>
      <c r="B122" s="213">
        <v>0.44791666666666669</v>
      </c>
      <c r="C122" s="125" t="s">
        <v>551</v>
      </c>
      <c r="D122" s="125" t="s">
        <v>78</v>
      </c>
      <c r="E122" s="215">
        <v>1</v>
      </c>
      <c r="F122" s="216">
        <v>57</v>
      </c>
    </row>
    <row r="123" spans="1:6" x14ac:dyDescent="0.25">
      <c r="A123" s="212">
        <f t="shared" si="15"/>
        <v>43124</v>
      </c>
      <c r="B123" s="213">
        <v>0.28125</v>
      </c>
      <c r="C123" s="125" t="s">
        <v>551</v>
      </c>
      <c r="D123" s="125" t="s">
        <v>78</v>
      </c>
      <c r="E123" s="215">
        <v>4</v>
      </c>
      <c r="F123" s="216">
        <v>57</v>
      </c>
    </row>
    <row r="124" spans="1:6" x14ac:dyDescent="0.25">
      <c r="A124" s="212">
        <f t="shared" si="15"/>
        <v>43124</v>
      </c>
      <c r="B124" s="213">
        <v>0.28125</v>
      </c>
      <c r="C124" s="125" t="s">
        <v>39</v>
      </c>
      <c r="D124" s="125" t="s">
        <v>65</v>
      </c>
      <c r="E124" s="215">
        <v>4</v>
      </c>
      <c r="F124" s="216">
        <v>57</v>
      </c>
    </row>
    <row r="125" spans="1:6" x14ac:dyDescent="0.25">
      <c r="A125" s="212">
        <f t="shared" si="15"/>
        <v>43124</v>
      </c>
      <c r="B125" s="213">
        <v>0.33680555555555558</v>
      </c>
      <c r="C125" s="125" t="s">
        <v>118</v>
      </c>
      <c r="D125" s="125" t="s">
        <v>80</v>
      </c>
      <c r="E125" s="215">
        <v>2</v>
      </c>
      <c r="F125" s="216">
        <v>57</v>
      </c>
    </row>
    <row r="126" spans="1:6" x14ac:dyDescent="0.25">
      <c r="A126" s="212">
        <f t="shared" si="15"/>
        <v>43124</v>
      </c>
      <c r="B126" s="213">
        <v>0.33680555555555558</v>
      </c>
      <c r="C126" s="125" t="s">
        <v>412</v>
      </c>
      <c r="D126" s="125" t="s">
        <v>630</v>
      </c>
      <c r="E126" s="215">
        <v>3</v>
      </c>
      <c r="F126" s="216">
        <v>57</v>
      </c>
    </row>
    <row r="127" spans="1:6" x14ac:dyDescent="0.25">
      <c r="A127" s="212">
        <f t="shared" si="15"/>
        <v>43124</v>
      </c>
      <c r="B127" s="213">
        <v>0.3923611111111111</v>
      </c>
      <c r="C127" s="125" t="s">
        <v>601</v>
      </c>
      <c r="D127" s="125" t="s">
        <v>535</v>
      </c>
      <c r="E127" s="215">
        <v>5</v>
      </c>
      <c r="F127" s="216">
        <v>57</v>
      </c>
    </row>
    <row r="128" spans="1:6" x14ac:dyDescent="0.25">
      <c r="A128" s="212">
        <f t="shared" si="15"/>
        <v>43124</v>
      </c>
      <c r="B128" s="213">
        <v>0.3923611111111111</v>
      </c>
      <c r="C128" s="125" t="s">
        <v>603</v>
      </c>
      <c r="D128" s="125" t="s">
        <v>442</v>
      </c>
      <c r="E128" s="215">
        <v>3</v>
      </c>
      <c r="F128" s="216">
        <v>57</v>
      </c>
    </row>
    <row r="129" spans="1:6" x14ac:dyDescent="0.25">
      <c r="A129" s="212">
        <f t="shared" si="15"/>
        <v>43124</v>
      </c>
      <c r="B129" s="213">
        <v>0.44791666666666669</v>
      </c>
      <c r="C129" s="125" t="s">
        <v>139</v>
      </c>
      <c r="D129" s="125" t="s">
        <v>702</v>
      </c>
      <c r="E129" s="215">
        <v>9</v>
      </c>
      <c r="F129" s="216">
        <v>57</v>
      </c>
    </row>
    <row r="130" spans="1:6" x14ac:dyDescent="0.25">
      <c r="A130" s="212">
        <f t="shared" si="15"/>
        <v>43124</v>
      </c>
      <c r="B130" s="213">
        <v>0.44791666666666669</v>
      </c>
      <c r="C130" s="125" t="s">
        <v>38</v>
      </c>
      <c r="D130" s="125" t="s">
        <v>290</v>
      </c>
      <c r="E130" s="215">
        <v>3</v>
      </c>
      <c r="F130" s="216">
        <v>57</v>
      </c>
    </row>
    <row r="131" spans="1:6" x14ac:dyDescent="0.25">
      <c r="A131" s="212">
        <f t="shared" si="15"/>
        <v>43131</v>
      </c>
      <c r="B131" s="213">
        <v>0.28125</v>
      </c>
      <c r="C131" s="125" t="s">
        <v>139</v>
      </c>
      <c r="D131" s="125" t="s">
        <v>63</v>
      </c>
      <c r="E131" s="215">
        <v>4</v>
      </c>
      <c r="F131" s="216">
        <v>57</v>
      </c>
    </row>
    <row r="132" spans="1:6" x14ac:dyDescent="0.25">
      <c r="A132" s="212">
        <f t="shared" si="15"/>
        <v>43131</v>
      </c>
      <c r="B132" s="213">
        <v>0.28125</v>
      </c>
      <c r="C132" s="125" t="s">
        <v>118</v>
      </c>
      <c r="D132" s="125" t="s">
        <v>80</v>
      </c>
      <c r="E132" s="215">
        <v>4</v>
      </c>
      <c r="F132" s="216">
        <v>57</v>
      </c>
    </row>
    <row r="133" spans="1:6" x14ac:dyDescent="0.25">
      <c r="A133" s="212">
        <f t="shared" si="15"/>
        <v>43131</v>
      </c>
      <c r="B133" s="213">
        <v>0.33680555555555558</v>
      </c>
      <c r="C133" s="125" t="s">
        <v>39</v>
      </c>
      <c r="D133" s="125" t="s">
        <v>65</v>
      </c>
      <c r="E133" s="215">
        <v>3</v>
      </c>
      <c r="F133" s="216">
        <v>57</v>
      </c>
    </row>
    <row r="134" spans="1:6" x14ac:dyDescent="0.25">
      <c r="A134" s="212">
        <f t="shared" si="15"/>
        <v>43131</v>
      </c>
      <c r="B134" s="213">
        <v>0.33680555555555558</v>
      </c>
      <c r="C134" s="125" t="s">
        <v>38</v>
      </c>
      <c r="D134" s="125" t="s">
        <v>290</v>
      </c>
      <c r="E134" s="215">
        <v>7</v>
      </c>
      <c r="F134" s="216">
        <v>57</v>
      </c>
    </row>
    <row r="135" spans="1:6" x14ac:dyDescent="0.25">
      <c r="A135" s="212">
        <f t="shared" si="15"/>
        <v>43131</v>
      </c>
      <c r="B135" s="213">
        <v>0.3923611111111111</v>
      </c>
      <c r="C135" s="125" t="s">
        <v>551</v>
      </c>
      <c r="D135" s="125" t="s">
        <v>78</v>
      </c>
      <c r="E135" s="215">
        <v>3</v>
      </c>
      <c r="F135" s="216">
        <v>57</v>
      </c>
    </row>
    <row r="136" spans="1:6" x14ac:dyDescent="0.25">
      <c r="A136" s="212">
        <f t="shared" si="15"/>
        <v>43131</v>
      </c>
      <c r="B136" s="213">
        <v>0.3923611111111111</v>
      </c>
      <c r="C136" s="125" t="s">
        <v>603</v>
      </c>
      <c r="D136" s="125" t="s">
        <v>442</v>
      </c>
      <c r="E136" s="215">
        <v>4</v>
      </c>
      <c r="F136" s="216">
        <v>57</v>
      </c>
    </row>
    <row r="137" spans="1:6" x14ac:dyDescent="0.25">
      <c r="A137" s="212">
        <f t="shared" si="15"/>
        <v>43131</v>
      </c>
      <c r="B137" s="213">
        <v>0.44791666666666669</v>
      </c>
      <c r="C137" s="125" t="s">
        <v>601</v>
      </c>
      <c r="F137" s="216">
        <v>57</v>
      </c>
    </row>
    <row r="138" spans="1:6" x14ac:dyDescent="0.25">
      <c r="A138" s="212">
        <f t="shared" si="15"/>
        <v>43131</v>
      </c>
      <c r="B138" s="213">
        <v>0.44791666666666669</v>
      </c>
      <c r="C138" s="125" t="s">
        <v>412</v>
      </c>
      <c r="F138" s="216">
        <v>57</v>
      </c>
    </row>
    <row r="139" spans="1:6" x14ac:dyDescent="0.25">
      <c r="A139" s="212">
        <f t="shared" si="15"/>
        <v>43138</v>
      </c>
      <c r="B139" s="213">
        <v>0.28125</v>
      </c>
      <c r="C139" s="125" t="s">
        <v>139</v>
      </c>
      <c r="D139" s="125" t="s">
        <v>63</v>
      </c>
      <c r="E139" s="215">
        <v>9</v>
      </c>
      <c r="F139" s="216">
        <v>57</v>
      </c>
    </row>
    <row r="140" spans="1:6" x14ac:dyDescent="0.25">
      <c r="A140" s="212">
        <f t="shared" si="15"/>
        <v>43138</v>
      </c>
      <c r="B140" s="213">
        <v>0.28125</v>
      </c>
      <c r="C140" s="125" t="s">
        <v>601</v>
      </c>
      <c r="D140" s="125" t="s">
        <v>164</v>
      </c>
      <c r="E140" s="215">
        <v>3</v>
      </c>
      <c r="F140" s="216">
        <v>57</v>
      </c>
    </row>
    <row r="141" spans="1:6" x14ac:dyDescent="0.25">
      <c r="A141" s="212">
        <f t="shared" si="15"/>
        <v>43138</v>
      </c>
      <c r="B141" s="213">
        <v>0.33680555555555558</v>
      </c>
      <c r="C141" s="125" t="s">
        <v>551</v>
      </c>
      <c r="D141" s="125" t="s">
        <v>78</v>
      </c>
      <c r="E141" s="215">
        <v>4</v>
      </c>
      <c r="F141" s="216">
        <v>57</v>
      </c>
    </row>
    <row r="142" spans="1:6" x14ac:dyDescent="0.25">
      <c r="A142" s="212">
        <f t="shared" si="15"/>
        <v>43138</v>
      </c>
      <c r="B142" s="213">
        <v>0.33680555555555558</v>
      </c>
      <c r="C142" s="125" t="s">
        <v>412</v>
      </c>
      <c r="D142" s="125" t="s">
        <v>630</v>
      </c>
      <c r="E142" s="215">
        <v>3</v>
      </c>
      <c r="F142" s="216">
        <v>57</v>
      </c>
    </row>
    <row r="143" spans="1:6" x14ac:dyDescent="0.25">
      <c r="A143" s="212">
        <f t="shared" si="15"/>
        <v>43138</v>
      </c>
      <c r="B143" s="213">
        <v>0.3923611111111111</v>
      </c>
      <c r="C143" s="125" t="s">
        <v>38</v>
      </c>
      <c r="D143" s="125" t="s">
        <v>290</v>
      </c>
      <c r="E143" s="215">
        <v>6</v>
      </c>
      <c r="F143" s="216">
        <v>57</v>
      </c>
    </row>
    <row r="144" spans="1:6" x14ac:dyDescent="0.25">
      <c r="A144" s="212">
        <f t="shared" si="15"/>
        <v>43138</v>
      </c>
      <c r="B144" s="213">
        <v>0.3923611111111111</v>
      </c>
      <c r="C144" s="125" t="s">
        <v>118</v>
      </c>
      <c r="D144" s="125" t="s">
        <v>80</v>
      </c>
      <c r="E144" s="215">
        <v>5</v>
      </c>
      <c r="F144" s="216">
        <v>57</v>
      </c>
    </row>
    <row r="145" spans="1:6" x14ac:dyDescent="0.25">
      <c r="A145" s="212">
        <f t="shared" si="15"/>
        <v>43138</v>
      </c>
      <c r="B145" s="213">
        <v>0.44791666666666669</v>
      </c>
      <c r="C145" s="125" t="s">
        <v>603</v>
      </c>
      <c r="F145" s="216">
        <v>57</v>
      </c>
    </row>
    <row r="146" spans="1:6" x14ac:dyDescent="0.25">
      <c r="A146" s="212">
        <f t="shared" si="15"/>
        <v>43138</v>
      </c>
      <c r="B146" s="213">
        <v>0.44791666666666669</v>
      </c>
      <c r="C146" s="125" t="s">
        <v>39</v>
      </c>
      <c r="F146" s="216">
        <v>57</v>
      </c>
    </row>
    <row r="147" spans="1:6" x14ac:dyDescent="0.25">
      <c r="A147" s="212">
        <f t="shared" si="15"/>
        <v>43145</v>
      </c>
      <c r="B147" s="213">
        <v>0.28125</v>
      </c>
      <c r="C147" s="125" t="s">
        <v>603</v>
      </c>
      <c r="D147" s="125" t="s">
        <v>442</v>
      </c>
      <c r="E147" s="215">
        <v>6</v>
      </c>
      <c r="F147" s="216">
        <v>57</v>
      </c>
    </row>
    <row r="148" spans="1:6" x14ac:dyDescent="0.25">
      <c r="A148" s="212">
        <f t="shared" ref="A148:A211" si="17">A140+7</f>
        <v>43145</v>
      </c>
      <c r="B148" s="213">
        <v>0.28125</v>
      </c>
      <c r="C148" s="125" t="s">
        <v>412</v>
      </c>
      <c r="D148" s="125" t="s">
        <v>630</v>
      </c>
      <c r="E148" s="215">
        <v>9</v>
      </c>
      <c r="F148" s="216">
        <v>57</v>
      </c>
    </row>
    <row r="149" spans="1:6" x14ac:dyDescent="0.25">
      <c r="A149" s="212">
        <f t="shared" si="17"/>
        <v>43145</v>
      </c>
      <c r="B149" s="213">
        <v>0.33680555555555558</v>
      </c>
      <c r="C149" s="125" t="s">
        <v>38</v>
      </c>
      <c r="D149" s="125" t="s">
        <v>197</v>
      </c>
      <c r="E149" s="215">
        <v>6</v>
      </c>
      <c r="F149" s="216">
        <v>57</v>
      </c>
    </row>
    <row r="150" spans="1:6" x14ac:dyDescent="0.25">
      <c r="A150" s="212">
        <f t="shared" si="17"/>
        <v>43145</v>
      </c>
      <c r="B150" s="213">
        <v>0.33680555555555558</v>
      </c>
      <c r="C150" s="125" t="s">
        <v>601</v>
      </c>
      <c r="D150" s="58" t="s">
        <v>535</v>
      </c>
      <c r="E150" s="215">
        <v>3</v>
      </c>
      <c r="F150" s="216">
        <v>57</v>
      </c>
    </row>
    <row r="151" spans="1:6" x14ac:dyDescent="0.25">
      <c r="A151" s="212">
        <f t="shared" si="17"/>
        <v>43145</v>
      </c>
      <c r="B151" s="213">
        <v>0.3923611111111111</v>
      </c>
      <c r="C151" s="125" t="s">
        <v>551</v>
      </c>
      <c r="D151" s="125" t="s">
        <v>78</v>
      </c>
      <c r="E151" s="215">
        <v>3</v>
      </c>
      <c r="F151" s="216">
        <v>57</v>
      </c>
    </row>
    <row r="152" spans="1:6" x14ac:dyDescent="0.25">
      <c r="A152" s="212">
        <f t="shared" si="17"/>
        <v>43145</v>
      </c>
      <c r="B152" s="213">
        <v>0.3923611111111111</v>
      </c>
      <c r="C152" s="125" t="s">
        <v>139</v>
      </c>
      <c r="D152" s="125" t="s">
        <v>107</v>
      </c>
      <c r="E152" s="215">
        <v>1</v>
      </c>
      <c r="F152" s="216">
        <v>57</v>
      </c>
    </row>
    <row r="153" spans="1:6" x14ac:dyDescent="0.25">
      <c r="A153" s="212">
        <f t="shared" si="17"/>
        <v>43145</v>
      </c>
      <c r="B153" s="213">
        <v>0.44791666666666669</v>
      </c>
      <c r="C153" s="125" t="s">
        <v>39</v>
      </c>
      <c r="D153" s="125" t="s">
        <v>645</v>
      </c>
      <c r="F153" s="216">
        <v>57</v>
      </c>
    </row>
    <row r="154" spans="1:6" x14ac:dyDescent="0.25">
      <c r="A154" s="212">
        <f t="shared" si="17"/>
        <v>43145</v>
      </c>
      <c r="B154" s="213">
        <v>0.44791666666666669</v>
      </c>
      <c r="C154" s="125" t="s">
        <v>118</v>
      </c>
      <c r="D154" s="125" t="s">
        <v>714</v>
      </c>
      <c r="F154" s="216">
        <v>57</v>
      </c>
    </row>
    <row r="155" spans="1:6" x14ac:dyDescent="0.25">
      <c r="A155" s="212">
        <f t="shared" si="17"/>
        <v>43152</v>
      </c>
      <c r="B155" s="213">
        <v>0.44791666666666669</v>
      </c>
      <c r="F155" s="216">
        <v>57</v>
      </c>
    </row>
    <row r="156" spans="1:6" x14ac:dyDescent="0.25">
      <c r="A156" s="212">
        <f t="shared" si="17"/>
        <v>43152</v>
      </c>
      <c r="B156" s="213">
        <v>0.28125</v>
      </c>
      <c r="C156" s="125" t="s">
        <v>118</v>
      </c>
      <c r="D156" s="125" t="s">
        <v>80</v>
      </c>
      <c r="E156" s="215">
        <v>5</v>
      </c>
      <c r="F156" s="216">
        <v>57</v>
      </c>
    </row>
    <row r="157" spans="1:6" x14ac:dyDescent="0.25">
      <c r="A157" s="212">
        <f t="shared" si="17"/>
        <v>43152</v>
      </c>
      <c r="B157" s="213">
        <v>0.28125</v>
      </c>
      <c r="C157" s="125" t="s">
        <v>601</v>
      </c>
      <c r="D157" s="125" t="s">
        <v>535</v>
      </c>
      <c r="E157" s="215">
        <v>3</v>
      </c>
      <c r="F157" s="216">
        <v>57</v>
      </c>
    </row>
    <row r="158" spans="1:6" x14ac:dyDescent="0.25">
      <c r="A158" s="212">
        <f t="shared" si="17"/>
        <v>43152</v>
      </c>
      <c r="B158" s="213">
        <v>0.33680555555555558</v>
      </c>
      <c r="C158" s="125" t="s">
        <v>603</v>
      </c>
      <c r="D158" s="125" t="s">
        <v>442</v>
      </c>
      <c r="E158" s="215">
        <v>8</v>
      </c>
      <c r="F158" s="216">
        <v>57</v>
      </c>
    </row>
    <row r="159" spans="1:6" x14ac:dyDescent="0.25">
      <c r="A159" s="212">
        <f t="shared" si="17"/>
        <v>43152</v>
      </c>
      <c r="B159" s="213">
        <v>0.33680555555555558</v>
      </c>
      <c r="C159" s="125" t="s">
        <v>139</v>
      </c>
      <c r="D159" s="125" t="s">
        <v>63</v>
      </c>
      <c r="E159" s="215">
        <v>7</v>
      </c>
      <c r="F159" s="216">
        <v>57</v>
      </c>
    </row>
    <row r="160" spans="1:6" x14ac:dyDescent="0.25">
      <c r="A160" s="212">
        <f t="shared" si="17"/>
        <v>43152</v>
      </c>
      <c r="B160" s="213">
        <v>0.3923611111111111</v>
      </c>
      <c r="C160" s="125" t="s">
        <v>412</v>
      </c>
      <c r="D160" s="125" t="s">
        <v>630</v>
      </c>
      <c r="E160" s="215">
        <v>1</v>
      </c>
      <c r="F160" s="216">
        <v>57</v>
      </c>
    </row>
    <row r="161" spans="1:6" x14ac:dyDescent="0.25">
      <c r="A161" s="212">
        <f t="shared" si="17"/>
        <v>43152</v>
      </c>
      <c r="B161" s="213">
        <v>0.3923611111111111</v>
      </c>
      <c r="C161" s="125" t="s">
        <v>39</v>
      </c>
      <c r="D161" s="125" t="s">
        <v>65</v>
      </c>
      <c r="E161" s="215">
        <v>0</v>
      </c>
      <c r="F161" s="216">
        <v>57</v>
      </c>
    </row>
    <row r="162" spans="1:6" x14ac:dyDescent="0.25">
      <c r="A162" s="212">
        <f t="shared" si="17"/>
        <v>43152</v>
      </c>
      <c r="B162" s="213">
        <v>0.44791666666666669</v>
      </c>
      <c r="C162" s="125" t="s">
        <v>38</v>
      </c>
      <c r="D162" s="125" t="s">
        <v>197</v>
      </c>
      <c r="E162" s="215">
        <v>6</v>
      </c>
      <c r="F162" s="216">
        <v>57</v>
      </c>
    </row>
    <row r="163" spans="1:6" x14ac:dyDescent="0.25">
      <c r="A163" s="212">
        <f t="shared" si="17"/>
        <v>43159</v>
      </c>
      <c r="B163" s="213">
        <v>0.44791666666666669</v>
      </c>
      <c r="C163" s="125" t="s">
        <v>551</v>
      </c>
      <c r="D163" s="125" t="s">
        <v>78</v>
      </c>
      <c r="E163" s="215">
        <v>1</v>
      </c>
      <c r="F163" s="216">
        <v>57</v>
      </c>
    </row>
    <row r="164" spans="1:6" x14ac:dyDescent="0.25">
      <c r="A164" s="212">
        <f t="shared" si="17"/>
        <v>43159</v>
      </c>
      <c r="B164" s="213">
        <v>0.28125</v>
      </c>
      <c r="F164" s="216">
        <v>57</v>
      </c>
    </row>
    <row r="165" spans="1:6" x14ac:dyDescent="0.25">
      <c r="A165" s="212">
        <f t="shared" si="17"/>
        <v>43159</v>
      </c>
      <c r="B165" s="213">
        <v>0.28125</v>
      </c>
      <c r="F165" s="216">
        <v>57</v>
      </c>
    </row>
    <row r="166" spans="1:6" x14ac:dyDescent="0.25">
      <c r="A166" s="212">
        <f t="shared" si="17"/>
        <v>43159</v>
      </c>
      <c r="B166" s="213">
        <v>0.33680555555555558</v>
      </c>
      <c r="F166" s="216">
        <v>57</v>
      </c>
    </row>
    <row r="167" spans="1:6" x14ac:dyDescent="0.25">
      <c r="A167" s="212">
        <f t="shared" si="17"/>
        <v>43159</v>
      </c>
      <c r="B167" s="213">
        <v>0.33680555555555558</v>
      </c>
      <c r="F167" s="216">
        <v>57</v>
      </c>
    </row>
    <row r="168" spans="1:6" x14ac:dyDescent="0.25">
      <c r="A168" s="212">
        <f t="shared" si="17"/>
        <v>43159</v>
      </c>
      <c r="B168" s="213">
        <v>0.3923611111111111</v>
      </c>
      <c r="F168" s="216">
        <v>57</v>
      </c>
    </row>
    <row r="169" spans="1:6" x14ac:dyDescent="0.25">
      <c r="A169" s="212">
        <f t="shared" si="17"/>
        <v>43159</v>
      </c>
      <c r="B169" s="213">
        <v>0.3923611111111111</v>
      </c>
      <c r="F169" s="216">
        <v>57</v>
      </c>
    </row>
    <row r="170" spans="1:6" x14ac:dyDescent="0.25">
      <c r="A170" s="212">
        <f t="shared" si="17"/>
        <v>43159</v>
      </c>
      <c r="B170" s="213">
        <v>0.44791666666666669</v>
      </c>
      <c r="F170" s="216">
        <v>57</v>
      </c>
    </row>
    <row r="171" spans="1:6" x14ac:dyDescent="0.25">
      <c r="A171" s="212">
        <f t="shared" si="17"/>
        <v>43166</v>
      </c>
      <c r="B171" s="213">
        <v>0.44791666666666669</v>
      </c>
      <c r="F171" s="216">
        <v>57</v>
      </c>
    </row>
    <row r="172" spans="1:6" x14ac:dyDescent="0.25">
      <c r="A172" s="212">
        <f t="shared" si="17"/>
        <v>43166</v>
      </c>
      <c r="B172" s="213">
        <v>0.28125</v>
      </c>
      <c r="F172" s="216">
        <v>57</v>
      </c>
    </row>
    <row r="173" spans="1:6" x14ac:dyDescent="0.25">
      <c r="A173" s="212">
        <f t="shared" si="17"/>
        <v>43166</v>
      </c>
      <c r="B173" s="213">
        <v>0.28125</v>
      </c>
      <c r="F173" s="216">
        <v>57</v>
      </c>
    </row>
    <row r="174" spans="1:6" x14ac:dyDescent="0.25">
      <c r="A174" s="212">
        <f t="shared" si="17"/>
        <v>43166</v>
      </c>
      <c r="B174" s="213">
        <v>0.33680555555555558</v>
      </c>
      <c r="F174" s="216">
        <v>57</v>
      </c>
    </row>
    <row r="175" spans="1:6" x14ac:dyDescent="0.25">
      <c r="A175" s="212">
        <f t="shared" si="17"/>
        <v>43166</v>
      </c>
      <c r="B175" s="213">
        <v>0.33680555555555558</v>
      </c>
      <c r="F175" s="216">
        <v>57</v>
      </c>
    </row>
    <row r="176" spans="1:6" x14ac:dyDescent="0.25">
      <c r="A176" s="212">
        <f t="shared" si="17"/>
        <v>43166</v>
      </c>
      <c r="B176" s="213">
        <v>0.3923611111111111</v>
      </c>
      <c r="F176" s="216">
        <v>57</v>
      </c>
    </row>
    <row r="177" spans="1:6" x14ac:dyDescent="0.25">
      <c r="A177" s="212">
        <f t="shared" si="17"/>
        <v>43166</v>
      </c>
      <c r="B177" s="213">
        <v>0.3923611111111111</v>
      </c>
      <c r="F177" s="216">
        <v>57</v>
      </c>
    </row>
    <row r="178" spans="1:6" x14ac:dyDescent="0.25">
      <c r="A178" s="212">
        <f t="shared" si="17"/>
        <v>43166</v>
      </c>
      <c r="B178" s="213">
        <v>0.44791666666666669</v>
      </c>
      <c r="F178" s="216">
        <v>57</v>
      </c>
    </row>
    <row r="179" spans="1:6" x14ac:dyDescent="0.25">
      <c r="A179" s="212">
        <f t="shared" si="17"/>
        <v>43173</v>
      </c>
      <c r="B179" s="213">
        <v>0.44791666666666669</v>
      </c>
      <c r="F179" s="216">
        <v>57</v>
      </c>
    </row>
    <row r="180" spans="1:6" x14ac:dyDescent="0.25">
      <c r="A180" s="212">
        <f t="shared" si="17"/>
        <v>43173</v>
      </c>
      <c r="B180" s="213">
        <v>0.28125</v>
      </c>
      <c r="F180" s="216">
        <v>57</v>
      </c>
    </row>
    <row r="181" spans="1:6" x14ac:dyDescent="0.25">
      <c r="A181" s="212">
        <f t="shared" si="17"/>
        <v>43173</v>
      </c>
      <c r="B181" s="213">
        <v>0.28125</v>
      </c>
      <c r="F181" s="216">
        <v>57</v>
      </c>
    </row>
    <row r="182" spans="1:6" x14ac:dyDescent="0.25">
      <c r="A182" s="212">
        <f t="shared" si="17"/>
        <v>43173</v>
      </c>
      <c r="B182" s="213">
        <v>0.33680555555555558</v>
      </c>
      <c r="F182" s="216">
        <v>57</v>
      </c>
    </row>
    <row r="183" spans="1:6" x14ac:dyDescent="0.25">
      <c r="A183" s="212">
        <f t="shared" si="17"/>
        <v>43173</v>
      </c>
      <c r="B183" s="213">
        <v>0.33680555555555558</v>
      </c>
      <c r="F183" s="216">
        <v>57</v>
      </c>
    </row>
    <row r="184" spans="1:6" x14ac:dyDescent="0.25">
      <c r="A184" s="212">
        <f t="shared" si="17"/>
        <v>43173</v>
      </c>
      <c r="B184" s="213">
        <v>0.3923611111111111</v>
      </c>
      <c r="F184" s="216">
        <v>57</v>
      </c>
    </row>
    <row r="185" spans="1:6" x14ac:dyDescent="0.25">
      <c r="A185" s="212">
        <f t="shared" si="17"/>
        <v>43173</v>
      </c>
      <c r="B185" s="213">
        <v>0.3923611111111111</v>
      </c>
      <c r="F185" s="216">
        <v>57</v>
      </c>
    </row>
    <row r="186" spans="1:6" x14ac:dyDescent="0.25">
      <c r="A186" s="212">
        <f t="shared" si="17"/>
        <v>43173</v>
      </c>
      <c r="B186" s="213">
        <v>0.44791666666666669</v>
      </c>
      <c r="F186" s="216">
        <v>57</v>
      </c>
    </row>
    <row r="187" spans="1:6" x14ac:dyDescent="0.25">
      <c r="A187" s="212">
        <f t="shared" si="17"/>
        <v>43180</v>
      </c>
      <c r="B187" s="213">
        <v>0.44791666666666669</v>
      </c>
      <c r="F187" s="216">
        <v>57</v>
      </c>
    </row>
    <row r="188" spans="1:6" x14ac:dyDescent="0.25">
      <c r="A188" s="212">
        <f t="shared" si="17"/>
        <v>43180</v>
      </c>
      <c r="B188" s="213">
        <v>0.28125</v>
      </c>
      <c r="F188" s="216">
        <v>57</v>
      </c>
    </row>
    <row r="189" spans="1:6" x14ac:dyDescent="0.25">
      <c r="A189" s="212">
        <f t="shared" si="17"/>
        <v>43180</v>
      </c>
      <c r="B189" s="213">
        <v>0.28125</v>
      </c>
      <c r="F189" s="216">
        <v>57</v>
      </c>
    </row>
    <row r="190" spans="1:6" x14ac:dyDescent="0.25">
      <c r="A190" s="212">
        <f t="shared" si="17"/>
        <v>43180</v>
      </c>
      <c r="B190" s="213">
        <v>0.33680555555555558</v>
      </c>
      <c r="F190" s="216">
        <v>57</v>
      </c>
    </row>
    <row r="191" spans="1:6" x14ac:dyDescent="0.25">
      <c r="A191" s="212">
        <f t="shared" si="17"/>
        <v>43180</v>
      </c>
      <c r="B191" s="213">
        <v>0.33680555555555558</v>
      </c>
      <c r="F191" s="216">
        <v>57</v>
      </c>
    </row>
    <row r="192" spans="1:6" x14ac:dyDescent="0.25">
      <c r="A192" s="212">
        <f t="shared" si="17"/>
        <v>43180</v>
      </c>
      <c r="B192" s="213">
        <v>0.3923611111111111</v>
      </c>
      <c r="F192" s="216">
        <v>57</v>
      </c>
    </row>
    <row r="193" spans="1:6" x14ac:dyDescent="0.25">
      <c r="A193" s="212">
        <f t="shared" si="17"/>
        <v>43180</v>
      </c>
      <c r="B193" s="213">
        <v>0.3923611111111111</v>
      </c>
      <c r="F193" s="216">
        <v>57</v>
      </c>
    </row>
    <row r="194" spans="1:6" x14ac:dyDescent="0.25">
      <c r="A194" s="212">
        <f t="shared" si="17"/>
        <v>43180</v>
      </c>
      <c r="B194" s="213">
        <v>0.44791666666666669</v>
      </c>
      <c r="F194" s="216">
        <v>57</v>
      </c>
    </row>
    <row r="195" spans="1:6" x14ac:dyDescent="0.25">
      <c r="A195" s="212">
        <f t="shared" si="17"/>
        <v>43187</v>
      </c>
      <c r="B195" s="213">
        <v>0.44791666666666669</v>
      </c>
      <c r="F195" s="216">
        <v>57</v>
      </c>
    </row>
    <row r="196" spans="1:6" x14ac:dyDescent="0.25">
      <c r="A196" s="212">
        <f t="shared" si="17"/>
        <v>43187</v>
      </c>
      <c r="B196" s="213">
        <v>0.28125</v>
      </c>
      <c r="F196" s="216">
        <v>57</v>
      </c>
    </row>
    <row r="197" spans="1:6" x14ac:dyDescent="0.25">
      <c r="A197" s="212">
        <f t="shared" si="17"/>
        <v>43187</v>
      </c>
      <c r="B197" s="213">
        <v>0.28125</v>
      </c>
      <c r="F197" s="216">
        <v>57</v>
      </c>
    </row>
    <row r="198" spans="1:6" x14ac:dyDescent="0.25">
      <c r="A198" s="212">
        <f t="shared" si="17"/>
        <v>43187</v>
      </c>
      <c r="B198" s="213">
        <v>0.33680555555555558</v>
      </c>
      <c r="F198" s="216">
        <v>57</v>
      </c>
    </row>
    <row r="199" spans="1:6" x14ac:dyDescent="0.25">
      <c r="A199" s="212">
        <f t="shared" si="17"/>
        <v>43187</v>
      </c>
      <c r="B199" s="213">
        <v>0.33680555555555558</v>
      </c>
      <c r="F199" s="216">
        <v>57</v>
      </c>
    </row>
    <row r="200" spans="1:6" x14ac:dyDescent="0.25">
      <c r="A200" s="212">
        <f t="shared" si="17"/>
        <v>43187</v>
      </c>
      <c r="B200" s="213">
        <v>0.3923611111111111</v>
      </c>
      <c r="F200" s="216">
        <v>57</v>
      </c>
    </row>
    <row r="201" spans="1:6" x14ac:dyDescent="0.25">
      <c r="A201" s="212">
        <f t="shared" si="17"/>
        <v>43187</v>
      </c>
      <c r="B201" s="213">
        <v>0.3923611111111111</v>
      </c>
      <c r="F201" s="216">
        <v>57</v>
      </c>
    </row>
    <row r="202" spans="1:6" x14ac:dyDescent="0.25">
      <c r="A202" s="212">
        <f t="shared" si="17"/>
        <v>43187</v>
      </c>
      <c r="B202" s="213">
        <v>0.44791666666666669</v>
      </c>
      <c r="F202" s="216">
        <v>57</v>
      </c>
    </row>
    <row r="203" spans="1:6" x14ac:dyDescent="0.25">
      <c r="A203" s="212">
        <f t="shared" si="17"/>
        <v>43194</v>
      </c>
      <c r="B203" s="213">
        <v>0.44791666666666669</v>
      </c>
      <c r="F203" s="216">
        <v>57</v>
      </c>
    </row>
    <row r="204" spans="1:6" x14ac:dyDescent="0.25">
      <c r="A204" s="212">
        <f t="shared" si="17"/>
        <v>43194</v>
      </c>
      <c r="B204" s="213">
        <v>0.28125</v>
      </c>
      <c r="F204" s="216">
        <v>57</v>
      </c>
    </row>
    <row r="205" spans="1:6" x14ac:dyDescent="0.25">
      <c r="A205" s="212">
        <f t="shared" si="17"/>
        <v>43194</v>
      </c>
      <c r="B205" s="213">
        <v>0.28125</v>
      </c>
      <c r="F205" s="216">
        <v>57</v>
      </c>
    </row>
    <row r="206" spans="1:6" x14ac:dyDescent="0.25">
      <c r="A206" s="212">
        <f t="shared" si="17"/>
        <v>43194</v>
      </c>
      <c r="B206" s="213">
        <v>0.33680555555555558</v>
      </c>
      <c r="F206" s="216">
        <v>57</v>
      </c>
    </row>
    <row r="207" spans="1:6" x14ac:dyDescent="0.25">
      <c r="A207" s="212">
        <f t="shared" si="17"/>
        <v>43194</v>
      </c>
      <c r="B207" s="213">
        <v>0.33680555555555558</v>
      </c>
      <c r="F207" s="216">
        <v>57</v>
      </c>
    </row>
    <row r="208" spans="1:6" x14ac:dyDescent="0.25">
      <c r="A208" s="212">
        <f t="shared" si="17"/>
        <v>43194</v>
      </c>
      <c r="B208" s="213">
        <v>0.3923611111111111</v>
      </c>
      <c r="F208" s="216">
        <v>57</v>
      </c>
    </row>
    <row r="209" spans="1:6" x14ac:dyDescent="0.25">
      <c r="A209" s="212">
        <f t="shared" si="17"/>
        <v>43194</v>
      </c>
      <c r="B209" s="213">
        <v>0.3923611111111111</v>
      </c>
      <c r="F209" s="216">
        <v>57</v>
      </c>
    </row>
    <row r="210" spans="1:6" x14ac:dyDescent="0.25">
      <c r="A210" s="212">
        <f t="shared" si="17"/>
        <v>43194</v>
      </c>
      <c r="B210" s="213">
        <v>0.44791666666666669</v>
      </c>
      <c r="F210" s="216">
        <v>57</v>
      </c>
    </row>
    <row r="211" spans="1:6" x14ac:dyDescent="0.25">
      <c r="A211" s="212">
        <f t="shared" si="17"/>
        <v>43201</v>
      </c>
      <c r="B211" s="213">
        <v>0.44791666666666669</v>
      </c>
      <c r="F211" s="216">
        <v>57</v>
      </c>
    </row>
    <row r="212" spans="1:6" x14ac:dyDescent="0.25">
      <c r="A212" s="212">
        <f t="shared" ref="A212:A236" si="18">A204+7</f>
        <v>43201</v>
      </c>
      <c r="B212" s="213">
        <v>0.28125</v>
      </c>
      <c r="F212" s="216">
        <v>57</v>
      </c>
    </row>
    <row r="213" spans="1:6" x14ac:dyDescent="0.25">
      <c r="A213" s="212">
        <f t="shared" si="18"/>
        <v>43201</v>
      </c>
      <c r="B213" s="213">
        <v>0.28125</v>
      </c>
      <c r="F213" s="216">
        <v>57</v>
      </c>
    </row>
    <row r="214" spans="1:6" x14ac:dyDescent="0.25">
      <c r="A214" s="212">
        <f t="shared" si="18"/>
        <v>43201</v>
      </c>
      <c r="B214" s="213">
        <v>0.33680555555555558</v>
      </c>
      <c r="F214" s="216">
        <v>57</v>
      </c>
    </row>
    <row r="215" spans="1:6" x14ac:dyDescent="0.25">
      <c r="A215" s="212">
        <f t="shared" si="18"/>
        <v>43201</v>
      </c>
      <c r="B215" s="213">
        <v>0.33680555555555558</v>
      </c>
      <c r="F215" s="216">
        <v>57</v>
      </c>
    </row>
    <row r="216" spans="1:6" x14ac:dyDescent="0.25">
      <c r="A216" s="212">
        <f t="shared" si="18"/>
        <v>43201</v>
      </c>
      <c r="B216" s="213">
        <v>0.3923611111111111</v>
      </c>
      <c r="F216" s="216">
        <v>57</v>
      </c>
    </row>
    <row r="217" spans="1:6" x14ac:dyDescent="0.25">
      <c r="A217" s="212">
        <f t="shared" si="18"/>
        <v>43201</v>
      </c>
      <c r="B217" s="213">
        <v>0.3923611111111111</v>
      </c>
      <c r="F217" s="216">
        <v>57</v>
      </c>
    </row>
    <row r="218" spans="1:6" x14ac:dyDescent="0.25">
      <c r="A218" s="212">
        <f t="shared" si="18"/>
        <v>43201</v>
      </c>
      <c r="B218" s="213">
        <v>0.44791666666666669</v>
      </c>
      <c r="F218" s="216">
        <v>57</v>
      </c>
    </row>
    <row r="219" spans="1:6" x14ac:dyDescent="0.25">
      <c r="A219" s="212">
        <f t="shared" si="18"/>
        <v>43208</v>
      </c>
      <c r="B219" s="213">
        <v>0.44791666666666669</v>
      </c>
      <c r="F219" s="216">
        <v>57</v>
      </c>
    </row>
    <row r="220" spans="1:6" x14ac:dyDescent="0.25">
      <c r="A220" s="212">
        <f t="shared" si="18"/>
        <v>43208</v>
      </c>
      <c r="B220" s="213">
        <v>0.28125</v>
      </c>
      <c r="F220" s="216">
        <v>57</v>
      </c>
    </row>
    <row r="221" spans="1:6" x14ac:dyDescent="0.25">
      <c r="A221" s="212">
        <f t="shared" si="18"/>
        <v>43208</v>
      </c>
      <c r="B221" s="213">
        <v>0.28125</v>
      </c>
      <c r="F221" s="216">
        <v>57</v>
      </c>
    </row>
    <row r="222" spans="1:6" x14ac:dyDescent="0.25">
      <c r="A222" s="212">
        <f t="shared" si="18"/>
        <v>43208</v>
      </c>
      <c r="B222" s="213">
        <v>0.33680555555555558</v>
      </c>
      <c r="F222" s="216">
        <v>57</v>
      </c>
    </row>
    <row r="223" spans="1:6" x14ac:dyDescent="0.25">
      <c r="A223" s="212">
        <f t="shared" si="18"/>
        <v>43208</v>
      </c>
      <c r="B223" s="213">
        <v>0.33680555555555558</v>
      </c>
      <c r="F223" s="216">
        <v>57</v>
      </c>
    </row>
    <row r="224" spans="1:6" x14ac:dyDescent="0.25">
      <c r="A224" s="212">
        <f t="shared" si="18"/>
        <v>43208</v>
      </c>
      <c r="B224" s="213">
        <v>0.3923611111111111</v>
      </c>
      <c r="F224" s="216">
        <v>57</v>
      </c>
    </row>
    <row r="225" spans="1:6" x14ac:dyDescent="0.25">
      <c r="A225" s="212">
        <f t="shared" si="18"/>
        <v>43208</v>
      </c>
      <c r="B225" s="213">
        <v>0.3923611111111111</v>
      </c>
      <c r="F225" s="216">
        <v>57</v>
      </c>
    </row>
    <row r="226" spans="1:6" x14ac:dyDescent="0.25">
      <c r="A226" s="212">
        <f t="shared" si="18"/>
        <v>43208</v>
      </c>
      <c r="B226" s="213">
        <v>0.44791666666666669</v>
      </c>
      <c r="F226" s="216">
        <v>57</v>
      </c>
    </row>
    <row r="227" spans="1:6" x14ac:dyDescent="0.25">
      <c r="A227" s="212">
        <f t="shared" si="18"/>
        <v>43215</v>
      </c>
      <c r="B227" s="213">
        <v>0.44791666666666669</v>
      </c>
      <c r="C227" s="237"/>
      <c r="D227" s="237"/>
      <c r="F227" s="216">
        <v>57</v>
      </c>
    </row>
    <row r="228" spans="1:6" x14ac:dyDescent="0.25">
      <c r="A228" s="212">
        <f t="shared" si="18"/>
        <v>43215</v>
      </c>
      <c r="B228" s="213">
        <v>0.28125</v>
      </c>
      <c r="C228" s="237"/>
      <c r="D228" s="237"/>
      <c r="F228" s="216">
        <v>57</v>
      </c>
    </row>
    <row r="229" spans="1:6" x14ac:dyDescent="0.25">
      <c r="A229" s="212">
        <f t="shared" si="18"/>
        <v>43215</v>
      </c>
      <c r="B229" s="213">
        <v>0.28125</v>
      </c>
      <c r="C229" s="237"/>
      <c r="D229" s="237"/>
      <c r="F229" s="216">
        <v>57</v>
      </c>
    </row>
    <row r="230" spans="1:6" x14ac:dyDescent="0.25">
      <c r="A230" s="212">
        <f t="shared" si="18"/>
        <v>43215</v>
      </c>
      <c r="B230" s="213">
        <v>0.33680555555555558</v>
      </c>
      <c r="C230" s="237"/>
      <c r="D230" s="237"/>
      <c r="F230" s="216">
        <v>57</v>
      </c>
    </row>
    <row r="231" spans="1:6" x14ac:dyDescent="0.25">
      <c r="A231" s="212">
        <f t="shared" si="18"/>
        <v>43215</v>
      </c>
      <c r="B231" s="213">
        <v>0.33680555555555558</v>
      </c>
      <c r="C231" s="237"/>
      <c r="D231" s="237"/>
      <c r="F231" s="216">
        <v>57</v>
      </c>
    </row>
    <row r="232" spans="1:6" x14ac:dyDescent="0.25">
      <c r="A232" s="212">
        <f t="shared" si="18"/>
        <v>43215</v>
      </c>
      <c r="B232" s="213">
        <v>0.3923611111111111</v>
      </c>
      <c r="C232" s="237"/>
      <c r="D232" s="237"/>
      <c r="F232" s="216">
        <v>57</v>
      </c>
    </row>
    <row r="233" spans="1:6" x14ac:dyDescent="0.25">
      <c r="A233" s="212">
        <f t="shared" si="18"/>
        <v>43215</v>
      </c>
      <c r="B233" s="213">
        <v>0.3923611111111111</v>
      </c>
      <c r="C233" s="237"/>
      <c r="D233" s="237"/>
      <c r="F233" s="216">
        <v>57</v>
      </c>
    </row>
    <row r="234" spans="1:6" x14ac:dyDescent="0.25">
      <c r="A234" s="212">
        <f t="shared" si="18"/>
        <v>43215</v>
      </c>
      <c r="B234" s="213">
        <v>0.44791666666666669</v>
      </c>
      <c r="C234" s="237"/>
      <c r="D234" s="237"/>
      <c r="F234" s="216">
        <v>57</v>
      </c>
    </row>
    <row r="235" spans="1:6" x14ac:dyDescent="0.25">
      <c r="A235" s="212">
        <f t="shared" si="18"/>
        <v>43222</v>
      </c>
      <c r="B235" s="213">
        <v>0.44791666666666669</v>
      </c>
      <c r="F235" s="216">
        <v>57</v>
      </c>
    </row>
    <row r="236" spans="1:6" x14ac:dyDescent="0.25">
      <c r="A236" s="212">
        <f t="shared" si="18"/>
        <v>43222</v>
      </c>
      <c r="B236" s="213">
        <v>0.28125</v>
      </c>
      <c r="F236" s="216">
        <v>57</v>
      </c>
    </row>
    <row r="237" spans="1:6" x14ac:dyDescent="0.25">
      <c r="B237" s="213">
        <v>0.28125</v>
      </c>
      <c r="C237" s="238"/>
      <c r="D237" s="238"/>
      <c r="E237" s="238"/>
      <c r="F237" s="216">
        <v>57</v>
      </c>
    </row>
    <row r="238" spans="1:6" x14ac:dyDescent="0.25">
      <c r="A238" s="238"/>
      <c r="B238" s="213">
        <v>0.33680555555555558</v>
      </c>
      <c r="F238" s="216">
        <v>57</v>
      </c>
    </row>
    <row r="239" spans="1:6" x14ac:dyDescent="0.25">
      <c r="B239" s="213">
        <v>0.33680555555555558</v>
      </c>
      <c r="F239" s="216">
        <v>57</v>
      </c>
    </row>
    <row r="240" spans="1:6" x14ac:dyDescent="0.25">
      <c r="B240" s="213">
        <v>0.3923611111111111</v>
      </c>
      <c r="F240" s="216">
        <v>57</v>
      </c>
    </row>
    <row r="241" spans="2:6" x14ac:dyDescent="0.25">
      <c r="B241" s="213">
        <v>0.3923611111111111</v>
      </c>
      <c r="F241" s="216">
        <v>57</v>
      </c>
    </row>
    <row r="242" spans="2:6" x14ac:dyDescent="0.25">
      <c r="B242" s="213">
        <v>0.44791666666666669</v>
      </c>
      <c r="F242" s="216">
        <v>57</v>
      </c>
    </row>
    <row r="243" spans="2:6" x14ac:dyDescent="0.25">
      <c r="B243" s="213">
        <v>0.44791666666666669</v>
      </c>
      <c r="F243" s="216">
        <v>57</v>
      </c>
    </row>
    <row r="244" spans="2:6" x14ac:dyDescent="0.25">
      <c r="B244" s="234"/>
      <c r="F244" s="216">
        <v>57</v>
      </c>
    </row>
    <row r="245" spans="2:6" x14ac:dyDescent="0.25">
      <c r="B245" s="234"/>
      <c r="F245" s="216">
        <v>57</v>
      </c>
    </row>
    <row r="246" spans="2:6" x14ac:dyDescent="0.25">
      <c r="B246" s="213"/>
      <c r="F246" s="216">
        <v>57</v>
      </c>
    </row>
    <row r="247" spans="2:6" x14ac:dyDescent="0.25">
      <c r="B247" s="213"/>
      <c r="F247" s="216">
        <v>57</v>
      </c>
    </row>
    <row r="248" spans="2:6" x14ac:dyDescent="0.25">
      <c r="B248" s="234"/>
      <c r="F248" s="216">
        <v>57</v>
      </c>
    </row>
    <row r="249" spans="2:6" x14ac:dyDescent="0.25">
      <c r="B249" s="234"/>
      <c r="F249" s="216">
        <v>57</v>
      </c>
    </row>
    <row r="250" spans="2:6" x14ac:dyDescent="0.25">
      <c r="B250" s="234"/>
      <c r="F250" s="216">
        <v>57</v>
      </c>
    </row>
    <row r="251" spans="2:6" x14ac:dyDescent="0.25">
      <c r="B251" s="234"/>
      <c r="F251" s="216">
        <v>57</v>
      </c>
    </row>
    <row r="252" spans="2:6" x14ac:dyDescent="0.25">
      <c r="B252" s="234"/>
      <c r="F252" s="216">
        <v>57</v>
      </c>
    </row>
    <row r="253" spans="2:6" x14ac:dyDescent="0.25">
      <c r="B253" s="234"/>
      <c r="F253" s="216">
        <v>57</v>
      </c>
    </row>
    <row r="254" spans="2:6" x14ac:dyDescent="0.25">
      <c r="B254" s="213"/>
      <c r="F254" s="216">
        <v>57</v>
      </c>
    </row>
    <row r="255" spans="2:6" x14ac:dyDescent="0.25">
      <c r="B255" s="213"/>
      <c r="F255" s="216">
        <v>57</v>
      </c>
    </row>
    <row r="256" spans="2:6" x14ac:dyDescent="0.25">
      <c r="B256" s="234"/>
      <c r="F256" s="216">
        <v>57</v>
      </c>
    </row>
    <row r="257" spans="2:6" x14ac:dyDescent="0.25">
      <c r="B257" s="234"/>
      <c r="F257" s="216">
        <v>57</v>
      </c>
    </row>
    <row r="258" spans="2:6" x14ac:dyDescent="0.25">
      <c r="B258" s="234"/>
      <c r="F258" s="216">
        <v>57</v>
      </c>
    </row>
    <row r="259" spans="2:6" x14ac:dyDescent="0.25">
      <c r="B259" s="234"/>
      <c r="F259" s="216">
        <v>57</v>
      </c>
    </row>
    <row r="260" spans="2:6" x14ac:dyDescent="0.25">
      <c r="B260" s="234"/>
      <c r="F260" s="216">
        <v>57</v>
      </c>
    </row>
    <row r="261" spans="2:6" x14ac:dyDescent="0.25">
      <c r="B261" s="234"/>
      <c r="F261" s="216">
        <v>57</v>
      </c>
    </row>
    <row r="262" spans="2:6" x14ac:dyDescent="0.25">
      <c r="F262" s="216">
        <v>57</v>
      </c>
    </row>
    <row r="263" spans="2:6" x14ac:dyDescent="0.25">
      <c r="F263" s="216">
        <v>57</v>
      </c>
    </row>
    <row r="264" spans="2:6" x14ac:dyDescent="0.25">
      <c r="F264" s="216">
        <v>57</v>
      </c>
    </row>
    <row r="265" spans="2:6" x14ac:dyDescent="0.25">
      <c r="F265" s="216">
        <v>57</v>
      </c>
    </row>
    <row r="266" spans="2:6" x14ac:dyDescent="0.25">
      <c r="F266" s="216">
        <v>57</v>
      </c>
    </row>
    <row r="267" spans="2:6" x14ac:dyDescent="0.25">
      <c r="F267" s="216">
        <v>57</v>
      </c>
    </row>
    <row r="268" spans="2:6" x14ac:dyDescent="0.25">
      <c r="F268" s="216">
        <v>57</v>
      </c>
    </row>
    <row r="269" spans="2:6" x14ac:dyDescent="0.25">
      <c r="F269" s="216">
        <v>57</v>
      </c>
    </row>
    <row r="270" spans="2:6" x14ac:dyDescent="0.25">
      <c r="F270" s="216">
        <v>57</v>
      </c>
    </row>
    <row r="271" spans="2:6" x14ac:dyDescent="0.25">
      <c r="F271" s="216">
        <v>57</v>
      </c>
    </row>
    <row r="272" spans="2:6" x14ac:dyDescent="0.25">
      <c r="F272" s="216">
        <v>57</v>
      </c>
    </row>
    <row r="273" spans="6:6" x14ac:dyDescent="0.25">
      <c r="F273" s="216">
        <v>57</v>
      </c>
    </row>
    <row r="274" spans="6:6" x14ac:dyDescent="0.25">
      <c r="F274" s="216">
        <v>57</v>
      </c>
    </row>
    <row r="275" spans="6:6" x14ac:dyDescent="0.25">
      <c r="F275" s="216">
        <v>57</v>
      </c>
    </row>
    <row r="276" spans="6:6" x14ac:dyDescent="0.25">
      <c r="F276" s="216">
        <v>57</v>
      </c>
    </row>
    <row r="277" spans="6:6" x14ac:dyDescent="0.25">
      <c r="F277" s="216">
        <v>57</v>
      </c>
    </row>
    <row r="278" spans="6:6" x14ac:dyDescent="0.25">
      <c r="F278" s="216">
        <v>57</v>
      </c>
    </row>
    <row r="279" spans="6:6" x14ac:dyDescent="0.25">
      <c r="F279" s="216">
        <v>57</v>
      </c>
    </row>
    <row r="280" spans="6:6" x14ac:dyDescent="0.25">
      <c r="F280" s="216">
        <v>57</v>
      </c>
    </row>
    <row r="281" spans="6:6" x14ac:dyDescent="0.25">
      <c r="F281" s="216">
        <v>57</v>
      </c>
    </row>
    <row r="282" spans="6:6" x14ac:dyDescent="0.25">
      <c r="F282" s="216">
        <v>57</v>
      </c>
    </row>
    <row r="283" spans="6:6" x14ac:dyDescent="0.25">
      <c r="F283" s="216">
        <v>57</v>
      </c>
    </row>
    <row r="284" spans="6:6" x14ac:dyDescent="0.25">
      <c r="F284" s="216">
        <v>57</v>
      </c>
    </row>
    <row r="285" spans="6:6" x14ac:dyDescent="0.25">
      <c r="F285" s="216">
        <v>57</v>
      </c>
    </row>
    <row r="286" spans="6:6" x14ac:dyDescent="0.25">
      <c r="F286" s="216">
        <v>57</v>
      </c>
    </row>
    <row r="287" spans="6:6" x14ac:dyDescent="0.25">
      <c r="F287" s="216">
        <v>57</v>
      </c>
    </row>
    <row r="288" spans="6:6" x14ac:dyDescent="0.25">
      <c r="F288" s="216">
        <v>57</v>
      </c>
    </row>
  </sheetData>
  <sortState ref="H2:M13">
    <sortCondition ref="K2:K13"/>
    <sortCondition descending="1" ref="I2:I13"/>
    <sortCondition ref="H2:H13"/>
  </sortState>
  <mergeCells count="2">
    <mergeCell ref="H34:I34"/>
    <mergeCell ref="H45:J45"/>
  </mergeCells>
  <conditionalFormatting sqref="F1:F1048576">
    <cfRule type="cellIs" dxfId="553" priority="21" operator="equal">
      <formula>57</formula>
    </cfRule>
  </conditionalFormatting>
  <conditionalFormatting sqref="H11 H7:H9 D5:D48 D50:D51 D53:D60 D73">
    <cfRule type="cellIs" priority="20" operator="notBetween">
      <formula>MIN($D:$D)</formula>
      <formula>MAX($D:$D)</formula>
    </cfRule>
  </conditionalFormatting>
  <conditionalFormatting sqref="M7">
    <cfRule type="duplicateValues" dxfId="552" priority="15"/>
  </conditionalFormatting>
  <conditionalFormatting sqref="M6">
    <cfRule type="duplicateValues" dxfId="551" priority="12"/>
  </conditionalFormatting>
  <conditionalFormatting sqref="M4">
    <cfRule type="duplicateValues" dxfId="550" priority="11"/>
  </conditionalFormatting>
  <conditionalFormatting sqref="M3">
    <cfRule type="duplicateValues" dxfId="549" priority="10"/>
  </conditionalFormatting>
  <conditionalFormatting sqref="M8">
    <cfRule type="duplicateValues" dxfId="548" priority="9"/>
  </conditionalFormatting>
  <conditionalFormatting sqref="M5">
    <cfRule type="duplicateValues" dxfId="547" priority="8"/>
  </conditionalFormatting>
  <conditionalFormatting sqref="M10">
    <cfRule type="duplicateValues" dxfId="546" priority="7"/>
  </conditionalFormatting>
  <conditionalFormatting sqref="M11">
    <cfRule type="duplicateValues" dxfId="545" priority="5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7030A0"/>
  </sheetPr>
  <dimension ref="B1:N42"/>
  <sheetViews>
    <sheetView workbookViewId="0">
      <selection activeCell="L18" sqref="L18"/>
    </sheetView>
  </sheetViews>
  <sheetFormatPr defaultRowHeight="15" x14ac:dyDescent="0.25"/>
  <cols>
    <col min="2" max="2" width="14.28515625" bestFit="1" customWidth="1"/>
    <col min="3" max="4" width="9.7109375" bestFit="1" customWidth="1"/>
    <col min="6" max="6" width="14.28515625" bestFit="1" customWidth="1"/>
    <col min="7" max="7" width="7.140625" style="10" customWidth="1"/>
    <col min="8" max="8" width="9.7109375" bestFit="1" customWidth="1"/>
    <col min="10" max="10" width="18.42578125" bestFit="1" customWidth="1"/>
    <col min="11" max="12" width="9.140625" style="10"/>
    <col min="13" max="13" width="6.140625" style="10" customWidth="1"/>
    <col min="14" max="14" width="12.7109375" style="10" bestFit="1" customWidth="1"/>
  </cols>
  <sheetData>
    <row r="1" spans="2:14" ht="15.75" thickBot="1" x14ac:dyDescent="0.3"/>
    <row r="2" spans="2:14" ht="15.75" thickBot="1" x14ac:dyDescent="0.3">
      <c r="B2" s="256" t="s">
        <v>239</v>
      </c>
      <c r="C2" s="257"/>
      <c r="D2" s="258"/>
    </row>
    <row r="3" spans="2:14" x14ac:dyDescent="0.25">
      <c r="B3" s="12" t="s">
        <v>37</v>
      </c>
      <c r="C3" s="13" t="s">
        <v>228</v>
      </c>
      <c r="D3" s="14" t="s">
        <v>238</v>
      </c>
      <c r="F3" s="22" t="s">
        <v>37</v>
      </c>
      <c r="G3" s="23" t="s">
        <v>223</v>
      </c>
      <c r="H3" s="24" t="s">
        <v>238</v>
      </c>
      <c r="J3" s="22" t="s">
        <v>37</v>
      </c>
      <c r="K3" s="28" t="s">
        <v>241</v>
      </c>
      <c r="L3" s="23" t="s">
        <v>242</v>
      </c>
      <c r="M3" s="23" t="s">
        <v>244</v>
      </c>
      <c r="N3" s="29" t="s">
        <v>243</v>
      </c>
    </row>
    <row r="4" spans="2:14" x14ac:dyDescent="0.25">
      <c r="B4" s="88" t="s">
        <v>412</v>
      </c>
      <c r="C4" s="16">
        <f>SUMIF(Penalty!D:D, B4,Penalty!H:H )</f>
        <v>57</v>
      </c>
      <c r="D4" s="17">
        <f t="shared" ref="D4:D12" si="0">C4/$C$13</f>
        <v>0.19791666666666666</v>
      </c>
      <c r="F4" s="88" t="s">
        <v>38</v>
      </c>
      <c r="G4" s="25">
        <f>COUNTIF(GameStats!D:D, Aggregations!F4)</f>
        <v>78</v>
      </c>
      <c r="H4" s="17">
        <f t="shared" ref="H4:H11" si="1">G4/$G$12</f>
        <v>0.13854351687388988</v>
      </c>
      <c r="J4" s="15" t="s">
        <v>38</v>
      </c>
      <c r="K4" s="25">
        <f>SUMIF(PlayerTable!C:C,Aggregations!J4,PlayerTable!I:I)</f>
        <v>0</v>
      </c>
      <c r="L4" s="25">
        <f>COUNTIF(GameStats!D:D, J4)</f>
        <v>78</v>
      </c>
      <c r="M4" s="25">
        <f>L4-K4</f>
        <v>78</v>
      </c>
      <c r="N4" s="30">
        <f t="shared" ref="N4:N11" si="2">(L4-K4)/L4</f>
        <v>1</v>
      </c>
    </row>
    <row r="5" spans="2:14" x14ac:dyDescent="0.25">
      <c r="B5" s="88" t="s">
        <v>551</v>
      </c>
      <c r="C5" s="16">
        <f>SUMIF(Penalty!D:D, B5,Penalty!H:H )</f>
        <v>33</v>
      </c>
      <c r="D5" s="17">
        <f t="shared" si="0"/>
        <v>0.11458333333333333</v>
      </c>
      <c r="F5" s="15" t="s">
        <v>118</v>
      </c>
      <c r="G5" s="89">
        <f>COUNTIF(GameStats!D:D, Aggregations!F5)</f>
        <v>82</v>
      </c>
      <c r="H5" s="17">
        <f t="shared" si="1"/>
        <v>0.14564831261101244</v>
      </c>
      <c r="J5" s="88" t="s">
        <v>551</v>
      </c>
      <c r="K5" s="89">
        <f>SUMIF(PlayerTable!C:C,"FoDMKB",PlayerTable!I:I)</f>
        <v>0</v>
      </c>
      <c r="L5" s="89">
        <f>COUNTIF(GameStats!D:D, J5)</f>
        <v>79</v>
      </c>
      <c r="M5" s="25">
        <f t="shared" ref="M5:M11" si="3">L5-K5</f>
        <v>79</v>
      </c>
      <c r="N5" s="30">
        <f t="shared" si="2"/>
        <v>1</v>
      </c>
    </row>
    <row r="6" spans="2:14" x14ac:dyDescent="0.25">
      <c r="B6" s="88" t="s">
        <v>118</v>
      </c>
      <c r="C6" s="16">
        <f>SUMIF(Penalty!D:D, B6,Penalty!H:H )</f>
        <v>18</v>
      </c>
      <c r="D6" s="17">
        <f t="shared" si="0"/>
        <v>6.25E-2</v>
      </c>
      <c r="F6" s="88" t="s">
        <v>412</v>
      </c>
      <c r="G6" s="89">
        <f>COUNTIF(GameStats!D:D, Aggregations!F8)</f>
        <v>50</v>
      </c>
      <c r="H6" s="17">
        <f t="shared" si="1"/>
        <v>8.8809946714031973E-2</v>
      </c>
      <c r="J6" s="15" t="s">
        <v>139</v>
      </c>
      <c r="K6" s="89">
        <f>SUMIF(PlayerTable!C:C,Aggregations!J6,PlayerTable!I:I)</f>
        <v>0</v>
      </c>
      <c r="L6" s="89">
        <f>COUNTIF(GameStats!D:D, J6)</f>
        <v>87</v>
      </c>
      <c r="M6" s="25">
        <f t="shared" si="3"/>
        <v>87</v>
      </c>
      <c r="N6" s="30">
        <f t="shared" si="2"/>
        <v>1</v>
      </c>
    </row>
    <row r="7" spans="2:14" x14ac:dyDescent="0.25">
      <c r="B7" s="88" t="s">
        <v>39</v>
      </c>
      <c r="C7" s="16">
        <f>SUMIF(Penalty!D:D, B7,Penalty!H:H )</f>
        <v>66</v>
      </c>
      <c r="D7" s="17">
        <f t="shared" si="0"/>
        <v>0.22916666666666666</v>
      </c>
      <c r="F7" s="88" t="s">
        <v>601</v>
      </c>
      <c r="G7" s="89">
        <f>COUNTIF(GameStats!D:D, Aggregations!F6)</f>
        <v>71</v>
      </c>
      <c r="H7" s="17">
        <f t="shared" si="1"/>
        <v>0.12611012433392541</v>
      </c>
      <c r="J7" s="15" t="s">
        <v>39</v>
      </c>
      <c r="K7" s="89">
        <f>SUMIF(PlayerTable!C:C,Aggregations!J7,PlayerTable!I:I)</f>
        <v>0</v>
      </c>
      <c r="L7" s="89">
        <f>COUNTIF(GameStats!D:D, J7)</f>
        <v>50</v>
      </c>
      <c r="M7" s="25">
        <f>L7-K7</f>
        <v>50</v>
      </c>
      <c r="N7" s="30">
        <f t="shared" si="2"/>
        <v>1</v>
      </c>
    </row>
    <row r="8" spans="2:14" x14ac:dyDescent="0.25">
      <c r="B8" s="88" t="s">
        <v>603</v>
      </c>
      <c r="C8" s="16">
        <f>SUMIF(Penalty!D:D, B8,Penalty!H:H )</f>
        <v>18</v>
      </c>
      <c r="D8" s="17">
        <f t="shared" si="0"/>
        <v>6.25E-2</v>
      </c>
      <c r="F8" s="88" t="s">
        <v>39</v>
      </c>
      <c r="G8" s="89">
        <f>COUNTIF(GameStats!D:D, Aggregations!F10)</f>
        <v>87</v>
      </c>
      <c r="H8" s="17">
        <f t="shared" si="1"/>
        <v>0.15452930728241562</v>
      </c>
      <c r="J8" s="88" t="s">
        <v>603</v>
      </c>
      <c r="K8" s="89">
        <f>SUMIF(PlayerTable!C:C,Aggregations!J8,PlayerTable!I:I)</f>
        <v>0</v>
      </c>
      <c r="L8" s="89">
        <f>COUNTIF(GameStats!D:D, J8)</f>
        <v>51</v>
      </c>
      <c r="M8" s="25">
        <f t="shared" si="3"/>
        <v>51</v>
      </c>
      <c r="N8" s="30">
        <f t="shared" si="2"/>
        <v>1</v>
      </c>
    </row>
    <row r="9" spans="2:14" x14ac:dyDescent="0.25">
      <c r="B9" s="88" t="s">
        <v>139</v>
      </c>
      <c r="C9" s="16">
        <f>SUMIF(Penalty!D:D, B9,Penalty!H:H )</f>
        <v>34</v>
      </c>
      <c r="D9" s="17">
        <f t="shared" si="0"/>
        <v>0.11805555555555555</v>
      </c>
      <c r="F9" s="88" t="s">
        <v>551</v>
      </c>
      <c r="G9" s="89">
        <f>COUNTIF(GameStats!D:D, Aggregations!F9)</f>
        <v>79</v>
      </c>
      <c r="H9" s="17">
        <f t="shared" si="1"/>
        <v>0.14031971580817051</v>
      </c>
      <c r="J9" s="88" t="s">
        <v>601</v>
      </c>
      <c r="K9" s="89">
        <f>SUMIF(PlayerTable!C:C,Aggregations!J9,PlayerTable!I:I)</f>
        <v>0</v>
      </c>
      <c r="L9" s="89">
        <f>COUNTIF(GameStats!D:D, J9)</f>
        <v>65</v>
      </c>
      <c r="M9" s="25">
        <f t="shared" si="3"/>
        <v>65</v>
      </c>
      <c r="N9" s="30">
        <f t="shared" si="2"/>
        <v>1</v>
      </c>
    </row>
    <row r="10" spans="2:14" x14ac:dyDescent="0.25">
      <c r="B10" s="88" t="s">
        <v>601</v>
      </c>
      <c r="C10" s="16">
        <f>SUMIF(Penalty!D:D, B10,Penalty!H:H )</f>
        <v>30</v>
      </c>
      <c r="D10" s="17">
        <f t="shared" si="0"/>
        <v>0.10416666666666667</v>
      </c>
      <c r="F10" s="15" t="s">
        <v>139</v>
      </c>
      <c r="G10" s="89">
        <f>COUNTIF(GameStats!D:D, Aggregations!F7)</f>
        <v>65</v>
      </c>
      <c r="H10" s="17">
        <f t="shared" si="1"/>
        <v>0.11545293072824156</v>
      </c>
      <c r="J10" s="15" t="s">
        <v>118</v>
      </c>
      <c r="K10" s="89">
        <f>SUMIF(PlayerTable!C:C,Aggregations!J10,PlayerTable!I:I)</f>
        <v>0</v>
      </c>
      <c r="L10" s="89">
        <f>COUNTIF(GameStats!D:D, J10)</f>
        <v>82</v>
      </c>
      <c r="M10" s="25">
        <f t="shared" si="3"/>
        <v>82</v>
      </c>
      <c r="N10" s="30">
        <f t="shared" si="2"/>
        <v>1</v>
      </c>
    </row>
    <row r="11" spans="2:14" x14ac:dyDescent="0.25">
      <c r="B11" s="88" t="s">
        <v>38</v>
      </c>
      <c r="C11" s="16">
        <f>SUMIF(Penalty!D:D, B11,Penalty!H:H )</f>
        <v>32</v>
      </c>
      <c r="D11" s="17">
        <f t="shared" si="0"/>
        <v>0.1111111111111111</v>
      </c>
      <c r="F11" s="88" t="s">
        <v>603</v>
      </c>
      <c r="G11" s="89">
        <f>COUNTIF(GameStats!D:D, Aggregations!F11)</f>
        <v>51</v>
      </c>
      <c r="H11" s="17">
        <f t="shared" si="1"/>
        <v>9.0586145648312605E-2</v>
      </c>
      <c r="J11" s="15" t="s">
        <v>412</v>
      </c>
      <c r="K11" s="89">
        <f>SUMIF(PlayerTable!C:C,Aggregations!J11,PlayerTable!I:I)</f>
        <v>0</v>
      </c>
      <c r="L11" s="89">
        <f>COUNTIF(GameStats!D:D, J11)</f>
        <v>71</v>
      </c>
      <c r="M11" s="25">
        <f t="shared" si="3"/>
        <v>71</v>
      </c>
      <c r="N11" s="30">
        <f t="shared" si="2"/>
        <v>1</v>
      </c>
    </row>
    <row r="12" spans="2:14" ht="15.75" thickBot="1" x14ac:dyDescent="0.3">
      <c r="B12" s="18" t="s">
        <v>397</v>
      </c>
      <c r="C12" s="16">
        <f>SUMIF(Penalty!D:D, "?",Penalty!H:H )</f>
        <v>0</v>
      </c>
      <c r="D12" s="17">
        <f t="shared" si="0"/>
        <v>0</v>
      </c>
      <c r="F12" s="19"/>
      <c r="G12" s="26">
        <f>SUM(G4:G11)</f>
        <v>563</v>
      </c>
      <c r="H12" s="27"/>
      <c r="J12" s="19"/>
      <c r="K12" s="26">
        <f>SUM(K4:K11)</f>
        <v>0</v>
      </c>
      <c r="L12" s="26">
        <f>SUM(L4:L11)</f>
        <v>563</v>
      </c>
      <c r="M12" s="26">
        <f>SUM(M4:M11)</f>
        <v>563</v>
      </c>
      <c r="N12" s="31"/>
    </row>
    <row r="13" spans="2:14" ht="15.75" thickBot="1" x14ac:dyDescent="0.3">
      <c r="B13" s="19"/>
      <c r="C13" s="20">
        <f>SUM(C4:C12)</f>
        <v>288</v>
      </c>
      <c r="D13" s="21"/>
    </row>
    <row r="16" spans="2:14" ht="15.75" thickBot="1" x14ac:dyDescent="0.3"/>
    <row r="17" spans="2:14" x14ac:dyDescent="0.25">
      <c r="B17" s="256" t="s">
        <v>253</v>
      </c>
      <c r="C17" s="258"/>
      <c r="F17" s="256" t="s">
        <v>256</v>
      </c>
      <c r="G17" s="258"/>
      <c r="J17" s="22" t="s">
        <v>213</v>
      </c>
      <c r="K17" s="64" t="s">
        <v>228</v>
      </c>
      <c r="L17" s="65" t="s">
        <v>343</v>
      </c>
    </row>
    <row r="18" spans="2:14" x14ac:dyDescent="0.25">
      <c r="B18" s="12" t="s">
        <v>37</v>
      </c>
      <c r="C18" s="35" t="s">
        <v>254</v>
      </c>
      <c r="F18" s="12" t="s">
        <v>37</v>
      </c>
      <c r="G18" s="35" t="s">
        <v>233</v>
      </c>
      <c r="J18" s="15" t="s">
        <v>217</v>
      </c>
      <c r="K18" s="25">
        <f>SUMIF(Penalty!G:G,J18,Penalty!H:H)</f>
        <v>75</v>
      </c>
      <c r="L18" s="66">
        <f t="shared" ref="L18:L37" si="4">K18/$K$38</f>
        <v>0.26315789473684209</v>
      </c>
    </row>
    <row r="19" spans="2:14" x14ac:dyDescent="0.25">
      <c r="B19" s="15" t="s">
        <v>38</v>
      </c>
      <c r="C19" s="36">
        <f>COUNTIF(GameStats!D:D, B19)/SUMIF(Penalty!D:D, B19,Penalty!H:H )</f>
        <v>2.4375</v>
      </c>
      <c r="F19" s="15" t="s">
        <v>118</v>
      </c>
      <c r="G19" s="40">
        <f>SUMIF(Goalies!C:C, F19,Goalies!E:E )</f>
        <v>61</v>
      </c>
      <c r="J19" s="15" t="s">
        <v>219</v>
      </c>
      <c r="K19" s="25">
        <f>SUMIF(Penalty!G:G,J19,Penalty!H:H)</f>
        <v>24</v>
      </c>
      <c r="L19" s="66">
        <f t="shared" si="4"/>
        <v>8.4210526315789472E-2</v>
      </c>
    </row>
    <row r="20" spans="2:14" x14ac:dyDescent="0.25">
      <c r="B20" s="88" t="s">
        <v>603</v>
      </c>
      <c r="C20" s="36">
        <f>COUNTIF(GameStats!D:D, B20)/SUMIF(Penalty!D:D, B20,Penalty!H:H )</f>
        <v>2.8333333333333335</v>
      </c>
      <c r="F20" s="15" t="s">
        <v>139</v>
      </c>
      <c r="G20" s="40">
        <f>SUMIF(Goalies!C:C, F20,Goalies!E:E )</f>
        <v>72</v>
      </c>
      <c r="J20" s="15" t="s">
        <v>215</v>
      </c>
      <c r="K20" s="25">
        <f>SUMIF(Penalty!G:G,J20,Penalty!H:H)</f>
        <v>12</v>
      </c>
      <c r="L20" s="66">
        <f t="shared" si="4"/>
        <v>4.2105263157894736E-2</v>
      </c>
    </row>
    <row r="21" spans="2:14" x14ac:dyDescent="0.25">
      <c r="B21" s="15" t="s">
        <v>118</v>
      </c>
      <c r="C21" s="36">
        <f>COUNTIF(GameStats!D:D, B21)/SUMIF(Penalty!D:D, B21,Penalty!H:H )</f>
        <v>4.5555555555555554</v>
      </c>
      <c r="F21" s="88" t="s">
        <v>603</v>
      </c>
      <c r="G21" s="40">
        <f>SUMIF(Goalies!C:C, F21,Goalies!E:E )</f>
        <v>81</v>
      </c>
      <c r="J21" s="88" t="s">
        <v>227</v>
      </c>
      <c r="K21" s="25">
        <f>SUMIF(Penalty!G:G,J21,Penalty!H:H)</f>
        <v>75</v>
      </c>
      <c r="L21" s="66">
        <f t="shared" si="4"/>
        <v>0.26315789473684209</v>
      </c>
    </row>
    <row r="22" spans="2:14" x14ac:dyDescent="0.25">
      <c r="B22" s="15" t="s">
        <v>139</v>
      </c>
      <c r="C22" s="36">
        <f>COUNTIF(GameStats!D:D, B22)/SUMIF(Penalty!D:D, B22,Penalty!H:H )</f>
        <v>2.5588235294117645</v>
      </c>
      <c r="F22" s="88" t="s">
        <v>39</v>
      </c>
      <c r="G22" s="40">
        <f>SUMIF(Goalies!C:C, F22,Goalies!E:E )</f>
        <v>62</v>
      </c>
      <c r="J22" s="15" t="s">
        <v>216</v>
      </c>
      <c r="K22" s="25">
        <f>SUMIF(Penalty!G:G,J22,Penalty!H:H)</f>
        <v>18</v>
      </c>
      <c r="L22" s="66">
        <f t="shared" si="4"/>
        <v>6.3157894736842107E-2</v>
      </c>
    </row>
    <row r="23" spans="2:14" x14ac:dyDescent="0.25">
      <c r="B23" s="88" t="s">
        <v>601</v>
      </c>
      <c r="C23" s="36">
        <f>COUNTIF(GameStats!D:D, B23)/SUMIF(Penalty!D:D, B23,Penalty!H:H )</f>
        <v>2.1666666666666665</v>
      </c>
      <c r="F23" s="88" t="s">
        <v>601</v>
      </c>
      <c r="G23" s="40">
        <f>SUMIF(Goalies!C:C, F23,Goalies!E:E )</f>
        <v>88</v>
      </c>
      <c r="J23" s="15" t="s">
        <v>221</v>
      </c>
      <c r="K23" s="25">
        <f>SUMIF(Penalty!G:G,J23,Penalty!H:H)</f>
        <v>39</v>
      </c>
      <c r="L23" s="66">
        <f t="shared" si="4"/>
        <v>0.1368421052631579</v>
      </c>
    </row>
    <row r="24" spans="2:14" x14ac:dyDescent="0.25">
      <c r="B24" s="88" t="s">
        <v>412</v>
      </c>
      <c r="C24" s="36">
        <f>COUNTIF(GameStats!D:D, B24)/SUMIF(Penalty!D:D, B24,Penalty!H:H )</f>
        <v>1.2456140350877194</v>
      </c>
      <c r="F24" s="88" t="s">
        <v>412</v>
      </c>
      <c r="G24" s="40">
        <f>SUMIF(Goalies!C:C, F24,Goalies!E:E )</f>
        <v>53</v>
      </c>
      <c r="J24" s="15" t="s">
        <v>222</v>
      </c>
      <c r="K24" s="25">
        <f>SUMIF(Penalty!G:G,J24,Penalty!H:H)</f>
        <v>21</v>
      </c>
      <c r="L24" s="66">
        <f t="shared" si="4"/>
        <v>7.3684210526315783E-2</v>
      </c>
    </row>
    <row r="25" spans="2:14" x14ac:dyDescent="0.25">
      <c r="B25" s="88" t="s">
        <v>39</v>
      </c>
      <c r="C25" s="36">
        <f>COUNTIF(GameStats!D:D, B25)/SUMIF(Penalty!D:D, B25,Penalty!H:H )</f>
        <v>0.75757575757575757</v>
      </c>
      <c r="F25" s="88" t="s">
        <v>38</v>
      </c>
      <c r="G25" s="40">
        <f>SUMIF(Goalies!C:C, F25,Goalies!E:E )</f>
        <v>114</v>
      </c>
      <c r="J25" s="15" t="s">
        <v>226</v>
      </c>
      <c r="K25" s="25">
        <f>SUMIF(Penalty!G:G,J25,Penalty!H:H)</f>
        <v>0</v>
      </c>
      <c r="L25" s="66">
        <f t="shared" si="4"/>
        <v>0</v>
      </c>
    </row>
    <row r="26" spans="2:14" x14ac:dyDescent="0.25">
      <c r="B26" s="88" t="s">
        <v>551</v>
      </c>
      <c r="C26" s="36">
        <f>COUNTIF(GameStats!D:D, B26)/SUMIF(Penalty!D:D, B26,Penalty!H:H )</f>
        <v>2.393939393939394</v>
      </c>
      <c r="F26" s="88" t="s">
        <v>551</v>
      </c>
      <c r="G26" s="40">
        <f>SUMIF(Goalies!C:C, F26,Goalies!E:E )</f>
        <v>70</v>
      </c>
      <c r="J26" s="15" t="s">
        <v>255</v>
      </c>
      <c r="K26" s="25">
        <f>SUMIF(Penalty!G:G,J26,Penalty!H:H)</f>
        <v>0</v>
      </c>
      <c r="L26" s="66">
        <f t="shared" si="4"/>
        <v>0</v>
      </c>
    </row>
    <row r="27" spans="2:14" ht="15.75" thickBot="1" x14ac:dyDescent="0.3">
      <c r="B27" s="37" t="s">
        <v>251</v>
      </c>
      <c r="C27" s="38">
        <f>AVERAGE(C19:C26)</f>
        <v>2.3686260339462737</v>
      </c>
      <c r="F27" s="37" t="s">
        <v>242</v>
      </c>
      <c r="G27" s="41">
        <f>SUM(G19:G26)</f>
        <v>601</v>
      </c>
      <c r="J27" s="88" t="s">
        <v>220</v>
      </c>
      <c r="K27" s="25">
        <f>SUMIF(Penalty!G:G,J27,Penalty!H:H)</f>
        <v>6</v>
      </c>
      <c r="L27" s="66">
        <f t="shared" si="4"/>
        <v>2.1052631578947368E-2</v>
      </c>
    </row>
    <row r="28" spans="2:14" x14ac:dyDescent="0.25">
      <c r="J28" s="88" t="s">
        <v>218</v>
      </c>
      <c r="K28" s="25">
        <f>SUMIF(Penalty!G:G,J28,Penalty!H:H)</f>
        <v>3</v>
      </c>
      <c r="L28" s="66">
        <f t="shared" si="4"/>
        <v>1.0526315789473684E-2</v>
      </c>
    </row>
    <row r="29" spans="2:14" x14ac:dyDescent="0.25">
      <c r="J29" s="15" t="s">
        <v>443</v>
      </c>
      <c r="K29" s="25">
        <f>SUMIF(Penalty!G:G,J29,Penalty!H:H)</f>
        <v>3</v>
      </c>
      <c r="L29" s="66">
        <f t="shared" si="4"/>
        <v>1.0526315789473684E-2</v>
      </c>
    </row>
    <row r="30" spans="2:14" s="109" customFormat="1" ht="15.75" thickBot="1" x14ac:dyDescent="0.3">
      <c r="G30" s="110"/>
      <c r="J30" s="88" t="s">
        <v>247</v>
      </c>
      <c r="K30" s="89">
        <f>SUMIF(Penalty!G:G,J30,Penalty!H:H)</f>
        <v>3</v>
      </c>
      <c r="L30" s="66">
        <f t="shared" si="4"/>
        <v>1.0526315789473684E-2</v>
      </c>
    </row>
    <row r="31" spans="2:14" x14ac:dyDescent="0.25">
      <c r="B31" s="256" t="s">
        <v>396</v>
      </c>
      <c r="C31" s="257"/>
      <c r="D31" s="257"/>
      <c r="E31" s="257"/>
      <c r="F31" s="258"/>
      <c r="I31" s="109"/>
      <c r="J31" s="88" t="s">
        <v>407</v>
      </c>
      <c r="K31" s="89">
        <f>SUMIF(Penalty!G:G,J31,Penalty!H:H)</f>
        <v>3</v>
      </c>
      <c r="L31" s="66">
        <f t="shared" si="4"/>
        <v>1.0526315789473684E-2</v>
      </c>
      <c r="M31" s="110"/>
      <c r="N31" s="110"/>
    </row>
    <row r="32" spans="2:14" x14ac:dyDescent="0.25">
      <c r="B32" s="117" t="s">
        <v>37</v>
      </c>
      <c r="C32" s="113" t="s">
        <v>393</v>
      </c>
      <c r="D32" s="113" t="s">
        <v>394</v>
      </c>
      <c r="E32" s="113" t="s">
        <v>395</v>
      </c>
      <c r="F32" s="118" t="s">
        <v>242</v>
      </c>
      <c r="J32" s="15" t="s">
        <v>549</v>
      </c>
      <c r="K32" s="25">
        <f>SUMIF(Penalty!G:G,J32,Penalty!H:H)</f>
        <v>0</v>
      </c>
      <c r="L32" s="66">
        <f t="shared" si="4"/>
        <v>0</v>
      </c>
    </row>
    <row r="33" spans="2:14" x14ac:dyDescent="0.25">
      <c r="B33" s="88" t="s">
        <v>38</v>
      </c>
      <c r="C33" s="89">
        <f>COUNTIFS(GameStats!B:B,1,GameStats!D:D,Aggregations!B33)</f>
        <v>0</v>
      </c>
      <c r="D33" s="89">
        <f>COUNTIFS(GameStats!B:B,2,GameStats!D:D,Aggregations!B33)</f>
        <v>0</v>
      </c>
      <c r="E33" s="89">
        <f>COUNTIFS(GameStats!B:B,3,GameStats!D:D,Aggregations!B33)</f>
        <v>0</v>
      </c>
      <c r="F33" s="40">
        <f>SUM(C33:E33)</f>
        <v>0</v>
      </c>
      <c r="J33" s="15" t="s">
        <v>245</v>
      </c>
      <c r="K33" s="25">
        <f>SUMIF(Penalty!G:G,J33,Penalty!H:H)</f>
        <v>0</v>
      </c>
      <c r="L33" s="66">
        <f t="shared" si="4"/>
        <v>0</v>
      </c>
    </row>
    <row r="34" spans="2:14" x14ac:dyDescent="0.25">
      <c r="B34" s="88" t="s">
        <v>118</v>
      </c>
      <c r="C34" s="89">
        <f>COUNTIFS(GameStats!B:B,1,GameStats!D:D,Aggregations!B34)</f>
        <v>0</v>
      </c>
      <c r="D34" s="89">
        <f>COUNTIFS(GameStats!B:B,2,GameStats!D:D,Aggregations!B34)</f>
        <v>0</v>
      </c>
      <c r="E34" s="89">
        <f>COUNTIFS(GameStats!B:B,3,GameStats!D:D,Aggregations!B34)</f>
        <v>0</v>
      </c>
      <c r="F34" s="40">
        <f t="shared" ref="F34:F40" si="5">SUM(C34:E34)</f>
        <v>0</v>
      </c>
      <c r="J34" s="15" t="s">
        <v>380</v>
      </c>
      <c r="K34" s="25">
        <f>SUMIF(Penalty!G:G,J34,Penalty!H:H)</f>
        <v>3</v>
      </c>
      <c r="L34" s="66">
        <f t="shared" si="4"/>
        <v>1.0526315789473684E-2</v>
      </c>
    </row>
    <row r="35" spans="2:14" s="68" customFormat="1" x14ac:dyDescent="0.25">
      <c r="B35" s="88" t="s">
        <v>551</v>
      </c>
      <c r="C35" s="89">
        <f>COUNTIFS(GameStats!B:B,1,GameStats!D:D,Aggregations!B35)</f>
        <v>0</v>
      </c>
      <c r="D35" s="89">
        <f>COUNTIFS(GameStats!B:B,2,GameStats!D:D,Aggregations!B35)</f>
        <v>0</v>
      </c>
      <c r="E35" s="89">
        <f>COUNTIFS(GameStats!B:B,3,GameStats!D:D,Aggregations!B35)</f>
        <v>0</v>
      </c>
      <c r="F35" s="40">
        <f t="shared" si="5"/>
        <v>0</v>
      </c>
      <c r="G35" s="32"/>
      <c r="I35"/>
      <c r="J35" s="88" t="s">
        <v>252</v>
      </c>
      <c r="K35" s="25">
        <f>SUMIF(Penalty!G:G,J35,Penalty!H:H)</f>
        <v>0</v>
      </c>
      <c r="L35" s="66">
        <f t="shared" si="4"/>
        <v>0</v>
      </c>
      <c r="M35" s="10"/>
      <c r="N35" s="10"/>
    </row>
    <row r="36" spans="2:14" x14ac:dyDescent="0.25">
      <c r="B36" s="88" t="s">
        <v>601</v>
      </c>
      <c r="C36" s="89">
        <f>COUNTIFS(GameStats!B:B,1,GameStats!D:D,Aggregations!B36)</f>
        <v>0</v>
      </c>
      <c r="D36" s="89">
        <f>COUNTIFS(GameStats!B:B,2,GameStats!D:D,Aggregations!B36)</f>
        <v>0</v>
      </c>
      <c r="E36" s="89">
        <f>COUNTIFS(GameStats!B:B,3,GameStats!D:D,Aggregations!B36)</f>
        <v>0</v>
      </c>
      <c r="F36" s="40">
        <f t="shared" si="5"/>
        <v>0</v>
      </c>
      <c r="I36" s="68"/>
      <c r="J36" s="88" t="s">
        <v>346</v>
      </c>
      <c r="K36" s="89">
        <f>SUMIF(Penalty!G:G,J36,Penalty!H:H)</f>
        <v>0</v>
      </c>
      <c r="L36" s="66">
        <f t="shared" si="4"/>
        <v>0</v>
      </c>
      <c r="M36" s="32"/>
      <c r="N36" s="32"/>
    </row>
    <row r="37" spans="2:14" x14ac:dyDescent="0.25">
      <c r="B37" s="88" t="s">
        <v>39</v>
      </c>
      <c r="C37" s="89">
        <f>COUNTIFS(GameStats!B:B,1,GameStats!D:D,Aggregations!B37)</f>
        <v>0</v>
      </c>
      <c r="D37" s="89">
        <f>COUNTIFS(GameStats!B:B,2,GameStats!D:D,Aggregations!B37)</f>
        <v>0</v>
      </c>
      <c r="E37" s="89">
        <f>COUNTIFS(GameStats!B:B,3,GameStats!D:D,Aggregations!B37)</f>
        <v>0</v>
      </c>
      <c r="F37" s="40">
        <f t="shared" si="5"/>
        <v>0</v>
      </c>
      <c r="J37" s="18" t="s">
        <v>342</v>
      </c>
      <c r="K37" s="25">
        <f>SUMIF(Penalty!G:G,"",Penalty!H:H)</f>
        <v>0</v>
      </c>
      <c r="L37" s="66">
        <f t="shared" si="4"/>
        <v>0</v>
      </c>
    </row>
    <row r="38" spans="2:14" ht="15.75" thickBot="1" x14ac:dyDescent="0.3">
      <c r="B38" s="88" t="s">
        <v>413</v>
      </c>
      <c r="C38" s="89">
        <f>COUNTIFS(GameStats!B:B,1,GameStats!D:D,Aggregations!B38)</f>
        <v>0</v>
      </c>
      <c r="D38" s="89">
        <f>COUNTIFS(GameStats!B:B,2,GameStats!D:D,Aggregations!B38)</f>
        <v>0</v>
      </c>
      <c r="E38" s="89">
        <f>COUNTIFS(GameStats!B:B,3,GameStats!D:D,Aggregations!B38)</f>
        <v>0</v>
      </c>
      <c r="F38" s="40">
        <f t="shared" si="5"/>
        <v>0</v>
      </c>
      <c r="J38" s="37" t="s">
        <v>242</v>
      </c>
      <c r="K38" s="43">
        <f>SUM(K18:K37)</f>
        <v>285</v>
      </c>
      <c r="L38" s="31"/>
    </row>
    <row r="39" spans="2:14" x14ac:dyDescent="0.25">
      <c r="B39" s="88" t="s">
        <v>139</v>
      </c>
      <c r="C39" s="89">
        <f>COUNTIFS(GameStats!B:B,1,GameStats!D:D,Aggregations!B39)</f>
        <v>0</v>
      </c>
      <c r="D39" s="89">
        <f>COUNTIFS(GameStats!B:B,2,GameStats!D:D,Aggregations!B39)</f>
        <v>0</v>
      </c>
      <c r="E39" s="89">
        <f>COUNTIFS(GameStats!B:B,3,GameStats!D:D,Aggregations!B39)</f>
        <v>0</v>
      </c>
      <c r="F39" s="40">
        <f t="shared" si="5"/>
        <v>0</v>
      </c>
    </row>
    <row r="40" spans="2:14" x14ac:dyDescent="0.25">
      <c r="B40" s="88" t="s">
        <v>412</v>
      </c>
      <c r="C40" s="114">
        <f>COUNTIFS(GameStats!B:B,1,GameStats!D:D,Aggregations!B40)</f>
        <v>0</v>
      </c>
      <c r="D40" s="114">
        <f>COUNTIFS(GameStats!B:B,2,GameStats!D:D,Aggregations!B40)</f>
        <v>0</v>
      </c>
      <c r="E40" s="114">
        <f>COUNTIFS(GameStats!B:B,3,GameStats!D:D,Aggregations!B40)</f>
        <v>0</v>
      </c>
      <c r="F40" s="119">
        <f t="shared" si="5"/>
        <v>0</v>
      </c>
    </row>
    <row r="41" spans="2:14" ht="15.75" thickBot="1" x14ac:dyDescent="0.3">
      <c r="B41" s="19"/>
      <c r="C41" s="116" t="e">
        <f>SUM(C33:C40)/$F$41</f>
        <v>#DIV/0!</v>
      </c>
      <c r="D41" s="116" t="e">
        <f>SUM(D33:D40)/$F$41</f>
        <v>#DIV/0!</v>
      </c>
      <c r="E41" s="116" t="e">
        <f>SUM(E33:E40)/$F$41</f>
        <v>#DIV/0!</v>
      </c>
      <c r="F41" s="41">
        <f>SUM(F33:F40)</f>
        <v>0</v>
      </c>
    </row>
    <row r="42" spans="2:14" x14ac:dyDescent="0.25">
      <c r="F42" s="122"/>
    </row>
  </sheetData>
  <sortState ref="J18:L37">
    <sortCondition descending="1" ref="K18:K37"/>
    <sortCondition ref="J18:J37"/>
  </sortState>
  <mergeCells count="4">
    <mergeCell ref="B2:D2"/>
    <mergeCell ref="B17:C17"/>
    <mergeCell ref="F17:G17"/>
    <mergeCell ref="B31:F31"/>
  </mergeCells>
  <conditionalFormatting sqref="B12">
    <cfRule type="containsText" dxfId="544" priority="612" operator="containsText" text="Puckheads">
      <formula>NOT(ISERROR(SEARCH("Puckheads",B12)))</formula>
    </cfRule>
    <cfRule type="containsText" dxfId="543" priority="613" operator="containsText" text="Rink Rats">
      <formula>NOT(ISERROR(SEARCH("Rink Rats",B12)))</formula>
    </cfRule>
    <cfRule type="containsText" dxfId="542" priority="614" operator="containsText" text="Victors">
      <formula>NOT(ISERROR(SEARCH("Victors",B12)))</formula>
    </cfRule>
    <cfRule type="containsText" dxfId="541" priority="615" operator="containsText" text="Kryptonite">
      <formula>NOT(ISERROR(SEARCH("Kryptonite",B12)))</formula>
    </cfRule>
    <cfRule type="containsText" dxfId="540" priority="616" operator="containsText" text="Voodoo">
      <formula>NOT(ISERROR(SEARCH("Voodoo",B12)))</formula>
    </cfRule>
    <cfRule type="containsText" dxfId="539" priority="617" operator="containsText" text="FoDM/KB">
      <formula>NOT(ISERROR(SEARCH("FoDM/KB",B12)))</formula>
    </cfRule>
    <cfRule type="containsText" dxfId="538" priority="618" operator="containsText" text="Alien">
      <formula>NOT(ISERROR(SEARCH("Alien",B12)))</formula>
    </cfRule>
    <cfRule type="containsText" dxfId="537" priority="619" operator="containsText" text="Red Alert">
      <formula>NOT(ISERROR(SEARCH("Red Alert",B12)))</formula>
    </cfRule>
  </conditionalFormatting>
  <conditionalFormatting sqref="F5">
    <cfRule type="containsText" dxfId="536" priority="588" operator="containsText" text="Puckheads">
      <formula>NOT(ISERROR(SEARCH("Puckheads",F5)))</formula>
    </cfRule>
    <cfRule type="containsText" dxfId="535" priority="589" operator="containsText" text="Rink Rats">
      <formula>NOT(ISERROR(SEARCH("Rink Rats",F5)))</formula>
    </cfRule>
    <cfRule type="containsText" dxfId="534" priority="590" operator="containsText" text="Victors">
      <formula>NOT(ISERROR(SEARCH("Victors",F5)))</formula>
    </cfRule>
    <cfRule type="containsText" dxfId="533" priority="591" operator="containsText" text="Kryptonite">
      <formula>NOT(ISERROR(SEARCH("Kryptonite",F5)))</formula>
    </cfRule>
    <cfRule type="containsText" dxfId="532" priority="592" operator="containsText" text="Voodoo">
      <formula>NOT(ISERROR(SEARCH("Voodoo",F5)))</formula>
    </cfRule>
    <cfRule type="containsText" dxfId="531" priority="593" operator="containsText" text="FoDM/KB">
      <formula>NOT(ISERROR(SEARCH("FoDM/KB",F5)))</formula>
    </cfRule>
    <cfRule type="containsText" dxfId="530" priority="594" operator="containsText" text="Alien">
      <formula>NOT(ISERROR(SEARCH("Alien",F5)))</formula>
    </cfRule>
    <cfRule type="containsText" dxfId="529" priority="595" operator="containsText" text="Red Alert">
      <formula>NOT(ISERROR(SEARCH("Red Alert",F5)))</formula>
    </cfRule>
  </conditionalFormatting>
  <conditionalFormatting sqref="F10">
    <cfRule type="containsText" dxfId="528" priority="572" operator="containsText" text="Puckheads">
      <formula>NOT(ISERROR(SEARCH("Puckheads",F10)))</formula>
    </cfRule>
    <cfRule type="containsText" dxfId="527" priority="573" operator="containsText" text="Rink Rats">
      <formula>NOT(ISERROR(SEARCH("Rink Rats",F10)))</formula>
    </cfRule>
    <cfRule type="containsText" dxfId="526" priority="574" operator="containsText" text="Victors">
      <formula>NOT(ISERROR(SEARCH("Victors",F10)))</formula>
    </cfRule>
    <cfRule type="containsText" dxfId="525" priority="575" operator="containsText" text="Kryptonite">
      <formula>NOT(ISERROR(SEARCH("Kryptonite",F10)))</formula>
    </cfRule>
    <cfRule type="containsText" dxfId="524" priority="576" operator="containsText" text="Voodoo">
      <formula>NOT(ISERROR(SEARCH("Voodoo",F10)))</formula>
    </cfRule>
    <cfRule type="containsText" dxfId="523" priority="577" operator="containsText" text="FoDM/KB">
      <formula>NOT(ISERROR(SEARCH("FoDM/KB",F10)))</formula>
    </cfRule>
    <cfRule type="containsText" dxfId="522" priority="578" operator="containsText" text="Alien">
      <formula>NOT(ISERROR(SEARCH("Alien",F10)))</formula>
    </cfRule>
    <cfRule type="containsText" dxfId="521" priority="579" operator="containsText" text="Red Alert">
      <formula>NOT(ISERROR(SEARCH("Red Alert",F10)))</formula>
    </cfRule>
  </conditionalFormatting>
  <conditionalFormatting sqref="J6">
    <cfRule type="containsText" dxfId="520" priority="508" operator="containsText" text="Puckheads">
      <formula>NOT(ISERROR(SEARCH("Puckheads",J6)))</formula>
    </cfRule>
    <cfRule type="containsText" dxfId="519" priority="509" operator="containsText" text="Rink Rats">
      <formula>NOT(ISERROR(SEARCH("Rink Rats",J6)))</formula>
    </cfRule>
    <cfRule type="containsText" dxfId="518" priority="510" operator="containsText" text="Victors">
      <formula>NOT(ISERROR(SEARCH("Victors",J6)))</formula>
    </cfRule>
    <cfRule type="containsText" dxfId="517" priority="511" operator="containsText" text="Kryptonite">
      <formula>NOT(ISERROR(SEARCH("Kryptonite",J6)))</formula>
    </cfRule>
    <cfRule type="containsText" dxfId="516" priority="512" operator="containsText" text="Voodoo">
      <formula>NOT(ISERROR(SEARCH("Voodoo",J6)))</formula>
    </cfRule>
    <cfRule type="containsText" dxfId="515" priority="513" operator="containsText" text="FoDM/KB">
      <formula>NOT(ISERROR(SEARCH("FoDM/KB",J6)))</formula>
    </cfRule>
    <cfRule type="containsText" dxfId="514" priority="514" operator="containsText" text="Alien">
      <formula>NOT(ISERROR(SEARCH("Alien",J6)))</formula>
    </cfRule>
    <cfRule type="containsText" dxfId="513" priority="515" operator="containsText" text="Red Alert">
      <formula>NOT(ISERROR(SEARCH("Red Alert",J6)))</formula>
    </cfRule>
  </conditionalFormatting>
  <conditionalFormatting sqref="J4">
    <cfRule type="containsText" dxfId="512" priority="548" operator="containsText" text="Puckheads">
      <formula>NOT(ISERROR(SEARCH("Puckheads",J4)))</formula>
    </cfRule>
    <cfRule type="containsText" dxfId="511" priority="549" operator="containsText" text="Rink Rats">
      <formula>NOT(ISERROR(SEARCH("Rink Rats",J4)))</formula>
    </cfRule>
    <cfRule type="containsText" dxfId="510" priority="550" operator="containsText" text="Victors">
      <formula>NOT(ISERROR(SEARCH("Victors",J4)))</formula>
    </cfRule>
    <cfRule type="containsText" dxfId="509" priority="551" operator="containsText" text="Kryptonite">
      <formula>NOT(ISERROR(SEARCH("Kryptonite",J4)))</formula>
    </cfRule>
    <cfRule type="containsText" dxfId="508" priority="552" operator="containsText" text="Voodoo">
      <formula>NOT(ISERROR(SEARCH("Voodoo",J4)))</formula>
    </cfRule>
    <cfRule type="containsText" dxfId="507" priority="553" operator="containsText" text="FoDM/KB">
      <formula>NOT(ISERROR(SEARCH("FoDM/KB",J4)))</formula>
    </cfRule>
    <cfRule type="containsText" dxfId="506" priority="554" operator="containsText" text="Alien">
      <formula>NOT(ISERROR(SEARCH("Alien",J4)))</formula>
    </cfRule>
    <cfRule type="containsText" dxfId="505" priority="555" operator="containsText" text="Red Alert">
      <formula>NOT(ISERROR(SEARCH("Red Alert",J4)))</formula>
    </cfRule>
  </conditionalFormatting>
  <conditionalFormatting sqref="J7">
    <cfRule type="containsText" dxfId="504" priority="532" operator="containsText" text="Puckheads">
      <formula>NOT(ISERROR(SEARCH("Puckheads",J7)))</formula>
    </cfRule>
    <cfRule type="containsText" dxfId="503" priority="533" operator="containsText" text="Rink Rats">
      <formula>NOT(ISERROR(SEARCH("Rink Rats",J7)))</formula>
    </cfRule>
    <cfRule type="containsText" dxfId="502" priority="534" operator="containsText" text="Victors">
      <formula>NOT(ISERROR(SEARCH("Victors",J7)))</formula>
    </cfRule>
    <cfRule type="containsText" dxfId="501" priority="535" operator="containsText" text="Kryptonite">
      <formula>NOT(ISERROR(SEARCH("Kryptonite",J7)))</formula>
    </cfRule>
    <cfRule type="containsText" dxfId="500" priority="536" operator="containsText" text="Voodoo">
      <formula>NOT(ISERROR(SEARCH("Voodoo",J7)))</formula>
    </cfRule>
    <cfRule type="containsText" dxfId="499" priority="537" operator="containsText" text="FoDM/KB">
      <formula>NOT(ISERROR(SEARCH("FoDM/KB",J7)))</formula>
    </cfRule>
    <cfRule type="containsText" dxfId="498" priority="538" operator="containsText" text="Alien">
      <formula>NOT(ISERROR(SEARCH("Alien",J7)))</formula>
    </cfRule>
    <cfRule type="containsText" dxfId="497" priority="539" operator="containsText" text="Red Alert">
      <formula>NOT(ISERROR(SEARCH("Red Alert",J7)))</formula>
    </cfRule>
  </conditionalFormatting>
  <conditionalFormatting sqref="J10">
    <cfRule type="containsText" dxfId="496" priority="524" operator="containsText" text="Puckheads">
      <formula>NOT(ISERROR(SEARCH("Puckheads",J10)))</formula>
    </cfRule>
    <cfRule type="containsText" dxfId="495" priority="525" operator="containsText" text="Rink Rats">
      <formula>NOT(ISERROR(SEARCH("Rink Rats",J10)))</formula>
    </cfRule>
    <cfRule type="containsText" dxfId="494" priority="526" operator="containsText" text="Victors">
      <formula>NOT(ISERROR(SEARCH("Victors",J10)))</formula>
    </cfRule>
    <cfRule type="containsText" dxfId="493" priority="527" operator="containsText" text="Kryptonite">
      <formula>NOT(ISERROR(SEARCH("Kryptonite",J10)))</formula>
    </cfRule>
    <cfRule type="containsText" dxfId="492" priority="528" operator="containsText" text="Voodoo">
      <formula>NOT(ISERROR(SEARCH("Voodoo",J10)))</formula>
    </cfRule>
    <cfRule type="containsText" dxfId="491" priority="529" operator="containsText" text="FoDM/KB">
      <formula>NOT(ISERROR(SEARCH("FoDM/KB",J10)))</formula>
    </cfRule>
    <cfRule type="containsText" dxfId="490" priority="530" operator="containsText" text="Alien">
      <formula>NOT(ISERROR(SEARCH("Alien",J10)))</formula>
    </cfRule>
    <cfRule type="containsText" dxfId="489" priority="531" operator="containsText" text="Red Alert">
      <formula>NOT(ISERROR(SEARCH("Red Alert",J10)))</formula>
    </cfRule>
  </conditionalFormatting>
  <conditionalFormatting sqref="J11">
    <cfRule type="containsText" dxfId="488" priority="516" operator="containsText" text="Puckheads">
      <formula>NOT(ISERROR(SEARCH("Puckheads",J11)))</formula>
    </cfRule>
    <cfRule type="containsText" dxfId="487" priority="517" operator="containsText" text="Rink Rats">
      <formula>NOT(ISERROR(SEARCH("Rink Rats",J11)))</formula>
    </cfRule>
    <cfRule type="containsText" dxfId="486" priority="518" operator="containsText" text="Victors">
      <formula>NOT(ISERROR(SEARCH("Victors",J11)))</formula>
    </cfRule>
    <cfRule type="containsText" dxfId="485" priority="519" operator="containsText" text="Kryptonite">
      <formula>NOT(ISERROR(SEARCH("Kryptonite",J11)))</formula>
    </cfRule>
    <cfRule type="containsText" dxfId="484" priority="520" operator="containsText" text="Ichi">
      <formula>NOT(ISERROR(SEARCH("Ichi",J11)))</formula>
    </cfRule>
    <cfRule type="containsText" dxfId="483" priority="521" operator="containsText" text="FoDM/KB">
      <formula>NOT(ISERROR(SEARCH("FoDM/KB",J11)))</formula>
    </cfRule>
    <cfRule type="containsText" dxfId="482" priority="522" operator="containsText" text="Alien">
      <formula>NOT(ISERROR(SEARCH("Alien",J11)))</formula>
    </cfRule>
    <cfRule type="containsText" dxfId="481" priority="523" operator="containsText" text="Red Alert">
      <formula>NOT(ISERROR(SEARCH("Red Alert",J11)))</formula>
    </cfRule>
  </conditionalFormatting>
  <conditionalFormatting sqref="B19 B21">
    <cfRule type="containsText" dxfId="480" priority="492" operator="containsText" text="Puckheads">
      <formula>NOT(ISERROR(SEARCH("Puckheads",B19)))</formula>
    </cfRule>
    <cfRule type="containsText" dxfId="479" priority="493" operator="containsText" text="Rink Rats">
      <formula>NOT(ISERROR(SEARCH("Rink Rats",B19)))</formula>
    </cfRule>
    <cfRule type="containsText" dxfId="478" priority="494" operator="containsText" text="Victors">
      <formula>NOT(ISERROR(SEARCH("Victors",B19)))</formula>
    </cfRule>
    <cfRule type="containsText" dxfId="477" priority="495" operator="containsText" text="Kryptonite">
      <formula>NOT(ISERROR(SEARCH("Kryptonite",B19)))</formula>
    </cfRule>
    <cfRule type="containsText" dxfId="476" priority="496" operator="containsText" text="Voodoo">
      <formula>NOT(ISERROR(SEARCH("Voodoo",B19)))</formula>
    </cfRule>
    <cfRule type="containsText" dxfId="475" priority="497" operator="containsText" text="FoDM/KB">
      <formula>NOT(ISERROR(SEARCH("FoDM/KB",B19)))</formula>
    </cfRule>
    <cfRule type="containsText" dxfId="474" priority="498" operator="containsText" text="Alien">
      <formula>NOT(ISERROR(SEARCH("Alien",B19)))</formula>
    </cfRule>
    <cfRule type="containsText" dxfId="473" priority="499" operator="containsText" text="Red Alert">
      <formula>NOT(ISERROR(SEARCH("Red Alert",B19)))</formula>
    </cfRule>
  </conditionalFormatting>
  <conditionalFormatting sqref="B22">
    <cfRule type="containsText" dxfId="472" priority="468" operator="containsText" text="Puckheads">
      <formula>NOT(ISERROR(SEARCH("Puckheads",B22)))</formula>
    </cfRule>
    <cfRule type="containsText" dxfId="471" priority="469" operator="containsText" text="Rink Rats">
      <formula>NOT(ISERROR(SEARCH("Rink Rats",B22)))</formula>
    </cfRule>
    <cfRule type="containsText" dxfId="470" priority="470" operator="containsText" text="Victors">
      <formula>NOT(ISERROR(SEARCH("Victors",B22)))</formula>
    </cfRule>
    <cfRule type="containsText" dxfId="469" priority="471" operator="containsText" text="Kryptonite">
      <formula>NOT(ISERROR(SEARCH("Kryptonite",B22)))</formula>
    </cfRule>
    <cfRule type="containsText" dxfId="468" priority="472" operator="containsText" text="Voodoo">
      <formula>NOT(ISERROR(SEARCH("Voodoo",B22)))</formula>
    </cfRule>
    <cfRule type="containsText" dxfId="467" priority="473" operator="containsText" text="FoDM/KB">
      <formula>NOT(ISERROR(SEARCH("FoDM/KB",B22)))</formula>
    </cfRule>
    <cfRule type="containsText" dxfId="466" priority="474" operator="containsText" text="Alien">
      <formula>NOT(ISERROR(SEARCH("Alien",B22)))</formula>
    </cfRule>
    <cfRule type="containsText" dxfId="465" priority="475" operator="containsText" text="Red Alert">
      <formula>NOT(ISERROR(SEARCH("Red Alert",B22)))</formula>
    </cfRule>
  </conditionalFormatting>
  <conditionalFormatting sqref="F19">
    <cfRule type="containsText" dxfId="464" priority="444" operator="containsText" text="Puckheads">
      <formula>NOT(ISERROR(SEARCH("Puckheads",F19)))</formula>
    </cfRule>
    <cfRule type="containsText" dxfId="463" priority="445" operator="containsText" text="Rink Rats">
      <formula>NOT(ISERROR(SEARCH("Rink Rats",F19)))</formula>
    </cfRule>
    <cfRule type="containsText" dxfId="462" priority="446" operator="containsText" text="Victors">
      <formula>NOT(ISERROR(SEARCH("Victors",F19)))</formula>
    </cfRule>
    <cfRule type="containsText" dxfId="461" priority="447" operator="containsText" text="Kryptonite">
      <formula>NOT(ISERROR(SEARCH("Kryptonite",F19)))</formula>
    </cfRule>
    <cfRule type="containsText" dxfId="460" priority="448" operator="containsText" text="Voodoo">
      <formula>NOT(ISERROR(SEARCH("Voodoo",F19)))</formula>
    </cfRule>
    <cfRule type="containsText" dxfId="459" priority="449" operator="containsText" text="FoDM/KB">
      <formula>NOT(ISERROR(SEARCH("FoDM/KB",F19)))</formula>
    </cfRule>
    <cfRule type="containsText" dxfId="458" priority="450" operator="containsText" text="Alien">
      <formula>NOT(ISERROR(SEARCH("Alien",F19)))</formula>
    </cfRule>
    <cfRule type="containsText" dxfId="457" priority="451" operator="containsText" text="Red Alert">
      <formula>NOT(ISERROR(SEARCH("Red Alert",F19)))</formula>
    </cfRule>
  </conditionalFormatting>
  <conditionalFormatting sqref="F20">
    <cfRule type="containsText" dxfId="456" priority="436" operator="containsText" text="Puckheads">
      <formula>NOT(ISERROR(SEARCH("Puckheads",F20)))</formula>
    </cfRule>
    <cfRule type="containsText" dxfId="455" priority="437" operator="containsText" text="Rink Rats">
      <formula>NOT(ISERROR(SEARCH("Rink Rats",F20)))</formula>
    </cfRule>
    <cfRule type="containsText" dxfId="454" priority="438" operator="containsText" text="Victors">
      <formula>NOT(ISERROR(SEARCH("Victors",F20)))</formula>
    </cfRule>
    <cfRule type="containsText" dxfId="453" priority="439" operator="containsText" text="Kryptonite">
      <formula>NOT(ISERROR(SEARCH("Kryptonite",F20)))</formula>
    </cfRule>
    <cfRule type="containsText" dxfId="452" priority="440" operator="containsText" text="Voodoo">
      <formula>NOT(ISERROR(SEARCH("Voodoo",F20)))</formula>
    </cfRule>
    <cfRule type="containsText" dxfId="451" priority="441" operator="containsText" text="FoDM/KB">
      <formula>NOT(ISERROR(SEARCH("FoDM/KB",F20)))</formula>
    </cfRule>
    <cfRule type="containsText" dxfId="450" priority="442" operator="containsText" text="Alien">
      <formula>NOT(ISERROR(SEARCH("Alien",F20)))</formula>
    </cfRule>
    <cfRule type="containsText" dxfId="449" priority="443" operator="containsText" text="Red Alert">
      <formula>NOT(ISERROR(SEARCH("Red Alert",F20)))</formula>
    </cfRule>
  </conditionalFormatting>
  <conditionalFormatting sqref="B33 B39">
    <cfRule type="containsText" dxfId="448" priority="403" operator="containsText" text="Puckheads">
      <formula>NOT(ISERROR(SEARCH("Puckheads",B33)))</formula>
    </cfRule>
    <cfRule type="containsText" dxfId="447" priority="404" operator="containsText" text="Rink Rats">
      <formula>NOT(ISERROR(SEARCH("Rink Rats",B33)))</formula>
    </cfRule>
    <cfRule type="containsText" dxfId="446" priority="405" operator="containsText" text="Victors">
      <formula>NOT(ISERROR(SEARCH("Victors",B33)))</formula>
    </cfRule>
    <cfRule type="containsText" dxfId="445" priority="406" operator="containsText" text="Kryptonite">
      <formula>NOT(ISERROR(SEARCH("Kryptonite",B33)))</formula>
    </cfRule>
    <cfRule type="containsText" dxfId="444" priority="407" operator="containsText" text="Ichi">
      <formula>NOT(ISERROR(SEARCH("Ichi",B33)))</formula>
    </cfRule>
    <cfRule type="containsText" dxfId="443" priority="408" operator="containsText" text="FoDM/KB">
      <formula>NOT(ISERROR(SEARCH("FoDM/KB",B33)))</formula>
    </cfRule>
    <cfRule type="containsText" dxfId="442" priority="409" operator="containsText" text="Alien">
      <formula>NOT(ISERROR(SEARCH("Alien",B33)))</formula>
    </cfRule>
    <cfRule type="containsText" dxfId="441" priority="410" operator="containsText" text="Red Alert">
      <formula>NOT(ISERROR(SEARCH("Red Alert",B33)))</formula>
    </cfRule>
  </conditionalFormatting>
  <conditionalFormatting sqref="B34">
    <cfRule type="containsText" dxfId="440" priority="395" operator="containsText" text="Puckheads">
      <formula>NOT(ISERROR(SEARCH("Puckheads",B34)))</formula>
    </cfRule>
    <cfRule type="containsText" dxfId="439" priority="396" operator="containsText" text="Rink Rats">
      <formula>NOT(ISERROR(SEARCH("Rink Rats",B34)))</formula>
    </cfRule>
    <cfRule type="containsText" dxfId="438" priority="397" operator="containsText" text="Victors">
      <formula>NOT(ISERROR(SEARCH("Victors",B34)))</formula>
    </cfRule>
    <cfRule type="containsText" dxfId="437" priority="398" operator="containsText" text="Kryptonite">
      <formula>NOT(ISERROR(SEARCH("Kryptonite",B34)))</formula>
    </cfRule>
    <cfRule type="containsText" dxfId="436" priority="399" operator="containsText" text="Ichi">
      <formula>NOT(ISERROR(SEARCH("Ichi",B34)))</formula>
    </cfRule>
    <cfRule type="containsText" dxfId="435" priority="400" operator="containsText" text="FoDM/KB">
      <formula>NOT(ISERROR(SEARCH("FoDM/KB",B34)))</formula>
    </cfRule>
    <cfRule type="containsText" dxfId="434" priority="401" operator="containsText" text="Alien">
      <formula>NOT(ISERROR(SEARCH("Alien",B34)))</formula>
    </cfRule>
    <cfRule type="containsText" dxfId="433" priority="402" operator="containsText" text="Red Alert">
      <formula>NOT(ISERROR(SEARCH("Red Alert",B34)))</formula>
    </cfRule>
  </conditionalFormatting>
  <conditionalFormatting sqref="B37">
    <cfRule type="containsText" dxfId="432" priority="371" operator="containsText" text="Bathogs">
      <formula>NOT(ISERROR(SEARCH("Bathogs",B37)))</formula>
    </cfRule>
    <cfRule type="containsText" dxfId="431" priority="372" operator="containsText" text="Rink Rats">
      <formula>NOT(ISERROR(SEARCH("Rink Rats",B37)))</formula>
    </cfRule>
    <cfRule type="containsText" dxfId="430" priority="373" operator="containsText" text="Victors">
      <formula>NOT(ISERROR(SEARCH("Victors",B37)))</formula>
    </cfRule>
    <cfRule type="containsText" dxfId="429" priority="374" operator="containsText" text="Kryptonite">
      <formula>NOT(ISERROR(SEARCH("Kryptonite",B37)))</formula>
    </cfRule>
    <cfRule type="containsText" dxfId="428" priority="375" operator="containsText" text="Ichi">
      <formula>NOT(ISERROR(SEARCH("Ichi",B37)))</formula>
    </cfRule>
    <cfRule type="containsText" dxfId="427" priority="376" operator="containsText" text="FoDM/KB">
      <formula>NOT(ISERROR(SEARCH("FoDM/KB",B37)))</formula>
    </cfRule>
    <cfRule type="containsText" dxfId="426" priority="377" operator="containsText" text="Alien">
      <formula>NOT(ISERROR(SEARCH("Alien",B37)))</formula>
    </cfRule>
    <cfRule type="containsText" dxfId="425" priority="378" operator="containsText" text="Red Alert">
      <formula>NOT(ISERROR(SEARCH("Red Alert",B37)))</formula>
    </cfRule>
  </conditionalFormatting>
  <conditionalFormatting sqref="M4:M11">
    <cfRule type="cellIs" dxfId="424" priority="370" operator="greaterThan">
      <formula>0</formula>
    </cfRule>
  </conditionalFormatting>
  <conditionalFormatting sqref="B7">
    <cfRule type="containsText" dxfId="423" priority="362" operator="containsText" text="Bathogs">
      <formula>NOT(ISERROR(SEARCH("Bathogs",B7)))</formula>
    </cfRule>
    <cfRule type="containsText" dxfId="422" priority="363" operator="containsText" text="Rink Rats">
      <formula>NOT(ISERROR(SEARCH("Rink Rats",B7)))</formula>
    </cfRule>
    <cfRule type="containsText" dxfId="421" priority="364" operator="containsText" text="Victors">
      <formula>NOT(ISERROR(SEARCH("Victors",B7)))</formula>
    </cfRule>
    <cfRule type="containsText" dxfId="420" priority="365" operator="containsText" text="Kryptonite">
      <formula>NOT(ISERROR(SEARCH("Kryptonite",B7)))</formula>
    </cfRule>
    <cfRule type="containsText" dxfId="419" priority="366" operator="containsText" text="Ichi">
      <formula>NOT(ISERROR(SEARCH("Ichi",B7)))</formula>
    </cfRule>
    <cfRule type="containsText" dxfId="418" priority="367" operator="containsText" text="FoDM/KB">
      <formula>NOT(ISERROR(SEARCH("FoDM/KB",B7)))</formula>
    </cfRule>
    <cfRule type="containsText" dxfId="417" priority="368" operator="containsText" text="Alien">
      <formula>NOT(ISERROR(SEARCH("Alien",B7)))</formula>
    </cfRule>
    <cfRule type="containsText" dxfId="416" priority="369" operator="containsText" text="Red Alert">
      <formula>NOT(ISERROR(SEARCH("Red Alert",B7)))</formula>
    </cfRule>
  </conditionalFormatting>
  <conditionalFormatting sqref="F22">
    <cfRule type="containsText" dxfId="415" priority="306" operator="containsText" text="Bathogs">
      <formula>NOT(ISERROR(SEARCH("Bathogs",F22)))</formula>
    </cfRule>
    <cfRule type="containsText" dxfId="414" priority="307" operator="containsText" text="Rink Rats">
      <formula>NOT(ISERROR(SEARCH("Rink Rats",F22)))</formula>
    </cfRule>
    <cfRule type="containsText" dxfId="413" priority="308" operator="containsText" text="Victors">
      <formula>NOT(ISERROR(SEARCH("Victors",F22)))</formula>
    </cfRule>
    <cfRule type="containsText" dxfId="412" priority="309" operator="containsText" text="Kryptonite">
      <formula>NOT(ISERROR(SEARCH("Kryptonite",F22)))</formula>
    </cfRule>
    <cfRule type="containsText" dxfId="411" priority="310" operator="containsText" text="Ichi">
      <formula>NOT(ISERROR(SEARCH("Ichi",F22)))</formula>
    </cfRule>
    <cfRule type="containsText" dxfId="410" priority="311" operator="containsText" text="FoDM/KB">
      <formula>NOT(ISERROR(SEARCH("FoDM/KB",F22)))</formula>
    </cfRule>
    <cfRule type="containsText" dxfId="409" priority="312" operator="containsText" text="Alien">
      <formula>NOT(ISERROR(SEARCH("Alien",F22)))</formula>
    </cfRule>
    <cfRule type="containsText" dxfId="408" priority="313" operator="containsText" text="Red Alert">
      <formula>NOT(ISERROR(SEARCH("Red Alert",F22)))</formula>
    </cfRule>
  </conditionalFormatting>
  <conditionalFormatting sqref="B4">
    <cfRule type="containsText" dxfId="407" priority="290" operator="containsText" text="Bathogs">
      <formula>NOT(ISERROR(SEARCH("Bathogs",B4)))</formula>
    </cfRule>
    <cfRule type="containsText" dxfId="406" priority="291" operator="containsText" text="Rink Rats">
      <formula>NOT(ISERROR(SEARCH("Rink Rats",B4)))</formula>
    </cfRule>
    <cfRule type="containsText" dxfId="405" priority="292" operator="containsText" text="Victors">
      <formula>NOT(ISERROR(SEARCH("Victors",B4)))</formula>
    </cfRule>
    <cfRule type="containsText" dxfId="404" priority="293" operator="containsText" text="Kryptonite">
      <formula>NOT(ISERROR(SEARCH("Kryptonite",B4)))</formula>
    </cfRule>
    <cfRule type="containsText" dxfId="403" priority="294" operator="containsText" text="Ichi">
      <formula>NOT(ISERROR(SEARCH("Ichi",B4)))</formula>
    </cfRule>
    <cfRule type="containsText" dxfId="402" priority="295" operator="containsText" text="FoDM/KB">
      <formula>NOT(ISERROR(SEARCH("FoDM/KB",B4)))</formula>
    </cfRule>
    <cfRule type="containsText" dxfId="401" priority="296" operator="containsText" text="Alien">
      <formula>NOT(ISERROR(SEARCH("Alien",B4)))</formula>
    </cfRule>
    <cfRule type="containsText" dxfId="400" priority="297" operator="containsText" text="Red Alert">
      <formula>NOT(ISERROR(SEARCH("Red Alert",B4)))</formula>
    </cfRule>
  </conditionalFormatting>
  <conditionalFormatting sqref="F4">
    <cfRule type="containsText" dxfId="399" priority="282" operator="containsText" text="Bathogs">
      <formula>NOT(ISERROR(SEARCH("Bathogs",F4)))</formula>
    </cfRule>
    <cfRule type="containsText" dxfId="398" priority="283" operator="containsText" text="Rink Rats">
      <formula>NOT(ISERROR(SEARCH("Rink Rats",F4)))</formula>
    </cfRule>
    <cfRule type="containsText" dxfId="397" priority="284" operator="containsText" text="Victors">
      <formula>NOT(ISERROR(SEARCH("Victors",F4)))</formula>
    </cfRule>
    <cfRule type="containsText" dxfId="396" priority="285" operator="containsText" text="Kryptonite">
      <formula>NOT(ISERROR(SEARCH("Kryptonite",F4)))</formula>
    </cfRule>
    <cfRule type="containsText" dxfId="395" priority="286" operator="containsText" text="Ichi">
      <formula>NOT(ISERROR(SEARCH("Ichi",F4)))</formula>
    </cfRule>
    <cfRule type="containsText" dxfId="394" priority="287" operator="containsText" text="FoDM/KB">
      <formula>NOT(ISERROR(SEARCH("FoDM/KB",F4)))</formula>
    </cfRule>
    <cfRule type="containsText" dxfId="393" priority="288" operator="containsText" text="Alien">
      <formula>NOT(ISERROR(SEARCH("Alien",F4)))</formula>
    </cfRule>
    <cfRule type="containsText" dxfId="392" priority="289" operator="containsText" text="Red Alert">
      <formula>NOT(ISERROR(SEARCH("Red Alert",F4)))</formula>
    </cfRule>
  </conditionalFormatting>
  <conditionalFormatting sqref="B40">
    <cfRule type="containsText" dxfId="391" priority="274" operator="containsText" text="Puckheads">
      <formula>NOT(ISERROR(SEARCH("Puckheads",B40)))</formula>
    </cfRule>
    <cfRule type="containsText" dxfId="390" priority="275" operator="containsText" text="Rink Rats">
      <formula>NOT(ISERROR(SEARCH("Rink Rats",B40)))</formula>
    </cfRule>
    <cfRule type="containsText" dxfId="389" priority="276" operator="containsText" text="Victors">
      <formula>NOT(ISERROR(SEARCH("Victors",B40)))</formula>
    </cfRule>
    <cfRule type="containsText" dxfId="388" priority="277" operator="containsText" text="Kryptonite">
      <formula>NOT(ISERROR(SEARCH("Kryptonite",B40)))</formula>
    </cfRule>
    <cfRule type="containsText" dxfId="387" priority="278" operator="containsText" text="Ichi">
      <formula>NOT(ISERROR(SEARCH("Ichi",B40)))</formula>
    </cfRule>
    <cfRule type="containsText" dxfId="386" priority="279" operator="containsText" text="FoDM/KB">
      <formula>NOT(ISERROR(SEARCH("FoDM/KB",B40)))</formula>
    </cfRule>
    <cfRule type="containsText" dxfId="385" priority="280" operator="containsText" text="Alien">
      <formula>NOT(ISERROR(SEARCH("Alien",B40)))</formula>
    </cfRule>
    <cfRule type="containsText" dxfId="384" priority="281" operator="containsText" text="Red Alert">
      <formula>NOT(ISERROR(SEARCH("Red Alert",B40)))</formula>
    </cfRule>
  </conditionalFormatting>
  <conditionalFormatting sqref="B24">
    <cfRule type="containsText" dxfId="383" priority="266" operator="containsText" text="Bathogs">
      <formula>NOT(ISERROR(SEARCH("Bathogs",B24)))</formula>
    </cfRule>
    <cfRule type="containsText" dxfId="382" priority="267" operator="containsText" text="Rink Rats">
      <formula>NOT(ISERROR(SEARCH("Rink Rats",B24)))</formula>
    </cfRule>
    <cfRule type="containsText" dxfId="381" priority="268" operator="containsText" text="Victors">
      <formula>NOT(ISERROR(SEARCH("Victors",B24)))</formula>
    </cfRule>
    <cfRule type="containsText" dxfId="380" priority="269" operator="containsText" text="Kryptonite">
      <formula>NOT(ISERROR(SEARCH("Kryptonite",B24)))</formula>
    </cfRule>
    <cfRule type="containsText" dxfId="379" priority="270" operator="containsText" text="Ichi">
      <formula>NOT(ISERROR(SEARCH("Ichi",B24)))</formula>
    </cfRule>
    <cfRule type="containsText" dxfId="378" priority="271" operator="containsText" text="FoDM/KB">
      <formula>NOT(ISERROR(SEARCH("FoDM/KB",B24)))</formula>
    </cfRule>
    <cfRule type="containsText" dxfId="377" priority="272" operator="containsText" text="Alien">
      <formula>NOT(ISERROR(SEARCH("Alien",B24)))</formula>
    </cfRule>
    <cfRule type="containsText" dxfId="376" priority="273" operator="containsText" text="Red Alert">
      <formula>NOT(ISERROR(SEARCH("Red Alert",B24)))</formula>
    </cfRule>
  </conditionalFormatting>
  <conditionalFormatting sqref="B38">
    <cfRule type="containsText" dxfId="375" priority="258" operator="containsText" text="Bathogs">
      <formula>NOT(ISERROR(SEARCH("Bathogs",B38)))</formula>
    </cfRule>
    <cfRule type="containsText" dxfId="374" priority="259" operator="containsText" text="Rink Rats">
      <formula>NOT(ISERROR(SEARCH("Rink Rats",B38)))</formula>
    </cfRule>
    <cfRule type="containsText" dxfId="373" priority="260" operator="containsText" text="Victors">
      <formula>NOT(ISERROR(SEARCH("Victors",B38)))</formula>
    </cfRule>
    <cfRule type="containsText" dxfId="372" priority="261" operator="containsText" text="Kryptonite">
      <formula>NOT(ISERROR(SEARCH("Kryptonite",B38)))</formula>
    </cfRule>
    <cfRule type="containsText" dxfId="371" priority="262" operator="containsText" text="Ichi">
      <formula>NOT(ISERROR(SEARCH("Ichi",B38)))</formula>
    </cfRule>
    <cfRule type="containsText" dxfId="370" priority="263" operator="containsText" text="FoDM/KB">
      <formula>NOT(ISERROR(SEARCH("FoDM/KB",B38)))</formula>
    </cfRule>
    <cfRule type="containsText" dxfId="369" priority="264" operator="containsText" text="Alien">
      <formula>NOT(ISERROR(SEARCH("Alien",B38)))</formula>
    </cfRule>
    <cfRule type="containsText" dxfId="368" priority="265" operator="containsText" text="Red Alert">
      <formula>NOT(ISERROR(SEARCH("Red Alert",B38)))</formula>
    </cfRule>
  </conditionalFormatting>
  <conditionalFormatting sqref="F25">
    <cfRule type="containsText" dxfId="367" priority="250" operator="containsText" text="Bathogs">
      <formula>NOT(ISERROR(SEARCH("Bathogs",F25)))</formula>
    </cfRule>
    <cfRule type="containsText" dxfId="366" priority="251" operator="containsText" text="Rink Rats">
      <formula>NOT(ISERROR(SEARCH("Rink Rats",F25)))</formula>
    </cfRule>
    <cfRule type="containsText" dxfId="365" priority="252" operator="containsText" text="Victors">
      <formula>NOT(ISERROR(SEARCH("Victors",F25)))</formula>
    </cfRule>
    <cfRule type="containsText" dxfId="364" priority="253" operator="containsText" text="Kryptonite">
      <formula>NOT(ISERROR(SEARCH("Kryptonite",F25)))</formula>
    </cfRule>
    <cfRule type="containsText" dxfId="363" priority="254" operator="containsText" text="Ichi">
      <formula>NOT(ISERROR(SEARCH("Ichi",F25)))</formula>
    </cfRule>
    <cfRule type="containsText" dxfId="362" priority="255" operator="containsText" text="FoDM/KB">
      <formula>NOT(ISERROR(SEARCH("FoDM/KB",F25)))</formula>
    </cfRule>
    <cfRule type="containsText" dxfId="361" priority="256" operator="containsText" text="Alien">
      <formula>NOT(ISERROR(SEARCH("Alien",F25)))</formula>
    </cfRule>
    <cfRule type="containsText" dxfId="360" priority="257" operator="containsText" text="Red Alert">
      <formula>NOT(ISERROR(SEARCH("Red Alert",F25)))</formula>
    </cfRule>
  </conditionalFormatting>
  <conditionalFormatting sqref="J8">
    <cfRule type="containsText" dxfId="359" priority="242" operator="containsText" text="Bathogs">
      <formula>NOT(ISERROR(SEARCH("Bathogs",J8)))</formula>
    </cfRule>
    <cfRule type="containsText" dxfId="358" priority="243" operator="containsText" text="Rink Rats">
      <formula>NOT(ISERROR(SEARCH("Rink Rats",J8)))</formula>
    </cfRule>
    <cfRule type="containsText" dxfId="357" priority="244" operator="containsText" text="Victors">
      <formula>NOT(ISERROR(SEARCH("Victors",J8)))</formula>
    </cfRule>
    <cfRule type="containsText" dxfId="356" priority="245" operator="containsText" text="Kryptonite">
      <formula>NOT(ISERROR(SEARCH("Kryptonite",J8)))</formula>
    </cfRule>
    <cfRule type="containsText" dxfId="355" priority="246" operator="containsText" text="Ichi">
      <formula>NOT(ISERROR(SEARCH("Ichi",J8)))</formula>
    </cfRule>
    <cfRule type="containsText" dxfId="354" priority="247" operator="containsText" text="FoDM/KB">
      <formula>NOT(ISERROR(SEARCH("FoDM/KB",J8)))</formula>
    </cfRule>
    <cfRule type="containsText" dxfId="353" priority="248" operator="containsText" text="Alien">
      <formula>NOT(ISERROR(SEARCH("Alien",J8)))</formula>
    </cfRule>
    <cfRule type="containsText" dxfId="352" priority="249" operator="containsText" text="Red Alert">
      <formula>NOT(ISERROR(SEARCH("Red Alert",J8)))</formula>
    </cfRule>
  </conditionalFormatting>
  <conditionalFormatting sqref="B6">
    <cfRule type="containsText" dxfId="351" priority="226" operator="containsText" text="Bathogs">
      <formula>NOT(ISERROR(SEARCH("Bathogs",B6)))</formula>
    </cfRule>
    <cfRule type="containsText" dxfId="350" priority="227" operator="containsText" text="Rink Rats">
      <formula>NOT(ISERROR(SEARCH("Rink Rats",B6)))</formula>
    </cfRule>
    <cfRule type="containsText" dxfId="349" priority="228" operator="containsText" text="Victors">
      <formula>NOT(ISERROR(SEARCH("Victors",B6)))</formula>
    </cfRule>
    <cfRule type="containsText" dxfId="348" priority="229" operator="containsText" text="Kryptonite">
      <formula>NOT(ISERROR(SEARCH("Kryptonite",B6)))</formula>
    </cfRule>
    <cfRule type="containsText" dxfId="347" priority="230" operator="containsText" text="Ichi">
      <formula>NOT(ISERROR(SEARCH("Ichi",B6)))</formula>
    </cfRule>
    <cfRule type="containsText" dxfId="346" priority="231" operator="containsText" text="FoDM/KB">
      <formula>NOT(ISERROR(SEARCH("FoDM/KB",B6)))</formula>
    </cfRule>
    <cfRule type="containsText" dxfId="345" priority="232" operator="containsText" text="Alien">
      <formula>NOT(ISERROR(SEARCH("Alien",B6)))</formula>
    </cfRule>
    <cfRule type="containsText" dxfId="344" priority="233" operator="containsText" text="Red Alert">
      <formula>NOT(ISERROR(SEARCH("Red Alert",B6)))</formula>
    </cfRule>
  </conditionalFormatting>
  <conditionalFormatting sqref="F8">
    <cfRule type="containsText" dxfId="343" priority="202" operator="containsText" text="Puckheads">
      <formula>NOT(ISERROR(SEARCH("Puckheads",F8)))</formula>
    </cfRule>
    <cfRule type="containsText" dxfId="342" priority="203" operator="containsText" text="Rink Rats">
      <formula>NOT(ISERROR(SEARCH("Rink Rats",F8)))</formula>
    </cfRule>
    <cfRule type="containsText" dxfId="341" priority="204" operator="containsText" text="Victors">
      <formula>NOT(ISERROR(SEARCH("Victors",F8)))</formula>
    </cfRule>
    <cfRule type="containsText" dxfId="340" priority="205" operator="containsText" text="Kryptonite">
      <formula>NOT(ISERROR(SEARCH("Kryptonite",F8)))</formula>
    </cfRule>
    <cfRule type="containsText" dxfId="339" priority="206" operator="containsText" text="Ichi">
      <formula>NOT(ISERROR(SEARCH("Ichi",F8)))</formula>
    </cfRule>
    <cfRule type="containsText" dxfId="338" priority="207" operator="containsText" text="FoDM/KB">
      <formula>NOT(ISERROR(SEARCH("FoDM/KB",F8)))</formula>
    </cfRule>
    <cfRule type="containsText" dxfId="337" priority="208" operator="containsText" text="Alien">
      <formula>NOT(ISERROR(SEARCH("Alien",F8)))</formula>
    </cfRule>
    <cfRule type="containsText" dxfId="336" priority="209" operator="containsText" text="Red Alert">
      <formula>NOT(ISERROR(SEARCH("Red Alert",F8)))</formula>
    </cfRule>
  </conditionalFormatting>
  <conditionalFormatting sqref="B25">
    <cfRule type="containsText" dxfId="335" priority="194" operator="containsText" text="Puckheads">
      <formula>NOT(ISERROR(SEARCH("Puckheads",B25)))</formula>
    </cfRule>
    <cfRule type="containsText" dxfId="334" priority="195" operator="containsText" text="Rink Rats">
      <formula>NOT(ISERROR(SEARCH("Rink Rats",B25)))</formula>
    </cfRule>
    <cfRule type="containsText" dxfId="333" priority="196" operator="containsText" text="Victors">
      <formula>NOT(ISERROR(SEARCH("Victors",B25)))</formula>
    </cfRule>
    <cfRule type="containsText" dxfId="332" priority="197" operator="containsText" text="Kryptonite">
      <formula>NOT(ISERROR(SEARCH("Kryptonite",B25)))</formula>
    </cfRule>
    <cfRule type="containsText" dxfId="331" priority="198" operator="containsText" text="Ichi">
      <formula>NOT(ISERROR(SEARCH("Ichi",B25)))</formula>
    </cfRule>
    <cfRule type="containsText" dxfId="330" priority="199" operator="containsText" text="FoDM/KB">
      <formula>NOT(ISERROR(SEARCH("FoDM/KB",B25)))</formula>
    </cfRule>
    <cfRule type="containsText" dxfId="329" priority="200" operator="containsText" text="Alien">
      <formula>NOT(ISERROR(SEARCH("Alien",B25)))</formula>
    </cfRule>
    <cfRule type="containsText" dxfId="328" priority="201" operator="containsText" text="Red Alert">
      <formula>NOT(ISERROR(SEARCH("Red Alert",B25)))</formula>
    </cfRule>
  </conditionalFormatting>
  <conditionalFormatting sqref="J17:J35 J37">
    <cfRule type="duplicateValues" dxfId="327" priority="4520"/>
  </conditionalFormatting>
  <conditionalFormatting sqref="J36">
    <cfRule type="duplicateValues" dxfId="326" priority="193"/>
  </conditionalFormatting>
  <conditionalFormatting sqref="F24">
    <cfRule type="containsText" dxfId="325" priority="169" operator="containsText" text="Flying Moose">
      <formula>NOT(ISERROR(SEARCH("Flying Moose",F24)))</formula>
    </cfRule>
    <cfRule type="containsText" dxfId="324" priority="170" operator="containsText" text="Rink Rats">
      <formula>NOT(ISERROR(SEARCH("Rink Rats",F24)))</formula>
    </cfRule>
    <cfRule type="containsText" dxfId="323" priority="171" operator="containsText" text="Victors">
      <formula>NOT(ISERROR(SEARCH("Victors",F24)))</formula>
    </cfRule>
    <cfRule type="containsText" dxfId="322" priority="172" operator="containsText" text="Kryptonite">
      <formula>NOT(ISERROR(SEARCH("Kryptonite",F24)))</formula>
    </cfRule>
    <cfRule type="containsText" dxfId="321" priority="173" operator="containsText" text="Ichi">
      <formula>NOT(ISERROR(SEARCH("Ichi",F24)))</formula>
    </cfRule>
    <cfRule type="containsText" dxfId="320" priority="174" operator="containsText" text="Blades of Steel">
      <formula>NOT(ISERROR(SEARCH("Blades of Steel",F24)))</formula>
    </cfRule>
    <cfRule type="containsText" dxfId="319" priority="175" operator="containsText" text="Alien">
      <formula>NOT(ISERROR(SEARCH("Alien",F24)))</formula>
    </cfRule>
    <cfRule type="containsText" dxfId="318" priority="176" operator="containsText" text="Red Alert">
      <formula>NOT(ISERROR(SEARCH("Red Alert",F24)))</formula>
    </cfRule>
  </conditionalFormatting>
  <conditionalFormatting sqref="B11">
    <cfRule type="containsText" dxfId="317" priority="145" operator="containsText" text="Bathogs">
      <formula>NOT(ISERROR(SEARCH("Bathogs",B11)))</formula>
    </cfRule>
    <cfRule type="containsText" dxfId="316" priority="146" operator="containsText" text="Rink Rats">
      <formula>NOT(ISERROR(SEARCH("Rink Rats",B11)))</formula>
    </cfRule>
    <cfRule type="containsText" dxfId="315" priority="147" operator="containsText" text="Victors">
      <formula>NOT(ISERROR(SEARCH("Victors",B11)))</formula>
    </cfRule>
    <cfRule type="containsText" dxfId="314" priority="148" operator="containsText" text="Kryptonite">
      <formula>NOT(ISERROR(SEARCH("Kryptonite",B11)))</formula>
    </cfRule>
    <cfRule type="containsText" dxfId="313" priority="149" operator="containsText" text="Ichi">
      <formula>NOT(ISERROR(SEARCH("Ichi",B11)))</formula>
    </cfRule>
    <cfRule type="containsText" dxfId="312" priority="150" operator="containsText" text="Blades of Steel">
      <formula>NOT(ISERROR(SEARCH("Blades of Steel",B11)))</formula>
    </cfRule>
    <cfRule type="containsText" dxfId="311" priority="151" operator="containsText" text="Alien">
      <formula>NOT(ISERROR(SEARCH("Alien",B11)))</formula>
    </cfRule>
    <cfRule type="containsText" dxfId="310" priority="152" operator="containsText" text="Red Alert">
      <formula>NOT(ISERROR(SEARCH("Red Alert",B11)))</formula>
    </cfRule>
  </conditionalFormatting>
  <conditionalFormatting sqref="B10">
    <cfRule type="containsText" dxfId="309" priority="137" operator="containsText" text="Bathogs">
      <formula>NOT(ISERROR(SEARCH("Bathogs",B10)))</formula>
    </cfRule>
    <cfRule type="containsText" dxfId="308" priority="138" operator="containsText" text="Rink Rats">
      <formula>NOT(ISERROR(SEARCH("Rink Rats",B10)))</formula>
    </cfRule>
    <cfRule type="containsText" dxfId="307" priority="139" operator="containsText" text="Guru">
      <formula>NOT(ISERROR(SEARCH("Guru",B10)))</formula>
    </cfRule>
    <cfRule type="containsText" dxfId="306" priority="140" operator="containsText" text="Kryptonite">
      <formula>NOT(ISERROR(SEARCH("Kryptonite",B10)))</formula>
    </cfRule>
    <cfRule type="containsText" dxfId="305" priority="141" operator="containsText" text="Ichi">
      <formula>NOT(ISERROR(SEARCH("Ichi",B10)))</formula>
    </cfRule>
    <cfRule type="containsText" dxfId="304" priority="142" operator="containsText" text="Blades of Steel">
      <formula>NOT(ISERROR(SEARCH("Blades of Steel",B10)))</formula>
    </cfRule>
    <cfRule type="containsText" dxfId="303" priority="143" operator="containsText" text="Alien">
      <formula>NOT(ISERROR(SEARCH("Alien",B10)))</formula>
    </cfRule>
    <cfRule type="containsText" dxfId="302" priority="144" operator="containsText" text="Red Alert">
      <formula>NOT(ISERROR(SEARCH("Red Alert",B10)))</formula>
    </cfRule>
  </conditionalFormatting>
  <conditionalFormatting sqref="B9">
    <cfRule type="containsText" dxfId="301" priority="129" operator="containsText" text="Bathogs">
      <formula>NOT(ISERROR(SEARCH("Bathogs",B9)))</formula>
    </cfRule>
    <cfRule type="containsText" dxfId="300" priority="130" operator="containsText" text="Rink Rats">
      <formula>NOT(ISERROR(SEARCH("Rink Rats",B9)))</formula>
    </cfRule>
    <cfRule type="containsText" dxfId="299" priority="131" operator="containsText" text="Guru">
      <formula>NOT(ISERROR(SEARCH("Guru",B9)))</formula>
    </cfRule>
    <cfRule type="containsText" dxfId="298" priority="132" operator="containsText" text="Kryptonite">
      <formula>NOT(ISERROR(SEARCH("Kryptonite",B9)))</formula>
    </cfRule>
    <cfRule type="containsText" dxfId="297" priority="133" operator="containsText" text="Ichi">
      <formula>NOT(ISERROR(SEARCH("Ichi",B9)))</formula>
    </cfRule>
    <cfRule type="containsText" dxfId="296" priority="134" operator="containsText" text="Blades of Steel">
      <formula>NOT(ISERROR(SEARCH("Blades of Steel",B9)))</formula>
    </cfRule>
    <cfRule type="containsText" dxfId="295" priority="135" operator="containsText" text="Alien">
      <formula>NOT(ISERROR(SEARCH("Alien",B9)))</formula>
    </cfRule>
    <cfRule type="containsText" dxfId="294" priority="136" operator="containsText" text="Red Alert">
      <formula>NOT(ISERROR(SEARCH("Red Alert",B9)))</formula>
    </cfRule>
  </conditionalFormatting>
  <conditionalFormatting sqref="F6">
    <cfRule type="containsText" dxfId="293" priority="121" operator="containsText" text="Bathogs">
      <formula>NOT(ISERROR(SEARCH("Bathogs",F6)))</formula>
    </cfRule>
    <cfRule type="containsText" dxfId="292" priority="122" operator="containsText" text="Rink Rats">
      <formula>NOT(ISERROR(SEARCH("Rink Rats",F6)))</formula>
    </cfRule>
    <cfRule type="containsText" dxfId="291" priority="123" operator="containsText" text="Guru">
      <formula>NOT(ISERROR(SEARCH("Guru",F6)))</formula>
    </cfRule>
    <cfRule type="containsText" dxfId="290" priority="124" operator="containsText" text="Kryptonite">
      <formula>NOT(ISERROR(SEARCH("Kryptonite",F6)))</formula>
    </cfRule>
    <cfRule type="containsText" dxfId="289" priority="125" operator="containsText" text="Ichi">
      <formula>NOT(ISERROR(SEARCH("Ichi",F6)))</formula>
    </cfRule>
    <cfRule type="containsText" dxfId="288" priority="126" operator="containsText" text="Blades of Steel">
      <formula>NOT(ISERROR(SEARCH("Blades of Steel",F6)))</formula>
    </cfRule>
    <cfRule type="containsText" dxfId="287" priority="127" operator="containsText" text="Alien">
      <formula>NOT(ISERROR(SEARCH("Alien",F6)))</formula>
    </cfRule>
    <cfRule type="containsText" dxfId="286" priority="128" operator="containsText" text="Red Alert">
      <formula>NOT(ISERROR(SEARCH("Red Alert",F6)))</formula>
    </cfRule>
  </conditionalFormatting>
  <conditionalFormatting sqref="F9">
    <cfRule type="containsText" dxfId="285" priority="113" operator="containsText" text="Bathogs">
      <formula>NOT(ISERROR(SEARCH("Bathogs",F9)))</formula>
    </cfRule>
    <cfRule type="containsText" dxfId="284" priority="114" operator="containsText" text="Rink Rats">
      <formula>NOT(ISERROR(SEARCH("Rink Rats",F9)))</formula>
    </cfRule>
    <cfRule type="containsText" dxfId="283" priority="115" operator="containsText" text="Guru">
      <formula>NOT(ISERROR(SEARCH("Guru",F9)))</formula>
    </cfRule>
    <cfRule type="containsText" dxfId="282" priority="116" operator="containsText" text="Kryptonite">
      <formula>NOT(ISERROR(SEARCH("Kryptonite",F9)))</formula>
    </cfRule>
    <cfRule type="containsText" dxfId="281" priority="117" operator="containsText" text="Ichi">
      <formula>NOT(ISERROR(SEARCH("Ichi",F9)))</formula>
    </cfRule>
    <cfRule type="containsText" dxfId="280" priority="118" operator="containsText" text="Blades of Steel">
      <formula>NOT(ISERROR(SEARCH("Blades of Steel",F9)))</formula>
    </cfRule>
    <cfRule type="containsText" dxfId="279" priority="119" operator="containsText" text="Alien">
      <formula>NOT(ISERROR(SEARCH("Alien",F9)))</formula>
    </cfRule>
    <cfRule type="containsText" dxfId="278" priority="120" operator="containsText" text="Red Alert">
      <formula>NOT(ISERROR(SEARCH("Red Alert",F9)))</formula>
    </cfRule>
  </conditionalFormatting>
  <conditionalFormatting sqref="J5">
    <cfRule type="containsText" dxfId="277" priority="105" operator="containsText" text="Bathogs">
      <formula>NOT(ISERROR(SEARCH("Bathogs",J5)))</formula>
    </cfRule>
    <cfRule type="containsText" dxfId="276" priority="106" operator="containsText" text="Rink Rats">
      <formula>NOT(ISERROR(SEARCH("Rink Rats",J5)))</formula>
    </cfRule>
    <cfRule type="containsText" dxfId="275" priority="107" operator="containsText" text="Guru">
      <formula>NOT(ISERROR(SEARCH("Guru",J5)))</formula>
    </cfRule>
    <cfRule type="containsText" dxfId="274" priority="108" operator="containsText" text="Kryptonite">
      <formula>NOT(ISERROR(SEARCH("Kryptonite",J5)))</formula>
    </cfRule>
    <cfRule type="containsText" dxfId="273" priority="109" operator="containsText" text="Ichi">
      <formula>NOT(ISERROR(SEARCH("Ichi",J5)))</formula>
    </cfRule>
    <cfRule type="containsText" dxfId="272" priority="110" operator="containsText" text="Blades of Steel">
      <formula>NOT(ISERROR(SEARCH("Blades of Steel",J5)))</formula>
    </cfRule>
    <cfRule type="containsText" dxfId="271" priority="111" operator="containsText" text="Alien">
      <formula>NOT(ISERROR(SEARCH("Alien",J5)))</formula>
    </cfRule>
    <cfRule type="containsText" dxfId="270" priority="112" operator="containsText" text="Red Alert">
      <formula>NOT(ISERROR(SEARCH("Red Alert",J5)))</formula>
    </cfRule>
  </conditionalFormatting>
  <conditionalFormatting sqref="F26">
    <cfRule type="containsText" dxfId="269" priority="97" operator="containsText" text="Bathogs">
      <formula>NOT(ISERROR(SEARCH("Bathogs",F26)))</formula>
    </cfRule>
    <cfRule type="containsText" dxfId="268" priority="98" operator="containsText" text="Rink Rats">
      <formula>NOT(ISERROR(SEARCH("Rink Rats",F26)))</formula>
    </cfRule>
    <cfRule type="containsText" dxfId="267" priority="99" operator="containsText" text="Guru">
      <formula>NOT(ISERROR(SEARCH("Guru",F26)))</formula>
    </cfRule>
    <cfRule type="containsText" dxfId="266" priority="100" operator="containsText" text="Kryptonite">
      <formula>NOT(ISERROR(SEARCH("Kryptonite",F26)))</formula>
    </cfRule>
    <cfRule type="containsText" dxfId="265" priority="101" operator="containsText" text="Ichi">
      <formula>NOT(ISERROR(SEARCH("Ichi",F26)))</formula>
    </cfRule>
    <cfRule type="containsText" dxfId="264" priority="102" operator="containsText" text="Blades of Steel">
      <formula>NOT(ISERROR(SEARCH("Blades of Steel",F26)))</formula>
    </cfRule>
    <cfRule type="containsText" dxfId="263" priority="103" operator="containsText" text="Alien">
      <formula>NOT(ISERROR(SEARCH("Alien",F26)))</formula>
    </cfRule>
    <cfRule type="containsText" dxfId="262" priority="104" operator="containsText" text="Red Alert">
      <formula>NOT(ISERROR(SEARCH("Red Alert",F26)))</formula>
    </cfRule>
  </conditionalFormatting>
  <conditionalFormatting sqref="B26">
    <cfRule type="containsText" dxfId="261" priority="89" operator="containsText" text="Bathogs">
      <formula>NOT(ISERROR(SEARCH("Bathogs",B26)))</formula>
    </cfRule>
    <cfRule type="containsText" dxfId="260" priority="90" operator="containsText" text="Rink Rats">
      <formula>NOT(ISERROR(SEARCH("Rink Rats",B26)))</formula>
    </cfRule>
    <cfRule type="containsText" dxfId="259" priority="91" operator="containsText" text="Guru">
      <formula>NOT(ISERROR(SEARCH("Guru",B26)))</formula>
    </cfRule>
    <cfRule type="containsText" dxfId="258" priority="92" operator="containsText" text="Kryptonite">
      <formula>NOT(ISERROR(SEARCH("Kryptonite",B26)))</formula>
    </cfRule>
    <cfRule type="containsText" dxfId="257" priority="93" operator="containsText" text="Ichi">
      <formula>NOT(ISERROR(SEARCH("Ichi",B26)))</formula>
    </cfRule>
    <cfRule type="containsText" dxfId="256" priority="94" operator="containsText" text="Blades of Steel">
      <formula>NOT(ISERROR(SEARCH("Blades of Steel",B26)))</formula>
    </cfRule>
    <cfRule type="containsText" dxfId="255" priority="95" operator="containsText" text="Alien">
      <formula>NOT(ISERROR(SEARCH("Alien",B26)))</formula>
    </cfRule>
    <cfRule type="containsText" dxfId="254" priority="96" operator="containsText" text="Red Alert">
      <formula>NOT(ISERROR(SEARCH("Red Alert",B26)))</formula>
    </cfRule>
  </conditionalFormatting>
  <conditionalFormatting sqref="B35">
    <cfRule type="containsText" dxfId="253" priority="81" operator="containsText" text="Bathogs">
      <formula>NOT(ISERROR(SEARCH("Bathogs",B35)))</formula>
    </cfRule>
    <cfRule type="containsText" dxfId="252" priority="82" operator="containsText" text="Rink Rats">
      <formula>NOT(ISERROR(SEARCH("Rink Rats",B35)))</formula>
    </cfRule>
    <cfRule type="containsText" dxfId="251" priority="83" operator="containsText" text="Guru">
      <formula>NOT(ISERROR(SEARCH("Guru",B35)))</formula>
    </cfRule>
    <cfRule type="containsText" dxfId="250" priority="84" operator="containsText" text="Kryptonite">
      <formula>NOT(ISERROR(SEARCH("Kryptonite",B35)))</formula>
    </cfRule>
    <cfRule type="containsText" dxfId="249" priority="85" operator="containsText" text="Ichi">
      <formula>NOT(ISERROR(SEARCH("Ichi",B35)))</formula>
    </cfRule>
    <cfRule type="containsText" dxfId="248" priority="86" operator="containsText" text="Blades of Steel">
      <formula>NOT(ISERROR(SEARCH("Blades of Steel",B35)))</formula>
    </cfRule>
    <cfRule type="containsText" dxfId="247" priority="87" operator="containsText" text="Alien">
      <formula>NOT(ISERROR(SEARCH("Alien",B35)))</formula>
    </cfRule>
    <cfRule type="containsText" dxfId="246" priority="88" operator="containsText" text="Red Alert">
      <formula>NOT(ISERROR(SEARCH("Red Alert",B35)))</formula>
    </cfRule>
  </conditionalFormatting>
  <conditionalFormatting sqref="F7">
    <cfRule type="containsText" dxfId="245" priority="73" operator="containsText" text="Bathogs">
      <formula>NOT(ISERROR(SEARCH("Bathogs",F7)))</formula>
    </cfRule>
    <cfRule type="containsText" dxfId="244" priority="74" operator="containsText" text="Rink Rats">
      <formula>NOT(ISERROR(SEARCH("Rink Rats",F7)))</formula>
    </cfRule>
    <cfRule type="containsText" dxfId="243" priority="75" operator="containsText" text="Guru">
      <formula>NOT(ISERROR(SEARCH("Guru",F7)))</formula>
    </cfRule>
    <cfRule type="containsText" dxfId="242" priority="76" operator="containsText" text="Kryptonite">
      <formula>NOT(ISERROR(SEARCH("Kryptonite",F7)))</formula>
    </cfRule>
    <cfRule type="containsText" dxfId="241" priority="77" operator="containsText" text="Ichi">
      <formula>NOT(ISERROR(SEARCH("Ichi",F7)))</formula>
    </cfRule>
    <cfRule type="containsText" dxfId="240" priority="78" operator="containsText" text="Blades of Steel">
      <formula>NOT(ISERROR(SEARCH("Blades of Steel",F7)))</formula>
    </cfRule>
    <cfRule type="containsText" dxfId="239" priority="79" operator="containsText" text="Alien">
      <formula>NOT(ISERROR(SEARCH("Alien",F7)))</formula>
    </cfRule>
    <cfRule type="containsText" dxfId="238" priority="80" operator="containsText" text="Red Alert">
      <formula>NOT(ISERROR(SEARCH("Red Alert",F7)))</formula>
    </cfRule>
  </conditionalFormatting>
  <conditionalFormatting sqref="J9">
    <cfRule type="containsText" dxfId="237" priority="65" operator="containsText" text="Bathogs">
      <formula>NOT(ISERROR(SEARCH("Bathogs",J9)))</formula>
    </cfRule>
    <cfRule type="containsText" dxfId="236" priority="66" operator="containsText" text="Rink Rats">
      <formula>NOT(ISERROR(SEARCH("Rink Rats",J9)))</formula>
    </cfRule>
    <cfRule type="containsText" dxfId="235" priority="67" operator="containsText" text="Guru">
      <formula>NOT(ISERROR(SEARCH("Guru",J9)))</formula>
    </cfRule>
    <cfRule type="containsText" dxfId="234" priority="68" operator="containsText" text="Kryptonite">
      <formula>NOT(ISERROR(SEARCH("Kryptonite",J9)))</formula>
    </cfRule>
    <cfRule type="containsText" dxfId="233" priority="69" operator="containsText" text="Ichi">
      <formula>NOT(ISERROR(SEARCH("Ichi",J9)))</formula>
    </cfRule>
    <cfRule type="containsText" dxfId="232" priority="70" operator="containsText" text="Blades of Steel">
      <formula>NOT(ISERROR(SEARCH("Blades of Steel",J9)))</formula>
    </cfRule>
    <cfRule type="containsText" dxfId="231" priority="71" operator="containsText" text="Alien">
      <formula>NOT(ISERROR(SEARCH("Alien",J9)))</formula>
    </cfRule>
    <cfRule type="containsText" dxfId="230" priority="72" operator="containsText" text="Red Alert">
      <formula>NOT(ISERROR(SEARCH("Red Alert",J9)))</formula>
    </cfRule>
  </conditionalFormatting>
  <conditionalFormatting sqref="F23">
    <cfRule type="containsText" dxfId="229" priority="57" operator="containsText" text="Bathogs">
      <formula>NOT(ISERROR(SEARCH("Bathogs",F23)))</formula>
    </cfRule>
    <cfRule type="containsText" dxfId="228" priority="58" operator="containsText" text="Rink Rats">
      <formula>NOT(ISERROR(SEARCH("Rink Rats",F23)))</formula>
    </cfRule>
    <cfRule type="containsText" dxfId="227" priority="59" operator="containsText" text="Guru">
      <formula>NOT(ISERROR(SEARCH("Guru",F23)))</formula>
    </cfRule>
    <cfRule type="containsText" dxfId="226" priority="60" operator="containsText" text="Kryptonite">
      <formula>NOT(ISERROR(SEARCH("Kryptonite",F23)))</formula>
    </cfRule>
    <cfRule type="containsText" dxfId="225" priority="61" operator="containsText" text="Ichi">
      <formula>NOT(ISERROR(SEARCH("Ichi",F23)))</formula>
    </cfRule>
    <cfRule type="containsText" dxfId="224" priority="62" operator="containsText" text="Blades of Steel">
      <formula>NOT(ISERROR(SEARCH("Blades of Steel",F23)))</formula>
    </cfRule>
    <cfRule type="containsText" dxfId="223" priority="63" operator="containsText" text="Alien">
      <formula>NOT(ISERROR(SEARCH("Alien",F23)))</formula>
    </cfRule>
    <cfRule type="containsText" dxfId="222" priority="64" operator="containsText" text="Red Alert">
      <formula>NOT(ISERROR(SEARCH("Red Alert",F23)))</formula>
    </cfRule>
  </conditionalFormatting>
  <conditionalFormatting sqref="B23">
    <cfRule type="containsText" dxfId="221" priority="49" operator="containsText" text="Bathogs">
      <formula>NOT(ISERROR(SEARCH("Bathogs",B23)))</formula>
    </cfRule>
    <cfRule type="containsText" dxfId="220" priority="50" operator="containsText" text="Rink Rats">
      <formula>NOT(ISERROR(SEARCH("Rink Rats",B23)))</formula>
    </cfRule>
    <cfRule type="containsText" dxfId="219" priority="51" operator="containsText" text="Guru">
      <formula>NOT(ISERROR(SEARCH("Guru",B23)))</formula>
    </cfRule>
    <cfRule type="containsText" dxfId="218" priority="52" operator="containsText" text="Kryptonite">
      <formula>NOT(ISERROR(SEARCH("Kryptonite",B23)))</formula>
    </cfRule>
    <cfRule type="containsText" dxfId="217" priority="53" operator="containsText" text="Ichi">
      <formula>NOT(ISERROR(SEARCH("Ichi",B23)))</formula>
    </cfRule>
    <cfRule type="containsText" dxfId="216" priority="54" operator="containsText" text="Blades of Steel">
      <formula>NOT(ISERROR(SEARCH("Blades of Steel",B23)))</formula>
    </cfRule>
    <cfRule type="containsText" dxfId="215" priority="55" operator="containsText" text="Alien">
      <formula>NOT(ISERROR(SEARCH("Alien",B23)))</formula>
    </cfRule>
    <cfRule type="containsText" dxfId="214" priority="56" operator="containsText" text="Red Alert">
      <formula>NOT(ISERROR(SEARCH("Red Alert",B23)))</formula>
    </cfRule>
  </conditionalFormatting>
  <conditionalFormatting sqref="B36">
    <cfRule type="containsText" dxfId="213" priority="41" operator="containsText" text="Bathogs">
      <formula>NOT(ISERROR(SEARCH("Bathogs",B36)))</formula>
    </cfRule>
    <cfRule type="containsText" dxfId="212" priority="42" operator="containsText" text="Rink Rats">
      <formula>NOT(ISERROR(SEARCH("Rink Rats",B36)))</formula>
    </cfRule>
    <cfRule type="containsText" dxfId="211" priority="43" operator="containsText" text="Guru">
      <formula>NOT(ISERROR(SEARCH("Guru",B36)))</formula>
    </cfRule>
    <cfRule type="containsText" dxfId="210" priority="44" operator="containsText" text="Kryptonite">
      <formula>NOT(ISERROR(SEARCH("Kryptonite",B36)))</formula>
    </cfRule>
    <cfRule type="containsText" dxfId="209" priority="45" operator="containsText" text="Ichi">
      <formula>NOT(ISERROR(SEARCH("Ichi",B36)))</formula>
    </cfRule>
    <cfRule type="containsText" dxfId="208" priority="46" operator="containsText" text="Blades of Steel">
      <formula>NOT(ISERROR(SEARCH("Blades of Steel",B36)))</formula>
    </cfRule>
    <cfRule type="containsText" dxfId="207" priority="47" operator="containsText" text="Alien">
      <formula>NOT(ISERROR(SEARCH("Alien",B36)))</formula>
    </cfRule>
    <cfRule type="containsText" dxfId="206" priority="48" operator="containsText" text="Red Alert">
      <formula>NOT(ISERROR(SEARCH("Red Alert",B36)))</formula>
    </cfRule>
  </conditionalFormatting>
  <conditionalFormatting sqref="F11">
    <cfRule type="containsText" dxfId="205" priority="33" operator="containsText" text="Bathogs">
      <formula>NOT(ISERROR(SEARCH("Bathogs",F11)))</formula>
    </cfRule>
    <cfRule type="containsText" dxfId="204" priority="34" operator="containsText" text="Rink Rats">
      <formula>NOT(ISERROR(SEARCH("Rink Rats",F11)))</formula>
    </cfRule>
    <cfRule type="containsText" dxfId="203" priority="35" operator="containsText" text="Victors">
      <formula>NOT(ISERROR(SEARCH("Victors",F11)))</formula>
    </cfRule>
    <cfRule type="containsText" dxfId="202" priority="36" operator="containsText" text="Kryptonite">
      <formula>NOT(ISERROR(SEARCH("Kryptonite",F11)))</formula>
    </cfRule>
    <cfRule type="containsText" dxfId="201" priority="37" operator="containsText" text="Ichi">
      <formula>NOT(ISERROR(SEARCH("Ichi",F11)))</formula>
    </cfRule>
    <cfRule type="containsText" dxfId="200" priority="38" operator="containsText" text="FoDM/KB">
      <formula>NOT(ISERROR(SEARCH("FoDM/KB",F11)))</formula>
    </cfRule>
    <cfRule type="containsText" dxfId="199" priority="39" operator="containsText" text="Alien">
      <formula>NOT(ISERROR(SEARCH("Alien",F11)))</formula>
    </cfRule>
    <cfRule type="containsText" dxfId="198" priority="40" operator="containsText" text="Red Alert">
      <formula>NOT(ISERROR(SEARCH("Red Alert",F11)))</formula>
    </cfRule>
  </conditionalFormatting>
  <conditionalFormatting sqref="F21">
    <cfRule type="containsText" dxfId="197" priority="25" operator="containsText" text="Bathogs">
      <formula>NOT(ISERROR(SEARCH("Bathogs",F21)))</formula>
    </cfRule>
    <cfRule type="containsText" dxfId="196" priority="26" operator="containsText" text="Rink Rats">
      <formula>NOT(ISERROR(SEARCH("Rink Rats",F21)))</formula>
    </cfRule>
    <cfRule type="containsText" dxfId="195" priority="27" operator="containsText" text="Victors">
      <formula>NOT(ISERROR(SEARCH("Victors",F21)))</formula>
    </cfRule>
    <cfRule type="containsText" dxfId="194" priority="28" operator="containsText" text="Kryptonite">
      <formula>NOT(ISERROR(SEARCH("Kryptonite",F21)))</formula>
    </cfRule>
    <cfRule type="containsText" dxfId="193" priority="29" operator="containsText" text="Ichi">
      <formula>NOT(ISERROR(SEARCH("Ichi",F21)))</formula>
    </cfRule>
    <cfRule type="containsText" dxfId="192" priority="30" operator="containsText" text="FoDM/KB">
      <formula>NOT(ISERROR(SEARCH("FoDM/KB",F21)))</formula>
    </cfRule>
    <cfRule type="containsText" dxfId="191" priority="31" operator="containsText" text="Alien">
      <formula>NOT(ISERROR(SEARCH("Alien",F21)))</formula>
    </cfRule>
    <cfRule type="containsText" dxfId="190" priority="32" operator="containsText" text="Red Alert">
      <formula>NOT(ISERROR(SEARCH("Red Alert",F21)))</formula>
    </cfRule>
  </conditionalFormatting>
  <conditionalFormatting sqref="B20">
    <cfRule type="containsText" dxfId="189" priority="17" operator="containsText" text="Bathogs">
      <formula>NOT(ISERROR(SEARCH("Bathogs",B20)))</formula>
    </cfRule>
    <cfRule type="containsText" dxfId="188" priority="18" operator="containsText" text="Rink Rats">
      <formula>NOT(ISERROR(SEARCH("Rink Rats",B20)))</formula>
    </cfRule>
    <cfRule type="containsText" dxfId="187" priority="19" operator="containsText" text="Victors">
      <formula>NOT(ISERROR(SEARCH("Victors",B20)))</formula>
    </cfRule>
    <cfRule type="containsText" dxfId="186" priority="20" operator="containsText" text="Kryptonite">
      <formula>NOT(ISERROR(SEARCH("Kryptonite",B20)))</formula>
    </cfRule>
    <cfRule type="containsText" dxfId="185" priority="21" operator="containsText" text="Ichi">
      <formula>NOT(ISERROR(SEARCH("Ichi",B20)))</formula>
    </cfRule>
    <cfRule type="containsText" dxfId="184" priority="22" operator="containsText" text="FoDM/KB">
      <formula>NOT(ISERROR(SEARCH("FoDM/KB",B20)))</formula>
    </cfRule>
    <cfRule type="containsText" dxfId="183" priority="23" operator="containsText" text="Alien">
      <formula>NOT(ISERROR(SEARCH("Alien",B20)))</formula>
    </cfRule>
    <cfRule type="containsText" dxfId="182" priority="24" operator="containsText" text="Red Alert">
      <formula>NOT(ISERROR(SEARCH("Red Alert",B20)))</formula>
    </cfRule>
  </conditionalFormatting>
  <conditionalFormatting sqref="B8">
    <cfRule type="containsText" dxfId="181" priority="9" operator="containsText" text="Bathogs">
      <formula>NOT(ISERROR(SEARCH("Bathogs",B8)))</formula>
    </cfRule>
    <cfRule type="containsText" dxfId="180" priority="10" operator="containsText" text="Rink Rats">
      <formula>NOT(ISERROR(SEARCH("Rink Rats",B8)))</formula>
    </cfRule>
    <cfRule type="containsText" dxfId="179" priority="11" operator="containsText" text="Victors">
      <formula>NOT(ISERROR(SEARCH("Victors",B8)))</formula>
    </cfRule>
    <cfRule type="containsText" dxfId="178" priority="12" operator="containsText" text="Kryptonite">
      <formula>NOT(ISERROR(SEARCH("Kryptonite",B8)))</formula>
    </cfRule>
    <cfRule type="containsText" dxfId="177" priority="13" operator="containsText" text="Ichi">
      <formula>NOT(ISERROR(SEARCH("Ichi",B8)))</formula>
    </cfRule>
    <cfRule type="containsText" dxfId="176" priority="14" operator="containsText" text="FoDM/KB">
      <formula>NOT(ISERROR(SEARCH("FoDM/KB",B8)))</formula>
    </cfRule>
    <cfRule type="containsText" dxfId="175" priority="15" operator="containsText" text="Alien">
      <formula>NOT(ISERROR(SEARCH("Alien",B8)))</formula>
    </cfRule>
    <cfRule type="containsText" dxfId="174" priority="16" operator="containsText" text="Red Alert">
      <formula>NOT(ISERROR(SEARCH("Red Alert",B8)))</formula>
    </cfRule>
  </conditionalFormatting>
  <conditionalFormatting sqref="B5">
    <cfRule type="containsText" dxfId="173" priority="1" operator="containsText" text="Bathogs">
      <formula>NOT(ISERROR(SEARCH("Bathogs",B5)))</formula>
    </cfRule>
    <cfRule type="containsText" dxfId="172" priority="2" operator="containsText" text="Rink Rats">
      <formula>NOT(ISERROR(SEARCH("Rink Rats",B5)))</formula>
    </cfRule>
    <cfRule type="containsText" dxfId="171" priority="3" operator="containsText" text="Guru">
      <formula>NOT(ISERROR(SEARCH("Guru",B5)))</formula>
    </cfRule>
    <cfRule type="containsText" dxfId="170" priority="4" operator="containsText" text="Kryptonite">
      <formula>NOT(ISERROR(SEARCH("Kryptonite",B5)))</formula>
    </cfRule>
    <cfRule type="containsText" dxfId="169" priority="5" operator="containsText" text="Ichi">
      <formula>NOT(ISERROR(SEARCH("Ichi",B5)))</formula>
    </cfRule>
    <cfRule type="containsText" dxfId="168" priority="6" operator="containsText" text="Blades of Steel">
      <formula>NOT(ISERROR(SEARCH("Blades of Steel",B5)))</formula>
    </cfRule>
    <cfRule type="containsText" dxfId="167" priority="7" operator="containsText" text="Alien">
      <formula>NOT(ISERROR(SEARCH("Alien",B5)))</formula>
    </cfRule>
    <cfRule type="containsText" dxfId="166" priority="8" operator="containsText" text="Red Alert">
      <formula>NOT(ISERROR(SEARCH("Red Alert",B5)))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>
    <tabColor theme="6" tint="-0.249977111117893"/>
  </sheetPr>
  <dimension ref="A1:O163"/>
  <sheetViews>
    <sheetView workbookViewId="0">
      <pane ySplit="1" topLeftCell="A2" activePane="bottomLeft" state="frozen"/>
      <selection pane="bottomLeft" activeCell="E89" sqref="E89"/>
    </sheetView>
  </sheetViews>
  <sheetFormatPr defaultRowHeight="15" x14ac:dyDescent="0.25"/>
  <cols>
    <col min="1" max="1" width="6.5703125" style="39" bestFit="1" customWidth="1"/>
    <col min="2" max="2" width="9.140625" style="123"/>
    <col min="3" max="3" width="12.7109375" style="1" bestFit="1" customWidth="1"/>
    <col min="4" max="4" width="6.85546875" style="157" customWidth="1"/>
    <col min="5" max="5" width="9.140625" style="110"/>
    <col min="6" max="6" width="12.85546875" style="128" bestFit="1" customWidth="1"/>
    <col min="7" max="7" width="9.42578125" bestFit="1" customWidth="1"/>
    <col min="8" max="8" width="12.140625" bestFit="1" customWidth="1"/>
    <col min="9" max="11" width="9.140625" style="5"/>
    <col min="12" max="12" width="9.140625" style="9"/>
    <col min="13" max="13" width="8.5703125" bestFit="1" customWidth="1"/>
    <col min="14" max="14" width="14.7109375" customWidth="1"/>
    <col min="15" max="15" width="70" bestFit="1" customWidth="1"/>
    <col min="18" max="18" width="13.42578125" customWidth="1"/>
  </cols>
  <sheetData>
    <row r="1" spans="1:15" s="2" customFormat="1" x14ac:dyDescent="0.25">
      <c r="A1" s="39" t="s">
        <v>500</v>
      </c>
      <c r="B1" s="124" t="s">
        <v>448</v>
      </c>
      <c r="C1" s="2" t="s">
        <v>37</v>
      </c>
      <c r="D1" s="169" t="s">
        <v>571</v>
      </c>
      <c r="E1" s="138" t="s">
        <v>5</v>
      </c>
      <c r="F1" s="145" t="s">
        <v>6</v>
      </c>
      <c r="G1" s="2" t="s">
        <v>7</v>
      </c>
      <c r="H1" s="2" t="s">
        <v>8</v>
      </c>
      <c r="I1" s="4" t="s">
        <v>223</v>
      </c>
      <c r="J1" s="4" t="s">
        <v>224</v>
      </c>
      <c r="K1" s="4" t="s">
        <v>225</v>
      </c>
      <c r="L1" s="8" t="s">
        <v>228</v>
      </c>
      <c r="M1" s="2" t="s">
        <v>4</v>
      </c>
      <c r="O1" s="2" t="s">
        <v>449</v>
      </c>
    </row>
    <row r="2" spans="1:15" s="126" customFormat="1" ht="15" hidden="1" customHeight="1" x14ac:dyDescent="0.25">
      <c r="A2" s="39" t="s">
        <v>552</v>
      </c>
      <c r="B2" s="139"/>
      <c r="C2" s="126" t="s">
        <v>38</v>
      </c>
      <c r="D2" s="166"/>
      <c r="E2" s="127">
        <v>1001</v>
      </c>
      <c r="F2" s="128" t="s">
        <v>515</v>
      </c>
      <c r="G2" s="126" t="s">
        <v>12</v>
      </c>
      <c r="H2" s="126" t="s">
        <v>13</v>
      </c>
      <c r="I2" s="127">
        <f>COUNTIF(GameStats!E:E,PlayerTable!E2)</f>
        <v>0</v>
      </c>
      <c r="J2" s="127">
        <f>COUNTIF(GameStats!G:I, PlayerTable!E2)</f>
        <v>0</v>
      </c>
      <c r="K2" s="127">
        <f>I2+J2</f>
        <v>0</v>
      </c>
      <c r="L2" s="130" t="str">
        <f>IF(COUNTIF(Penalty!E:E, PlayerTable!E2)=0, "", SUMIF(Penalty!E:E,PlayerTable!E2,Penalty!H:H))</f>
        <v/>
      </c>
      <c r="O2" s="126" t="str">
        <f>CONCATENATE($O$1,B2,",",I2,",",J2,",",IF(ISNUMBER(L2),L2,"0"),");")</f>
        <v>insert into temp_stats (player_id, goals, assists, pen_min) values (,0,0,0);</v>
      </c>
    </row>
    <row r="3" spans="1:15" s="126" customFormat="1" ht="15" hidden="1" customHeight="1" x14ac:dyDescent="0.25">
      <c r="A3" s="39" t="s">
        <v>552</v>
      </c>
      <c r="B3" s="139"/>
      <c r="C3" s="126" t="s">
        <v>38</v>
      </c>
      <c r="D3" s="166"/>
      <c r="E3" s="127">
        <v>1017</v>
      </c>
      <c r="F3" s="128" t="s">
        <v>506</v>
      </c>
      <c r="G3" s="126" t="s">
        <v>145</v>
      </c>
      <c r="H3" s="126" t="s">
        <v>414</v>
      </c>
      <c r="I3" s="167">
        <f>COUNTIF(GameStats!E:E,PlayerTable!E3)</f>
        <v>0</v>
      </c>
      <c r="J3" s="167">
        <f>COUNTIF(GameStats!G:I, PlayerTable!E3)</f>
        <v>0</v>
      </c>
      <c r="K3" s="167">
        <f t="shared" ref="K3:K66" si="0">I3+J3</f>
        <v>0</v>
      </c>
      <c r="L3" s="130" t="str">
        <f>IF(COUNTIF(Penalty!E:E, PlayerTable!E3)=0, "", SUMIF(Penalty!E:E,PlayerTable!E3,Penalty!H:H))</f>
        <v/>
      </c>
      <c r="O3" s="126" t="str">
        <f t="shared" ref="O3:O51" si="1">CONCATENATE($O$1,B3,",",I3,",",J3,",",IF(ISNUMBER(L3),L3,"0"),");")</f>
        <v>insert into temp_stats (player_id, goals, assists, pen_min) values (,0,0,0);</v>
      </c>
    </row>
    <row r="4" spans="1:15" s="126" customFormat="1" ht="15" hidden="1" customHeight="1" x14ac:dyDescent="0.25">
      <c r="A4" s="39" t="s">
        <v>552</v>
      </c>
      <c r="B4" s="123"/>
      <c r="C4" s="126" t="s">
        <v>38</v>
      </c>
      <c r="D4" s="166"/>
      <c r="E4" s="157">
        <v>1019</v>
      </c>
      <c r="F4" s="128" t="s">
        <v>485</v>
      </c>
      <c r="G4" s="126" t="s">
        <v>289</v>
      </c>
      <c r="H4" s="126" t="s">
        <v>290</v>
      </c>
      <c r="I4" s="167">
        <f>COUNTIF(GameStats!E:E,PlayerTable!E4)</f>
        <v>0</v>
      </c>
      <c r="J4" s="167">
        <f>COUNTIF(GameStats!G:I, PlayerTable!E4)</f>
        <v>0</v>
      </c>
      <c r="K4" s="167">
        <f t="shared" si="0"/>
        <v>0</v>
      </c>
      <c r="L4" s="130" t="str">
        <f>IF(COUNTIF(Penalty!E:E, PlayerTable!E4)=0, "", SUMIF(Penalty!E:E,PlayerTable!E4,Penalty!H:H))</f>
        <v/>
      </c>
      <c r="M4" s="156"/>
      <c r="O4" s="126" t="str">
        <f t="shared" si="1"/>
        <v>insert into temp_stats (player_id, goals, assists, pen_min) values (,0,0,0);</v>
      </c>
    </row>
    <row r="5" spans="1:15" s="126" customFormat="1" ht="15" hidden="1" customHeight="1" x14ac:dyDescent="0.25">
      <c r="A5" s="39" t="s">
        <v>552</v>
      </c>
      <c r="B5" s="139"/>
      <c r="C5" s="126" t="s">
        <v>38</v>
      </c>
      <c r="D5" s="166"/>
      <c r="E5" s="127">
        <v>1003</v>
      </c>
      <c r="F5" s="128" t="s">
        <v>530</v>
      </c>
      <c r="G5" s="126" t="s">
        <v>10</v>
      </c>
      <c r="H5" s="126" t="s">
        <v>34</v>
      </c>
      <c r="I5" s="167">
        <f>COUNTIF(GameStats!E:E,PlayerTable!E5)</f>
        <v>0</v>
      </c>
      <c r="J5" s="167">
        <f>COUNTIF(GameStats!G:I, PlayerTable!E5)</f>
        <v>0</v>
      </c>
      <c r="K5" s="167">
        <f t="shared" si="0"/>
        <v>0</v>
      </c>
      <c r="L5" s="130" t="str">
        <f>IF(COUNTIF(Penalty!E:E, PlayerTable!E5)=0, "", SUMIF(Penalty!E:E,PlayerTable!E5,Penalty!H:H))</f>
        <v/>
      </c>
      <c r="O5" s="126" t="str">
        <f t="shared" si="1"/>
        <v>insert into temp_stats (player_id, goals, assists, pen_min) values (,0,0,0);</v>
      </c>
    </row>
    <row r="6" spans="1:15" s="126" customFormat="1" ht="15" hidden="1" customHeight="1" x14ac:dyDescent="0.25">
      <c r="A6" s="39" t="s">
        <v>552</v>
      </c>
      <c r="B6" s="139"/>
      <c r="C6" s="126" t="s">
        <v>38</v>
      </c>
      <c r="D6" s="166"/>
      <c r="E6" s="127">
        <v>1004</v>
      </c>
      <c r="F6" s="128" t="s">
        <v>497</v>
      </c>
      <c r="G6" s="126" t="s">
        <v>24</v>
      </c>
      <c r="H6" s="126" t="s">
        <v>25</v>
      </c>
      <c r="I6" s="167">
        <f>COUNTIF(GameStats!E:E,PlayerTable!E6)</f>
        <v>0</v>
      </c>
      <c r="J6" s="167">
        <f>COUNTIF(GameStats!G:I, PlayerTable!E6)</f>
        <v>0</v>
      </c>
      <c r="K6" s="167">
        <f t="shared" si="0"/>
        <v>0</v>
      </c>
      <c r="L6" s="130" t="str">
        <f>IF(COUNTIF(Penalty!E:E, PlayerTable!E6)=0, "", SUMIF(Penalty!E:E,PlayerTable!E6,Penalty!H:H))</f>
        <v/>
      </c>
      <c r="O6" s="126" t="str">
        <f t="shared" si="1"/>
        <v>insert into temp_stats (player_id, goals, assists, pen_min) values (,0,0,0);</v>
      </c>
    </row>
    <row r="7" spans="1:15" s="126" customFormat="1" ht="15" hidden="1" customHeight="1" x14ac:dyDescent="0.25">
      <c r="A7" s="39" t="s">
        <v>552</v>
      </c>
      <c r="B7" s="139"/>
      <c r="C7" s="126" t="s">
        <v>38</v>
      </c>
      <c r="D7" s="166"/>
      <c r="E7" s="127">
        <v>1005</v>
      </c>
      <c r="F7" s="128" t="s">
        <v>479</v>
      </c>
      <c r="G7" s="126" t="s">
        <v>26</v>
      </c>
      <c r="H7" s="126" t="s">
        <v>27</v>
      </c>
      <c r="I7" s="167">
        <f>COUNTIF(GameStats!E:E,PlayerTable!E7)</f>
        <v>0</v>
      </c>
      <c r="J7" s="167">
        <f>COUNTIF(GameStats!G:I, PlayerTable!E7)</f>
        <v>0</v>
      </c>
      <c r="K7" s="167">
        <f t="shared" si="0"/>
        <v>0</v>
      </c>
      <c r="L7" s="130" t="str">
        <f>IF(COUNTIF(Penalty!E:E, PlayerTable!E7)=0, "", SUMIF(Penalty!E:E,PlayerTable!E7,Penalty!H:H))</f>
        <v/>
      </c>
      <c r="O7" s="126" t="str">
        <f t="shared" si="1"/>
        <v>insert into temp_stats (player_id, goals, assists, pen_min) values (,0,0,0);</v>
      </c>
    </row>
    <row r="8" spans="1:15" s="126" customFormat="1" ht="15" hidden="1" customHeight="1" x14ac:dyDescent="0.25">
      <c r="A8" s="39" t="s">
        <v>552</v>
      </c>
      <c r="B8" s="139"/>
      <c r="C8" s="126" t="s">
        <v>38</v>
      </c>
      <c r="D8" s="166"/>
      <c r="E8" s="127">
        <v>1006</v>
      </c>
      <c r="F8" s="128" t="s">
        <v>526</v>
      </c>
      <c r="G8" s="126" t="s">
        <v>30</v>
      </c>
      <c r="H8" s="126" t="s">
        <v>31</v>
      </c>
      <c r="I8" s="167">
        <f>COUNTIF(GameStats!E:E,PlayerTable!E8)</f>
        <v>0</v>
      </c>
      <c r="J8" s="167">
        <f>COUNTIF(GameStats!G:I, PlayerTable!E8)</f>
        <v>0</v>
      </c>
      <c r="K8" s="167">
        <f t="shared" si="0"/>
        <v>0</v>
      </c>
      <c r="L8" s="130" t="str">
        <f>IF(COUNTIF(Penalty!E:E, PlayerTable!E8)=0, "", SUMIF(Penalty!E:E,PlayerTable!E8,Penalty!H:H))</f>
        <v/>
      </c>
      <c r="O8" s="126" t="str">
        <f t="shared" si="1"/>
        <v>insert into temp_stats (player_id, goals, assists, pen_min) values (,0,0,0);</v>
      </c>
    </row>
    <row r="9" spans="1:15" s="126" customFormat="1" ht="15" hidden="1" customHeight="1" x14ac:dyDescent="0.25">
      <c r="A9" s="39" t="s">
        <v>552</v>
      </c>
      <c r="B9" s="139"/>
      <c r="C9" s="126" t="s">
        <v>38</v>
      </c>
      <c r="D9" s="166"/>
      <c r="E9" s="127">
        <v>1008</v>
      </c>
      <c r="F9" s="128" t="s">
        <v>490</v>
      </c>
      <c r="G9" s="126" t="s">
        <v>10</v>
      </c>
      <c r="H9" s="126" t="s">
        <v>11</v>
      </c>
      <c r="I9" s="167">
        <f>COUNTIF(GameStats!E:E,PlayerTable!E9)</f>
        <v>0</v>
      </c>
      <c r="J9" s="167">
        <f>COUNTIF(GameStats!G:I, PlayerTable!E9)</f>
        <v>0</v>
      </c>
      <c r="K9" s="167">
        <f t="shared" si="0"/>
        <v>0</v>
      </c>
      <c r="L9" s="130" t="str">
        <f>IF(COUNTIF(Penalty!E:E, PlayerTable!E9)=0, "", SUMIF(Penalty!E:E,PlayerTable!E9,Penalty!H:H))</f>
        <v/>
      </c>
      <c r="O9" s="126" t="str">
        <f t="shared" si="1"/>
        <v>insert into temp_stats (player_id, goals, assists, pen_min) values (,0,0,0);</v>
      </c>
    </row>
    <row r="10" spans="1:15" s="126" customFormat="1" ht="15" hidden="1" customHeight="1" x14ac:dyDescent="0.25">
      <c r="A10" s="39" t="s">
        <v>552</v>
      </c>
      <c r="B10" s="139"/>
      <c r="C10" s="126" t="s">
        <v>38</v>
      </c>
      <c r="D10" s="166"/>
      <c r="E10" s="127">
        <v>1010</v>
      </c>
      <c r="F10" s="128" t="s">
        <v>581</v>
      </c>
      <c r="G10" s="126" t="s">
        <v>16</v>
      </c>
      <c r="H10" s="126" t="s">
        <v>17</v>
      </c>
      <c r="I10" s="167">
        <f>COUNTIF(GameStats!E:E,PlayerTable!E10)</f>
        <v>0</v>
      </c>
      <c r="J10" s="167">
        <f>COUNTIF(GameStats!G:I, PlayerTable!E10)</f>
        <v>0</v>
      </c>
      <c r="K10" s="167">
        <f t="shared" si="0"/>
        <v>0</v>
      </c>
      <c r="L10" s="130" t="str">
        <f>IF(COUNTIF(Penalty!E:E, PlayerTable!E10)=0, "", SUMIF(Penalty!E:E,PlayerTable!E10,Penalty!H:H))</f>
        <v/>
      </c>
      <c r="O10" s="126" t="str">
        <f t="shared" si="1"/>
        <v>insert into temp_stats (player_id, goals, assists, pen_min) values (,0,0,0);</v>
      </c>
    </row>
    <row r="11" spans="1:15" s="126" customFormat="1" ht="15" hidden="1" customHeight="1" x14ac:dyDescent="0.25">
      <c r="A11" s="39" t="s">
        <v>552</v>
      </c>
      <c r="B11" s="139"/>
      <c r="C11" s="126" t="s">
        <v>38</v>
      </c>
      <c r="D11" s="166"/>
      <c r="E11" s="127">
        <v>5008</v>
      </c>
      <c r="F11" s="128" t="s">
        <v>531</v>
      </c>
      <c r="G11" s="126" t="s">
        <v>43</v>
      </c>
      <c r="H11" s="126" t="s">
        <v>9</v>
      </c>
      <c r="I11" s="167">
        <f>COUNTIF(GameStats!E:E,PlayerTable!E11)</f>
        <v>0</v>
      </c>
      <c r="J11" s="167">
        <f>COUNTIF(GameStats!G:I, PlayerTable!E11)</f>
        <v>0</v>
      </c>
      <c r="K11" s="167">
        <f t="shared" si="0"/>
        <v>0</v>
      </c>
      <c r="L11" s="130" t="str">
        <f>IF(COUNTIF(Penalty!E:E, PlayerTable!E11)=0, "", SUMIF(Penalty!E:E,PlayerTable!E11,Penalty!H:H))</f>
        <v/>
      </c>
      <c r="O11" s="126" t="str">
        <f t="shared" si="1"/>
        <v>insert into temp_stats (player_id, goals, assists, pen_min) values (,0,0,0);</v>
      </c>
    </row>
    <row r="12" spans="1:15" s="126" customFormat="1" ht="15" hidden="1" customHeight="1" x14ac:dyDescent="0.25">
      <c r="A12" s="39" t="s">
        <v>552</v>
      </c>
      <c r="B12" s="139"/>
      <c r="C12" s="126" t="s">
        <v>38</v>
      </c>
      <c r="D12" s="166"/>
      <c r="E12" s="127">
        <v>1018</v>
      </c>
      <c r="F12" s="128" t="s">
        <v>516</v>
      </c>
      <c r="G12" s="126" t="s">
        <v>115</v>
      </c>
      <c r="H12" s="126" t="s">
        <v>420</v>
      </c>
      <c r="I12" s="167">
        <f>COUNTIF(GameStats!E:E,PlayerTable!E12)</f>
        <v>0</v>
      </c>
      <c r="J12" s="167">
        <f>COUNTIF(GameStats!G:I, PlayerTable!E12)</f>
        <v>0</v>
      </c>
      <c r="K12" s="167">
        <f t="shared" si="0"/>
        <v>0</v>
      </c>
      <c r="L12" s="130" t="str">
        <f>IF(COUNTIF(Penalty!E:E, PlayerTable!E12)=0, "", SUMIF(Penalty!E:E,PlayerTable!E12,Penalty!H:H))</f>
        <v/>
      </c>
      <c r="O12" s="126" t="str">
        <f t="shared" si="1"/>
        <v>insert into temp_stats (player_id, goals, assists, pen_min) values (,0,0,0);</v>
      </c>
    </row>
    <row r="13" spans="1:15" s="126" customFormat="1" ht="15" hidden="1" customHeight="1" x14ac:dyDescent="0.25">
      <c r="A13" s="39" t="s">
        <v>552</v>
      </c>
      <c r="B13" s="139"/>
      <c r="C13" s="126" t="s">
        <v>38</v>
      </c>
      <c r="D13" s="166"/>
      <c r="E13" s="127">
        <v>1012</v>
      </c>
      <c r="F13" s="128" t="s">
        <v>502</v>
      </c>
      <c r="G13" s="126" t="s">
        <v>32</v>
      </c>
      <c r="H13" s="126" t="s">
        <v>33</v>
      </c>
      <c r="I13" s="167">
        <f>COUNTIF(GameStats!E:E,PlayerTable!E13)</f>
        <v>0</v>
      </c>
      <c r="J13" s="167">
        <f>COUNTIF(GameStats!G:I, PlayerTable!E13)</f>
        <v>0</v>
      </c>
      <c r="K13" s="167">
        <f t="shared" si="0"/>
        <v>0</v>
      </c>
      <c r="L13" s="130" t="str">
        <f>IF(COUNTIF(Penalty!E:E, PlayerTable!E13)=0, "", SUMIF(Penalty!E:E,PlayerTable!E13,Penalty!H:H))</f>
        <v/>
      </c>
      <c r="O13" s="126" t="str">
        <f t="shared" si="1"/>
        <v>insert into temp_stats (player_id, goals, assists, pen_min) values (,0,0,0);</v>
      </c>
    </row>
    <row r="14" spans="1:15" ht="15" hidden="1" customHeight="1" x14ac:dyDescent="0.25">
      <c r="A14" s="39" t="s">
        <v>552</v>
      </c>
      <c r="C14" s="126" t="s">
        <v>38</v>
      </c>
      <c r="D14" s="166"/>
      <c r="E14" s="157"/>
      <c r="F14" s="128" t="s">
        <v>484</v>
      </c>
      <c r="G14" s="126" t="s">
        <v>69</v>
      </c>
      <c r="H14" s="126" t="s">
        <v>553</v>
      </c>
      <c r="I14" s="167">
        <f>COUNTIF(GameStats!E:E,PlayerTable!E14)</f>
        <v>0</v>
      </c>
      <c r="J14" s="167">
        <f>COUNTIF(GameStats!G:I, PlayerTable!E14)</f>
        <v>0</v>
      </c>
      <c r="K14" s="167">
        <f t="shared" si="0"/>
        <v>0</v>
      </c>
      <c r="L14" s="130" t="str">
        <f>IF(COUNTIF(Penalty!E:E, PlayerTable!E14)=0, "", SUMIF(Penalty!E:E,PlayerTable!E14,Penalty!H:H))</f>
        <v/>
      </c>
      <c r="M14" s="156"/>
      <c r="N14" s="126"/>
      <c r="O14" s="126" t="str">
        <f t="shared" si="1"/>
        <v>insert into temp_stats (player_id, goals, assists, pen_min) values (,0,0,0);</v>
      </c>
    </row>
    <row r="15" spans="1:15" ht="15" hidden="1" customHeight="1" x14ac:dyDescent="0.25">
      <c r="A15" s="39" t="s">
        <v>552</v>
      </c>
      <c r="B15" s="139"/>
      <c r="C15" s="126" t="s">
        <v>38</v>
      </c>
      <c r="D15" s="166"/>
      <c r="E15" s="127">
        <v>1013</v>
      </c>
      <c r="F15" s="128" t="s">
        <v>522</v>
      </c>
      <c r="G15" s="126" t="s">
        <v>18</v>
      </c>
      <c r="H15" s="126" t="s">
        <v>19</v>
      </c>
      <c r="I15" s="167">
        <f>COUNTIF(GameStats!E:E,PlayerTable!E15)</f>
        <v>0</v>
      </c>
      <c r="J15" s="167">
        <f>COUNTIF(GameStats!G:I, PlayerTable!E15)</f>
        <v>0</v>
      </c>
      <c r="K15" s="167">
        <f t="shared" si="0"/>
        <v>0</v>
      </c>
      <c r="L15" s="130" t="str">
        <f>IF(COUNTIF(Penalty!E:E, PlayerTable!E15)=0, "", SUMIF(Penalty!E:E,PlayerTable!E15,Penalty!H:H))</f>
        <v/>
      </c>
      <c r="M15" s="126"/>
      <c r="N15" s="126"/>
      <c r="O15" s="126" t="str">
        <f t="shared" si="1"/>
        <v>insert into temp_stats (player_id, goals, assists, pen_min) values (,0,0,0);</v>
      </c>
    </row>
    <row r="16" spans="1:15" ht="15" hidden="1" customHeight="1" x14ac:dyDescent="0.25">
      <c r="A16" s="39" t="s">
        <v>552</v>
      </c>
      <c r="B16" s="139"/>
      <c r="C16" s="126" t="s">
        <v>38</v>
      </c>
      <c r="D16" s="166"/>
      <c r="E16" s="127">
        <v>1014</v>
      </c>
      <c r="F16" s="128" t="s">
        <v>501</v>
      </c>
      <c r="G16" s="126" t="s">
        <v>22</v>
      </c>
      <c r="H16" s="126" t="s">
        <v>23</v>
      </c>
      <c r="I16" s="167">
        <f>COUNTIF(GameStats!E:E,PlayerTable!E16)</f>
        <v>0</v>
      </c>
      <c r="J16" s="167">
        <f>COUNTIF(GameStats!G:I, PlayerTable!E16)</f>
        <v>0</v>
      </c>
      <c r="K16" s="167">
        <f t="shared" si="0"/>
        <v>0</v>
      </c>
      <c r="L16" s="130" t="str">
        <f>IF(COUNTIF(Penalty!E:E, PlayerTable!E16)=0, "", SUMIF(Penalty!E:E,PlayerTable!E16,Penalty!H:H))</f>
        <v/>
      </c>
      <c r="M16" s="126"/>
      <c r="N16" s="126"/>
      <c r="O16" s="126" t="str">
        <f t="shared" si="1"/>
        <v>insert into temp_stats (player_id, goals, assists, pen_min) values (,0,0,0);</v>
      </c>
    </row>
    <row r="17" spans="1:15" s="126" customFormat="1" hidden="1" x14ac:dyDescent="0.25">
      <c r="A17" s="39" t="s">
        <v>552</v>
      </c>
      <c r="B17" s="157"/>
      <c r="C17" s="126" t="s">
        <v>38</v>
      </c>
      <c r="D17" s="166"/>
      <c r="E17" s="167">
        <v>1015</v>
      </c>
      <c r="F17" s="128" t="s">
        <v>582</v>
      </c>
      <c r="G17" s="126" t="s">
        <v>32</v>
      </c>
      <c r="H17" s="126" t="s">
        <v>35</v>
      </c>
      <c r="I17" s="167">
        <f>COUNTIF(GameStats!E:E,PlayerTable!E17)</f>
        <v>0</v>
      </c>
      <c r="J17" s="167">
        <f>COUNTIF(GameStats!G:I, PlayerTable!E17)</f>
        <v>0</v>
      </c>
      <c r="K17" s="167">
        <f t="shared" si="0"/>
        <v>0</v>
      </c>
      <c r="L17" s="130" t="str">
        <f>IF(COUNTIF(Penalty!E:E, PlayerTable!E17)=0, "", SUMIF(Penalty!E:E,PlayerTable!E17,Penalty!H:H))</f>
        <v/>
      </c>
      <c r="M17" s="166"/>
      <c r="O17" s="126" t="str">
        <f t="shared" si="1"/>
        <v>insert into temp_stats (player_id, goals, assists, pen_min) values (,0,0,0);</v>
      </c>
    </row>
    <row r="18" spans="1:15" s="126" customFormat="1" hidden="1" x14ac:dyDescent="0.25">
      <c r="A18" s="39" t="s">
        <v>552</v>
      </c>
      <c r="B18" s="139"/>
      <c r="C18" s="126" t="s">
        <v>38</v>
      </c>
      <c r="D18" s="166"/>
      <c r="E18" s="127">
        <v>1016</v>
      </c>
      <c r="F18" s="128" t="s">
        <v>505</v>
      </c>
      <c r="G18" s="126" t="s">
        <v>14</v>
      </c>
      <c r="H18" s="126" t="s">
        <v>15</v>
      </c>
      <c r="I18" s="167">
        <f>COUNTIF(GameStats!E:E,PlayerTable!E18)</f>
        <v>0</v>
      </c>
      <c r="J18" s="167">
        <f>COUNTIF(GameStats!G:I, PlayerTable!E18)</f>
        <v>0</v>
      </c>
      <c r="K18" s="167">
        <f t="shared" si="0"/>
        <v>0</v>
      </c>
      <c r="L18" s="130" t="str">
        <f>IF(COUNTIF(Penalty!E:E, PlayerTable!E18)=0, "", SUMIF(Penalty!E:E,PlayerTable!E18,Penalty!H:H))</f>
        <v/>
      </c>
      <c r="O18" s="126" t="str">
        <f t="shared" si="1"/>
        <v>insert into temp_stats (player_id, goals, assists, pen_min) values (,0,0,0);</v>
      </c>
    </row>
    <row r="19" spans="1:15" s="126" customFormat="1" hidden="1" x14ac:dyDescent="0.25">
      <c r="A19" s="39" t="s">
        <v>552</v>
      </c>
      <c r="B19" s="123"/>
      <c r="C19" s="126" t="s">
        <v>38</v>
      </c>
      <c r="D19" s="166"/>
      <c r="E19" s="157">
        <v>8026</v>
      </c>
      <c r="F19" s="128" t="s">
        <v>583</v>
      </c>
      <c r="G19" s="126" t="s">
        <v>524</v>
      </c>
      <c r="H19" s="126" t="s">
        <v>129</v>
      </c>
      <c r="I19" s="167">
        <f>COUNTIF(GameStats!E:E,PlayerTable!E19)</f>
        <v>0</v>
      </c>
      <c r="J19" s="167">
        <f>COUNTIF(GameStats!G:I, PlayerTable!E19)</f>
        <v>0</v>
      </c>
      <c r="K19" s="167">
        <f t="shared" si="0"/>
        <v>0</v>
      </c>
      <c r="L19" s="130" t="str">
        <f>IF(COUNTIF(Penalty!E:E, PlayerTable!E19)=0, "", SUMIF(Penalty!E:E,PlayerTable!E19,Penalty!H:H))</f>
        <v/>
      </c>
      <c r="M19" s="156"/>
      <c r="O19" s="126" t="str">
        <f t="shared" si="1"/>
        <v>insert into temp_stats (player_id, goals, assists, pen_min) values (,0,0,0);</v>
      </c>
    </row>
    <row r="20" spans="1:15" s="126" customFormat="1" hidden="1" x14ac:dyDescent="0.25">
      <c r="A20" s="39"/>
      <c r="B20" s="123"/>
      <c r="C20" s="126" t="s">
        <v>38</v>
      </c>
      <c r="D20" s="157"/>
      <c r="E20" s="144"/>
      <c r="F20" s="128" t="s">
        <v>586</v>
      </c>
      <c r="G20" s="126" t="s">
        <v>584</v>
      </c>
      <c r="H20" s="126" t="s">
        <v>585</v>
      </c>
      <c r="I20" s="167">
        <f>COUNTIF(GameStats!E:E,PlayerTable!E20)</f>
        <v>0</v>
      </c>
      <c r="J20" s="167">
        <f>COUNTIF(GameStats!G:I, PlayerTable!E20)</f>
        <v>0</v>
      </c>
      <c r="K20" s="167">
        <f t="shared" si="0"/>
        <v>0</v>
      </c>
      <c r="L20" s="130" t="str">
        <f>IF(COUNTIF(Penalty!E:E, PlayerTable!E20)=0, "", SUMIF(Penalty!E:E,PlayerTable!E20,Penalty!H:H))</f>
        <v/>
      </c>
      <c r="M20" s="156"/>
      <c r="O20" s="126" t="str">
        <f t="shared" si="1"/>
        <v>insert into temp_stats (player_id, goals, assists, pen_min) values (,0,0,0);</v>
      </c>
    </row>
    <row r="21" spans="1:15" hidden="1" x14ac:dyDescent="0.25">
      <c r="C21" s="126" t="s">
        <v>551</v>
      </c>
      <c r="E21" s="157"/>
      <c r="F21" s="128" t="s">
        <v>505</v>
      </c>
      <c r="G21" s="126" t="s">
        <v>55</v>
      </c>
      <c r="H21" s="126" t="s">
        <v>590</v>
      </c>
      <c r="I21" s="167">
        <f>COUNTIF(GameStats!E:E,PlayerTable!E21)</f>
        <v>0</v>
      </c>
      <c r="J21" s="167">
        <f>COUNTIF(GameStats!G:I, PlayerTable!E21)</f>
        <v>0</v>
      </c>
      <c r="K21" s="167">
        <f t="shared" si="0"/>
        <v>0</v>
      </c>
      <c r="L21" s="130" t="str">
        <f>IF(COUNTIF(Penalty!E:E, PlayerTable!E21)=0, "", SUMIF(Penalty!E:E,PlayerTable!E21,Penalty!H:H))</f>
        <v/>
      </c>
      <c r="M21" s="156"/>
      <c r="N21" s="126"/>
      <c r="O21" s="126" t="str">
        <f t="shared" si="1"/>
        <v>insert into temp_stats (player_id, goals, assists, pen_min) values (,0,0,0);</v>
      </c>
    </row>
    <row r="22" spans="1:15" hidden="1" x14ac:dyDescent="0.25">
      <c r="A22" s="39" t="s">
        <v>552</v>
      </c>
      <c r="B22" s="139"/>
      <c r="C22" s="126" t="s">
        <v>551</v>
      </c>
      <c r="D22" s="166"/>
      <c r="E22" s="127">
        <v>3018</v>
      </c>
      <c r="F22" s="128" t="s">
        <v>516</v>
      </c>
      <c r="G22" s="126" t="s">
        <v>196</v>
      </c>
      <c r="H22" s="126" t="s">
        <v>361</v>
      </c>
      <c r="I22" s="167">
        <f>COUNTIF(GameStats!E:E,PlayerTable!E22)</f>
        <v>0</v>
      </c>
      <c r="J22" s="167">
        <f>COUNTIF(GameStats!G:I, PlayerTable!E22)</f>
        <v>0</v>
      </c>
      <c r="K22" s="167">
        <f t="shared" si="0"/>
        <v>0</v>
      </c>
      <c r="L22" s="130" t="str">
        <f>IF(COUNTIF(Penalty!E:E, PlayerTable!E22)=0, "", SUMIF(Penalty!E:E,PlayerTable!E22,Penalty!H:H))</f>
        <v/>
      </c>
      <c r="M22" s="126"/>
      <c r="O22" s="126" t="str">
        <f t="shared" si="1"/>
        <v>insert into temp_stats (player_id, goals, assists, pen_min) values (,0,0,0);</v>
      </c>
    </row>
    <row r="23" spans="1:15" s="126" customFormat="1" ht="15" hidden="1" customHeight="1" x14ac:dyDescent="0.25">
      <c r="A23" s="39" t="s">
        <v>552</v>
      </c>
      <c r="B23" s="139"/>
      <c r="C23" s="126" t="s">
        <v>551</v>
      </c>
      <c r="D23" s="166"/>
      <c r="E23" s="127">
        <v>3002</v>
      </c>
      <c r="F23" s="128" t="s">
        <v>501</v>
      </c>
      <c r="G23" s="126" t="s">
        <v>67</v>
      </c>
      <c r="H23" s="126" t="s">
        <v>78</v>
      </c>
      <c r="I23" s="167">
        <f>COUNTIF(GameStats!E:E,PlayerTable!E23)</f>
        <v>0</v>
      </c>
      <c r="J23" s="167">
        <f>COUNTIF(GameStats!G:I, PlayerTable!E23)</f>
        <v>0</v>
      </c>
      <c r="K23" s="167">
        <f t="shared" si="0"/>
        <v>0</v>
      </c>
      <c r="L23" s="130" t="str">
        <f>IF(COUNTIF(Penalty!E:E, PlayerTable!E23)=0, "", SUMIF(Penalty!E:E,PlayerTable!E23,Penalty!H:H))</f>
        <v/>
      </c>
      <c r="N23" s="137"/>
      <c r="O23" s="126" t="str">
        <f t="shared" si="1"/>
        <v>insert into temp_stats (player_id, goals, assists, pen_min) values (,0,0,0);</v>
      </c>
    </row>
    <row r="24" spans="1:15" s="126" customFormat="1" ht="15" hidden="1" customHeight="1" x14ac:dyDescent="0.25">
      <c r="A24" s="39" t="s">
        <v>552</v>
      </c>
      <c r="B24" s="144"/>
      <c r="C24" s="126" t="s">
        <v>551</v>
      </c>
      <c r="D24" s="166"/>
      <c r="E24" s="127">
        <v>3004</v>
      </c>
      <c r="F24" s="128" t="s">
        <v>480</v>
      </c>
      <c r="G24" s="126" t="s">
        <v>22</v>
      </c>
      <c r="H24" s="126" t="s">
        <v>80</v>
      </c>
      <c r="I24" s="167">
        <f>COUNTIF(GameStats!E:E,PlayerTable!E24)</f>
        <v>0</v>
      </c>
      <c r="J24" s="167">
        <f>COUNTIF(GameStats!G:I, PlayerTable!E24)</f>
        <v>0</v>
      </c>
      <c r="K24" s="167">
        <f t="shared" si="0"/>
        <v>0</v>
      </c>
      <c r="L24" s="130" t="str">
        <f>IF(COUNTIF(Penalty!E:E, PlayerTable!E24)=0, "", SUMIF(Penalty!E:E,PlayerTable!E24,Penalty!H:H))</f>
        <v/>
      </c>
      <c r="O24" s="126" t="str">
        <f t="shared" si="1"/>
        <v>insert into temp_stats (player_id, goals, assists, pen_min) values (,0,0,0);</v>
      </c>
    </row>
    <row r="25" spans="1:15" s="126" customFormat="1" ht="15" hidden="1" customHeight="1" x14ac:dyDescent="0.25">
      <c r="A25" s="39" t="s">
        <v>552</v>
      </c>
      <c r="B25" s="123"/>
      <c r="C25" s="126" t="s">
        <v>551</v>
      </c>
      <c r="D25" s="166"/>
      <c r="E25" s="144"/>
      <c r="F25" s="128" t="s">
        <v>591</v>
      </c>
      <c r="G25" s="126" t="s">
        <v>555</v>
      </c>
      <c r="H25" s="126" t="s">
        <v>556</v>
      </c>
      <c r="I25" s="167">
        <f>COUNTIF(GameStats!E:E,PlayerTable!E25)</f>
        <v>0</v>
      </c>
      <c r="J25" s="167">
        <f>COUNTIF(GameStats!G:I, PlayerTable!E25)</f>
        <v>0</v>
      </c>
      <c r="K25" s="167">
        <f t="shared" si="0"/>
        <v>0</v>
      </c>
      <c r="L25" s="130" t="str">
        <f>IF(COUNTIF(Penalty!E:E, PlayerTable!E25)=0, "", SUMIF(Penalty!E:E,PlayerTable!E25,Penalty!H:H))</f>
        <v/>
      </c>
      <c r="M25" s="137"/>
      <c r="O25" s="126" t="str">
        <f t="shared" si="1"/>
        <v>insert into temp_stats (player_id, goals, assists, pen_min) values (,0,0,0);</v>
      </c>
    </row>
    <row r="26" spans="1:15" s="126" customFormat="1" ht="15" hidden="1" customHeight="1" x14ac:dyDescent="0.25">
      <c r="A26" s="39" t="s">
        <v>552</v>
      </c>
      <c r="B26" s="123"/>
      <c r="C26" s="126" t="s">
        <v>551</v>
      </c>
      <c r="D26" s="166"/>
      <c r="E26" s="144">
        <v>3027</v>
      </c>
      <c r="F26" s="128" t="s">
        <v>532</v>
      </c>
      <c r="G26" s="126" t="s">
        <v>463</v>
      </c>
      <c r="H26" s="126" t="s">
        <v>464</v>
      </c>
      <c r="I26" s="167">
        <f>COUNTIF(GameStats!E:E,PlayerTable!E26)</f>
        <v>0</v>
      </c>
      <c r="J26" s="167">
        <f>COUNTIF(GameStats!G:I, PlayerTable!E26)</f>
        <v>0</v>
      </c>
      <c r="K26" s="167">
        <f t="shared" si="0"/>
        <v>0</v>
      </c>
      <c r="L26" s="130" t="str">
        <f>IF(COUNTIF(Penalty!E:E, PlayerTable!E26)=0, "", SUMIF(Penalty!E:E,PlayerTable!E26,Penalty!H:H))</f>
        <v/>
      </c>
      <c r="M26" s="137"/>
      <c r="O26" s="126" t="str">
        <f t="shared" si="1"/>
        <v>insert into temp_stats (player_id, goals, assists, pen_min) values (,0,0,0);</v>
      </c>
    </row>
    <row r="27" spans="1:15" s="126" customFormat="1" ht="15" hidden="1" customHeight="1" x14ac:dyDescent="0.25">
      <c r="A27" s="39" t="s">
        <v>552</v>
      </c>
      <c r="B27" s="123"/>
      <c r="C27" s="126" t="s">
        <v>551</v>
      </c>
      <c r="D27" s="166"/>
      <c r="E27" s="144"/>
      <c r="F27" s="128" t="s">
        <v>504</v>
      </c>
      <c r="G27" s="126" t="s">
        <v>557</v>
      </c>
      <c r="H27" s="126" t="s">
        <v>558</v>
      </c>
      <c r="I27" s="167">
        <f>COUNTIF(GameStats!E:E,PlayerTable!E27)</f>
        <v>0</v>
      </c>
      <c r="J27" s="167">
        <f>COUNTIF(GameStats!G:I, PlayerTable!E27)</f>
        <v>0</v>
      </c>
      <c r="K27" s="167">
        <f t="shared" si="0"/>
        <v>0</v>
      </c>
      <c r="L27" s="130" t="str">
        <f>IF(COUNTIF(Penalty!E:E, PlayerTable!E27)=0, "", SUMIF(Penalty!E:E,PlayerTable!E27,Penalty!H:H))</f>
        <v/>
      </c>
      <c r="M27" s="137"/>
      <c r="O27" s="126" t="str">
        <f t="shared" si="1"/>
        <v>insert into temp_stats (player_id, goals, assists, pen_min) values (,0,0,0);</v>
      </c>
    </row>
    <row r="28" spans="1:15" s="126" customFormat="1" ht="15" hidden="1" customHeight="1" x14ac:dyDescent="0.25">
      <c r="A28" s="39" t="s">
        <v>552</v>
      </c>
      <c r="B28" s="157"/>
      <c r="C28" s="126" t="s">
        <v>551</v>
      </c>
      <c r="D28" s="166"/>
      <c r="E28" s="167">
        <v>3022</v>
      </c>
      <c r="F28" s="128" t="s">
        <v>518</v>
      </c>
      <c r="G28" s="126" t="s">
        <v>75</v>
      </c>
      <c r="H28" s="126" t="s">
        <v>438</v>
      </c>
      <c r="I28" s="167">
        <f>COUNTIF(GameStats!E:E,PlayerTable!E28)</f>
        <v>0</v>
      </c>
      <c r="J28" s="167">
        <f>COUNTIF(GameStats!G:I, PlayerTable!E28)</f>
        <v>0</v>
      </c>
      <c r="K28" s="167">
        <f t="shared" si="0"/>
        <v>0</v>
      </c>
      <c r="L28" s="130" t="str">
        <f>IF(COUNTIF(Penalty!E:E, PlayerTable!E28)=0, "", SUMIF(Penalty!E:E,PlayerTable!E28,Penalty!H:H))</f>
        <v/>
      </c>
      <c r="M28" s="166"/>
      <c r="O28" s="126" t="str">
        <f t="shared" si="1"/>
        <v>insert into temp_stats (player_id, goals, assists, pen_min) values (,0,0,0);</v>
      </c>
    </row>
    <row r="29" spans="1:15" s="126" customFormat="1" ht="15" hidden="1" customHeight="1" x14ac:dyDescent="0.25">
      <c r="A29" s="39"/>
      <c r="B29" s="123"/>
      <c r="C29" s="126" t="s">
        <v>551</v>
      </c>
      <c r="D29" s="157"/>
      <c r="E29" s="157"/>
      <c r="F29" s="128" t="s">
        <v>497</v>
      </c>
      <c r="G29" s="126" t="s">
        <v>592</v>
      </c>
      <c r="H29" s="126" t="s">
        <v>85</v>
      </c>
      <c r="I29" s="167">
        <f>COUNTIF(GameStats!E:E,PlayerTable!E29)</f>
        <v>0</v>
      </c>
      <c r="J29" s="167">
        <f>COUNTIF(GameStats!G:I, PlayerTable!E29)</f>
        <v>0</v>
      </c>
      <c r="K29" s="167">
        <f t="shared" si="0"/>
        <v>0</v>
      </c>
      <c r="L29" s="130" t="str">
        <f>IF(COUNTIF(Penalty!E:E, PlayerTable!E29)=0, "", SUMIF(Penalty!E:E,PlayerTable!E29,Penalty!H:H))</f>
        <v/>
      </c>
      <c r="M29" s="156"/>
      <c r="O29" s="126" t="str">
        <f t="shared" si="1"/>
        <v>insert into temp_stats (player_id, goals, assists, pen_min) values (,0,0,0);</v>
      </c>
    </row>
    <row r="30" spans="1:15" s="126" customFormat="1" ht="15" hidden="1" customHeight="1" x14ac:dyDescent="0.25">
      <c r="A30" s="39" t="s">
        <v>552</v>
      </c>
      <c r="B30" s="139"/>
      <c r="C30" s="126" t="s">
        <v>551</v>
      </c>
      <c r="D30" s="166"/>
      <c r="E30" s="127">
        <v>3011</v>
      </c>
      <c r="F30" s="128" t="s">
        <v>514</v>
      </c>
      <c r="G30" s="126" t="s">
        <v>72</v>
      </c>
      <c r="H30" s="126" t="s">
        <v>85</v>
      </c>
      <c r="I30" s="167">
        <f>COUNTIF(GameStats!E:E,PlayerTable!E30)</f>
        <v>0</v>
      </c>
      <c r="J30" s="167">
        <f>COUNTIF(GameStats!G:I, PlayerTable!E30)</f>
        <v>0</v>
      </c>
      <c r="K30" s="167">
        <f t="shared" si="0"/>
        <v>0</v>
      </c>
      <c r="L30" s="130" t="str">
        <f>IF(COUNTIF(Penalty!E:E, PlayerTable!E30)=0, "", SUMIF(Penalty!E:E,PlayerTable!E30,Penalty!H:H))</f>
        <v/>
      </c>
      <c r="O30" s="126" t="str">
        <f t="shared" si="1"/>
        <v>insert into temp_stats (player_id, goals, assists, pen_min) values (,0,0,0);</v>
      </c>
    </row>
    <row r="31" spans="1:15" s="126" customFormat="1" ht="15" hidden="1" customHeight="1" x14ac:dyDescent="0.25">
      <c r="A31" s="39"/>
      <c r="B31" s="123"/>
      <c r="C31" s="126" t="s">
        <v>551</v>
      </c>
      <c r="D31" s="157"/>
      <c r="E31" s="157"/>
      <c r="F31" s="128" t="s">
        <v>503</v>
      </c>
      <c r="G31" s="126" t="s">
        <v>409</v>
      </c>
      <c r="H31" s="126" t="s">
        <v>85</v>
      </c>
      <c r="I31" s="167">
        <f>COUNTIF(GameStats!E:E,PlayerTable!E31)</f>
        <v>0</v>
      </c>
      <c r="J31" s="167">
        <f>COUNTIF(GameStats!G:I, PlayerTable!E31)</f>
        <v>0</v>
      </c>
      <c r="K31" s="167">
        <f t="shared" si="0"/>
        <v>0</v>
      </c>
      <c r="L31" s="130" t="str">
        <f>IF(COUNTIF(Penalty!E:E, PlayerTable!E31)=0, "", SUMIF(Penalty!E:E,PlayerTable!E31,Penalty!H:H))</f>
        <v/>
      </c>
      <c r="M31" s="156"/>
      <c r="O31" s="126" t="str">
        <f t="shared" si="1"/>
        <v>insert into temp_stats (player_id, goals, assists, pen_min) values (,0,0,0);</v>
      </c>
    </row>
    <row r="32" spans="1:15" s="126" customFormat="1" ht="15" hidden="1" customHeight="1" x14ac:dyDescent="0.25">
      <c r="A32" s="39" t="s">
        <v>552</v>
      </c>
      <c r="B32" s="123"/>
      <c r="C32" s="126" t="s">
        <v>551</v>
      </c>
      <c r="D32" s="166"/>
      <c r="E32" s="157">
        <v>3029</v>
      </c>
      <c r="F32" s="128" t="s">
        <v>536</v>
      </c>
      <c r="G32" s="126" t="s">
        <v>520</v>
      </c>
      <c r="H32" s="126" t="s">
        <v>521</v>
      </c>
      <c r="I32" s="167">
        <f>COUNTIF(GameStats!E:E,PlayerTable!E32)</f>
        <v>0</v>
      </c>
      <c r="J32" s="167">
        <f>COUNTIF(GameStats!G:I, PlayerTable!E32)</f>
        <v>0</v>
      </c>
      <c r="K32" s="167">
        <f t="shared" si="0"/>
        <v>0</v>
      </c>
      <c r="L32" s="130" t="str">
        <f>IF(COUNTIF(Penalty!E:E, PlayerTable!E32)=0, "", SUMIF(Penalty!E:E,PlayerTable!E32,Penalty!H:H))</f>
        <v/>
      </c>
      <c r="M32" s="156"/>
      <c r="O32" s="126" t="str">
        <f t="shared" si="1"/>
        <v>insert into temp_stats (player_id, goals, assists, pen_min) values (,0,0,0);</v>
      </c>
    </row>
    <row r="33" spans="1:15" s="126" customFormat="1" ht="15" hidden="1" customHeight="1" x14ac:dyDescent="0.25">
      <c r="A33" s="39"/>
      <c r="B33" s="123"/>
      <c r="C33" s="126" t="s">
        <v>551</v>
      </c>
      <c r="D33" s="157"/>
      <c r="E33" s="157"/>
      <c r="F33" s="128" t="s">
        <v>522</v>
      </c>
      <c r="G33" s="126" t="s">
        <v>24</v>
      </c>
      <c r="H33" s="126" t="s">
        <v>593</v>
      </c>
      <c r="I33" s="167">
        <f>COUNTIF(GameStats!E:E,PlayerTable!E33)</f>
        <v>0</v>
      </c>
      <c r="J33" s="167">
        <f>COUNTIF(GameStats!G:I, PlayerTable!E33)</f>
        <v>0</v>
      </c>
      <c r="K33" s="167">
        <f t="shared" si="0"/>
        <v>0</v>
      </c>
      <c r="L33" s="130" t="str">
        <f>IF(COUNTIF(Penalty!E:E, PlayerTable!E33)=0, "", SUMIF(Penalty!E:E,PlayerTable!E33,Penalty!H:H))</f>
        <v/>
      </c>
      <c r="M33" s="156"/>
      <c r="O33" s="126" t="str">
        <f t="shared" si="1"/>
        <v>insert into temp_stats (player_id, goals, assists, pen_min) values (,0,0,0);</v>
      </c>
    </row>
    <row r="34" spans="1:15" s="126" customFormat="1" ht="15" hidden="1" customHeight="1" x14ac:dyDescent="0.25">
      <c r="A34" s="39" t="s">
        <v>552</v>
      </c>
      <c r="B34" s="139"/>
      <c r="C34" s="126" t="s">
        <v>551</v>
      </c>
      <c r="D34" s="166"/>
      <c r="E34" s="127">
        <v>3024</v>
      </c>
      <c r="F34" s="128" t="s">
        <v>485</v>
      </c>
      <c r="G34" s="126" t="s">
        <v>43</v>
      </c>
      <c r="H34" s="126" t="s">
        <v>441</v>
      </c>
      <c r="I34" s="167">
        <f>COUNTIF(GameStats!E:E,PlayerTable!E34)</f>
        <v>0</v>
      </c>
      <c r="J34" s="167">
        <f>COUNTIF(GameStats!G:I, PlayerTable!E34)</f>
        <v>0</v>
      </c>
      <c r="K34" s="167">
        <f t="shared" si="0"/>
        <v>0</v>
      </c>
      <c r="L34" s="130" t="str">
        <f>IF(COUNTIF(Penalty!E:E, PlayerTable!E34)=0, "", SUMIF(Penalty!E:E,PlayerTable!E34,Penalty!H:H))</f>
        <v/>
      </c>
      <c r="O34" s="126" t="str">
        <f t="shared" si="1"/>
        <v>insert into temp_stats (player_id, goals, assists, pen_min) values (,0,0,0);</v>
      </c>
    </row>
    <row r="35" spans="1:15" s="126" customFormat="1" ht="15" hidden="1" customHeight="1" x14ac:dyDescent="0.25">
      <c r="A35" s="39" t="s">
        <v>552</v>
      </c>
      <c r="B35" s="139"/>
      <c r="C35" s="126" t="s">
        <v>551</v>
      </c>
      <c r="D35" s="166"/>
      <c r="E35" s="127">
        <v>3014</v>
      </c>
      <c r="F35" s="128" t="s">
        <v>508</v>
      </c>
      <c r="G35" s="126" t="s">
        <v>74</v>
      </c>
      <c r="H35" s="126" t="s">
        <v>88</v>
      </c>
      <c r="I35" s="167">
        <f>COUNTIF(GameStats!E:E,PlayerTable!E35)</f>
        <v>0</v>
      </c>
      <c r="J35" s="167">
        <f>COUNTIF(GameStats!G:I, PlayerTable!E35)</f>
        <v>0</v>
      </c>
      <c r="K35" s="167">
        <f t="shared" si="0"/>
        <v>0</v>
      </c>
      <c r="L35" s="130" t="str">
        <f>IF(COUNTIF(Penalty!E:E, PlayerTable!E35)=0, "", SUMIF(Penalty!E:E,PlayerTable!E35,Penalty!H:H))</f>
        <v/>
      </c>
      <c r="O35" s="126" t="str">
        <f t="shared" si="1"/>
        <v>insert into temp_stats (player_id, goals, assists, pen_min) values (,0,0,0);</v>
      </c>
    </row>
    <row r="36" spans="1:15" ht="15" hidden="1" customHeight="1" x14ac:dyDescent="0.25">
      <c r="A36" s="39" t="s">
        <v>552</v>
      </c>
      <c r="C36" s="126" t="s">
        <v>551</v>
      </c>
      <c r="D36" s="166"/>
      <c r="E36" s="144"/>
      <c r="F36" s="128" t="s">
        <v>508</v>
      </c>
      <c r="G36" s="126" t="s">
        <v>364</v>
      </c>
      <c r="H36" s="126" t="s">
        <v>458</v>
      </c>
      <c r="I36" s="167">
        <f>COUNTIF(GameStats!E:E,PlayerTable!E36)</f>
        <v>0</v>
      </c>
      <c r="J36" s="167">
        <f>COUNTIF(GameStats!G:I, PlayerTable!E36)</f>
        <v>0</v>
      </c>
      <c r="K36" s="167">
        <f t="shared" si="0"/>
        <v>0</v>
      </c>
      <c r="L36" s="130" t="str">
        <f>IF(COUNTIF(Penalty!E:E, PlayerTable!E36)=0, "", SUMIF(Penalty!E:E,PlayerTable!E36,Penalty!H:H))</f>
        <v/>
      </c>
      <c r="M36" s="137"/>
      <c r="N36" s="126"/>
      <c r="O36" s="126" t="str">
        <f t="shared" si="1"/>
        <v>insert into temp_stats (player_id, goals, assists, pen_min) values (,0,0,0);</v>
      </c>
    </row>
    <row r="37" spans="1:15" s="126" customFormat="1" ht="15" hidden="1" customHeight="1" x14ac:dyDescent="0.25">
      <c r="A37" s="39" t="s">
        <v>552</v>
      </c>
      <c r="B37" s="123"/>
      <c r="C37" s="126" t="s">
        <v>413</v>
      </c>
      <c r="D37" s="166"/>
      <c r="E37" s="144"/>
      <c r="F37" s="128" t="s">
        <v>507</v>
      </c>
      <c r="G37" s="126" t="s">
        <v>561</v>
      </c>
      <c r="H37" s="126" t="s">
        <v>562</v>
      </c>
      <c r="I37" s="167">
        <f>COUNTIF(GameStats!E:E,PlayerTable!E37)</f>
        <v>0</v>
      </c>
      <c r="J37" s="167">
        <f>COUNTIF(GameStats!G:I, PlayerTable!E37)</f>
        <v>0</v>
      </c>
      <c r="K37" s="167">
        <f t="shared" si="0"/>
        <v>0</v>
      </c>
      <c r="L37" s="130" t="str">
        <f>IF(COUNTIF(Penalty!E:E, PlayerTable!E37)=0, "", SUMIF(Penalty!E:E,PlayerTable!E37,Penalty!H:H))</f>
        <v/>
      </c>
      <c r="M37" s="137"/>
      <c r="O37" s="126" t="str">
        <f t="shared" si="1"/>
        <v>insert into temp_stats (player_id, goals, assists, pen_min) values (,0,0,0);</v>
      </c>
    </row>
    <row r="38" spans="1:15" s="126" customFormat="1" ht="15" hidden="1" customHeight="1" x14ac:dyDescent="0.25">
      <c r="A38" s="39" t="s">
        <v>552</v>
      </c>
      <c r="B38" s="123"/>
      <c r="C38" s="126" t="s">
        <v>413</v>
      </c>
      <c r="D38" s="166"/>
      <c r="E38" s="157">
        <v>4002</v>
      </c>
      <c r="F38" s="128" t="s">
        <v>504</v>
      </c>
      <c r="G38" s="126" t="s">
        <v>104</v>
      </c>
      <c r="H38" s="126" t="s">
        <v>105</v>
      </c>
      <c r="I38" s="167">
        <f>COUNTIF(GameStats!E:E,PlayerTable!E38)</f>
        <v>0</v>
      </c>
      <c r="J38" s="167">
        <f>COUNTIF(GameStats!G:I, PlayerTable!E38)</f>
        <v>0</v>
      </c>
      <c r="K38" s="167">
        <f t="shared" si="0"/>
        <v>0</v>
      </c>
      <c r="L38" s="130" t="str">
        <f>IF(COUNTIF(Penalty!E:E, PlayerTable!E38)=0, "", SUMIF(Penalty!E:E,PlayerTable!E38,Penalty!H:H))</f>
        <v/>
      </c>
      <c r="M38" s="156"/>
      <c r="O38" s="126" t="str">
        <f t="shared" si="1"/>
        <v>insert into temp_stats (player_id, goals, assists, pen_min) values (,0,0,0);</v>
      </c>
    </row>
    <row r="39" spans="1:15" ht="15" hidden="1" customHeight="1" x14ac:dyDescent="0.25">
      <c r="A39" s="39" t="s">
        <v>552</v>
      </c>
      <c r="C39" s="126" t="s">
        <v>413</v>
      </c>
      <c r="D39" s="166"/>
      <c r="E39" s="157"/>
      <c r="F39" s="128" t="s">
        <v>497</v>
      </c>
      <c r="G39" s="126" t="s">
        <v>69</v>
      </c>
      <c r="H39" s="126" t="s">
        <v>444</v>
      </c>
      <c r="I39" s="167">
        <f>COUNTIF(GameStats!E:E,PlayerTable!E39)</f>
        <v>0</v>
      </c>
      <c r="J39" s="167">
        <f>COUNTIF(GameStats!G:I, PlayerTable!E39)</f>
        <v>0</v>
      </c>
      <c r="K39" s="167">
        <f t="shared" si="0"/>
        <v>0</v>
      </c>
      <c r="L39" s="130" t="str">
        <f>IF(COUNTIF(Penalty!E:E, PlayerTable!E39)=0, "", SUMIF(Penalty!E:E,PlayerTable!E39,Penalty!H:H))</f>
        <v/>
      </c>
      <c r="M39" s="156"/>
      <c r="O39" s="126" t="str">
        <f t="shared" si="1"/>
        <v>insert into temp_stats (player_id, goals, assists, pen_min) values (,0,0,0);</v>
      </c>
    </row>
    <row r="40" spans="1:15" ht="15" hidden="1" customHeight="1" x14ac:dyDescent="0.25">
      <c r="A40" s="39" t="s">
        <v>552</v>
      </c>
      <c r="B40" s="139"/>
      <c r="C40" s="126" t="s">
        <v>413</v>
      </c>
      <c r="D40" s="166"/>
      <c r="E40" s="127">
        <v>4004</v>
      </c>
      <c r="F40" s="128" t="s">
        <v>481</v>
      </c>
      <c r="G40" s="126" t="s">
        <v>115</v>
      </c>
      <c r="H40" s="126" t="s">
        <v>116</v>
      </c>
      <c r="I40" s="167">
        <f>COUNTIF(GameStats!E:E,PlayerTable!E40)</f>
        <v>0</v>
      </c>
      <c r="J40" s="167">
        <f>COUNTIF(GameStats!G:I, PlayerTable!E40)</f>
        <v>0</v>
      </c>
      <c r="K40" s="167">
        <f t="shared" si="0"/>
        <v>0</v>
      </c>
      <c r="L40" s="130" t="str">
        <f>IF(COUNTIF(Penalty!E:E, PlayerTable!E40)=0, "", SUMIF(Penalty!E:E,PlayerTable!E40,Penalty!H:H))</f>
        <v/>
      </c>
      <c r="M40" s="126"/>
      <c r="N40" s="126"/>
      <c r="O40" s="126" t="str">
        <f t="shared" si="1"/>
        <v>insert into temp_stats (player_id, goals, assists, pen_min) values (,0,0,0);</v>
      </c>
    </row>
    <row r="41" spans="1:15" ht="15" hidden="1" customHeight="1" x14ac:dyDescent="0.25">
      <c r="A41" s="39" t="s">
        <v>552</v>
      </c>
      <c r="C41" s="126" t="s">
        <v>413</v>
      </c>
      <c r="D41" s="166"/>
      <c r="E41" s="157">
        <v>4027</v>
      </c>
      <c r="F41" s="128" t="s">
        <v>491</v>
      </c>
      <c r="G41" s="126" t="s">
        <v>167</v>
      </c>
      <c r="H41" s="126" t="s">
        <v>465</v>
      </c>
      <c r="I41" s="167">
        <f>COUNTIF(GameStats!E:E,PlayerTable!E41)</f>
        <v>0</v>
      </c>
      <c r="J41" s="167">
        <f>COUNTIF(GameStats!G:I, PlayerTable!E41)</f>
        <v>0</v>
      </c>
      <c r="K41" s="167">
        <f t="shared" si="0"/>
        <v>0</v>
      </c>
      <c r="L41" s="130" t="str">
        <f>IF(COUNTIF(Penalty!E:E, PlayerTable!E41)=0, "", SUMIF(Penalty!E:E,PlayerTable!E41,Penalty!H:H))</f>
        <v/>
      </c>
      <c r="M41" s="156"/>
      <c r="N41" s="126"/>
      <c r="O41" s="126" t="str">
        <f t="shared" si="1"/>
        <v>insert into temp_stats (player_id, goals, assists, pen_min) values (,0,0,0);</v>
      </c>
    </row>
    <row r="42" spans="1:15" ht="15" hidden="1" customHeight="1" x14ac:dyDescent="0.25">
      <c r="A42" s="39" t="s">
        <v>552</v>
      </c>
      <c r="C42" s="126" t="s">
        <v>413</v>
      </c>
      <c r="D42" s="166"/>
      <c r="E42" s="157"/>
      <c r="F42" s="128" t="s">
        <v>594</v>
      </c>
      <c r="G42" s="126" t="s">
        <v>372</v>
      </c>
      <c r="H42" s="126" t="s">
        <v>563</v>
      </c>
      <c r="I42" s="167">
        <f>COUNTIF(GameStats!E:E,PlayerTable!E42)</f>
        <v>0</v>
      </c>
      <c r="J42" s="167">
        <f>COUNTIF(GameStats!G:I, PlayerTable!E42)</f>
        <v>0</v>
      </c>
      <c r="K42" s="167">
        <f t="shared" si="0"/>
        <v>0</v>
      </c>
      <c r="L42" s="130" t="str">
        <f>IF(COUNTIF(Penalty!E:E, PlayerTable!E42)=0, "", SUMIF(Penalty!E:E,PlayerTable!E42,Penalty!H:H))</f>
        <v/>
      </c>
      <c r="M42" s="156"/>
      <c r="O42" s="126" t="str">
        <f t="shared" si="1"/>
        <v>insert into temp_stats (player_id, goals, assists, pen_min) values (,0,0,0);</v>
      </c>
    </row>
    <row r="43" spans="1:15" ht="15" hidden="1" customHeight="1" x14ac:dyDescent="0.25">
      <c r="A43" s="39" t="s">
        <v>552</v>
      </c>
      <c r="C43" s="126" t="s">
        <v>413</v>
      </c>
      <c r="D43" s="166"/>
      <c r="E43" s="157">
        <v>4029</v>
      </c>
      <c r="F43" s="128" t="s">
        <v>487</v>
      </c>
      <c r="G43" s="126" t="s">
        <v>466</v>
      </c>
      <c r="H43" s="126" t="s">
        <v>467</v>
      </c>
      <c r="I43" s="167">
        <f>COUNTIF(GameStats!E:E,PlayerTable!E43)</f>
        <v>0</v>
      </c>
      <c r="J43" s="167">
        <f>COUNTIF(GameStats!G:I, PlayerTable!E43)</f>
        <v>0</v>
      </c>
      <c r="K43" s="167">
        <f t="shared" si="0"/>
        <v>0</v>
      </c>
      <c r="L43" s="130" t="str">
        <f>IF(COUNTIF(Penalty!E:E, PlayerTable!E43)=0, "", SUMIF(Penalty!E:E,PlayerTable!E43,Penalty!H:H))</f>
        <v/>
      </c>
      <c r="M43" s="156"/>
      <c r="O43" s="126" t="str">
        <f t="shared" si="1"/>
        <v>insert into temp_stats (player_id, goals, assists, pen_min) values (,0,0,0);</v>
      </c>
    </row>
    <row r="44" spans="1:15" s="84" customFormat="1" ht="15" hidden="1" customHeight="1" x14ac:dyDescent="0.25">
      <c r="A44" s="39"/>
      <c r="B44" s="123"/>
      <c r="C44" s="126" t="s">
        <v>413</v>
      </c>
      <c r="D44" s="157"/>
      <c r="E44" s="157"/>
      <c r="F44" s="128" t="s">
        <v>517</v>
      </c>
      <c r="G44" s="126" t="s">
        <v>127</v>
      </c>
      <c r="H44" s="126" t="s">
        <v>595</v>
      </c>
      <c r="I44" s="167">
        <f>COUNTIF(GameStats!E:E,PlayerTable!E44)</f>
        <v>0</v>
      </c>
      <c r="J44" s="167">
        <f>COUNTIF(GameStats!G:I, PlayerTable!E44)</f>
        <v>0</v>
      </c>
      <c r="K44" s="167">
        <f t="shared" si="0"/>
        <v>0</v>
      </c>
      <c r="L44" s="130" t="str">
        <f>IF(COUNTIF(Penalty!E:E, PlayerTable!E44)=0, "", SUMIF(Penalty!E:E,PlayerTable!E44,Penalty!H:H))</f>
        <v/>
      </c>
      <c r="M44" s="156"/>
      <c r="N44" s="109"/>
      <c r="O44" s="126" t="str">
        <f t="shared" si="1"/>
        <v>insert into temp_stats (player_id, goals, assists, pen_min) values (,0,0,0);</v>
      </c>
    </row>
    <row r="45" spans="1:15" s="84" customFormat="1" ht="15" hidden="1" customHeight="1" x14ac:dyDescent="0.25">
      <c r="A45" s="39" t="s">
        <v>552</v>
      </c>
      <c r="B45" s="139"/>
      <c r="C45" s="126" t="s">
        <v>413</v>
      </c>
      <c r="D45" s="166"/>
      <c r="E45" s="127">
        <v>4009</v>
      </c>
      <c r="F45" s="128" t="s">
        <v>480</v>
      </c>
      <c r="G45" s="126" t="s">
        <v>57</v>
      </c>
      <c r="H45" s="126" t="s">
        <v>110</v>
      </c>
      <c r="I45" s="167">
        <f>COUNTIF(GameStats!E:E,PlayerTable!E45)</f>
        <v>0</v>
      </c>
      <c r="J45" s="167">
        <f>COUNTIF(GameStats!G:I, PlayerTable!E45)</f>
        <v>0</v>
      </c>
      <c r="K45" s="167">
        <f t="shared" si="0"/>
        <v>0</v>
      </c>
      <c r="L45" s="130" t="str">
        <f>IF(COUNTIF(Penalty!E:E, PlayerTable!E45)=0, "", SUMIF(Penalty!E:E,PlayerTable!E45,Penalty!H:H))</f>
        <v/>
      </c>
      <c r="M45" s="126"/>
      <c r="O45" s="126" t="str">
        <f t="shared" si="1"/>
        <v>insert into temp_stats (player_id, goals, assists, pen_min) values (,0,0,0);</v>
      </c>
    </row>
    <row r="46" spans="1:15" s="126" customFormat="1" ht="15" hidden="1" customHeight="1" x14ac:dyDescent="0.25">
      <c r="A46" s="39" t="s">
        <v>552</v>
      </c>
      <c r="B46" s="139"/>
      <c r="C46" s="126" t="s">
        <v>413</v>
      </c>
      <c r="D46" s="166"/>
      <c r="E46" s="157">
        <v>4018</v>
      </c>
      <c r="F46" s="128" t="s">
        <v>478</v>
      </c>
      <c r="G46" s="126" t="s">
        <v>372</v>
      </c>
      <c r="H46" s="126" t="s">
        <v>373</v>
      </c>
      <c r="I46" s="167">
        <f>COUNTIF(GameStats!E:E,PlayerTable!E46)</f>
        <v>0</v>
      </c>
      <c r="J46" s="167">
        <f>COUNTIF(GameStats!G:I, PlayerTable!E46)</f>
        <v>0</v>
      </c>
      <c r="K46" s="167">
        <f t="shared" si="0"/>
        <v>0</v>
      </c>
      <c r="L46" s="130" t="str">
        <f>IF(COUNTIF(Penalty!E:E, PlayerTable!E46)=0, "", SUMIF(Penalty!E:E,PlayerTable!E46,Penalty!H:H))</f>
        <v/>
      </c>
      <c r="N46" s="109"/>
      <c r="O46" s="126" t="str">
        <f t="shared" si="1"/>
        <v>insert into temp_stats (player_id, goals, assists, pen_min) values (,0,0,0);</v>
      </c>
    </row>
    <row r="47" spans="1:15" s="126" customFormat="1" ht="15" hidden="1" customHeight="1" x14ac:dyDescent="0.25">
      <c r="A47" s="39" t="s">
        <v>552</v>
      </c>
      <c r="B47" s="139"/>
      <c r="C47" s="126" t="s">
        <v>413</v>
      </c>
      <c r="D47" s="166"/>
      <c r="E47" s="127">
        <v>4020</v>
      </c>
      <c r="F47" s="128" t="s">
        <v>479</v>
      </c>
      <c r="G47" s="126" t="s">
        <v>41</v>
      </c>
      <c r="H47" s="126" t="s">
        <v>398</v>
      </c>
      <c r="I47" s="167">
        <f>COUNTIF(GameStats!E:E,PlayerTable!E47)</f>
        <v>0</v>
      </c>
      <c r="J47" s="167">
        <f>COUNTIF(GameStats!G:I, PlayerTable!E47)</f>
        <v>0</v>
      </c>
      <c r="K47" s="167">
        <f t="shared" si="0"/>
        <v>0</v>
      </c>
      <c r="L47" s="130" t="str">
        <f>IF(COUNTIF(Penalty!E:E, PlayerTable!E47)=0, "", SUMIF(Penalty!E:E,PlayerTable!E47,Penalty!H:H))</f>
        <v/>
      </c>
      <c r="N47" s="109"/>
      <c r="O47" s="126" t="str">
        <f t="shared" si="1"/>
        <v>insert into temp_stats (player_id, goals, assists, pen_min) values (,0,0,0);</v>
      </c>
    </row>
    <row r="48" spans="1:15" s="126" customFormat="1" ht="15" hidden="1" customHeight="1" x14ac:dyDescent="0.25">
      <c r="A48" s="39" t="s">
        <v>552</v>
      </c>
      <c r="B48" s="123"/>
      <c r="C48" s="126" t="s">
        <v>413</v>
      </c>
      <c r="D48" s="166"/>
      <c r="E48" s="157">
        <v>4033</v>
      </c>
      <c r="F48" s="128" t="s">
        <v>526</v>
      </c>
      <c r="G48" s="126" t="s">
        <v>196</v>
      </c>
      <c r="H48" s="126" t="s">
        <v>550</v>
      </c>
      <c r="I48" s="167">
        <f>COUNTIF(GameStats!E:E,PlayerTable!E48)</f>
        <v>0</v>
      </c>
      <c r="J48" s="167">
        <f>COUNTIF(GameStats!G:I, PlayerTable!E48)</f>
        <v>0</v>
      </c>
      <c r="K48" s="167">
        <f t="shared" si="0"/>
        <v>0</v>
      </c>
      <c r="L48" s="130" t="str">
        <f>IF(COUNTIF(Penalty!E:E, PlayerTable!E48)=0, "", SUMIF(Penalty!E:E,PlayerTable!E48,Penalty!H:H))</f>
        <v/>
      </c>
      <c r="M48" s="156"/>
      <c r="N48" s="109"/>
      <c r="O48" s="126" t="str">
        <f t="shared" si="1"/>
        <v>insert into temp_stats (player_id, goals, assists, pen_min) values (,0,0,0);</v>
      </c>
    </row>
    <row r="49" spans="1:15" s="126" customFormat="1" ht="15" hidden="1" customHeight="1" x14ac:dyDescent="0.25">
      <c r="A49" s="39" t="s">
        <v>552</v>
      </c>
      <c r="B49" s="139"/>
      <c r="C49" s="126" t="s">
        <v>413</v>
      </c>
      <c r="D49" s="166"/>
      <c r="E49" s="127">
        <v>4013</v>
      </c>
      <c r="F49" s="128" t="s">
        <v>482</v>
      </c>
      <c r="G49" s="126" t="s">
        <v>117</v>
      </c>
      <c r="H49" s="126" t="s">
        <v>94</v>
      </c>
      <c r="I49" s="167">
        <f>COUNTIF(GameStats!E:E,PlayerTable!E49)</f>
        <v>0</v>
      </c>
      <c r="J49" s="167">
        <f>COUNTIF(GameStats!G:I, PlayerTable!E49)</f>
        <v>0</v>
      </c>
      <c r="K49" s="167">
        <f t="shared" si="0"/>
        <v>0</v>
      </c>
      <c r="L49" s="130" t="str">
        <f>IF(COUNTIF(Penalty!E:E, PlayerTable!E49)=0, "", SUMIF(Penalty!E:E,PlayerTable!E49,Penalty!H:H))</f>
        <v/>
      </c>
      <c r="N49" s="109"/>
      <c r="O49" s="126" t="str">
        <f t="shared" si="1"/>
        <v>insert into temp_stats (player_id, goals, assists, pen_min) values (,0,0,0);</v>
      </c>
    </row>
    <row r="50" spans="1:15" s="126" customFormat="1" ht="15" hidden="1" customHeight="1" x14ac:dyDescent="0.25">
      <c r="A50" s="39" t="s">
        <v>552</v>
      </c>
      <c r="B50" s="139"/>
      <c r="C50" s="126" t="s">
        <v>413</v>
      </c>
      <c r="D50" s="166"/>
      <c r="E50" s="127">
        <v>4014</v>
      </c>
      <c r="F50" s="128" t="s">
        <v>483</v>
      </c>
      <c r="G50" s="126" t="s">
        <v>369</v>
      </c>
      <c r="H50" s="126" t="s">
        <v>94</v>
      </c>
      <c r="I50" s="167">
        <f>COUNTIF(GameStats!E:E,PlayerTable!E50)</f>
        <v>0</v>
      </c>
      <c r="J50" s="167">
        <f>COUNTIF(GameStats!G:I, PlayerTable!E50)</f>
        <v>0</v>
      </c>
      <c r="K50" s="167">
        <f t="shared" si="0"/>
        <v>0</v>
      </c>
      <c r="L50" s="130" t="str">
        <f>IF(COUNTIF(Penalty!E:E, PlayerTable!E50)=0, "", SUMIF(Penalty!E:E,PlayerTable!E50,Penalty!H:H))</f>
        <v/>
      </c>
      <c r="N50" s="137"/>
      <c r="O50" s="126" t="str">
        <f t="shared" si="1"/>
        <v>insert into temp_stats (player_id, goals, assists, pen_min) values (,0,0,0);</v>
      </c>
    </row>
    <row r="51" spans="1:15" s="126" customFormat="1" ht="15" hidden="1" customHeight="1" x14ac:dyDescent="0.25">
      <c r="A51" s="39" t="s">
        <v>552</v>
      </c>
      <c r="B51" s="123"/>
      <c r="C51" s="126" t="s">
        <v>413</v>
      </c>
      <c r="D51" s="166"/>
      <c r="E51" s="157">
        <v>4031</v>
      </c>
      <c r="F51" s="128" t="s">
        <v>488</v>
      </c>
      <c r="G51" s="126" t="s">
        <v>62</v>
      </c>
      <c r="H51" s="126" t="s">
        <v>459</v>
      </c>
      <c r="I51" s="167">
        <f>COUNTIF(GameStats!E:E,PlayerTable!E51)</f>
        <v>0</v>
      </c>
      <c r="J51" s="167">
        <f>COUNTIF(GameStats!G:I, PlayerTable!E51)</f>
        <v>0</v>
      </c>
      <c r="K51" s="167">
        <f t="shared" si="0"/>
        <v>0</v>
      </c>
      <c r="L51" s="130" t="str">
        <f>IF(COUNTIF(Penalty!E:E, PlayerTable!E51)=0, "", SUMIF(Penalty!E:E,PlayerTable!E51,Penalty!H:H))</f>
        <v/>
      </c>
      <c r="M51" s="109"/>
      <c r="N51" s="109"/>
      <c r="O51" s="126" t="str">
        <f t="shared" si="1"/>
        <v>insert into temp_stats (player_id, goals, assists, pen_min) values (,0,0,0);</v>
      </c>
    </row>
    <row r="52" spans="1:15" s="126" customFormat="1" ht="15" hidden="1" customHeight="1" x14ac:dyDescent="0.25">
      <c r="A52" s="39" t="s">
        <v>552</v>
      </c>
      <c r="B52" s="139"/>
      <c r="C52" s="126" t="s">
        <v>413</v>
      </c>
      <c r="D52" s="166"/>
      <c r="E52" s="127">
        <v>4016</v>
      </c>
      <c r="F52" s="128" t="s">
        <v>486</v>
      </c>
      <c r="G52" s="126" t="s">
        <v>106</v>
      </c>
      <c r="H52" s="126" t="s">
        <v>107</v>
      </c>
      <c r="I52" s="167">
        <f>COUNTIF(GameStats!E:E,PlayerTable!E52)</f>
        <v>0</v>
      </c>
      <c r="J52" s="167">
        <f>COUNTIF(GameStats!G:I, PlayerTable!E52)</f>
        <v>0</v>
      </c>
      <c r="K52" s="167">
        <f t="shared" si="0"/>
        <v>0</v>
      </c>
      <c r="L52" s="130" t="str">
        <f>IF(COUNTIF(Penalty!E:E, PlayerTable!E52)=0, "", SUMIF(Penalty!E:E,PlayerTable!E52,Penalty!H:H))</f>
        <v/>
      </c>
      <c r="N52" s="137"/>
      <c r="O52" s="126" t="str">
        <f t="shared" ref="O52:O103" si="2">CONCATENATE($O$1,B52,",",I52,",",J52,",",IF(ISNUMBER(L52),L52,"0"),");")</f>
        <v>insert into temp_stats (player_id, goals, assists, pen_min) values (,0,0,0);</v>
      </c>
    </row>
    <row r="53" spans="1:15" s="126" customFormat="1" ht="15" hidden="1" customHeight="1" x14ac:dyDescent="0.25">
      <c r="A53" s="39"/>
      <c r="B53" s="123"/>
      <c r="C53" s="126" t="s">
        <v>413</v>
      </c>
      <c r="D53" s="157"/>
      <c r="E53" s="144"/>
      <c r="F53" s="128" t="s">
        <v>577</v>
      </c>
      <c r="G53" s="126" t="s">
        <v>95</v>
      </c>
      <c r="H53" s="126" t="s">
        <v>90</v>
      </c>
      <c r="I53" s="167">
        <f>COUNTIF(GameStats!E:E,PlayerTable!E53)</f>
        <v>0</v>
      </c>
      <c r="J53" s="167">
        <f>COUNTIF(GameStats!G:I, PlayerTable!E53)</f>
        <v>0</v>
      </c>
      <c r="K53" s="167">
        <f t="shared" si="0"/>
        <v>0</v>
      </c>
      <c r="L53" s="130" t="str">
        <f>IF(COUNTIF(Penalty!E:E, PlayerTable!E53)=0, "", SUMIF(Penalty!E:E,PlayerTable!E53,Penalty!H:H))</f>
        <v/>
      </c>
      <c r="M53" s="137"/>
      <c r="N53" s="137"/>
      <c r="O53" s="126" t="str">
        <f t="shared" si="2"/>
        <v>insert into temp_stats (player_id, goals, assists, pen_min) values (,0,0,0);</v>
      </c>
    </row>
    <row r="54" spans="1:15" s="126" customFormat="1" ht="15" hidden="1" customHeight="1" x14ac:dyDescent="0.25">
      <c r="A54" s="39" t="s">
        <v>552</v>
      </c>
      <c r="B54" s="157"/>
      <c r="C54" s="126" t="s">
        <v>412</v>
      </c>
      <c r="D54" s="166"/>
      <c r="E54" s="167">
        <v>8001</v>
      </c>
      <c r="F54" s="128" t="s">
        <v>512</v>
      </c>
      <c r="G54" s="126" t="s">
        <v>196</v>
      </c>
      <c r="H54" s="126" t="s">
        <v>197</v>
      </c>
      <c r="I54" s="167">
        <f>COUNTIF(GameStats!E:E,PlayerTable!E54)</f>
        <v>0</v>
      </c>
      <c r="J54" s="167">
        <f>COUNTIF(GameStats!G:I, PlayerTable!E54)</f>
        <v>0</v>
      </c>
      <c r="K54" s="167">
        <f t="shared" si="0"/>
        <v>0</v>
      </c>
      <c r="L54" s="130" t="str">
        <f>IF(COUNTIF(Penalty!E:E, PlayerTable!E54)=0, "", SUMIF(Penalty!E:E,PlayerTable!E54,Penalty!H:H))</f>
        <v/>
      </c>
      <c r="M54" s="166"/>
      <c r="N54" s="137"/>
      <c r="O54" s="126" t="str">
        <f t="shared" si="2"/>
        <v>insert into temp_stats (player_id, goals, assists, pen_min) values (,0,0,0);</v>
      </c>
    </row>
    <row r="55" spans="1:15" s="126" customFormat="1" ht="15" hidden="1" customHeight="1" x14ac:dyDescent="0.25">
      <c r="A55" s="39" t="s">
        <v>552</v>
      </c>
      <c r="B55" s="139"/>
      <c r="C55" s="126" t="s">
        <v>412</v>
      </c>
      <c r="D55" s="166"/>
      <c r="E55" s="127">
        <v>8021</v>
      </c>
      <c r="F55" s="128" t="s">
        <v>522</v>
      </c>
      <c r="G55" s="126" t="s">
        <v>403</v>
      </c>
      <c r="H55" s="126" t="s">
        <v>404</v>
      </c>
      <c r="I55" s="167">
        <f>COUNTIF(GameStats!E:E,PlayerTable!E55)</f>
        <v>0</v>
      </c>
      <c r="J55" s="167">
        <f>COUNTIF(GameStats!G:I, PlayerTable!E55)</f>
        <v>0</v>
      </c>
      <c r="K55" s="167">
        <f t="shared" si="0"/>
        <v>0</v>
      </c>
      <c r="L55" s="130" t="str">
        <f>IF(COUNTIF(Penalty!E:E, PlayerTable!E55)=0, "", SUMIF(Penalty!E:E,PlayerTable!E55,Penalty!H:H))</f>
        <v/>
      </c>
      <c r="M55" s="166"/>
      <c r="N55" s="137"/>
      <c r="O55" s="126" t="str">
        <f t="shared" si="2"/>
        <v>insert into temp_stats (player_id, goals, assists, pen_min) values (,0,0,0);</v>
      </c>
    </row>
    <row r="56" spans="1:15" s="126" customFormat="1" ht="15" hidden="1" customHeight="1" x14ac:dyDescent="0.25">
      <c r="A56" s="39" t="s">
        <v>552</v>
      </c>
      <c r="B56" s="157"/>
      <c r="C56" s="126" t="s">
        <v>412</v>
      </c>
      <c r="D56" s="166"/>
      <c r="E56" s="167">
        <v>8004</v>
      </c>
      <c r="F56" s="128" t="s">
        <v>503</v>
      </c>
      <c r="G56" s="126" t="s">
        <v>131</v>
      </c>
      <c r="H56" s="126" t="s">
        <v>198</v>
      </c>
      <c r="I56" s="167">
        <f>COUNTIF(GameStats!E:E,PlayerTable!E56)</f>
        <v>0</v>
      </c>
      <c r="J56" s="167">
        <f>COUNTIF(GameStats!G:I, PlayerTable!E56)</f>
        <v>0</v>
      </c>
      <c r="K56" s="167">
        <f t="shared" si="0"/>
        <v>0</v>
      </c>
      <c r="L56" s="130" t="str">
        <f>IF(COUNTIF(Penalty!E:E, PlayerTable!E56)=0, "", SUMIF(Penalty!E:E,PlayerTable!E56,Penalty!H:H))</f>
        <v/>
      </c>
      <c r="M56" s="166"/>
      <c r="N56" s="137"/>
      <c r="O56" s="126" t="str">
        <f t="shared" si="2"/>
        <v>insert into temp_stats (player_id, goals, assists, pen_min) values (,0,0,0);</v>
      </c>
    </row>
    <row r="57" spans="1:15" s="126" customFormat="1" ht="15" hidden="1" customHeight="1" x14ac:dyDescent="0.25">
      <c r="A57" s="39" t="s">
        <v>552</v>
      </c>
      <c r="B57" s="139"/>
      <c r="C57" s="126" t="s">
        <v>412</v>
      </c>
      <c r="D57" s="166"/>
      <c r="E57" s="127">
        <v>8005</v>
      </c>
      <c r="F57" s="128" t="s">
        <v>480</v>
      </c>
      <c r="G57" s="126" t="s">
        <v>69</v>
      </c>
      <c r="H57" s="126" t="s">
        <v>206</v>
      </c>
      <c r="I57" s="167">
        <f>COUNTIF(GameStats!E:E,PlayerTable!E57)</f>
        <v>0</v>
      </c>
      <c r="J57" s="167">
        <f>COUNTIF(GameStats!G:I, PlayerTable!E57)</f>
        <v>0</v>
      </c>
      <c r="K57" s="167">
        <f t="shared" si="0"/>
        <v>0</v>
      </c>
      <c r="L57" s="130" t="str">
        <f>IF(COUNTIF(Penalty!E:E, PlayerTable!E57)=0, "", SUMIF(Penalty!E:E,PlayerTable!E57,Penalty!H:H))</f>
        <v/>
      </c>
      <c r="M57" s="166"/>
      <c r="O57" s="126" t="str">
        <f t="shared" si="2"/>
        <v>insert into temp_stats (player_id, goals, assists, pen_min) values (,0,0,0);</v>
      </c>
    </row>
    <row r="58" spans="1:15" s="126" customFormat="1" ht="15" hidden="1" customHeight="1" x14ac:dyDescent="0.25">
      <c r="A58" s="39" t="s">
        <v>552</v>
      </c>
      <c r="B58" s="144"/>
      <c r="C58" s="126" t="s">
        <v>412</v>
      </c>
      <c r="D58" s="166"/>
      <c r="E58" s="127">
        <v>8022</v>
      </c>
      <c r="F58" s="128" t="s">
        <v>504</v>
      </c>
      <c r="G58" s="126" t="s">
        <v>111</v>
      </c>
      <c r="H58" s="126" t="s">
        <v>203</v>
      </c>
      <c r="I58" s="167">
        <f>COUNTIF(GameStats!E:E,PlayerTable!E58)</f>
        <v>0</v>
      </c>
      <c r="J58" s="167">
        <f>COUNTIF(GameStats!G:I, PlayerTable!E58)</f>
        <v>0</v>
      </c>
      <c r="K58" s="167">
        <f t="shared" si="0"/>
        <v>0</v>
      </c>
      <c r="L58" s="130" t="str">
        <f>IF(COUNTIF(Penalty!E:E, PlayerTable!E58)=0, "", SUMIF(Penalty!E:E,PlayerTable!E58,Penalty!H:H))</f>
        <v/>
      </c>
      <c r="M58" s="166"/>
      <c r="O58" s="126" t="str">
        <f t="shared" si="2"/>
        <v>insert into temp_stats (player_id, goals, assists, pen_min) values (,0,0,0);</v>
      </c>
    </row>
    <row r="59" spans="1:15" ht="15" hidden="1" customHeight="1" x14ac:dyDescent="0.25">
      <c r="A59" s="39" t="s">
        <v>552</v>
      </c>
      <c r="B59" s="139"/>
      <c r="C59" s="126" t="s">
        <v>412</v>
      </c>
      <c r="D59" s="166"/>
      <c r="E59" s="127">
        <v>8006</v>
      </c>
      <c r="F59" s="128" t="s">
        <v>506</v>
      </c>
      <c r="G59" s="126" t="s">
        <v>69</v>
      </c>
      <c r="H59" s="126" t="s">
        <v>203</v>
      </c>
      <c r="I59" s="167">
        <f>COUNTIF(GameStats!E:E,PlayerTable!E59)</f>
        <v>0</v>
      </c>
      <c r="J59" s="167">
        <f>COUNTIF(GameStats!G:I, PlayerTable!E59)</f>
        <v>0</v>
      </c>
      <c r="K59" s="167">
        <f t="shared" si="0"/>
        <v>0</v>
      </c>
      <c r="L59" s="130" t="str">
        <f>IF(COUNTIF(Penalty!E:E, PlayerTable!E59)=0, "", SUMIF(Penalty!E:E,PlayerTable!E59,Penalty!H:H))</f>
        <v/>
      </c>
      <c r="M59" s="166"/>
      <c r="N59" s="126"/>
      <c r="O59" s="126" t="str">
        <f t="shared" si="2"/>
        <v>insert into temp_stats (player_id, goals, assists, pen_min) values (,0,0,0);</v>
      </c>
    </row>
    <row r="60" spans="1:15" ht="15" hidden="1" customHeight="1" x14ac:dyDescent="0.25">
      <c r="A60" s="39" t="s">
        <v>552</v>
      </c>
      <c r="C60" s="126" t="s">
        <v>412</v>
      </c>
      <c r="D60" s="166"/>
      <c r="E60" s="157">
        <v>8025</v>
      </c>
      <c r="F60" s="128" t="s">
        <v>533</v>
      </c>
      <c r="G60" s="126" t="s">
        <v>445</v>
      </c>
      <c r="H60" s="126" t="s">
        <v>525</v>
      </c>
      <c r="I60" s="167">
        <f>COUNTIF(GameStats!E:E,PlayerTable!E60)</f>
        <v>0</v>
      </c>
      <c r="J60" s="167">
        <f>COUNTIF(GameStats!G:I, PlayerTable!E60)</f>
        <v>0</v>
      </c>
      <c r="K60" s="167">
        <f t="shared" si="0"/>
        <v>0</v>
      </c>
      <c r="L60" s="130" t="str">
        <f>IF(COUNTIF(Penalty!E:E, PlayerTable!E60)=0, "", SUMIF(Penalty!E:E,PlayerTable!E60,Penalty!H:H))</f>
        <v/>
      </c>
      <c r="M60" s="137"/>
      <c r="N60" s="126"/>
      <c r="O60" s="126" t="str">
        <f t="shared" si="2"/>
        <v>insert into temp_stats (player_id, goals, assists, pen_min) values (,0,0,0);</v>
      </c>
    </row>
    <row r="61" spans="1:15" s="126" customFormat="1" ht="15" hidden="1" customHeight="1" x14ac:dyDescent="0.25">
      <c r="A61" s="39" t="s">
        <v>552</v>
      </c>
      <c r="B61" s="139"/>
      <c r="C61" s="126" t="s">
        <v>412</v>
      </c>
      <c r="D61" s="166"/>
      <c r="E61" s="127">
        <v>8008</v>
      </c>
      <c r="F61" s="128" t="s">
        <v>508</v>
      </c>
      <c r="G61" s="126" t="s">
        <v>24</v>
      </c>
      <c r="H61" s="126" t="s">
        <v>204</v>
      </c>
      <c r="I61" s="167">
        <f>COUNTIF(GameStats!E:E,PlayerTable!E61)</f>
        <v>0</v>
      </c>
      <c r="J61" s="167">
        <f>COUNTIF(GameStats!G:I, PlayerTable!E61)</f>
        <v>0</v>
      </c>
      <c r="K61" s="167">
        <f t="shared" si="0"/>
        <v>0</v>
      </c>
      <c r="L61" s="130" t="str">
        <f>IF(COUNTIF(Penalty!E:E, PlayerTable!E61)=0, "", SUMIF(Penalty!E:E,PlayerTable!E61,Penalty!H:H))</f>
        <v/>
      </c>
      <c r="M61" s="166"/>
      <c r="O61" s="126" t="str">
        <f t="shared" si="2"/>
        <v>insert into temp_stats (player_id, goals, assists, pen_min) values (,0,0,0);</v>
      </c>
    </row>
    <row r="62" spans="1:15" s="126" customFormat="1" ht="15" hidden="1" customHeight="1" x14ac:dyDescent="0.25">
      <c r="A62" s="39" t="s">
        <v>552</v>
      </c>
      <c r="B62" s="144"/>
      <c r="C62" s="126" t="s">
        <v>412</v>
      </c>
      <c r="D62" s="166"/>
      <c r="E62" s="127">
        <v>8019</v>
      </c>
      <c r="F62" s="128" t="s">
        <v>523</v>
      </c>
      <c r="G62" s="126" t="s">
        <v>51</v>
      </c>
      <c r="H62" s="126" t="s">
        <v>367</v>
      </c>
      <c r="I62" s="167">
        <f>COUNTIF(GameStats!E:E,PlayerTable!E62)</f>
        <v>0</v>
      </c>
      <c r="J62" s="167">
        <f>COUNTIF(GameStats!G:I, PlayerTable!E62)</f>
        <v>0</v>
      </c>
      <c r="K62" s="167">
        <f t="shared" si="0"/>
        <v>0</v>
      </c>
      <c r="L62" s="130" t="str">
        <f>IF(COUNTIF(Penalty!E:E, PlayerTable!E62)=0, "", SUMIF(Penalty!E:E,PlayerTable!E62,Penalty!H:H))</f>
        <v/>
      </c>
      <c r="M62" s="166"/>
      <c r="O62" s="126" t="str">
        <f t="shared" si="2"/>
        <v>insert into temp_stats (player_id, goals, assists, pen_min) values (,0,0,0);</v>
      </c>
    </row>
    <row r="63" spans="1:15" s="126" customFormat="1" ht="15" hidden="1" customHeight="1" x14ac:dyDescent="0.25">
      <c r="A63" s="39" t="s">
        <v>552</v>
      </c>
      <c r="B63" s="139"/>
      <c r="C63" s="126" t="s">
        <v>412</v>
      </c>
      <c r="D63" s="166"/>
      <c r="E63" s="127">
        <v>8010</v>
      </c>
      <c r="F63" s="128" t="s">
        <v>485</v>
      </c>
      <c r="G63" s="126" t="s">
        <v>191</v>
      </c>
      <c r="H63" s="126" t="s">
        <v>192</v>
      </c>
      <c r="I63" s="167">
        <f>COUNTIF(GameStats!E:E,PlayerTable!E63)</f>
        <v>0</v>
      </c>
      <c r="J63" s="167">
        <f>COUNTIF(GameStats!G:I, PlayerTable!E63)</f>
        <v>0</v>
      </c>
      <c r="K63" s="167">
        <f t="shared" si="0"/>
        <v>0</v>
      </c>
      <c r="L63" s="130" t="str">
        <f>IF(COUNTIF(Penalty!E:E, PlayerTable!E63)=0, "", SUMIF(Penalty!E:E,PlayerTable!E63,Penalty!H:H))</f>
        <v/>
      </c>
      <c r="M63" s="166"/>
      <c r="O63" s="126" t="str">
        <f t="shared" si="2"/>
        <v>insert into temp_stats (player_id, goals, assists, pen_min) values (,0,0,0);</v>
      </c>
    </row>
    <row r="64" spans="1:15" s="126" customFormat="1" ht="15" hidden="1" customHeight="1" x14ac:dyDescent="0.25">
      <c r="A64" s="39" t="s">
        <v>552</v>
      </c>
      <c r="B64" s="139"/>
      <c r="C64" s="126" t="s">
        <v>412</v>
      </c>
      <c r="D64" s="166"/>
      <c r="E64" s="127">
        <v>8012</v>
      </c>
      <c r="F64" s="128" t="s">
        <v>517</v>
      </c>
      <c r="G64" s="126" t="s">
        <v>185</v>
      </c>
      <c r="H64" s="126" t="s">
        <v>186</v>
      </c>
      <c r="I64" s="167">
        <f>COUNTIF(GameStats!E:E,PlayerTable!E64)</f>
        <v>0</v>
      </c>
      <c r="J64" s="167">
        <f>COUNTIF(GameStats!G:I, PlayerTable!E64)</f>
        <v>0</v>
      </c>
      <c r="K64" s="167">
        <f t="shared" si="0"/>
        <v>0</v>
      </c>
      <c r="L64" s="130" t="str">
        <f>IF(COUNTIF(Penalty!E:E, PlayerTable!E64)=0, "", SUMIF(Penalty!E:E,PlayerTable!E64,Penalty!H:H))</f>
        <v/>
      </c>
      <c r="M64" s="166"/>
      <c r="O64" s="126" t="str">
        <f t="shared" si="2"/>
        <v>insert into temp_stats (player_id, goals, assists, pen_min) values (,0,0,0);</v>
      </c>
    </row>
    <row r="65" spans="1:15" s="126" customFormat="1" ht="15" hidden="1" customHeight="1" x14ac:dyDescent="0.25">
      <c r="A65" s="39" t="s">
        <v>552</v>
      </c>
      <c r="B65" s="139"/>
      <c r="C65" s="126" t="s">
        <v>412</v>
      </c>
      <c r="D65" s="166"/>
      <c r="E65" s="127">
        <v>8013</v>
      </c>
      <c r="F65" s="128" t="s">
        <v>501</v>
      </c>
      <c r="G65" s="126" t="s">
        <v>199</v>
      </c>
      <c r="H65" s="126" t="s">
        <v>200</v>
      </c>
      <c r="I65" s="167">
        <f>COUNTIF(GameStats!E:E,PlayerTable!E65)</f>
        <v>0</v>
      </c>
      <c r="J65" s="167">
        <f>COUNTIF(GameStats!G:I, PlayerTable!E65)</f>
        <v>0</v>
      </c>
      <c r="K65" s="167">
        <f t="shared" si="0"/>
        <v>0</v>
      </c>
      <c r="L65" s="130" t="str">
        <f>IF(COUNTIF(Penalty!E:E, PlayerTable!E65)=0, "", SUMIF(Penalty!E:E,PlayerTable!E65,Penalty!H:H))</f>
        <v/>
      </c>
      <c r="M65" s="166"/>
      <c r="O65" s="126" t="str">
        <f t="shared" si="2"/>
        <v>insert into temp_stats (player_id, goals, assists, pen_min) values (,0,0,0);</v>
      </c>
    </row>
    <row r="66" spans="1:15" s="126" customFormat="1" ht="15" hidden="1" customHeight="1" x14ac:dyDescent="0.25">
      <c r="A66" s="39" t="s">
        <v>552</v>
      </c>
      <c r="B66" s="139"/>
      <c r="C66" s="126" t="s">
        <v>412</v>
      </c>
      <c r="D66" s="166"/>
      <c r="E66" s="127">
        <v>8014</v>
      </c>
      <c r="F66" s="128" t="s">
        <v>484</v>
      </c>
      <c r="G66" s="126" t="s">
        <v>188</v>
      </c>
      <c r="H66" s="126" t="s">
        <v>189</v>
      </c>
      <c r="I66" s="167">
        <f>COUNTIF(GameStats!E:E,PlayerTable!E66)</f>
        <v>0</v>
      </c>
      <c r="J66" s="167">
        <f>COUNTIF(GameStats!G:I, PlayerTable!E66)</f>
        <v>0</v>
      </c>
      <c r="K66" s="167">
        <f t="shared" si="0"/>
        <v>0</v>
      </c>
      <c r="L66" s="130" t="str">
        <f>IF(COUNTIF(Penalty!E:E, PlayerTable!E66)=0, "", SUMIF(Penalty!E:E,PlayerTable!E66,Penalty!H:H))</f>
        <v/>
      </c>
      <c r="M66" s="166"/>
      <c r="O66" s="126" t="str">
        <f t="shared" si="2"/>
        <v>insert into temp_stats (player_id, goals, assists, pen_min) values (,0,0,0);</v>
      </c>
    </row>
    <row r="67" spans="1:15" s="126" customFormat="1" ht="15" hidden="1" customHeight="1" x14ac:dyDescent="0.25">
      <c r="A67" s="39" t="s">
        <v>552</v>
      </c>
      <c r="B67" s="139"/>
      <c r="C67" s="126" t="s">
        <v>412</v>
      </c>
      <c r="D67" s="166"/>
      <c r="E67" s="127">
        <v>8023</v>
      </c>
      <c r="F67" s="128" t="s">
        <v>510</v>
      </c>
      <c r="G67" s="126" t="s">
        <v>145</v>
      </c>
      <c r="H67" s="126" t="s">
        <v>436</v>
      </c>
      <c r="I67" s="167">
        <f>COUNTIF(GameStats!E:E,PlayerTable!E67)</f>
        <v>0</v>
      </c>
      <c r="J67" s="167">
        <f>COUNTIF(GameStats!G:I, PlayerTable!E67)</f>
        <v>0</v>
      </c>
      <c r="K67" s="167">
        <f t="shared" ref="K67:K130" si="3">I67+J67</f>
        <v>0</v>
      </c>
      <c r="L67" s="130" t="str">
        <f>IF(COUNTIF(Penalty!E:E, PlayerTable!E67)=0, "", SUMIF(Penalty!E:E,PlayerTable!E67,Penalty!H:H))</f>
        <v/>
      </c>
      <c r="M67" s="166"/>
      <c r="O67" s="126" t="str">
        <f t="shared" si="2"/>
        <v>insert into temp_stats (player_id, goals, assists, pen_min) values (,0,0,0);</v>
      </c>
    </row>
    <row r="68" spans="1:15" s="126" customFormat="1" ht="15" hidden="1" customHeight="1" x14ac:dyDescent="0.25">
      <c r="A68" s="39" t="s">
        <v>552</v>
      </c>
      <c r="B68" s="123"/>
      <c r="C68" s="126" t="s">
        <v>412</v>
      </c>
      <c r="D68" s="166"/>
      <c r="E68" s="144">
        <v>8027</v>
      </c>
      <c r="F68" s="128" t="s">
        <v>529</v>
      </c>
      <c r="G68" s="126" t="s">
        <v>471</v>
      </c>
      <c r="H68" s="126" t="s">
        <v>534</v>
      </c>
      <c r="I68" s="167">
        <f>COUNTIF(GameStats!E:E,PlayerTable!E68)</f>
        <v>0</v>
      </c>
      <c r="J68" s="167">
        <f>COUNTIF(GameStats!G:I, PlayerTable!E68)</f>
        <v>0</v>
      </c>
      <c r="K68" s="167">
        <f t="shared" si="3"/>
        <v>0</v>
      </c>
      <c r="L68" s="130" t="str">
        <f>IF(COUNTIF(Penalty!E:E, PlayerTable!E68)=0, "", SUMIF(Penalty!E:E,PlayerTable!E68,Penalty!H:H))</f>
        <v/>
      </c>
      <c r="M68" s="137"/>
      <c r="O68" s="126" t="str">
        <f t="shared" si="2"/>
        <v>insert into temp_stats (player_id, goals, assists, pen_min) values (,0,0,0);</v>
      </c>
    </row>
    <row r="69" spans="1:15" s="126" customFormat="1" ht="15" hidden="1" customHeight="1" x14ac:dyDescent="0.25">
      <c r="A69" s="39" t="s">
        <v>552</v>
      </c>
      <c r="B69" s="139"/>
      <c r="C69" s="126" t="s">
        <v>412</v>
      </c>
      <c r="D69" s="166"/>
      <c r="E69" s="127">
        <v>8024</v>
      </c>
      <c r="F69" s="128" t="s">
        <v>518</v>
      </c>
      <c r="G69" s="126" t="s">
        <v>67</v>
      </c>
      <c r="H69" s="126" t="s">
        <v>437</v>
      </c>
      <c r="I69" s="167">
        <f>COUNTIF(GameStats!E:E,PlayerTable!E69)</f>
        <v>0</v>
      </c>
      <c r="J69" s="167">
        <f>COUNTIF(GameStats!G:I, PlayerTable!E69)</f>
        <v>0</v>
      </c>
      <c r="K69" s="167">
        <f t="shared" si="3"/>
        <v>0</v>
      </c>
      <c r="L69" s="130" t="str">
        <f>IF(COUNTIF(Penalty!E:E, PlayerTable!E69)=0, "", SUMIF(Penalty!E:E,PlayerTable!E69,Penalty!H:H))</f>
        <v/>
      </c>
      <c r="M69" s="156"/>
      <c r="O69" s="126" t="str">
        <f t="shared" si="2"/>
        <v>insert into temp_stats (player_id, goals, assists, pen_min) values (,0,0,0);</v>
      </c>
    </row>
    <row r="70" spans="1:15" ht="15" hidden="1" customHeight="1" x14ac:dyDescent="0.25">
      <c r="A70" s="39" t="s">
        <v>552</v>
      </c>
      <c r="C70" s="126" t="s">
        <v>412</v>
      </c>
      <c r="D70" s="166"/>
      <c r="E70" s="157"/>
      <c r="F70" s="128" t="s">
        <v>532</v>
      </c>
      <c r="G70" s="126" t="s">
        <v>559</v>
      </c>
      <c r="H70" s="126" t="s">
        <v>560</v>
      </c>
      <c r="I70" s="167">
        <f>COUNTIF(GameStats!E:E,PlayerTable!E70)</f>
        <v>0</v>
      </c>
      <c r="J70" s="167">
        <f>COUNTIF(GameStats!G:I, PlayerTable!E70)</f>
        <v>0</v>
      </c>
      <c r="K70" s="167">
        <f t="shared" si="3"/>
        <v>0</v>
      </c>
      <c r="L70" s="130" t="str">
        <f>IF(COUNTIF(Penalty!E:E, PlayerTable!E70)=0, "", SUMIF(Penalty!E:E,PlayerTable!E70,Penalty!H:H))</f>
        <v/>
      </c>
      <c r="M70" s="156"/>
      <c r="N70" s="126"/>
      <c r="O70" s="126" t="str">
        <f t="shared" si="2"/>
        <v>insert into temp_stats (player_id, goals, assists, pen_min) values (,0,0,0);</v>
      </c>
    </row>
    <row r="71" spans="1:15" ht="15" hidden="1" customHeight="1" x14ac:dyDescent="0.25">
      <c r="A71" s="39" t="s">
        <v>552</v>
      </c>
      <c r="B71" s="139"/>
      <c r="C71" s="126" t="s">
        <v>412</v>
      </c>
      <c r="D71" s="166"/>
      <c r="E71" s="127">
        <v>8017</v>
      </c>
      <c r="F71" s="128" t="s">
        <v>494</v>
      </c>
      <c r="G71" s="126" t="s">
        <v>74</v>
      </c>
      <c r="H71" s="126" t="s">
        <v>190</v>
      </c>
      <c r="I71" s="167">
        <f>COUNTIF(GameStats!E:E,PlayerTable!E71)</f>
        <v>0</v>
      </c>
      <c r="J71" s="167">
        <f>COUNTIF(GameStats!G:I, PlayerTable!E71)</f>
        <v>0</v>
      </c>
      <c r="K71" s="167">
        <f t="shared" si="3"/>
        <v>0</v>
      </c>
      <c r="L71" s="130" t="str">
        <f>IF(COUNTIF(Penalty!E:E, PlayerTable!E71)=0, "", SUMIF(Penalty!E:E,PlayerTable!E71,Penalty!H:H))</f>
        <v/>
      </c>
      <c r="M71" s="126"/>
      <c r="N71" s="126"/>
      <c r="O71" s="126" t="str">
        <f t="shared" si="2"/>
        <v>insert into temp_stats (player_id, goals, assists, pen_min) values (,0,0,0);</v>
      </c>
    </row>
    <row r="72" spans="1:15" ht="15" hidden="1" customHeight="1" x14ac:dyDescent="0.25">
      <c r="A72" s="39" t="s">
        <v>552</v>
      </c>
      <c r="B72" s="139"/>
      <c r="C72" s="126" t="s">
        <v>39</v>
      </c>
      <c r="D72" s="166"/>
      <c r="E72" s="127">
        <v>2001</v>
      </c>
      <c r="F72" s="128" t="s">
        <v>513</v>
      </c>
      <c r="G72" s="126" t="s">
        <v>43</v>
      </c>
      <c r="H72" s="126" t="s">
        <v>65</v>
      </c>
      <c r="I72" s="167">
        <f>COUNTIF(GameStats!E:E,PlayerTable!E72)</f>
        <v>0</v>
      </c>
      <c r="J72" s="167">
        <f>COUNTIF(GameStats!G:I, PlayerTable!E72)</f>
        <v>0</v>
      </c>
      <c r="K72" s="167">
        <f t="shared" si="3"/>
        <v>0</v>
      </c>
      <c r="L72" s="130" t="str">
        <f>IF(COUNTIF(Penalty!E:E, PlayerTable!E72)=0, "", SUMIF(Penalty!E:E,PlayerTable!E72,Penalty!H:H))</f>
        <v/>
      </c>
      <c r="M72" s="156"/>
      <c r="N72" s="126"/>
      <c r="O72" s="126" t="str">
        <f t="shared" si="2"/>
        <v>insert into temp_stats (player_id, goals, assists, pen_min) values (,0,0,0);</v>
      </c>
    </row>
    <row r="73" spans="1:15" ht="15" hidden="1" customHeight="1" x14ac:dyDescent="0.25">
      <c r="C73" s="126" t="s">
        <v>39</v>
      </c>
      <c r="E73" s="157"/>
      <c r="F73" s="128" t="s">
        <v>503</v>
      </c>
      <c r="G73" s="126" t="s">
        <v>587</v>
      </c>
      <c r="H73" s="126" t="s">
        <v>588</v>
      </c>
      <c r="I73" s="167">
        <f>COUNTIF(GameStats!E:E,PlayerTable!E73)</f>
        <v>0</v>
      </c>
      <c r="J73" s="167">
        <f>COUNTIF(GameStats!G:I, PlayerTable!E73)</f>
        <v>0</v>
      </c>
      <c r="K73" s="167">
        <f t="shared" si="3"/>
        <v>0</v>
      </c>
      <c r="L73" s="130" t="str">
        <f>IF(COUNTIF(Penalty!E:E, PlayerTable!E73)=0, "", SUMIF(Penalty!E:E,PlayerTable!E73,Penalty!H:H))</f>
        <v/>
      </c>
      <c r="M73" s="156"/>
      <c r="N73" s="126"/>
      <c r="O73" s="126" t="str">
        <f t="shared" si="2"/>
        <v>insert into temp_stats (player_id, goals, assists, pen_min) values (,0,0,0);</v>
      </c>
    </row>
    <row r="74" spans="1:15" s="126" customFormat="1" ht="15" hidden="1" customHeight="1" x14ac:dyDescent="0.25">
      <c r="A74" s="39" t="s">
        <v>552</v>
      </c>
      <c r="B74" s="128"/>
      <c r="C74" s="126" t="s">
        <v>39</v>
      </c>
      <c r="D74" s="166"/>
      <c r="E74" s="157">
        <v>2003</v>
      </c>
      <c r="F74" s="128" t="s">
        <v>483</v>
      </c>
      <c r="G74" s="126" t="s">
        <v>47</v>
      </c>
      <c r="H74" s="126" t="s">
        <v>48</v>
      </c>
      <c r="I74" s="167">
        <f>COUNTIF(GameStats!E:E,PlayerTable!E74)</f>
        <v>0</v>
      </c>
      <c r="J74" s="167">
        <f>COUNTIF(GameStats!G:I, PlayerTable!E74)</f>
        <v>0</v>
      </c>
      <c r="K74" s="167">
        <f t="shared" si="3"/>
        <v>0</v>
      </c>
      <c r="L74" s="130" t="str">
        <f>IF(COUNTIF(Penalty!E:E, PlayerTable!E74)=0, "", SUMIF(Penalty!E:E,PlayerTable!E74,Penalty!H:H))</f>
        <v/>
      </c>
      <c r="M74" s="156"/>
      <c r="O74" s="126" t="str">
        <f t="shared" si="2"/>
        <v>insert into temp_stats (player_id, goals, assists, pen_min) values (,0,0,0);</v>
      </c>
    </row>
    <row r="75" spans="1:15" s="126" customFormat="1" ht="15" hidden="1" customHeight="1" x14ac:dyDescent="0.25">
      <c r="A75" s="39" t="s">
        <v>552</v>
      </c>
      <c r="B75" s="157"/>
      <c r="C75" s="126" t="s">
        <v>39</v>
      </c>
      <c r="D75" s="166"/>
      <c r="E75" s="127">
        <v>2020</v>
      </c>
      <c r="F75" s="128" t="s">
        <v>589</v>
      </c>
      <c r="G75" s="126" t="s">
        <v>55</v>
      </c>
      <c r="H75" s="126" t="s">
        <v>406</v>
      </c>
      <c r="I75" s="167">
        <f>COUNTIF(GameStats!E:E,PlayerTable!E75)</f>
        <v>0</v>
      </c>
      <c r="J75" s="167">
        <f>COUNTIF(GameStats!G:I, PlayerTable!E75)</f>
        <v>0</v>
      </c>
      <c r="K75" s="167">
        <f t="shared" si="3"/>
        <v>0</v>
      </c>
      <c r="L75" s="130" t="str">
        <f>IF(COUNTIF(Penalty!E:E, PlayerTable!E75)=0, "", SUMIF(Penalty!E:E,PlayerTable!E75,Penalty!H:H))</f>
        <v/>
      </c>
      <c r="M75" s="156"/>
      <c r="O75" s="126" t="str">
        <f t="shared" si="2"/>
        <v>insert into temp_stats (player_id, goals, assists, pen_min) values (,0,0,0);</v>
      </c>
    </row>
    <row r="76" spans="1:15" ht="15" hidden="1" customHeight="1" x14ac:dyDescent="0.25">
      <c r="A76" s="39" t="s">
        <v>552</v>
      </c>
      <c r="B76" s="157"/>
      <c r="C76" s="126" t="s">
        <v>39</v>
      </c>
      <c r="D76" s="166"/>
      <c r="E76" s="167">
        <v>2018</v>
      </c>
      <c r="F76" s="128" t="s">
        <v>507</v>
      </c>
      <c r="G76" s="126" t="s">
        <v>10</v>
      </c>
      <c r="H76" s="126" t="s">
        <v>246</v>
      </c>
      <c r="I76" s="167">
        <f>COUNTIF(GameStats!E:E,PlayerTable!E76)</f>
        <v>0</v>
      </c>
      <c r="J76" s="167">
        <f>COUNTIF(GameStats!G:I, PlayerTable!E76)</f>
        <v>0</v>
      </c>
      <c r="K76" s="167">
        <f t="shared" si="3"/>
        <v>0</v>
      </c>
      <c r="L76" s="130" t="str">
        <f>IF(COUNTIF(Penalty!E:E, PlayerTable!E76)=0, "", SUMIF(Penalty!E:E,PlayerTable!E76,Penalty!H:H))</f>
        <v/>
      </c>
      <c r="M76" s="156"/>
      <c r="N76" s="126"/>
      <c r="O76" s="126" t="str">
        <f t="shared" si="2"/>
        <v>insert into temp_stats (player_id, goals, assists, pen_min) values (,0,0,0);</v>
      </c>
    </row>
    <row r="77" spans="1:15" ht="15" hidden="1" customHeight="1" x14ac:dyDescent="0.25">
      <c r="A77" s="39" t="s">
        <v>552</v>
      </c>
      <c r="B77" s="157"/>
      <c r="C77" s="126" t="s">
        <v>39</v>
      </c>
      <c r="D77" s="166"/>
      <c r="E77" s="167">
        <v>2007</v>
      </c>
      <c r="F77" s="128" t="s">
        <v>490</v>
      </c>
      <c r="G77" s="126" t="s">
        <v>53</v>
      </c>
      <c r="H77" s="126" t="s">
        <v>54</v>
      </c>
      <c r="I77" s="167">
        <f>COUNTIF(GameStats!E:E,PlayerTable!E77)</f>
        <v>0</v>
      </c>
      <c r="J77" s="167">
        <f>COUNTIF(GameStats!G:I, PlayerTable!E77)</f>
        <v>0</v>
      </c>
      <c r="K77" s="167">
        <f t="shared" si="3"/>
        <v>0</v>
      </c>
      <c r="L77" s="130" t="str">
        <f>IF(COUNTIF(Penalty!E:E, PlayerTable!E77)=0, "", SUMIF(Penalty!E:E,PlayerTable!E77,Penalty!H:H))</f>
        <v/>
      </c>
      <c r="M77" s="156"/>
      <c r="N77" s="126"/>
      <c r="O77" s="126" t="str">
        <f t="shared" si="2"/>
        <v>insert into temp_stats (player_id, goals, assists, pen_min) values (,0,0,0);</v>
      </c>
    </row>
    <row r="78" spans="1:15" ht="15" hidden="1" customHeight="1" x14ac:dyDescent="0.25">
      <c r="B78" s="144"/>
      <c r="C78" s="126" t="s">
        <v>39</v>
      </c>
      <c r="D78" s="166"/>
      <c r="E78" s="127">
        <v>2008</v>
      </c>
      <c r="F78" s="128" t="s">
        <v>482</v>
      </c>
      <c r="G78" s="126" t="s">
        <v>55</v>
      </c>
      <c r="H78" s="126" t="s">
        <v>56</v>
      </c>
      <c r="I78" s="167">
        <f>COUNTIF(GameStats!E:E,PlayerTable!E78)</f>
        <v>0</v>
      </c>
      <c r="J78" s="167">
        <f>COUNTIF(GameStats!G:I, PlayerTable!E78)</f>
        <v>0</v>
      </c>
      <c r="K78" s="167">
        <f t="shared" si="3"/>
        <v>0</v>
      </c>
      <c r="L78" s="130" t="str">
        <f>IF(COUNTIF(Penalty!E:E, PlayerTable!E78)=0, "", SUMIF(Penalty!E:E,PlayerTable!E78,Penalty!H:H))</f>
        <v/>
      </c>
      <c r="M78" s="156"/>
      <c r="N78" s="126"/>
      <c r="O78" s="126" t="str">
        <f t="shared" si="2"/>
        <v>insert into temp_stats (player_id, goals, assists, pen_min) values (,0,0,0);</v>
      </c>
    </row>
    <row r="79" spans="1:15" s="126" customFormat="1" ht="15" hidden="1" customHeight="1" x14ac:dyDescent="0.25">
      <c r="A79" s="39" t="s">
        <v>552</v>
      </c>
      <c r="B79" s="157"/>
      <c r="C79" s="126" t="s">
        <v>39</v>
      </c>
      <c r="D79" s="166"/>
      <c r="E79" s="167">
        <v>2010</v>
      </c>
      <c r="F79" s="128" t="s">
        <v>515</v>
      </c>
      <c r="G79" s="126" t="s">
        <v>43</v>
      </c>
      <c r="H79" s="126" t="s">
        <v>44</v>
      </c>
      <c r="I79" s="167">
        <f>COUNTIF(GameStats!E:E,PlayerTable!E79)</f>
        <v>0</v>
      </c>
      <c r="J79" s="167">
        <f>COUNTIF(GameStats!G:I, PlayerTable!E79)</f>
        <v>0</v>
      </c>
      <c r="K79" s="167">
        <f t="shared" si="3"/>
        <v>0</v>
      </c>
      <c r="L79" s="130" t="str">
        <f>IF(COUNTIF(Penalty!E:E, PlayerTable!E79)=0, "", SUMIF(Penalty!E:E,PlayerTable!E79,Penalty!H:H))</f>
        <v/>
      </c>
      <c r="M79" s="156"/>
      <c r="N79" s="109"/>
      <c r="O79" s="126" t="str">
        <f t="shared" si="2"/>
        <v>insert into temp_stats (player_id, goals, assists, pen_min) values (,0,0,0);</v>
      </c>
    </row>
    <row r="80" spans="1:15" s="126" customFormat="1" ht="15" hidden="1" customHeight="1" x14ac:dyDescent="0.25">
      <c r="A80" s="39" t="s">
        <v>552</v>
      </c>
      <c r="B80" s="123"/>
      <c r="C80" s="126" t="s">
        <v>39</v>
      </c>
      <c r="D80" s="166"/>
      <c r="E80" s="157"/>
      <c r="F80" s="128" t="s">
        <v>532</v>
      </c>
      <c r="G80" s="126" t="s">
        <v>554</v>
      </c>
      <c r="H80" s="126" t="s">
        <v>214</v>
      </c>
      <c r="I80" s="167">
        <f>COUNTIF(GameStats!E:E,PlayerTable!E80)</f>
        <v>0</v>
      </c>
      <c r="J80" s="167">
        <f>COUNTIF(GameStats!G:I, PlayerTable!E80)</f>
        <v>0</v>
      </c>
      <c r="K80" s="167">
        <f t="shared" si="3"/>
        <v>0</v>
      </c>
      <c r="L80" s="130" t="str">
        <f>IF(COUNTIF(Penalty!E:E, PlayerTable!E80)=0, "", SUMIF(Penalty!E:E,PlayerTable!E80,Penalty!H:H))</f>
        <v/>
      </c>
      <c r="M80" s="156"/>
      <c r="N80" s="109"/>
      <c r="O80" s="126" t="str">
        <f t="shared" si="2"/>
        <v>insert into temp_stats (player_id, goals, assists, pen_min) values (,0,0,0);</v>
      </c>
    </row>
    <row r="81" spans="1:15" s="126" customFormat="1" ht="15" hidden="1" customHeight="1" x14ac:dyDescent="0.25">
      <c r="A81" s="39" t="s">
        <v>552</v>
      </c>
      <c r="B81" s="157"/>
      <c r="C81" s="126" t="s">
        <v>39</v>
      </c>
      <c r="D81" s="166"/>
      <c r="E81" s="167">
        <v>2019</v>
      </c>
      <c r="F81" s="128" t="s">
        <v>481</v>
      </c>
      <c r="G81" s="126" t="s">
        <v>99</v>
      </c>
      <c r="H81" s="126" t="s">
        <v>214</v>
      </c>
      <c r="I81" s="167">
        <f>COUNTIF(GameStats!E:E,PlayerTable!E81)</f>
        <v>0</v>
      </c>
      <c r="J81" s="167">
        <f>COUNTIF(GameStats!G:I, PlayerTable!E81)</f>
        <v>0</v>
      </c>
      <c r="K81" s="167">
        <f t="shared" si="3"/>
        <v>0</v>
      </c>
      <c r="L81" s="130" t="str">
        <f>IF(COUNTIF(Penalty!E:E, PlayerTable!E81)=0, "", SUMIF(Penalty!E:E,PlayerTable!E81,Penalty!H:H))</f>
        <v/>
      </c>
      <c r="M81" s="109"/>
      <c r="N81" s="109"/>
      <c r="O81" s="126" t="str">
        <f t="shared" si="2"/>
        <v>insert into temp_stats (player_id, goals, assists, pen_min) values (,0,0,0);</v>
      </c>
    </row>
    <row r="82" spans="1:15" s="126" customFormat="1" ht="15" hidden="1" customHeight="1" x14ac:dyDescent="0.25">
      <c r="A82" s="39" t="s">
        <v>552</v>
      </c>
      <c r="B82" s="157"/>
      <c r="C82" s="126" t="s">
        <v>39</v>
      </c>
      <c r="D82" s="166"/>
      <c r="E82" s="167">
        <v>2017</v>
      </c>
      <c r="F82" s="128" t="s">
        <v>479</v>
      </c>
      <c r="G82" s="126" t="s">
        <v>59</v>
      </c>
      <c r="H82" s="126" t="s">
        <v>214</v>
      </c>
      <c r="I82" s="167">
        <f>COUNTIF(GameStats!E:E,PlayerTable!E82)</f>
        <v>0</v>
      </c>
      <c r="J82" s="167">
        <f>COUNTIF(GameStats!G:I, PlayerTable!E82)</f>
        <v>0</v>
      </c>
      <c r="K82" s="167">
        <f t="shared" si="3"/>
        <v>0</v>
      </c>
      <c r="L82" s="130" t="str">
        <f>IF(COUNTIF(Penalty!E:E, PlayerTable!E82)=0, "", SUMIF(Penalty!E:E,PlayerTable!E82,Penalty!H:H))</f>
        <v/>
      </c>
      <c r="M82" s="137"/>
      <c r="N82" s="109"/>
      <c r="O82" s="126" t="str">
        <f t="shared" si="2"/>
        <v>insert into temp_stats (player_id, goals, assists, pen_min) values (,0,0,0);</v>
      </c>
    </row>
    <row r="83" spans="1:15" s="126" customFormat="1" ht="15" hidden="1" customHeight="1" x14ac:dyDescent="0.25">
      <c r="A83" s="39" t="s">
        <v>552</v>
      </c>
      <c r="B83" s="157"/>
      <c r="C83" s="126" t="s">
        <v>39</v>
      </c>
      <c r="D83" s="166"/>
      <c r="E83" s="167">
        <v>2012</v>
      </c>
      <c r="F83" s="128" t="s">
        <v>494</v>
      </c>
      <c r="G83" s="126" t="s">
        <v>41</v>
      </c>
      <c r="H83" s="126" t="s">
        <v>42</v>
      </c>
      <c r="I83" s="167">
        <f>COUNTIF(GameStats!E:E,PlayerTable!E83)</f>
        <v>0</v>
      </c>
      <c r="J83" s="167">
        <f>COUNTIF(GameStats!G:I, PlayerTable!E83)</f>
        <v>0</v>
      </c>
      <c r="K83" s="167">
        <f t="shared" si="3"/>
        <v>0</v>
      </c>
      <c r="L83" s="130" t="str">
        <f>IF(COUNTIF(Penalty!E:E, PlayerTable!E83)=0, "", SUMIF(Penalty!E:E,PlayerTable!E83,Penalty!H:H))</f>
        <v/>
      </c>
      <c r="M83" s="156"/>
      <c r="N83" s="109"/>
      <c r="O83" s="126" t="str">
        <f t="shared" si="2"/>
        <v>insert into temp_stats (player_id, goals, assists, pen_min) values (,0,0,0);</v>
      </c>
    </row>
    <row r="84" spans="1:15" s="126" customFormat="1" ht="15" hidden="1" customHeight="1" x14ac:dyDescent="0.25">
      <c r="A84" s="39"/>
      <c r="B84" s="139"/>
      <c r="C84" s="126" t="s">
        <v>39</v>
      </c>
      <c r="D84" s="166"/>
      <c r="E84" s="127">
        <v>2021</v>
      </c>
      <c r="F84" s="128" t="s">
        <v>487</v>
      </c>
      <c r="G84" s="126" t="s">
        <v>73</v>
      </c>
      <c r="H84" s="126" t="s">
        <v>42</v>
      </c>
      <c r="I84" s="167">
        <f>COUNTIF(GameStats!E:E,PlayerTable!E84)</f>
        <v>0</v>
      </c>
      <c r="J84" s="167">
        <f>COUNTIF(GameStats!G:I, PlayerTable!E84)</f>
        <v>0</v>
      </c>
      <c r="K84" s="167">
        <f t="shared" si="3"/>
        <v>0</v>
      </c>
      <c r="L84" s="130" t="str">
        <f>IF(COUNTIF(Penalty!E:E, PlayerTable!E84)=0, "", SUMIF(Penalty!E:E,PlayerTable!E84,Penalty!H:H))</f>
        <v/>
      </c>
      <c r="M84" s="156"/>
      <c r="N84" s="137"/>
      <c r="O84" s="126" t="str">
        <f t="shared" si="2"/>
        <v>insert into temp_stats (player_id, goals, assists, pen_min) values (,0,0,0);</v>
      </c>
    </row>
    <row r="85" spans="1:15" s="126" customFormat="1" ht="15" hidden="1" customHeight="1" x14ac:dyDescent="0.25">
      <c r="A85" s="39" t="s">
        <v>552</v>
      </c>
      <c r="B85" s="139"/>
      <c r="C85" s="126" t="s">
        <v>39</v>
      </c>
      <c r="D85" s="166"/>
      <c r="E85" s="127">
        <v>2013</v>
      </c>
      <c r="F85" s="128" t="s">
        <v>497</v>
      </c>
      <c r="G85" s="126" t="s">
        <v>32</v>
      </c>
      <c r="H85" s="126" t="s">
        <v>50</v>
      </c>
      <c r="I85" s="167">
        <f>COUNTIF(GameStats!E:E,PlayerTable!E85)</f>
        <v>0</v>
      </c>
      <c r="J85" s="167">
        <f>COUNTIF(GameStats!G:I, PlayerTable!E85)</f>
        <v>0</v>
      </c>
      <c r="K85" s="167">
        <f t="shared" si="3"/>
        <v>0</v>
      </c>
      <c r="L85" s="130" t="str">
        <f>IF(COUNTIF(Penalty!E:E, PlayerTable!E85)=0, "", SUMIF(Penalty!E:E,PlayerTable!E85,Penalty!H:H))</f>
        <v/>
      </c>
      <c r="M85" s="156"/>
      <c r="N85" s="137"/>
      <c r="O85" s="126" t="str">
        <f t="shared" si="2"/>
        <v>insert into temp_stats (player_id, goals, assists, pen_min) values (,0,0,0);</v>
      </c>
    </row>
    <row r="86" spans="1:15" s="126" customFormat="1" ht="15" hidden="1" customHeight="1" x14ac:dyDescent="0.25">
      <c r="A86" s="39" t="s">
        <v>552</v>
      </c>
      <c r="B86" s="139"/>
      <c r="C86" s="126" t="s">
        <v>39</v>
      </c>
      <c r="D86" s="166"/>
      <c r="E86" s="157">
        <v>2014</v>
      </c>
      <c r="F86" s="128" t="s">
        <v>517</v>
      </c>
      <c r="G86" s="126" t="s">
        <v>61</v>
      </c>
      <c r="H86" s="126" t="s">
        <v>46</v>
      </c>
      <c r="I86" s="167">
        <f>COUNTIF(GameStats!E:E,PlayerTable!E86)</f>
        <v>0</v>
      </c>
      <c r="J86" s="167">
        <f>COUNTIF(GameStats!G:I, PlayerTable!E86)</f>
        <v>0</v>
      </c>
      <c r="K86" s="167">
        <f t="shared" si="3"/>
        <v>0</v>
      </c>
      <c r="L86" s="130" t="str">
        <f>IF(COUNTIF(Penalty!E:E, PlayerTable!E86)=0, "", SUMIF(Penalty!E:E,PlayerTable!E86,Penalty!H:H))</f>
        <v/>
      </c>
      <c r="M86" s="156"/>
      <c r="N86" s="137"/>
      <c r="O86" s="126" t="str">
        <f t="shared" si="2"/>
        <v>insert into temp_stats (player_id, goals, assists, pen_min) values (,0,0,0);</v>
      </c>
    </row>
    <row r="87" spans="1:15" s="126" customFormat="1" ht="15" hidden="1" customHeight="1" x14ac:dyDescent="0.25">
      <c r="A87" s="39" t="s">
        <v>552</v>
      </c>
      <c r="B87" s="139"/>
      <c r="C87" s="126" t="s">
        <v>39</v>
      </c>
      <c r="D87" s="166"/>
      <c r="E87" s="127">
        <v>2016</v>
      </c>
      <c r="F87" s="128" t="s">
        <v>514</v>
      </c>
      <c r="G87" s="126" t="s">
        <v>51</v>
      </c>
      <c r="H87" s="126" t="s">
        <v>52</v>
      </c>
      <c r="I87" s="167">
        <f>COUNTIF(GameStats!E:E,PlayerTable!E87)</f>
        <v>0</v>
      </c>
      <c r="J87" s="167">
        <f>COUNTIF(GameStats!G:I, PlayerTable!E87)</f>
        <v>0</v>
      </c>
      <c r="K87" s="167">
        <f t="shared" si="3"/>
        <v>0</v>
      </c>
      <c r="L87" s="130" t="str">
        <f>IF(COUNTIF(Penalty!E:E, PlayerTable!E87)=0, "", SUMIF(Penalty!E:E,PlayerTable!E87,Penalty!H:H))</f>
        <v/>
      </c>
      <c r="M87" s="156"/>
      <c r="N87" s="137"/>
      <c r="O87" s="126" t="str">
        <f t="shared" si="2"/>
        <v>insert into temp_stats (player_id, goals, assists, pen_min) values (,0,0,0);</v>
      </c>
    </row>
    <row r="88" spans="1:15" s="126" customFormat="1" ht="15" customHeight="1" x14ac:dyDescent="0.25">
      <c r="A88" s="39" t="s">
        <v>552</v>
      </c>
      <c r="B88" s="123" t="s">
        <v>570</v>
      </c>
      <c r="C88" s="126" t="s">
        <v>118</v>
      </c>
      <c r="D88" s="167">
        <v>179</v>
      </c>
      <c r="E88" s="157">
        <v>5031</v>
      </c>
      <c r="F88" s="128" t="s">
        <v>504</v>
      </c>
      <c r="G88" s="126" t="s">
        <v>29</v>
      </c>
      <c r="H88" s="126" t="s">
        <v>312</v>
      </c>
      <c r="I88" s="167">
        <f>COUNTIF(GameStats!E:E,PlayerTable!E88)</f>
        <v>0</v>
      </c>
      <c r="J88" s="167">
        <f>COUNTIF(GameStats!G:I, PlayerTable!E88)</f>
        <v>0</v>
      </c>
      <c r="K88" s="167">
        <f t="shared" si="3"/>
        <v>0</v>
      </c>
      <c r="L88" s="130" t="str">
        <f>IF(COUNTIF(Penalty!E:E, PlayerTable!E88)=0, "", SUMIF(Penalty!E:E,PlayerTable!E88,Penalty!H:H))</f>
        <v/>
      </c>
      <c r="M88" s="156"/>
      <c r="O88" s="126" t="str">
        <f t="shared" si="2"/>
        <v>insert into temp_stats (player_id, goals, assists, pen_min) values (303,0,0,0);</v>
      </c>
    </row>
    <row r="89" spans="1:15" x14ac:dyDescent="0.25">
      <c r="A89" s="39" t="s">
        <v>552</v>
      </c>
      <c r="B89" s="139">
        <v>288</v>
      </c>
      <c r="C89" s="126" t="s">
        <v>118</v>
      </c>
      <c r="D89" s="167">
        <v>8</v>
      </c>
      <c r="E89" s="127">
        <v>5002</v>
      </c>
      <c r="F89" s="128" t="s">
        <v>511</v>
      </c>
      <c r="G89" s="126" t="s">
        <v>120</v>
      </c>
      <c r="H89" s="126" t="s">
        <v>121</v>
      </c>
      <c r="I89" s="167">
        <f>COUNTIF(GameStats!E:E,PlayerTable!E89)</f>
        <v>0</v>
      </c>
      <c r="J89" s="167">
        <f>COUNTIF(GameStats!G:I, PlayerTable!E89)</f>
        <v>0</v>
      </c>
      <c r="K89" s="167">
        <f t="shared" si="3"/>
        <v>0</v>
      </c>
      <c r="L89" s="130" t="str">
        <f>IF(COUNTIF(Penalty!E:E, PlayerTable!E89)=0, "", SUMIF(Penalty!E:E,PlayerTable!E89,Penalty!H:H))</f>
        <v/>
      </c>
      <c r="M89" s="126"/>
      <c r="N89" s="126"/>
      <c r="O89" s="126" t="str">
        <f t="shared" si="2"/>
        <v>insert into temp_stats (player_id, goals, assists, pen_min) values (288,0,0,0);</v>
      </c>
    </row>
    <row r="90" spans="1:15" x14ac:dyDescent="0.25">
      <c r="A90" s="39" t="s">
        <v>552</v>
      </c>
      <c r="B90" s="140">
        <v>289</v>
      </c>
      <c r="C90" s="126" t="s">
        <v>118</v>
      </c>
      <c r="D90" s="167">
        <v>12</v>
      </c>
      <c r="E90" s="127">
        <v>5024</v>
      </c>
      <c r="F90" s="128" t="s">
        <v>483</v>
      </c>
      <c r="G90" s="126" t="s">
        <v>24</v>
      </c>
      <c r="H90" s="126" t="s">
        <v>150</v>
      </c>
      <c r="I90" s="167">
        <f>COUNTIF(GameStats!E:E,PlayerTable!E90)</f>
        <v>0</v>
      </c>
      <c r="J90" s="167">
        <f>COUNTIF(GameStats!G:I, PlayerTable!E90)</f>
        <v>0</v>
      </c>
      <c r="K90" s="167">
        <f t="shared" si="3"/>
        <v>0</v>
      </c>
      <c r="L90" s="130" t="str">
        <f>IF(COUNTIF(Penalty!E:E, PlayerTable!E90)=0, "", SUMIF(Penalty!E:E,PlayerTable!E90,Penalty!H:H))</f>
        <v/>
      </c>
      <c r="M90" s="126"/>
      <c r="O90" s="126" t="str">
        <f t="shared" si="2"/>
        <v>insert into temp_stats (player_id, goals, assists, pen_min) values (289,0,0,0);</v>
      </c>
    </row>
    <row r="91" spans="1:15" x14ac:dyDescent="0.25">
      <c r="A91" s="39" t="s">
        <v>552</v>
      </c>
      <c r="B91" s="144">
        <v>290</v>
      </c>
      <c r="C91" s="126" t="s">
        <v>118</v>
      </c>
      <c r="D91" s="167">
        <v>28</v>
      </c>
      <c r="E91" s="127">
        <v>5003</v>
      </c>
      <c r="F91" s="128" t="s">
        <v>597</v>
      </c>
      <c r="G91" s="126" t="s">
        <v>12</v>
      </c>
      <c r="H91" s="126" t="s">
        <v>122</v>
      </c>
      <c r="I91" s="167">
        <f>COUNTIF(GameStats!E:E,PlayerTable!E91)</f>
        <v>0</v>
      </c>
      <c r="J91" s="167">
        <f>COUNTIF(GameStats!G:I, PlayerTable!E91)</f>
        <v>0</v>
      </c>
      <c r="K91" s="167">
        <f t="shared" si="3"/>
        <v>0</v>
      </c>
      <c r="L91" s="130" t="str">
        <f>IF(COUNTIF(Penalty!E:E, PlayerTable!E91)=0, "", SUMIF(Penalty!E:E,PlayerTable!E91,Penalty!H:H))</f>
        <v/>
      </c>
      <c r="M91" s="126"/>
      <c r="O91" s="126" t="str">
        <f t="shared" si="2"/>
        <v>insert into temp_stats (player_id, goals, assists, pen_min) values (290,0,0,0);</v>
      </c>
    </row>
    <row r="92" spans="1:15" x14ac:dyDescent="0.25">
      <c r="A92" s="39" t="s">
        <v>552</v>
      </c>
      <c r="B92" s="144">
        <v>291</v>
      </c>
      <c r="C92" s="126" t="s">
        <v>118</v>
      </c>
      <c r="D92" s="167">
        <v>38</v>
      </c>
      <c r="E92" s="127">
        <v>5004</v>
      </c>
      <c r="F92" s="128" t="s">
        <v>598</v>
      </c>
      <c r="G92" s="126" t="s">
        <v>70</v>
      </c>
      <c r="H92" s="126" t="s">
        <v>123</v>
      </c>
      <c r="I92" s="167">
        <f>COUNTIF(GameStats!E:E,PlayerTable!E92)</f>
        <v>0</v>
      </c>
      <c r="J92" s="167">
        <f>COUNTIF(GameStats!G:I, PlayerTable!E92)</f>
        <v>0</v>
      </c>
      <c r="K92" s="167">
        <f t="shared" si="3"/>
        <v>0</v>
      </c>
      <c r="L92" s="130" t="str">
        <f>IF(COUNTIF(Penalty!E:E, PlayerTable!E92)=0, "", SUMIF(Penalty!E:E,PlayerTable!E92,Penalty!H:H))</f>
        <v/>
      </c>
      <c r="M92" s="126"/>
      <c r="O92" s="126" t="str">
        <f t="shared" si="2"/>
        <v>insert into temp_stats (player_id, goals, assists, pen_min) values (291,0,0,0);</v>
      </c>
    </row>
    <row r="93" spans="1:15" x14ac:dyDescent="0.25">
      <c r="A93" s="39" t="s">
        <v>552</v>
      </c>
      <c r="B93" s="123" t="s">
        <v>565</v>
      </c>
      <c r="C93" s="126" t="s">
        <v>118</v>
      </c>
      <c r="D93" s="167">
        <v>171</v>
      </c>
      <c r="E93" s="157">
        <v>4028</v>
      </c>
      <c r="F93" s="128" t="s">
        <v>507</v>
      </c>
      <c r="G93" s="126" t="s">
        <v>43</v>
      </c>
      <c r="H93" s="126" t="s">
        <v>489</v>
      </c>
      <c r="I93" s="167">
        <f>COUNTIF(GameStats!E:E,PlayerTable!E93)</f>
        <v>0</v>
      </c>
      <c r="J93" s="167">
        <f>COUNTIF(GameStats!G:I, PlayerTable!E93)</f>
        <v>0</v>
      </c>
      <c r="K93" s="167">
        <f t="shared" si="3"/>
        <v>0</v>
      </c>
      <c r="L93" s="130" t="str">
        <f>IF(COUNTIF(Penalty!E:E, PlayerTable!E93)=0, "", SUMIF(Penalty!E:E,PlayerTable!E93,Penalty!H:H))</f>
        <v/>
      </c>
      <c r="O93" s="126" t="str">
        <f t="shared" si="2"/>
        <v>insert into temp_stats (player_id, goals, assists, pen_min) values (301,0,0,0);</v>
      </c>
    </row>
    <row r="94" spans="1:15" x14ac:dyDescent="0.25">
      <c r="A94" s="39" t="s">
        <v>552</v>
      </c>
      <c r="B94" s="157">
        <v>292</v>
      </c>
      <c r="C94" s="126" t="s">
        <v>118</v>
      </c>
      <c r="D94" s="167">
        <v>50</v>
      </c>
      <c r="E94" s="167">
        <v>5005</v>
      </c>
      <c r="F94" s="128" t="s">
        <v>510</v>
      </c>
      <c r="G94" s="126" t="s">
        <v>124</v>
      </c>
      <c r="H94" s="126" t="s">
        <v>125</v>
      </c>
      <c r="I94" s="167">
        <f>COUNTIF(GameStats!E:E,PlayerTable!E94)</f>
        <v>0</v>
      </c>
      <c r="J94" s="167">
        <f>COUNTIF(GameStats!G:I, PlayerTable!E94)</f>
        <v>0</v>
      </c>
      <c r="K94" s="167">
        <f t="shared" si="3"/>
        <v>0</v>
      </c>
      <c r="L94" s="130" t="str">
        <f>IF(COUNTIF(Penalty!E:E, PlayerTable!E94)=0, "", SUMIF(Penalty!E:E,PlayerTable!E94,Penalty!H:H))</f>
        <v/>
      </c>
      <c r="M94" s="166"/>
      <c r="O94" s="126" t="str">
        <f t="shared" si="2"/>
        <v>insert into temp_stats (player_id, goals, assists, pen_min) values (292,0,0,0);</v>
      </c>
    </row>
    <row r="95" spans="1:15" x14ac:dyDescent="0.25">
      <c r="A95" s="39" t="s">
        <v>552</v>
      </c>
      <c r="B95" s="129">
        <v>287</v>
      </c>
      <c r="C95" s="126" t="s">
        <v>118</v>
      </c>
      <c r="D95" s="167">
        <v>1</v>
      </c>
      <c r="E95" s="167">
        <v>5006</v>
      </c>
      <c r="F95" s="128" t="s">
        <v>512</v>
      </c>
      <c r="G95" s="126" t="s">
        <v>51</v>
      </c>
      <c r="H95" s="126" t="s">
        <v>80</v>
      </c>
      <c r="I95" s="167">
        <f>COUNTIF(GameStats!E:E,PlayerTable!E95)</f>
        <v>0</v>
      </c>
      <c r="J95" s="167">
        <f>COUNTIF(GameStats!G:I, PlayerTable!E95)</f>
        <v>0</v>
      </c>
      <c r="K95" s="167">
        <f t="shared" si="3"/>
        <v>0</v>
      </c>
      <c r="L95" s="130" t="str">
        <f>IF(COUNTIF(Penalty!E:E, PlayerTable!E95)=0, "", SUMIF(Penalty!E:E,PlayerTable!E95,Penalty!H:H))</f>
        <v/>
      </c>
      <c r="M95" s="166"/>
      <c r="O95" s="126" t="str">
        <f t="shared" si="2"/>
        <v>insert into temp_stats (player_id, goals, assists, pen_min) values (287,0,0,0);</v>
      </c>
    </row>
    <row r="96" spans="1:15" x14ac:dyDescent="0.25">
      <c r="A96" s="39" t="s">
        <v>552</v>
      </c>
      <c r="B96" s="144">
        <v>293</v>
      </c>
      <c r="C96" s="126" t="s">
        <v>118</v>
      </c>
      <c r="D96" s="167">
        <v>67</v>
      </c>
      <c r="E96" s="127">
        <v>5009</v>
      </c>
      <c r="F96" s="128" t="s">
        <v>494</v>
      </c>
      <c r="G96" s="126" t="s">
        <v>127</v>
      </c>
      <c r="H96" s="126" t="s">
        <v>128</v>
      </c>
      <c r="I96" s="167">
        <f>COUNTIF(GameStats!E:E,PlayerTable!E96)</f>
        <v>0</v>
      </c>
      <c r="J96" s="167">
        <f>COUNTIF(GameStats!G:I, PlayerTable!E96)</f>
        <v>0</v>
      </c>
      <c r="K96" s="167">
        <f t="shared" si="3"/>
        <v>0</v>
      </c>
      <c r="L96" s="130" t="str">
        <f>IF(COUNTIF(Penalty!E:E, PlayerTable!E96)=0, "", SUMIF(Penalty!E:E,PlayerTable!E96,Penalty!H:H))</f>
        <v/>
      </c>
      <c r="M96" s="166"/>
      <c r="O96" s="126" t="str">
        <f t="shared" si="2"/>
        <v>insert into temp_stats (player_id, goals, assists, pen_min) values (293,0,0,0);</v>
      </c>
    </row>
    <row r="97" spans="1:15" x14ac:dyDescent="0.25">
      <c r="A97" s="39" t="s">
        <v>552</v>
      </c>
      <c r="B97" s="123" t="s">
        <v>566</v>
      </c>
      <c r="C97" s="126" t="s">
        <v>118</v>
      </c>
      <c r="D97" s="167">
        <v>175</v>
      </c>
      <c r="E97" s="157">
        <v>5028</v>
      </c>
      <c r="F97" s="128" t="s">
        <v>497</v>
      </c>
      <c r="G97" s="126" t="s">
        <v>476</v>
      </c>
      <c r="H97" s="126" t="s">
        <v>477</v>
      </c>
      <c r="I97" s="167">
        <f>COUNTIF(GameStats!E:E,PlayerTable!E97)</f>
        <v>0</v>
      </c>
      <c r="J97" s="167">
        <f>COUNTIF(GameStats!G:I, PlayerTable!E97)</f>
        <v>0</v>
      </c>
      <c r="K97" s="167">
        <f t="shared" si="3"/>
        <v>0</v>
      </c>
      <c r="L97" s="130" t="str">
        <f>IF(COUNTIF(Penalty!E:E, PlayerTable!E97)=0, "", SUMIF(Penalty!E:E,PlayerTable!E97,Penalty!H:H))</f>
        <v/>
      </c>
      <c r="O97" s="126" t="str">
        <f t="shared" si="2"/>
        <v>insert into temp_stats (player_id, goals, assists, pen_min) values (302,0,0,0);</v>
      </c>
    </row>
    <row r="98" spans="1:15" x14ac:dyDescent="0.25">
      <c r="A98" s="39" t="s">
        <v>552</v>
      </c>
      <c r="B98" s="144">
        <v>294</v>
      </c>
      <c r="C98" s="126" t="s">
        <v>118</v>
      </c>
      <c r="D98" s="167">
        <v>112</v>
      </c>
      <c r="E98" s="127">
        <v>5011</v>
      </c>
      <c r="F98" s="128" t="s">
        <v>481</v>
      </c>
      <c r="G98" s="126" t="s">
        <v>29</v>
      </c>
      <c r="H98" s="126" t="s">
        <v>130</v>
      </c>
      <c r="I98" s="167">
        <f>COUNTIF(GameStats!E:E,PlayerTable!E98)</f>
        <v>0</v>
      </c>
      <c r="J98" s="167">
        <f>COUNTIF(GameStats!G:I, PlayerTable!E98)</f>
        <v>0</v>
      </c>
      <c r="K98" s="167">
        <f t="shared" si="3"/>
        <v>0</v>
      </c>
      <c r="L98" s="130" t="str">
        <f>IF(COUNTIF(Penalty!E:E, PlayerTable!E98)=0, "", SUMIF(Penalty!E:E,PlayerTable!E98,Penalty!H:H))</f>
        <v/>
      </c>
      <c r="M98" s="166"/>
      <c r="O98" s="126" t="str">
        <f t="shared" si="2"/>
        <v>insert into temp_stats (player_id, goals, assists, pen_min) values (294,0,0,0);</v>
      </c>
    </row>
    <row r="99" spans="1:15" x14ac:dyDescent="0.25">
      <c r="A99" s="39" t="s">
        <v>552</v>
      </c>
      <c r="B99" s="128" t="s">
        <v>567</v>
      </c>
      <c r="C99" s="126" t="s">
        <v>118</v>
      </c>
      <c r="D99" s="167">
        <v>138</v>
      </c>
      <c r="E99" s="157">
        <v>5027</v>
      </c>
      <c r="F99" s="128" t="s">
        <v>487</v>
      </c>
      <c r="G99" s="126" t="s">
        <v>450</v>
      </c>
      <c r="H99" s="126" t="s">
        <v>418</v>
      </c>
      <c r="I99" s="167">
        <f>COUNTIF(GameStats!E:E,PlayerTable!E99)</f>
        <v>0</v>
      </c>
      <c r="J99" s="167">
        <f>COUNTIF(GameStats!G:I, PlayerTable!E99)</f>
        <v>0</v>
      </c>
      <c r="K99" s="167">
        <f t="shared" si="3"/>
        <v>0</v>
      </c>
      <c r="L99" s="130" t="str">
        <f>IF(COUNTIF(Penalty!E:E, PlayerTable!E99)=0, "", SUMIF(Penalty!E:E,PlayerTable!E99,Penalty!H:H))</f>
        <v/>
      </c>
      <c r="M99" s="156"/>
      <c r="O99" s="126" t="str">
        <f t="shared" si="2"/>
        <v>insert into temp_stats (player_id, goals, assists, pen_min) values (298,0,0,0);</v>
      </c>
    </row>
    <row r="100" spans="1:15" x14ac:dyDescent="0.25">
      <c r="A100" s="39" t="s">
        <v>552</v>
      </c>
      <c r="B100" s="144">
        <v>295</v>
      </c>
      <c r="C100" s="126" t="s">
        <v>118</v>
      </c>
      <c r="D100" s="167">
        <v>120</v>
      </c>
      <c r="E100" s="127">
        <v>5023</v>
      </c>
      <c r="F100" s="128" t="s">
        <v>508</v>
      </c>
      <c r="G100" s="126" t="s">
        <v>417</v>
      </c>
      <c r="H100" s="126" t="s">
        <v>418</v>
      </c>
      <c r="I100" s="167">
        <f>COUNTIF(GameStats!E:E,PlayerTable!E100)</f>
        <v>0</v>
      </c>
      <c r="J100" s="167">
        <f>COUNTIF(GameStats!G:I, PlayerTable!E100)</f>
        <v>0</v>
      </c>
      <c r="K100" s="167">
        <f t="shared" si="3"/>
        <v>0</v>
      </c>
      <c r="L100" s="130" t="str">
        <f>IF(COUNTIF(Penalty!E:E, PlayerTable!E100)=0, "", SUMIF(Penalty!E:E,PlayerTable!E100,Penalty!H:H))</f>
        <v/>
      </c>
      <c r="M100" s="166"/>
      <c r="O100" s="126" t="str">
        <f t="shared" si="2"/>
        <v>insert into temp_stats (player_id, goals, assists, pen_min) values (295,0,0,0);</v>
      </c>
    </row>
    <row r="101" spans="1:15" x14ac:dyDescent="0.25">
      <c r="A101" s="39" t="s">
        <v>552</v>
      </c>
      <c r="B101" s="123" t="s">
        <v>568</v>
      </c>
      <c r="C101" s="126" t="s">
        <v>118</v>
      </c>
      <c r="D101" s="167">
        <v>151</v>
      </c>
      <c r="E101" s="157">
        <v>5029</v>
      </c>
      <c r="F101" s="128" t="s">
        <v>488</v>
      </c>
      <c r="G101" s="126" t="s">
        <v>468</v>
      </c>
      <c r="H101" s="126" t="s">
        <v>418</v>
      </c>
      <c r="I101" s="167">
        <f>COUNTIF(GameStats!E:E,PlayerTable!E101)</f>
        <v>0</v>
      </c>
      <c r="J101" s="167">
        <f>COUNTIF(GameStats!G:I, PlayerTable!E101)</f>
        <v>0</v>
      </c>
      <c r="K101" s="167">
        <f t="shared" si="3"/>
        <v>0</v>
      </c>
      <c r="L101" s="130" t="str">
        <f>IF(COUNTIF(Penalty!E:E, PlayerTable!E101)=0, "", SUMIF(Penalty!E:E,PlayerTable!E101,Penalty!H:H))</f>
        <v/>
      </c>
      <c r="O101" s="126" t="str">
        <f t="shared" si="2"/>
        <v>insert into temp_stats (player_id, goals, assists, pen_min) values (299,0,0,0);</v>
      </c>
    </row>
    <row r="102" spans="1:15" x14ac:dyDescent="0.25">
      <c r="A102" s="39" t="s">
        <v>552</v>
      </c>
      <c r="B102" s="144">
        <v>296</v>
      </c>
      <c r="C102" s="126" t="s">
        <v>118</v>
      </c>
      <c r="D102" s="167">
        <v>127</v>
      </c>
      <c r="E102" s="127">
        <v>5026</v>
      </c>
      <c r="F102" s="128" t="s">
        <v>502</v>
      </c>
      <c r="G102" s="126" t="s">
        <v>24</v>
      </c>
      <c r="H102" s="126" t="s">
        <v>133</v>
      </c>
      <c r="I102" s="167">
        <f>COUNTIF(GameStats!E:E,PlayerTable!E102)</f>
        <v>0</v>
      </c>
      <c r="J102" s="167">
        <f>COUNTIF(GameStats!G:I, PlayerTable!E102)</f>
        <v>0</v>
      </c>
      <c r="K102" s="167">
        <f t="shared" si="3"/>
        <v>0</v>
      </c>
      <c r="L102" s="130" t="str">
        <f>IF(COUNTIF(Penalty!E:E, PlayerTable!E102)=0, "", SUMIF(Penalty!E:E,PlayerTable!E102,Penalty!H:H))</f>
        <v/>
      </c>
      <c r="O102" s="126" t="str">
        <f t="shared" si="2"/>
        <v>insert into temp_stats (player_id, goals, assists, pen_min) values (296,0,0,0);</v>
      </c>
    </row>
    <row r="103" spans="1:15" x14ac:dyDescent="0.25">
      <c r="A103" s="39" t="s">
        <v>552</v>
      </c>
      <c r="B103" s="144">
        <v>297</v>
      </c>
      <c r="C103" s="126" t="s">
        <v>118</v>
      </c>
      <c r="D103" s="167">
        <v>128</v>
      </c>
      <c r="E103" s="127">
        <v>5013</v>
      </c>
      <c r="F103" s="128" t="s">
        <v>484</v>
      </c>
      <c r="G103" s="126" t="s">
        <v>62</v>
      </c>
      <c r="H103" s="126" t="s">
        <v>133</v>
      </c>
      <c r="I103" s="167">
        <f>COUNTIF(GameStats!E:E,PlayerTable!E103)</f>
        <v>0</v>
      </c>
      <c r="J103" s="167">
        <f>COUNTIF(GameStats!G:I, PlayerTable!E103)</f>
        <v>0</v>
      </c>
      <c r="K103" s="167">
        <f t="shared" si="3"/>
        <v>0</v>
      </c>
      <c r="L103" s="130" t="str">
        <f>IF(COUNTIF(Penalty!E:E, PlayerTable!E103)=0, "", SUMIF(Penalty!E:E,PlayerTable!E103,Penalty!H:H))</f>
        <v/>
      </c>
      <c r="M103" s="166"/>
      <c r="O103" s="126" t="str">
        <f t="shared" si="2"/>
        <v>insert into temp_stats (player_id, goals, assists, pen_min) values (297,0,0,0);</v>
      </c>
    </row>
    <row r="104" spans="1:15" x14ac:dyDescent="0.25">
      <c r="A104" s="39" t="s">
        <v>552</v>
      </c>
      <c r="B104" s="123" t="s">
        <v>569</v>
      </c>
      <c r="C104" s="126" t="s">
        <v>118</v>
      </c>
      <c r="D104" s="167">
        <v>165</v>
      </c>
      <c r="E104" s="157">
        <v>5030</v>
      </c>
      <c r="F104" s="128" t="s">
        <v>518</v>
      </c>
      <c r="G104" s="126" t="s">
        <v>471</v>
      </c>
      <c r="H104" s="126" t="s">
        <v>472</v>
      </c>
      <c r="I104" s="167">
        <f>COUNTIF(GameStats!E:E,PlayerTable!E104)</f>
        <v>0</v>
      </c>
      <c r="J104" s="167">
        <f>COUNTIF(GameStats!G:I, PlayerTable!E104)</f>
        <v>0</v>
      </c>
      <c r="K104" s="167">
        <f t="shared" si="3"/>
        <v>0</v>
      </c>
      <c r="L104" s="130" t="str">
        <f>IF(COUNTIF(Penalty!E:E, PlayerTable!E104)=0, "", SUMIF(Penalty!E:E,PlayerTable!E104,Penalty!H:H))</f>
        <v/>
      </c>
      <c r="O104" s="126" t="str">
        <f t="shared" ref="O104:O110" si="4">CONCATENATE($O$1,B104,",",I104,",",J104,",",IF(ISNUMBER(L104),L104,"0"),");")</f>
        <v>insert into temp_stats (player_id, goals, assists, pen_min) values (300,0,0,0);</v>
      </c>
    </row>
    <row r="105" spans="1:15" hidden="1" x14ac:dyDescent="0.25">
      <c r="B105" s="144"/>
      <c r="C105" s="126" t="s">
        <v>139</v>
      </c>
      <c r="D105" s="166"/>
      <c r="E105" s="127">
        <v>6001</v>
      </c>
      <c r="F105" s="128" t="s">
        <v>485</v>
      </c>
      <c r="G105" s="126" t="s">
        <v>47</v>
      </c>
      <c r="H105" s="126" t="s">
        <v>154</v>
      </c>
      <c r="I105" s="167">
        <f>COUNTIF(GameStats!E:E,PlayerTable!E105)</f>
        <v>0</v>
      </c>
      <c r="J105" s="167">
        <f>COUNTIF(GameStats!G:I, PlayerTable!E105)</f>
        <v>0</v>
      </c>
      <c r="K105" s="167">
        <f t="shared" si="3"/>
        <v>0</v>
      </c>
      <c r="L105" s="130" t="str">
        <f>IF(COUNTIF(Penalty!E:E, PlayerTable!E105)=0, "", SUMIF(Penalty!E:E,PlayerTable!E105,Penalty!H:H))</f>
        <v/>
      </c>
      <c r="M105" s="166"/>
      <c r="O105" s="126" t="str">
        <f t="shared" si="4"/>
        <v>insert into temp_stats (player_id, goals, assists, pen_min) values (,0,0,0);</v>
      </c>
    </row>
    <row r="106" spans="1:15" hidden="1" x14ac:dyDescent="0.25">
      <c r="B106" s="144"/>
      <c r="C106" s="126" t="s">
        <v>139</v>
      </c>
      <c r="D106" s="166"/>
      <c r="E106" s="127">
        <v>6004</v>
      </c>
      <c r="F106" s="128" t="s">
        <v>505</v>
      </c>
      <c r="G106" s="126" t="s">
        <v>143</v>
      </c>
      <c r="H106" s="126" t="s">
        <v>144</v>
      </c>
      <c r="I106" s="167">
        <f>COUNTIF(GameStats!E:E,PlayerTable!E106)</f>
        <v>0</v>
      </c>
      <c r="J106" s="167">
        <f>COUNTIF(GameStats!G:I, PlayerTable!E106)</f>
        <v>0</v>
      </c>
      <c r="K106" s="167">
        <f t="shared" si="3"/>
        <v>0</v>
      </c>
      <c r="L106" s="130" t="str">
        <f>IF(COUNTIF(Penalty!E:E, PlayerTable!E106)=0, "", SUMIF(Penalty!E:E,PlayerTable!E106,Penalty!H:H))</f>
        <v/>
      </c>
      <c r="M106" s="166"/>
      <c r="O106" s="126" t="str">
        <f t="shared" si="4"/>
        <v>insert into temp_stats (player_id, goals, assists, pen_min) values (,0,0,0);</v>
      </c>
    </row>
    <row r="107" spans="1:15" hidden="1" x14ac:dyDescent="0.25">
      <c r="B107" s="144"/>
      <c r="C107" s="126" t="s">
        <v>139</v>
      </c>
      <c r="D107" s="166"/>
      <c r="E107" s="127">
        <v>6025</v>
      </c>
      <c r="F107" s="128" t="s">
        <v>488</v>
      </c>
      <c r="G107" s="126" t="s">
        <v>429</v>
      </c>
      <c r="H107" s="126" t="s">
        <v>430</v>
      </c>
      <c r="I107" s="167">
        <f>COUNTIF(GameStats!E:E,PlayerTable!E107)</f>
        <v>0</v>
      </c>
      <c r="J107" s="167">
        <f>COUNTIF(GameStats!G:I, PlayerTable!E107)</f>
        <v>0</v>
      </c>
      <c r="K107" s="167">
        <f t="shared" si="3"/>
        <v>0</v>
      </c>
      <c r="L107" s="130" t="str">
        <f>IF(COUNTIF(Penalty!E:E, PlayerTable!E107)=0, "", SUMIF(Penalty!E:E,PlayerTable!E107,Penalty!H:H))</f>
        <v/>
      </c>
      <c r="M107" s="166"/>
      <c r="O107" s="126" t="str">
        <f t="shared" si="4"/>
        <v>insert into temp_stats (player_id, goals, assists, pen_min) values (,0,0,0);</v>
      </c>
    </row>
    <row r="108" spans="1:15" hidden="1" x14ac:dyDescent="0.25">
      <c r="C108" s="126" t="s">
        <v>139</v>
      </c>
      <c r="F108" s="128" t="s">
        <v>497</v>
      </c>
      <c r="G108" s="126" t="s">
        <v>425</v>
      </c>
      <c r="H108" s="126" t="s">
        <v>572</v>
      </c>
      <c r="I108" s="167">
        <f>COUNTIF(GameStats!E:E,PlayerTable!E108)</f>
        <v>0</v>
      </c>
      <c r="J108" s="167">
        <f>COUNTIF(GameStats!G:I, PlayerTable!E108)</f>
        <v>0</v>
      </c>
      <c r="K108" s="167">
        <f t="shared" si="3"/>
        <v>0</v>
      </c>
      <c r="L108" s="130" t="str">
        <f>IF(COUNTIF(Penalty!E:E, PlayerTable!E108)=0, "", SUMIF(Penalty!E:E,PlayerTable!E108,Penalty!H:H))</f>
        <v/>
      </c>
      <c r="M108" s="137"/>
      <c r="N108" s="137"/>
      <c r="O108" s="126" t="str">
        <f t="shared" si="4"/>
        <v>insert into temp_stats (player_id, goals, assists, pen_min) values (,0,0,0);</v>
      </c>
    </row>
    <row r="109" spans="1:15" hidden="1" x14ac:dyDescent="0.25">
      <c r="B109" s="157"/>
      <c r="C109" s="126" t="s">
        <v>139</v>
      </c>
      <c r="D109" s="166"/>
      <c r="E109" s="167">
        <v>6006</v>
      </c>
      <c r="F109" s="128" t="s">
        <v>478</v>
      </c>
      <c r="G109" s="126" t="s">
        <v>145</v>
      </c>
      <c r="H109" s="126" t="s">
        <v>140</v>
      </c>
      <c r="I109" s="167">
        <f>COUNTIF(GameStats!E:E,PlayerTable!E109)</f>
        <v>0</v>
      </c>
      <c r="J109" s="167">
        <f>COUNTIF(GameStats!G:I, PlayerTable!E109)</f>
        <v>0</v>
      </c>
      <c r="K109" s="167">
        <f t="shared" si="3"/>
        <v>0</v>
      </c>
      <c r="L109" s="130" t="str">
        <f>IF(COUNTIF(Penalty!E:E, PlayerTable!E109)=0, "", SUMIF(Penalty!E:E,PlayerTable!E109,Penalty!H:H))</f>
        <v/>
      </c>
      <c r="M109" s="166"/>
      <c r="N109" s="137"/>
      <c r="O109" s="126" t="str">
        <f t="shared" si="4"/>
        <v>insert into temp_stats (player_id, goals, assists, pen_min) values (,0,0,0);</v>
      </c>
    </row>
    <row r="110" spans="1:15" hidden="1" x14ac:dyDescent="0.25">
      <c r="B110" s="157"/>
      <c r="C110" s="126" t="s">
        <v>139</v>
      </c>
      <c r="D110" s="166"/>
      <c r="E110" s="167">
        <v>6007</v>
      </c>
      <c r="F110" s="128" t="s">
        <v>494</v>
      </c>
      <c r="G110" s="126" t="s">
        <v>111</v>
      </c>
      <c r="H110" s="126" t="s">
        <v>146</v>
      </c>
      <c r="I110" s="167">
        <f>COUNTIF(GameStats!E:E,PlayerTable!E110)</f>
        <v>0</v>
      </c>
      <c r="J110" s="167">
        <f>COUNTIF(GameStats!G:I, PlayerTable!E110)</f>
        <v>0</v>
      </c>
      <c r="K110" s="167">
        <f t="shared" si="3"/>
        <v>0</v>
      </c>
      <c r="L110" s="130" t="str">
        <f>IF(COUNTIF(Penalty!E:E, PlayerTable!E110)=0, "", SUMIF(Penalty!E:E,PlayerTable!E110,Penalty!H:H))</f>
        <v/>
      </c>
      <c r="M110" s="166"/>
      <c r="O110" s="126" t="str">
        <f t="shared" si="4"/>
        <v>insert into temp_stats (player_id, goals, assists, pen_min) values (,0,0,0);</v>
      </c>
    </row>
    <row r="111" spans="1:15" hidden="1" x14ac:dyDescent="0.25">
      <c r="C111" s="166" t="s">
        <v>139</v>
      </c>
      <c r="F111" s="128" t="s">
        <v>518</v>
      </c>
      <c r="G111" s="166" t="s">
        <v>111</v>
      </c>
      <c r="H111" s="166" t="s">
        <v>573</v>
      </c>
      <c r="I111" s="167">
        <f>COUNTIF(GameStats!E:E,PlayerTable!E111)</f>
        <v>0</v>
      </c>
      <c r="J111" s="167">
        <f>COUNTIF(GameStats!G:I, PlayerTable!E111)</f>
        <v>0</v>
      </c>
      <c r="K111" s="167">
        <f t="shared" si="3"/>
        <v>0</v>
      </c>
      <c r="L111" s="130" t="str">
        <f>IF(COUNTIF(Penalty!E:E, PlayerTable!E111)=0, "", SUMIF(Penalty!E:E,PlayerTable!E111,Penalty!H:H))</f>
        <v/>
      </c>
    </row>
    <row r="112" spans="1:15" hidden="1" x14ac:dyDescent="0.25">
      <c r="C112" s="166" t="s">
        <v>139</v>
      </c>
      <c r="D112" s="166"/>
      <c r="E112" s="167">
        <v>6030</v>
      </c>
      <c r="F112" s="128" t="s">
        <v>512</v>
      </c>
      <c r="G112" s="166" t="s">
        <v>473</v>
      </c>
      <c r="H112" s="166" t="s">
        <v>474</v>
      </c>
      <c r="I112" s="167">
        <f>COUNTIF(GameStats!E:E,PlayerTable!E112)</f>
        <v>0</v>
      </c>
      <c r="J112" s="167">
        <f>COUNTIF(GameStats!G:I, PlayerTable!E112)</f>
        <v>0</v>
      </c>
      <c r="K112" s="167">
        <f t="shared" si="3"/>
        <v>0</v>
      </c>
      <c r="L112" s="130" t="str">
        <f>IF(COUNTIF(Penalty!E:E, PlayerTable!E112)=0, "", SUMIF(Penalty!E:E,PlayerTable!E112,Penalty!H:H))</f>
        <v/>
      </c>
    </row>
    <row r="113" spans="1:13" hidden="1" x14ac:dyDescent="0.25">
      <c r="C113" s="166" t="s">
        <v>139</v>
      </c>
      <c r="D113" s="166"/>
      <c r="E113" s="110">
        <v>6032</v>
      </c>
      <c r="F113" s="128" t="s">
        <v>487</v>
      </c>
      <c r="G113" s="166" t="s">
        <v>292</v>
      </c>
      <c r="H113" s="166" t="s">
        <v>462</v>
      </c>
      <c r="I113" s="167">
        <f>COUNTIF(GameStats!E:E,PlayerTable!E113)</f>
        <v>0</v>
      </c>
      <c r="J113" s="167">
        <f>COUNTIF(GameStats!G:I, PlayerTable!E113)</f>
        <v>0</v>
      </c>
      <c r="K113" s="167">
        <f t="shared" si="3"/>
        <v>0</v>
      </c>
      <c r="L113" s="130" t="str">
        <f>IF(COUNTIF(Penalty!E:E, PlayerTable!E113)=0, "", SUMIF(Penalty!E:E,PlayerTable!E113,Penalty!H:H))</f>
        <v/>
      </c>
    </row>
    <row r="114" spans="1:13" hidden="1" x14ac:dyDescent="0.25">
      <c r="B114" s="157"/>
      <c r="C114" s="166" t="s">
        <v>139</v>
      </c>
      <c r="D114" s="166"/>
      <c r="E114" s="167">
        <v>6009</v>
      </c>
      <c r="F114" s="128" t="s">
        <v>526</v>
      </c>
      <c r="G114" s="166" t="s">
        <v>160</v>
      </c>
      <c r="H114" s="166" t="s">
        <v>63</v>
      </c>
      <c r="I114" s="167">
        <f>COUNTIF(GameStats!E:E,PlayerTable!E114)</f>
        <v>0</v>
      </c>
      <c r="J114" s="167">
        <f>COUNTIF(GameStats!G:I, PlayerTable!E114)</f>
        <v>0</v>
      </c>
      <c r="K114" s="167">
        <f t="shared" si="3"/>
        <v>0</v>
      </c>
      <c r="L114" s="130" t="str">
        <f>IF(COUNTIF(Penalty!E:E, PlayerTable!E114)=0, "", SUMIF(Penalty!E:E,PlayerTable!E114,Penalty!H:H))</f>
        <v/>
      </c>
      <c r="M114" s="166"/>
    </row>
    <row r="115" spans="1:13" hidden="1" x14ac:dyDescent="0.25">
      <c r="B115" s="157"/>
      <c r="C115" s="166" t="s">
        <v>139</v>
      </c>
      <c r="D115" s="166"/>
      <c r="E115" s="167">
        <v>6027</v>
      </c>
      <c r="F115" s="128" t="s">
        <v>519</v>
      </c>
      <c r="G115" s="166" t="s">
        <v>70</v>
      </c>
      <c r="H115" s="166" t="s">
        <v>432</v>
      </c>
      <c r="I115" s="167">
        <f>COUNTIF(GameStats!E:E,PlayerTable!E115)</f>
        <v>0</v>
      </c>
      <c r="J115" s="167">
        <f>COUNTIF(GameStats!G:I, PlayerTable!E115)</f>
        <v>0</v>
      </c>
      <c r="K115" s="167">
        <f t="shared" si="3"/>
        <v>0</v>
      </c>
      <c r="L115" s="130" t="str">
        <f>IF(COUNTIF(Penalty!E:E, PlayerTable!E115)=0, "", SUMIF(Penalty!E:E,PlayerTable!E115,Penalty!H:H))</f>
        <v/>
      </c>
      <c r="M115" s="166"/>
    </row>
    <row r="116" spans="1:13" hidden="1" x14ac:dyDescent="0.25">
      <c r="C116" s="166" t="s">
        <v>139</v>
      </c>
      <c r="F116" s="128" t="s">
        <v>576</v>
      </c>
      <c r="G116" s="166" t="s">
        <v>574</v>
      </c>
      <c r="H116" s="166" t="s">
        <v>575</v>
      </c>
      <c r="I116" s="167">
        <f>COUNTIF(GameStats!E:E,PlayerTable!E116)</f>
        <v>0</v>
      </c>
      <c r="J116" s="167">
        <f>COUNTIF(GameStats!G:I, PlayerTable!E116)</f>
        <v>0</v>
      </c>
      <c r="K116" s="167">
        <f t="shared" si="3"/>
        <v>0</v>
      </c>
      <c r="L116" s="130" t="str">
        <f>IF(COUNTIF(Penalty!E:E, PlayerTable!E116)=0, "", SUMIF(Penalty!E:E,PlayerTable!E116,Penalty!H:H))</f>
        <v/>
      </c>
    </row>
    <row r="117" spans="1:13" hidden="1" x14ac:dyDescent="0.25">
      <c r="C117" s="166" t="s">
        <v>139</v>
      </c>
      <c r="F117" s="128" t="s">
        <v>577</v>
      </c>
      <c r="G117" s="166" t="s">
        <v>100</v>
      </c>
      <c r="H117" s="166" t="s">
        <v>575</v>
      </c>
      <c r="I117" s="167">
        <f>COUNTIF(GameStats!E:E,PlayerTable!E117)</f>
        <v>0</v>
      </c>
      <c r="J117" s="167">
        <f>COUNTIF(GameStats!G:I, PlayerTable!E117)</f>
        <v>0</v>
      </c>
      <c r="K117" s="167">
        <f t="shared" si="3"/>
        <v>0</v>
      </c>
      <c r="L117" s="130" t="str">
        <f>IF(COUNTIF(Penalty!E:E, PlayerTable!E117)=0, "", SUMIF(Penalty!E:E,PlayerTable!E117,Penalty!H:H))</f>
        <v/>
      </c>
    </row>
    <row r="118" spans="1:13" hidden="1" x14ac:dyDescent="0.25">
      <c r="C118" s="166" t="s">
        <v>139</v>
      </c>
      <c r="D118" s="166"/>
      <c r="E118" s="110">
        <v>6033</v>
      </c>
      <c r="F118" s="128" t="s">
        <v>507</v>
      </c>
      <c r="G118" s="166" t="s">
        <v>460</v>
      </c>
      <c r="H118" s="166" t="s">
        <v>461</v>
      </c>
      <c r="I118" s="167">
        <f>COUNTIF(GameStats!E:E,PlayerTable!E118)</f>
        <v>0</v>
      </c>
      <c r="J118" s="167">
        <f>COUNTIF(GameStats!G:I, PlayerTable!E118)</f>
        <v>0</v>
      </c>
      <c r="K118" s="167">
        <f t="shared" si="3"/>
        <v>0</v>
      </c>
      <c r="L118" s="130" t="str">
        <f>IF(COUNTIF(Penalty!E:E, PlayerTable!E118)=0, "", SUMIF(Penalty!E:E,PlayerTable!E118,Penalty!H:H))</f>
        <v/>
      </c>
    </row>
    <row r="119" spans="1:13" hidden="1" x14ac:dyDescent="0.25">
      <c r="B119" s="157"/>
      <c r="C119" s="166" t="s">
        <v>139</v>
      </c>
      <c r="D119" s="166"/>
      <c r="E119" s="167">
        <v>6026</v>
      </c>
      <c r="F119" s="128" t="s">
        <v>513</v>
      </c>
      <c r="G119" s="166" t="s">
        <v>55</v>
      </c>
      <c r="H119" s="166" t="s">
        <v>431</v>
      </c>
      <c r="I119" s="167">
        <f>COUNTIF(GameStats!E:E,PlayerTable!E119)</f>
        <v>0</v>
      </c>
      <c r="J119" s="167">
        <f>COUNTIF(GameStats!G:I, PlayerTable!E119)</f>
        <v>0</v>
      </c>
      <c r="K119" s="167">
        <f t="shared" si="3"/>
        <v>0</v>
      </c>
      <c r="L119" s="130" t="str">
        <f>IF(COUNTIF(Penalty!E:E, PlayerTable!E119)=0, "", SUMIF(Penalty!E:E,PlayerTable!E119,Penalty!H:H))</f>
        <v/>
      </c>
      <c r="M119" s="166"/>
    </row>
    <row r="120" spans="1:13" hidden="1" x14ac:dyDescent="0.25">
      <c r="C120" s="166" t="s">
        <v>139</v>
      </c>
      <c r="F120" s="128" t="s">
        <v>507</v>
      </c>
      <c r="G120" s="166" t="s">
        <v>473</v>
      </c>
      <c r="H120" s="166" t="s">
        <v>578</v>
      </c>
      <c r="I120" s="167">
        <f>COUNTIF(GameStats!E:E,PlayerTable!E120)</f>
        <v>0</v>
      </c>
      <c r="J120" s="167">
        <f>COUNTIF(GameStats!G:I, PlayerTable!E120)</f>
        <v>0</v>
      </c>
      <c r="K120" s="167">
        <f t="shared" si="3"/>
        <v>0</v>
      </c>
      <c r="L120" s="130" t="str">
        <f>IF(COUNTIF(Penalty!E:E, PlayerTable!E120)=0, "", SUMIF(Penalty!E:E,PlayerTable!E120,Penalty!H:H))</f>
        <v/>
      </c>
    </row>
    <row r="121" spans="1:13" hidden="1" x14ac:dyDescent="0.25">
      <c r="C121" s="166" t="s">
        <v>139</v>
      </c>
      <c r="F121" s="128" t="s">
        <v>523</v>
      </c>
      <c r="G121" s="166" t="s">
        <v>20</v>
      </c>
      <c r="H121" s="166" t="s">
        <v>579</v>
      </c>
      <c r="I121" s="167">
        <f>COUNTIF(GameStats!E:E,PlayerTable!E121)</f>
        <v>0</v>
      </c>
      <c r="J121" s="167">
        <f>COUNTIF(GameStats!G:I, PlayerTable!E121)</f>
        <v>0</v>
      </c>
      <c r="K121" s="167">
        <f t="shared" si="3"/>
        <v>0</v>
      </c>
      <c r="L121" s="130" t="str">
        <f>IF(COUNTIF(Penalty!E:E, PlayerTable!E121)=0, "", SUMIF(Penalty!E:E,PlayerTable!E121,Penalty!H:H))</f>
        <v/>
      </c>
    </row>
    <row r="122" spans="1:13" hidden="1" x14ac:dyDescent="0.25">
      <c r="C122" s="166" t="s">
        <v>139</v>
      </c>
      <c r="F122" s="128" t="s">
        <v>532</v>
      </c>
      <c r="G122" s="166" t="s">
        <v>324</v>
      </c>
      <c r="H122" s="166" t="s">
        <v>580</v>
      </c>
      <c r="I122" s="167">
        <f>COUNTIF(GameStats!E:E,PlayerTable!E122)</f>
        <v>0</v>
      </c>
      <c r="J122" s="167">
        <f>COUNTIF(GameStats!G:I, PlayerTable!E122)</f>
        <v>0</v>
      </c>
      <c r="K122" s="167">
        <f t="shared" si="3"/>
        <v>0</v>
      </c>
      <c r="L122" s="130" t="str">
        <f>IF(COUNTIF(Penalty!E:E, PlayerTable!E122)=0, "", SUMIF(Penalty!E:E,PlayerTable!E122,Penalty!H:H))</f>
        <v/>
      </c>
    </row>
    <row r="123" spans="1:13" hidden="1" x14ac:dyDescent="0.25">
      <c r="B123" s="157"/>
      <c r="C123" s="166" t="s">
        <v>139</v>
      </c>
      <c r="D123" s="166"/>
      <c r="E123" s="167">
        <v>6016</v>
      </c>
      <c r="F123" s="128" t="s">
        <v>501</v>
      </c>
      <c r="G123" s="166" t="s">
        <v>73</v>
      </c>
      <c r="H123" s="166" t="s">
        <v>148</v>
      </c>
      <c r="I123" s="167">
        <f>COUNTIF(GameStats!E:E,PlayerTable!E123)</f>
        <v>0</v>
      </c>
      <c r="J123" s="167">
        <f>COUNTIF(GameStats!G:I, PlayerTable!E123)</f>
        <v>0</v>
      </c>
      <c r="K123" s="167">
        <f t="shared" si="3"/>
        <v>0</v>
      </c>
      <c r="L123" s="130" t="str">
        <f>IF(COUNTIF(Penalty!E:E, PlayerTable!E123)=0, "", SUMIF(Penalty!E:E,PlayerTable!E123,Penalty!H:H))</f>
        <v/>
      </c>
      <c r="M123" s="166"/>
    </row>
    <row r="124" spans="1:13" hidden="1" x14ac:dyDescent="0.25">
      <c r="A124" s="39" t="s">
        <v>552</v>
      </c>
      <c r="B124" s="157"/>
      <c r="C124" s="166" t="s">
        <v>161</v>
      </c>
      <c r="D124" s="166"/>
      <c r="E124" s="167">
        <v>7002</v>
      </c>
      <c r="F124" s="128" t="s">
        <v>501</v>
      </c>
      <c r="G124" s="166" t="s">
        <v>62</v>
      </c>
      <c r="H124" s="166" t="s">
        <v>180</v>
      </c>
      <c r="I124" s="167">
        <f>COUNTIF(GameStats!E:E,PlayerTable!E124)</f>
        <v>0</v>
      </c>
      <c r="J124" s="167">
        <f>COUNTIF(GameStats!G:I, PlayerTable!E124)</f>
        <v>0</v>
      </c>
      <c r="K124" s="167">
        <f t="shared" si="3"/>
        <v>0</v>
      </c>
      <c r="L124" s="130" t="str">
        <f>IF(COUNTIF(Penalty!E:E, PlayerTable!E124)=0, "", SUMIF(Penalty!E:E,PlayerTable!E124,Penalty!H:H))</f>
        <v/>
      </c>
    </row>
    <row r="125" spans="1:13" hidden="1" x14ac:dyDescent="0.25">
      <c r="A125" s="39" t="s">
        <v>552</v>
      </c>
      <c r="B125" s="157"/>
      <c r="C125" s="166" t="s">
        <v>161</v>
      </c>
      <c r="D125" s="166"/>
      <c r="E125" s="167">
        <v>7003</v>
      </c>
      <c r="F125" s="128" t="s">
        <v>502</v>
      </c>
      <c r="G125" s="166" t="s">
        <v>176</v>
      </c>
      <c r="H125" s="166" t="s">
        <v>177</v>
      </c>
      <c r="I125" s="167">
        <f>COUNTIF(GameStats!E:E,PlayerTable!E125)</f>
        <v>0</v>
      </c>
      <c r="J125" s="167">
        <f>COUNTIF(GameStats!G:I, PlayerTable!E125)</f>
        <v>0</v>
      </c>
      <c r="K125" s="167">
        <f t="shared" si="3"/>
        <v>0</v>
      </c>
      <c r="L125" s="130" t="str">
        <f>IF(COUNTIF(Penalty!E:E, PlayerTable!E125)=0, "", SUMIF(Penalty!E:E,PlayerTable!E125,Penalty!H:H))</f>
        <v/>
      </c>
    </row>
    <row r="126" spans="1:13" hidden="1" x14ac:dyDescent="0.25">
      <c r="A126" s="39" t="s">
        <v>552</v>
      </c>
      <c r="B126" s="157"/>
      <c r="C126" s="166" t="s">
        <v>161</v>
      </c>
      <c r="D126" s="166"/>
      <c r="E126" s="167">
        <v>7004</v>
      </c>
      <c r="F126" s="128" t="s">
        <v>503</v>
      </c>
      <c r="G126" s="166" t="s">
        <v>62</v>
      </c>
      <c r="H126" s="166" t="s">
        <v>178</v>
      </c>
      <c r="I126" s="167">
        <f>COUNTIF(GameStats!E:E,PlayerTable!E126)</f>
        <v>0</v>
      </c>
      <c r="J126" s="167">
        <f>COUNTIF(GameStats!G:I, PlayerTable!E126)</f>
        <v>0</v>
      </c>
      <c r="K126" s="167">
        <f t="shared" si="3"/>
        <v>0</v>
      </c>
      <c r="L126" s="130" t="str">
        <f>IF(COUNTIF(Penalty!E:E, PlayerTable!E126)=0, "", SUMIF(Penalty!E:E,PlayerTable!E126,Penalty!H:H))</f>
        <v/>
      </c>
    </row>
    <row r="127" spans="1:13" hidden="1" x14ac:dyDescent="0.25">
      <c r="A127" s="39" t="s">
        <v>552</v>
      </c>
      <c r="B127" s="157"/>
      <c r="C127" s="166" t="s">
        <v>161</v>
      </c>
      <c r="D127" s="166"/>
      <c r="E127" s="167">
        <v>7020</v>
      </c>
      <c r="F127" s="128" t="s">
        <v>504</v>
      </c>
      <c r="G127" s="166" t="s">
        <v>143</v>
      </c>
      <c r="H127" s="166" t="s">
        <v>178</v>
      </c>
      <c r="I127" s="167">
        <f>COUNTIF(GameStats!E:E,PlayerTable!E127)</f>
        <v>0</v>
      </c>
      <c r="J127" s="167">
        <f>COUNTIF(GameStats!G:I, PlayerTable!E127)</f>
        <v>0</v>
      </c>
      <c r="K127" s="167">
        <f t="shared" si="3"/>
        <v>0</v>
      </c>
      <c r="L127" s="130" t="str">
        <f>IF(COUNTIF(Penalty!E:E, PlayerTable!E127)=0, "", SUMIF(Penalty!E:E,PlayerTable!E127,Penalty!H:H))</f>
        <v/>
      </c>
      <c r="M127" s="166"/>
    </row>
    <row r="128" spans="1:13" hidden="1" x14ac:dyDescent="0.25">
      <c r="A128" s="39" t="s">
        <v>552</v>
      </c>
      <c r="B128" s="157"/>
      <c r="C128" s="166" t="s">
        <v>161</v>
      </c>
      <c r="D128" s="166"/>
      <c r="E128" s="167">
        <v>7005</v>
      </c>
      <c r="F128" s="128" t="s">
        <v>505</v>
      </c>
      <c r="G128" s="166" t="s">
        <v>170</v>
      </c>
      <c r="H128" s="166" t="s">
        <v>171</v>
      </c>
      <c r="I128" s="167">
        <f>COUNTIF(GameStats!E:E,PlayerTable!E128)</f>
        <v>0</v>
      </c>
      <c r="J128" s="167">
        <f>COUNTIF(GameStats!G:I, PlayerTable!E128)</f>
        <v>0</v>
      </c>
      <c r="K128" s="167">
        <f t="shared" si="3"/>
        <v>0</v>
      </c>
      <c r="L128" s="130" t="str">
        <f>IF(COUNTIF(Penalty!E:E, PlayerTable!E128)=0, "", SUMIF(Penalty!E:E,PlayerTable!E128,Penalty!H:H))</f>
        <v/>
      </c>
    </row>
    <row r="129" spans="1:12" hidden="1" x14ac:dyDescent="0.25">
      <c r="A129" s="39" t="s">
        <v>552</v>
      </c>
      <c r="C129" s="166" t="s">
        <v>161</v>
      </c>
      <c r="D129" s="166"/>
      <c r="E129" s="110">
        <v>7006</v>
      </c>
      <c r="F129" s="128" t="s">
        <v>488</v>
      </c>
      <c r="G129" s="166" t="s">
        <v>41</v>
      </c>
      <c r="H129" s="166" t="s">
        <v>164</v>
      </c>
      <c r="I129" s="167">
        <f>COUNTIF(GameStats!E:E,PlayerTable!E129)</f>
        <v>0</v>
      </c>
      <c r="J129" s="167">
        <f>COUNTIF(GameStats!G:I, PlayerTable!E129)</f>
        <v>0</v>
      </c>
      <c r="K129" s="167">
        <f t="shared" si="3"/>
        <v>0</v>
      </c>
      <c r="L129" s="130" t="str">
        <f>IF(COUNTIF(Penalty!E:E, PlayerTable!E129)=0, "", SUMIF(Penalty!E:E,PlayerTable!E129,Penalty!H:H))</f>
        <v/>
      </c>
    </row>
    <row r="130" spans="1:12" hidden="1" x14ac:dyDescent="0.25">
      <c r="C130" s="166" t="s">
        <v>161</v>
      </c>
      <c r="F130" s="128" t="s">
        <v>531</v>
      </c>
      <c r="G130" s="166" t="s">
        <v>70</v>
      </c>
      <c r="H130" s="166" t="s">
        <v>564</v>
      </c>
      <c r="I130" s="167">
        <f>COUNTIF(GameStats!E:E,PlayerTable!E130)</f>
        <v>0</v>
      </c>
      <c r="J130" s="167">
        <f>COUNTIF(GameStats!G:I, PlayerTable!E130)</f>
        <v>0</v>
      </c>
      <c r="K130" s="167">
        <f t="shared" si="3"/>
        <v>0</v>
      </c>
      <c r="L130" s="130" t="str">
        <f>IF(COUNTIF(Penalty!E:E, PlayerTable!E130)=0, "", SUMIF(Penalty!E:E,PlayerTable!E130,Penalty!H:H))</f>
        <v/>
      </c>
    </row>
    <row r="131" spans="1:12" x14ac:dyDescent="0.25">
      <c r="C131" s="166" t="s">
        <v>161</v>
      </c>
      <c r="F131" s="128" t="s">
        <v>526</v>
      </c>
      <c r="G131" s="166" t="s">
        <v>166</v>
      </c>
      <c r="H131" s="166" t="s">
        <v>163</v>
      </c>
      <c r="I131" s="167">
        <f>COUNTIF(GameStats!E:E,PlayerTable!E131)</f>
        <v>0</v>
      </c>
      <c r="J131" s="167">
        <f>COUNTIF(GameStats!G:I, PlayerTable!E131)</f>
        <v>0</v>
      </c>
      <c r="K131" s="167">
        <f t="shared" ref="K131:K163" si="5">I131+J131</f>
        <v>0</v>
      </c>
      <c r="L131" s="130" t="str">
        <f>IF(COUNTIF(Penalty!E:E, PlayerTable!E131)=0, "", SUMIF(Penalty!E:E,PlayerTable!E131,Penalty!H:H))</f>
        <v/>
      </c>
    </row>
    <row r="132" spans="1:12" x14ac:dyDescent="0.25">
      <c r="A132" s="39" t="s">
        <v>552</v>
      </c>
      <c r="B132" s="157"/>
      <c r="C132" s="166" t="s">
        <v>161</v>
      </c>
      <c r="D132" s="166"/>
      <c r="E132" s="167">
        <v>7012</v>
      </c>
      <c r="F132" s="128" t="s">
        <v>506</v>
      </c>
      <c r="G132" s="166" t="s">
        <v>162</v>
      </c>
      <c r="H132" s="166" t="s">
        <v>163</v>
      </c>
      <c r="I132" s="167">
        <f>COUNTIF(GameStats!E:E,PlayerTable!E132)</f>
        <v>0</v>
      </c>
      <c r="J132" s="167">
        <f>COUNTIF(GameStats!G:I, PlayerTable!E132)</f>
        <v>0</v>
      </c>
      <c r="K132" s="167">
        <f t="shared" si="5"/>
        <v>0</v>
      </c>
      <c r="L132" s="130" t="str">
        <f>IF(COUNTIF(Penalty!E:E, PlayerTable!E132)=0, "", SUMIF(Penalty!E:E,PlayerTable!E132,Penalty!H:H))</f>
        <v/>
      </c>
    </row>
    <row r="133" spans="1:12" x14ac:dyDescent="0.25">
      <c r="A133" s="39" t="s">
        <v>552</v>
      </c>
      <c r="B133" s="157"/>
      <c r="C133" s="166" t="s">
        <v>161</v>
      </c>
      <c r="D133" s="166"/>
      <c r="E133" s="167">
        <v>7013</v>
      </c>
      <c r="F133" s="128" t="s">
        <v>507</v>
      </c>
      <c r="G133" s="166" t="s">
        <v>99</v>
      </c>
      <c r="H133" s="166" t="s">
        <v>163</v>
      </c>
      <c r="I133" s="167">
        <f>COUNTIF(GameStats!E:E,PlayerTable!E133)</f>
        <v>0</v>
      </c>
      <c r="J133" s="167">
        <f>COUNTIF(GameStats!G:I, PlayerTable!E133)</f>
        <v>0</v>
      </c>
      <c r="K133" s="167">
        <f t="shared" si="5"/>
        <v>0</v>
      </c>
      <c r="L133" s="130" t="str">
        <f>IF(COUNTIF(Penalty!E:E, PlayerTable!E133)=0, "", SUMIF(Penalty!E:E,PlayerTable!E133,Penalty!H:H))</f>
        <v/>
      </c>
    </row>
    <row r="134" spans="1:12" x14ac:dyDescent="0.25">
      <c r="A134" s="39" t="s">
        <v>552</v>
      </c>
      <c r="B134" s="157"/>
      <c r="C134" s="166" t="s">
        <v>161</v>
      </c>
      <c r="D134" s="166"/>
      <c r="E134" s="167">
        <v>7014</v>
      </c>
      <c r="F134" s="128" t="s">
        <v>508</v>
      </c>
      <c r="G134" s="166" t="s">
        <v>62</v>
      </c>
      <c r="H134" s="166" t="s">
        <v>179</v>
      </c>
      <c r="I134" s="167">
        <f>COUNTIF(GameStats!E:E,PlayerTable!E134)</f>
        <v>0</v>
      </c>
      <c r="J134" s="167">
        <f>COUNTIF(GameStats!G:I, PlayerTable!E134)</f>
        <v>0</v>
      </c>
      <c r="K134" s="167">
        <f t="shared" si="5"/>
        <v>0</v>
      </c>
      <c r="L134" s="130" t="str">
        <f>IF(COUNTIF(Penalty!E:E, PlayerTable!E134)=0, "", SUMIF(Penalty!E:E,PlayerTable!E134,Penalty!H:H))</f>
        <v/>
      </c>
    </row>
    <row r="135" spans="1:12" x14ac:dyDescent="0.25">
      <c r="A135" s="39" t="s">
        <v>552</v>
      </c>
      <c r="B135" s="157"/>
      <c r="C135" s="166" t="s">
        <v>161</v>
      </c>
      <c r="D135" s="166"/>
      <c r="E135" s="167">
        <v>7017</v>
      </c>
      <c r="F135" s="128" t="s">
        <v>509</v>
      </c>
      <c r="G135" s="166" t="s">
        <v>12</v>
      </c>
      <c r="H135" s="166" t="s">
        <v>344</v>
      </c>
      <c r="I135" s="167">
        <f>COUNTIF(GameStats!E:E,PlayerTable!E135)</f>
        <v>0</v>
      </c>
      <c r="J135" s="167">
        <f>COUNTIF(GameStats!G:I, PlayerTable!E135)</f>
        <v>0</v>
      </c>
      <c r="K135" s="167">
        <f t="shared" si="5"/>
        <v>0</v>
      </c>
      <c r="L135" s="130" t="str">
        <f>IF(COUNTIF(Penalty!E:E, PlayerTable!E135)=0, "", SUMIF(Penalty!E:E,PlayerTable!E135,Penalty!H:H))</f>
        <v/>
      </c>
    </row>
    <row r="136" spans="1:12" x14ac:dyDescent="0.25">
      <c r="A136" s="39" t="s">
        <v>552</v>
      </c>
      <c r="C136" s="166" t="s">
        <v>161</v>
      </c>
      <c r="D136" s="166"/>
      <c r="F136" s="128" t="s">
        <v>485</v>
      </c>
      <c r="G136" s="166" t="s">
        <v>10</v>
      </c>
      <c r="H136" s="166" t="s">
        <v>535</v>
      </c>
      <c r="I136" s="167">
        <f>COUNTIF(GameStats!E:E,PlayerTable!E136)</f>
        <v>0</v>
      </c>
      <c r="J136" s="167">
        <f>COUNTIF(GameStats!G:I, PlayerTable!E136)</f>
        <v>0</v>
      </c>
      <c r="K136" s="167">
        <f t="shared" si="5"/>
        <v>0</v>
      </c>
      <c r="L136" s="130" t="str">
        <f>IF(COUNTIF(Penalty!E:E, PlayerTable!E136)=0, "", SUMIF(Penalty!E:E,PlayerTable!E136,Penalty!H:H))</f>
        <v/>
      </c>
    </row>
    <row r="137" spans="1:12" x14ac:dyDescent="0.25">
      <c r="A137" s="39" t="s">
        <v>552</v>
      </c>
      <c r="B137" s="157"/>
      <c r="C137" s="166" t="s">
        <v>161</v>
      </c>
      <c r="D137" s="166"/>
      <c r="E137" s="167">
        <v>7018</v>
      </c>
      <c r="F137" s="128" t="s">
        <v>497</v>
      </c>
      <c r="G137" s="166" t="s">
        <v>170</v>
      </c>
      <c r="H137" s="166" t="s">
        <v>175</v>
      </c>
      <c r="I137" s="167">
        <f>COUNTIF(GameStats!E:E,PlayerTable!E137)</f>
        <v>0</v>
      </c>
      <c r="J137" s="167">
        <f>COUNTIF(GameStats!G:I, PlayerTable!E137)</f>
        <v>0</v>
      </c>
      <c r="K137" s="167">
        <f t="shared" si="5"/>
        <v>0</v>
      </c>
      <c r="L137" s="130" t="str">
        <f>IF(COUNTIF(Penalty!E:E, PlayerTable!E137)=0, "", SUMIF(Penalty!E:E,PlayerTable!E137,Penalty!H:H))</f>
        <v/>
      </c>
    </row>
    <row r="138" spans="1:12" x14ac:dyDescent="0.25">
      <c r="A138" s="39" t="s">
        <v>552</v>
      </c>
      <c r="B138" s="157"/>
      <c r="C138" s="166" t="s">
        <v>161</v>
      </c>
      <c r="D138" s="166"/>
      <c r="E138" s="167">
        <v>7015</v>
      </c>
      <c r="F138" s="128" t="s">
        <v>494</v>
      </c>
      <c r="G138" s="166" t="s">
        <v>26</v>
      </c>
      <c r="H138" s="166" t="s">
        <v>175</v>
      </c>
      <c r="I138" s="167">
        <f>COUNTIF(GameStats!E:E,PlayerTable!E138)</f>
        <v>0</v>
      </c>
      <c r="J138" s="167">
        <f>COUNTIF(GameStats!G:I, PlayerTable!E138)</f>
        <v>0</v>
      </c>
      <c r="K138" s="167">
        <f t="shared" si="5"/>
        <v>0</v>
      </c>
      <c r="L138" s="130" t="str">
        <f>IF(COUNTIF(Penalty!E:E, PlayerTable!E138)=0, "", SUMIF(Penalty!E:E,PlayerTable!E138,Penalty!H:H))</f>
        <v/>
      </c>
    </row>
    <row r="139" spans="1:12" x14ac:dyDescent="0.25">
      <c r="A139" s="39" t="s">
        <v>552</v>
      </c>
      <c r="C139" s="166" t="s">
        <v>161</v>
      </c>
      <c r="D139" s="166"/>
      <c r="F139" s="128" t="s">
        <v>596</v>
      </c>
      <c r="G139" s="166" t="s">
        <v>29</v>
      </c>
      <c r="H139" s="166" t="s">
        <v>272</v>
      </c>
      <c r="I139" s="167">
        <f>COUNTIF(GameStats!E:E,PlayerTable!E139)</f>
        <v>0</v>
      </c>
      <c r="J139" s="167">
        <f>COUNTIF(GameStats!G:I, PlayerTable!E139)</f>
        <v>0</v>
      </c>
      <c r="K139" s="167">
        <f t="shared" si="5"/>
        <v>0</v>
      </c>
      <c r="L139" s="130" t="str">
        <f>IF(COUNTIF(Penalty!E:E, PlayerTable!E139)=0, "", SUMIF(Penalty!E:E,PlayerTable!E139,Penalty!H:H))</f>
        <v/>
      </c>
    </row>
    <row r="140" spans="1:12" x14ac:dyDescent="0.25">
      <c r="A140" s="39" t="s">
        <v>552</v>
      </c>
      <c r="B140" s="157"/>
      <c r="C140" s="166" t="s">
        <v>161</v>
      </c>
      <c r="D140" s="166"/>
      <c r="E140" s="167">
        <v>7016</v>
      </c>
      <c r="F140" s="128" t="s">
        <v>510</v>
      </c>
      <c r="G140" s="166" t="s">
        <v>173</v>
      </c>
      <c r="H140" s="166" t="s">
        <v>174</v>
      </c>
      <c r="I140" s="167">
        <f>COUNTIF(GameStats!E:E,PlayerTable!E140)</f>
        <v>0</v>
      </c>
      <c r="J140" s="167">
        <f>COUNTIF(GameStats!G:I, PlayerTable!E140)</f>
        <v>0</v>
      </c>
      <c r="K140" s="167">
        <f t="shared" si="5"/>
        <v>0</v>
      </c>
      <c r="L140" s="130" t="str">
        <f>IF(COUNTIF(Penalty!E:E, PlayerTable!E140)=0, "", SUMIF(Penalty!E:E,PlayerTable!E140,Penalty!H:H))</f>
        <v/>
      </c>
    </row>
    <row r="141" spans="1:12" x14ac:dyDescent="0.25">
      <c r="I141" s="167">
        <f>COUNTIF(GameStats!E:E,PlayerTable!E141)</f>
        <v>0</v>
      </c>
      <c r="J141" s="167">
        <f>COUNTIF(GameStats!G:I, PlayerTable!E141)</f>
        <v>0</v>
      </c>
      <c r="K141" s="167">
        <f t="shared" si="5"/>
        <v>0</v>
      </c>
      <c r="L141" s="130" t="str">
        <f>IF(COUNTIF(Penalty!E:E, PlayerTable!E141)=0, "", SUMIF(Penalty!E:E,PlayerTable!E141,Penalty!H:H))</f>
        <v/>
      </c>
    </row>
    <row r="142" spans="1:12" x14ac:dyDescent="0.25">
      <c r="I142" s="167">
        <f>COUNTIF(GameStats!E:E,PlayerTable!E142)</f>
        <v>0</v>
      </c>
      <c r="J142" s="167">
        <f>COUNTIF(GameStats!G:I, PlayerTable!E142)</f>
        <v>0</v>
      </c>
      <c r="K142" s="167">
        <f t="shared" si="5"/>
        <v>0</v>
      </c>
      <c r="L142" s="130" t="str">
        <f>IF(COUNTIF(Penalty!E:E, PlayerTable!E142)=0, "", SUMIF(Penalty!E:E,PlayerTable!E142,Penalty!H:H))</f>
        <v/>
      </c>
    </row>
    <row r="143" spans="1:12" x14ac:dyDescent="0.25">
      <c r="I143" s="167">
        <f>COUNTIF(GameStats!E:E,PlayerTable!E143)</f>
        <v>0</v>
      </c>
      <c r="J143" s="167">
        <f>COUNTIF(GameStats!G:I, PlayerTable!E143)</f>
        <v>0</v>
      </c>
      <c r="K143" s="167">
        <f t="shared" si="5"/>
        <v>0</v>
      </c>
      <c r="L143" s="130" t="str">
        <f>IF(COUNTIF(Penalty!E:E, PlayerTable!E143)=0, "", SUMIF(Penalty!E:E,PlayerTable!E143,Penalty!H:H))</f>
        <v/>
      </c>
    </row>
    <row r="144" spans="1:12" x14ac:dyDescent="0.25">
      <c r="I144" s="167">
        <f>COUNTIF(GameStats!E:E,PlayerTable!E144)</f>
        <v>0</v>
      </c>
      <c r="J144" s="167">
        <f>COUNTIF(GameStats!G:I, PlayerTable!E144)</f>
        <v>0</v>
      </c>
      <c r="K144" s="167">
        <f t="shared" si="5"/>
        <v>0</v>
      </c>
      <c r="L144" s="130" t="str">
        <f>IF(COUNTIF(Penalty!E:E, PlayerTable!E144)=0, "", SUMIF(Penalty!E:E,PlayerTable!E144,Penalty!H:H))</f>
        <v/>
      </c>
    </row>
    <row r="145" spans="9:12" x14ac:dyDescent="0.25">
      <c r="I145" s="167">
        <f>COUNTIF(GameStats!E:E,PlayerTable!E145)</f>
        <v>0</v>
      </c>
      <c r="J145" s="167">
        <f>COUNTIF(GameStats!G:I, PlayerTable!E145)</f>
        <v>0</v>
      </c>
      <c r="K145" s="167">
        <f t="shared" si="5"/>
        <v>0</v>
      </c>
      <c r="L145" s="130" t="str">
        <f>IF(COUNTIF(Penalty!E:E, PlayerTable!E145)=0, "", SUMIF(Penalty!E:E,PlayerTable!E145,Penalty!H:H))</f>
        <v/>
      </c>
    </row>
    <row r="146" spans="9:12" x14ac:dyDescent="0.25">
      <c r="I146" s="167">
        <f>COUNTIF(GameStats!E:E,PlayerTable!E146)</f>
        <v>0</v>
      </c>
      <c r="J146" s="167">
        <f>COUNTIF(GameStats!G:I, PlayerTable!E146)</f>
        <v>0</v>
      </c>
      <c r="K146" s="167">
        <f t="shared" si="5"/>
        <v>0</v>
      </c>
      <c r="L146" s="130" t="str">
        <f>IF(COUNTIF(Penalty!E:E, PlayerTable!E146)=0, "", SUMIF(Penalty!E:E,PlayerTable!E146,Penalty!H:H))</f>
        <v/>
      </c>
    </row>
    <row r="147" spans="9:12" x14ac:dyDescent="0.25">
      <c r="I147" s="167">
        <f>COUNTIF(GameStats!E:E,PlayerTable!E147)</f>
        <v>0</v>
      </c>
      <c r="J147" s="167">
        <f>COUNTIF(GameStats!G:I, PlayerTable!E147)</f>
        <v>0</v>
      </c>
      <c r="K147" s="167">
        <f t="shared" si="5"/>
        <v>0</v>
      </c>
      <c r="L147" s="130" t="str">
        <f>IF(COUNTIF(Penalty!E:E, PlayerTable!E147)=0, "", SUMIF(Penalty!E:E,PlayerTable!E147,Penalty!H:H))</f>
        <v/>
      </c>
    </row>
    <row r="148" spans="9:12" x14ac:dyDescent="0.25">
      <c r="I148" s="167">
        <f>COUNTIF(GameStats!E:E,PlayerTable!E148)</f>
        <v>0</v>
      </c>
      <c r="J148" s="167">
        <f>COUNTIF(GameStats!G:I, PlayerTable!E148)</f>
        <v>0</v>
      </c>
      <c r="K148" s="167">
        <f t="shared" si="5"/>
        <v>0</v>
      </c>
      <c r="L148" s="130" t="str">
        <f>IF(COUNTIF(Penalty!E:E, PlayerTable!E148)=0, "", SUMIF(Penalty!E:E,PlayerTable!E148,Penalty!H:H))</f>
        <v/>
      </c>
    </row>
    <row r="149" spans="9:12" x14ac:dyDescent="0.25">
      <c r="I149" s="167">
        <f>COUNTIF(GameStats!E:E,PlayerTable!E149)</f>
        <v>0</v>
      </c>
      <c r="J149" s="167">
        <f>COUNTIF(GameStats!G:I, PlayerTable!E149)</f>
        <v>0</v>
      </c>
      <c r="K149" s="167">
        <f t="shared" si="5"/>
        <v>0</v>
      </c>
      <c r="L149" s="130" t="str">
        <f>IF(COUNTIF(Penalty!E:E, PlayerTable!E149)=0, "", SUMIF(Penalty!E:E,PlayerTable!E149,Penalty!H:H))</f>
        <v/>
      </c>
    </row>
    <row r="150" spans="9:12" x14ac:dyDescent="0.25">
      <c r="I150" s="167">
        <f>COUNTIF(GameStats!E:E,PlayerTable!E150)</f>
        <v>0</v>
      </c>
      <c r="J150" s="167">
        <f>COUNTIF(GameStats!G:I, PlayerTable!E150)</f>
        <v>0</v>
      </c>
      <c r="K150" s="167">
        <f t="shared" si="5"/>
        <v>0</v>
      </c>
      <c r="L150" s="130" t="str">
        <f>IF(COUNTIF(Penalty!E:E, PlayerTable!E150)=0, "", SUMIF(Penalty!E:E,PlayerTable!E150,Penalty!H:H))</f>
        <v/>
      </c>
    </row>
    <row r="151" spans="9:12" x14ac:dyDescent="0.25">
      <c r="I151" s="167">
        <f>COUNTIF(GameStats!E:E,PlayerTable!E151)</f>
        <v>0</v>
      </c>
      <c r="J151" s="167">
        <f>COUNTIF(GameStats!G:I, PlayerTable!E151)</f>
        <v>0</v>
      </c>
      <c r="K151" s="167">
        <f t="shared" si="5"/>
        <v>0</v>
      </c>
      <c r="L151" s="130" t="str">
        <f>IF(COUNTIF(Penalty!E:E, PlayerTable!E151)=0, "", SUMIF(Penalty!E:E,PlayerTable!E151,Penalty!H:H))</f>
        <v/>
      </c>
    </row>
    <row r="152" spans="9:12" x14ac:dyDescent="0.25">
      <c r="I152" s="167">
        <f>COUNTIF(GameStats!E:E,PlayerTable!E152)</f>
        <v>0</v>
      </c>
      <c r="J152" s="167">
        <f>COUNTIF(GameStats!G:I, PlayerTable!E152)</f>
        <v>0</v>
      </c>
      <c r="K152" s="167">
        <f t="shared" si="5"/>
        <v>0</v>
      </c>
      <c r="L152" s="130" t="str">
        <f>IF(COUNTIF(Penalty!E:E, PlayerTable!E152)=0, "", SUMIF(Penalty!E:E,PlayerTable!E152,Penalty!H:H))</f>
        <v/>
      </c>
    </row>
    <row r="153" spans="9:12" x14ac:dyDescent="0.25">
      <c r="I153" s="167">
        <f>COUNTIF(GameStats!E:E,PlayerTable!E153)</f>
        <v>0</v>
      </c>
      <c r="J153" s="167">
        <f>COUNTIF(GameStats!G:I, PlayerTable!E153)</f>
        <v>0</v>
      </c>
      <c r="K153" s="167">
        <f t="shared" si="5"/>
        <v>0</v>
      </c>
      <c r="L153" s="130" t="str">
        <f>IF(COUNTIF(Penalty!E:E, PlayerTable!E153)=0, "", SUMIF(Penalty!E:E,PlayerTable!E153,Penalty!H:H))</f>
        <v/>
      </c>
    </row>
    <row r="154" spans="9:12" x14ac:dyDescent="0.25">
      <c r="I154" s="167">
        <f>COUNTIF(GameStats!E:E,PlayerTable!E154)</f>
        <v>0</v>
      </c>
      <c r="J154" s="167">
        <f>COUNTIF(GameStats!G:I, PlayerTable!E154)</f>
        <v>0</v>
      </c>
      <c r="K154" s="167">
        <f t="shared" si="5"/>
        <v>0</v>
      </c>
      <c r="L154" s="130" t="str">
        <f>IF(COUNTIF(Penalty!E:E, PlayerTable!E154)=0, "", SUMIF(Penalty!E:E,PlayerTable!E154,Penalty!H:H))</f>
        <v/>
      </c>
    </row>
    <row r="155" spans="9:12" x14ac:dyDescent="0.25">
      <c r="I155" s="167">
        <f>COUNTIF(GameStats!E:E,PlayerTable!E155)</f>
        <v>0</v>
      </c>
      <c r="J155" s="167">
        <f>COUNTIF(GameStats!G:I, PlayerTable!E155)</f>
        <v>0</v>
      </c>
      <c r="K155" s="167">
        <f t="shared" si="5"/>
        <v>0</v>
      </c>
      <c r="L155" s="130" t="str">
        <f>IF(COUNTIF(Penalty!E:E, PlayerTable!E155)=0, "", SUMIF(Penalty!E:E,PlayerTable!E155,Penalty!H:H))</f>
        <v/>
      </c>
    </row>
    <row r="156" spans="9:12" x14ac:dyDescent="0.25">
      <c r="I156" s="167">
        <f>COUNTIF(GameStats!E:E,PlayerTable!E156)</f>
        <v>0</v>
      </c>
      <c r="J156" s="167">
        <f>COUNTIF(GameStats!G:I, PlayerTable!E156)</f>
        <v>0</v>
      </c>
      <c r="K156" s="167">
        <f t="shared" si="5"/>
        <v>0</v>
      </c>
      <c r="L156" s="130" t="str">
        <f>IF(COUNTIF(Penalty!E:E, PlayerTable!E156)=0, "", SUMIF(Penalty!E:E,PlayerTable!E156,Penalty!H:H))</f>
        <v/>
      </c>
    </row>
    <row r="157" spans="9:12" x14ac:dyDescent="0.25">
      <c r="I157" s="167">
        <f>COUNTIF(GameStats!E:E,PlayerTable!E157)</f>
        <v>0</v>
      </c>
      <c r="J157" s="167">
        <f>COUNTIF(GameStats!G:I, PlayerTable!E157)</f>
        <v>0</v>
      </c>
      <c r="K157" s="167">
        <f t="shared" si="5"/>
        <v>0</v>
      </c>
      <c r="L157" s="130" t="str">
        <f>IF(COUNTIF(Penalty!E:E, PlayerTable!E157)=0, "", SUMIF(Penalty!E:E,PlayerTable!E157,Penalty!H:H))</f>
        <v/>
      </c>
    </row>
    <row r="158" spans="9:12" x14ac:dyDescent="0.25">
      <c r="I158" s="167">
        <f>COUNTIF(GameStats!E:E,PlayerTable!E158)</f>
        <v>0</v>
      </c>
      <c r="J158" s="167">
        <f>COUNTIF(GameStats!G:I, PlayerTable!E158)</f>
        <v>0</v>
      </c>
      <c r="K158" s="167">
        <f t="shared" si="5"/>
        <v>0</v>
      </c>
      <c r="L158" s="130" t="str">
        <f>IF(COUNTIF(Penalty!E:E, PlayerTable!E158)=0, "", SUMIF(Penalty!E:E,PlayerTable!E158,Penalty!H:H))</f>
        <v/>
      </c>
    </row>
    <row r="159" spans="9:12" x14ac:dyDescent="0.25">
      <c r="I159" s="167">
        <f>COUNTIF(GameStats!E:E,PlayerTable!E159)</f>
        <v>0</v>
      </c>
      <c r="J159" s="167">
        <f>COUNTIF(GameStats!G:I, PlayerTable!E159)</f>
        <v>0</v>
      </c>
      <c r="K159" s="167">
        <f t="shared" si="5"/>
        <v>0</v>
      </c>
      <c r="L159" s="130" t="str">
        <f>IF(COUNTIF(Penalty!E:E, PlayerTable!E159)=0, "", SUMIF(Penalty!E:E,PlayerTable!E159,Penalty!H:H))</f>
        <v/>
      </c>
    </row>
    <row r="160" spans="9:12" x14ac:dyDescent="0.25">
      <c r="I160" s="167">
        <f>COUNTIF(GameStats!E:E,PlayerTable!E160)</f>
        <v>0</v>
      </c>
      <c r="J160" s="167">
        <f>COUNTIF(GameStats!G:I, PlayerTable!E160)</f>
        <v>0</v>
      </c>
      <c r="K160" s="167">
        <f t="shared" si="5"/>
        <v>0</v>
      </c>
      <c r="L160" s="130" t="str">
        <f>IF(COUNTIF(Penalty!E:E, PlayerTable!E160)=0, "", SUMIF(Penalty!E:E,PlayerTable!E160,Penalty!H:H))</f>
        <v/>
      </c>
    </row>
    <row r="161" spans="9:12" x14ac:dyDescent="0.25">
      <c r="I161" s="167">
        <f>COUNTIF(GameStats!E:E,PlayerTable!E161)</f>
        <v>0</v>
      </c>
      <c r="J161" s="167">
        <f>COUNTIF(GameStats!G:I, PlayerTable!E161)</f>
        <v>0</v>
      </c>
      <c r="K161" s="167">
        <f t="shared" si="5"/>
        <v>0</v>
      </c>
      <c r="L161" s="130" t="str">
        <f>IF(COUNTIF(Penalty!E:E, PlayerTable!E161)=0, "", SUMIF(Penalty!E:E,PlayerTable!E161,Penalty!H:H))</f>
        <v/>
      </c>
    </row>
    <row r="162" spans="9:12" x14ac:dyDescent="0.25">
      <c r="I162" s="167">
        <f>COUNTIF(GameStats!E:E,PlayerTable!E162)</f>
        <v>0</v>
      </c>
      <c r="J162" s="167">
        <f>COUNTIF(GameStats!G:I, PlayerTable!E162)</f>
        <v>0</v>
      </c>
      <c r="K162" s="167">
        <f t="shared" si="5"/>
        <v>0</v>
      </c>
      <c r="L162" s="130" t="str">
        <f>IF(COUNTIF(Penalty!E:E, PlayerTable!E162)=0, "", SUMIF(Penalty!E:E,PlayerTable!E162,Penalty!H:H))</f>
        <v/>
      </c>
    </row>
    <row r="163" spans="9:12" x14ac:dyDescent="0.25">
      <c r="I163" s="167">
        <f>COUNTIF(GameStats!E:E,PlayerTable!E163)</f>
        <v>0</v>
      </c>
      <c r="J163" s="167">
        <f>COUNTIF(GameStats!G:I, PlayerTable!E163)</f>
        <v>0</v>
      </c>
      <c r="K163" s="167">
        <f t="shared" si="5"/>
        <v>0</v>
      </c>
      <c r="L163" s="130" t="str">
        <f>IF(COUNTIF(Penalty!E:E, PlayerTable!E163)=0, "", SUMIF(Penalty!E:E,PlayerTable!E163,Penalty!H:H))</f>
        <v/>
      </c>
    </row>
  </sheetData>
  <autoFilter ref="A1:M130">
    <filterColumn colId="2">
      <filters>
        <filter val="Red Alert"/>
      </filters>
    </filterColumn>
    <sortState ref="A31:M136">
      <sortCondition ref="H1:H153"/>
    </sortState>
  </autoFilter>
  <sortState ref="A2:M140">
    <sortCondition ref="C2:C140"/>
    <sortCondition ref="H2:H140"/>
    <sortCondition ref="G2:G140"/>
  </sortState>
  <conditionalFormatting sqref="G164:I1048576 G1:I1 G2:H163">
    <cfRule type="cellIs" priority="18" operator="notBetween">
      <formula>MIN($E:$E)</formula>
      <formula>MAX($E:$E)</formula>
    </cfRule>
  </conditionalFormatting>
  <conditionalFormatting sqref="E89">
    <cfRule type="duplicateValues" dxfId="165" priority="15"/>
  </conditionalFormatting>
  <conditionalFormatting sqref="F1:F1048576">
    <cfRule type="containsText" dxfId="164" priority="10" operator="containsText" text="none">
      <formula>NOT(ISERROR(SEARCH("none",F1)))</formula>
    </cfRule>
  </conditionalFormatting>
  <conditionalFormatting sqref="B1:B1048576">
    <cfRule type="duplicateValues" dxfId="163" priority="9"/>
  </conditionalFormatting>
  <conditionalFormatting sqref="E120:E1048576 E1:E108 E110:E118">
    <cfRule type="duplicateValues" dxfId="162" priority="8"/>
  </conditionalFormatting>
  <conditionalFormatting sqref="E109">
    <cfRule type="duplicateValues" dxfId="161" priority="7"/>
  </conditionalFormatting>
  <conditionalFormatting sqref="E119">
    <cfRule type="duplicateValues" dxfId="160" priority="4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873"/>
  <sheetViews>
    <sheetView workbookViewId="0">
      <selection activeCell="I11" sqref="I11"/>
    </sheetView>
  </sheetViews>
  <sheetFormatPr defaultRowHeight="15" x14ac:dyDescent="0.25"/>
  <cols>
    <col min="1" max="1" width="10.7109375" style="137" bestFit="1" customWidth="1"/>
    <col min="2" max="3" width="12" style="137" bestFit="1" customWidth="1"/>
    <col min="4" max="9" width="9.140625" style="137"/>
  </cols>
  <sheetData>
    <row r="1" spans="1:9" x14ac:dyDescent="0.25">
      <c r="A1" s="150" t="s">
        <v>229</v>
      </c>
      <c r="B1" s="151" t="s">
        <v>37</v>
      </c>
      <c r="C1" s="151" t="s">
        <v>537</v>
      </c>
      <c r="D1" s="149" t="s">
        <v>538</v>
      </c>
      <c r="E1" s="149" t="s">
        <v>389</v>
      </c>
      <c r="F1" s="149" t="s">
        <v>233</v>
      </c>
      <c r="G1" s="149" t="s">
        <v>539</v>
      </c>
      <c r="H1" s="149" t="s">
        <v>540</v>
      </c>
      <c r="I1" s="149" t="s">
        <v>541</v>
      </c>
    </row>
    <row r="2" spans="1:9" x14ac:dyDescent="0.25">
      <c r="A2" s="152">
        <v>40072</v>
      </c>
      <c r="B2" s="90" t="s">
        <v>264</v>
      </c>
      <c r="C2" s="90" t="s">
        <v>38</v>
      </c>
      <c r="D2" s="144" t="s">
        <v>527</v>
      </c>
      <c r="E2" s="144">
        <v>3</v>
      </c>
      <c r="F2" s="144">
        <v>7</v>
      </c>
      <c r="G2" s="144"/>
      <c r="H2" s="144"/>
      <c r="I2" s="137">
        <f>E2-F2</f>
        <v>-4</v>
      </c>
    </row>
    <row r="3" spans="1:9" x14ac:dyDescent="0.25">
      <c r="A3" s="152">
        <v>40072</v>
      </c>
      <c r="B3" s="90" t="s">
        <v>38</v>
      </c>
      <c r="C3" s="90" t="s">
        <v>264</v>
      </c>
      <c r="D3" s="144" t="s">
        <v>528</v>
      </c>
      <c r="E3" s="144">
        <v>7</v>
      </c>
      <c r="F3" s="144">
        <v>3</v>
      </c>
      <c r="G3" s="144"/>
      <c r="H3" s="144"/>
      <c r="I3" s="137">
        <f t="shared" ref="I3:I66" si="0">E3-F3</f>
        <v>4</v>
      </c>
    </row>
    <row r="4" spans="1:9" x14ac:dyDescent="0.25">
      <c r="A4" s="152">
        <v>40072</v>
      </c>
      <c r="B4" s="90" t="s">
        <v>183</v>
      </c>
      <c r="C4" s="90" t="s">
        <v>39</v>
      </c>
      <c r="D4" s="144" t="s">
        <v>528</v>
      </c>
      <c r="E4" s="144">
        <v>6</v>
      </c>
      <c r="F4" s="144">
        <v>3</v>
      </c>
      <c r="G4" s="144"/>
      <c r="H4" s="144"/>
      <c r="I4" s="137">
        <f t="shared" si="0"/>
        <v>3</v>
      </c>
    </row>
    <row r="5" spans="1:9" x14ac:dyDescent="0.25">
      <c r="A5" s="152">
        <v>40072</v>
      </c>
      <c r="B5" s="90" t="s">
        <v>161</v>
      </c>
      <c r="C5" s="90" t="s">
        <v>118</v>
      </c>
      <c r="D5" s="144" t="s">
        <v>527</v>
      </c>
      <c r="E5" s="144">
        <v>4</v>
      </c>
      <c r="F5" s="144">
        <v>6</v>
      </c>
      <c r="G5" s="144"/>
      <c r="H5" s="144"/>
      <c r="I5" s="137">
        <f t="shared" si="0"/>
        <v>-2</v>
      </c>
    </row>
    <row r="6" spans="1:9" x14ac:dyDescent="0.25">
      <c r="A6" s="152">
        <v>40072</v>
      </c>
      <c r="B6" s="90" t="s">
        <v>118</v>
      </c>
      <c r="C6" s="90" t="s">
        <v>161</v>
      </c>
      <c r="D6" s="144" t="s">
        <v>528</v>
      </c>
      <c r="E6" s="144">
        <v>6</v>
      </c>
      <c r="F6" s="144">
        <v>4</v>
      </c>
      <c r="G6" s="144"/>
      <c r="H6" s="144"/>
      <c r="I6" s="137">
        <f t="shared" si="0"/>
        <v>2</v>
      </c>
    </row>
    <row r="7" spans="1:9" x14ac:dyDescent="0.25">
      <c r="A7" s="152">
        <v>40072</v>
      </c>
      <c r="B7" s="90" t="s">
        <v>39</v>
      </c>
      <c r="C7" s="90" t="s">
        <v>183</v>
      </c>
      <c r="D7" s="144" t="s">
        <v>527</v>
      </c>
      <c r="E7" s="144">
        <v>3</v>
      </c>
      <c r="F7" s="144">
        <v>6</v>
      </c>
      <c r="G7" s="144"/>
      <c r="H7" s="144"/>
      <c r="I7" s="137">
        <f t="shared" si="0"/>
        <v>-3</v>
      </c>
    </row>
    <row r="8" spans="1:9" x14ac:dyDescent="0.25">
      <c r="A8" s="152">
        <v>40079</v>
      </c>
      <c r="B8" s="90" t="s">
        <v>118</v>
      </c>
      <c r="C8" s="90" t="s">
        <v>38</v>
      </c>
      <c r="D8" s="144" t="s">
        <v>527</v>
      </c>
      <c r="E8" s="144">
        <v>1</v>
      </c>
      <c r="F8" s="144">
        <v>11</v>
      </c>
      <c r="G8" s="144"/>
      <c r="H8" s="144"/>
      <c r="I8" s="137">
        <f t="shared" si="0"/>
        <v>-10</v>
      </c>
    </row>
    <row r="9" spans="1:9" x14ac:dyDescent="0.25">
      <c r="A9" s="152">
        <v>40079</v>
      </c>
      <c r="B9" s="90" t="s">
        <v>183</v>
      </c>
      <c r="C9" s="90" t="s">
        <v>264</v>
      </c>
      <c r="D9" s="144" t="s">
        <v>528</v>
      </c>
      <c r="E9" s="144">
        <v>11</v>
      </c>
      <c r="F9" s="144">
        <v>4</v>
      </c>
      <c r="G9" s="144"/>
      <c r="H9" s="144"/>
      <c r="I9" s="137">
        <f t="shared" si="0"/>
        <v>7</v>
      </c>
    </row>
    <row r="10" spans="1:9" x14ac:dyDescent="0.25">
      <c r="A10" s="152">
        <v>40079</v>
      </c>
      <c r="B10" s="90" t="s">
        <v>161</v>
      </c>
      <c r="C10" s="90" t="s">
        <v>39</v>
      </c>
      <c r="D10" s="144" t="s">
        <v>527</v>
      </c>
      <c r="E10" s="144">
        <v>3</v>
      </c>
      <c r="F10" s="144">
        <v>8</v>
      </c>
      <c r="G10" s="144"/>
      <c r="H10" s="144"/>
      <c r="I10" s="137">
        <f t="shared" si="0"/>
        <v>-5</v>
      </c>
    </row>
    <row r="11" spans="1:9" x14ac:dyDescent="0.25">
      <c r="A11" s="152">
        <v>40079</v>
      </c>
      <c r="B11" s="90" t="s">
        <v>38</v>
      </c>
      <c r="C11" s="90" t="s">
        <v>118</v>
      </c>
      <c r="D11" s="144" t="s">
        <v>528</v>
      </c>
      <c r="E11" s="144">
        <v>11</v>
      </c>
      <c r="F11" s="144">
        <v>1</v>
      </c>
      <c r="G11" s="144"/>
      <c r="H11" s="144"/>
      <c r="I11" s="137">
        <f t="shared" si="0"/>
        <v>10</v>
      </c>
    </row>
    <row r="12" spans="1:9" x14ac:dyDescent="0.25">
      <c r="A12" s="152">
        <v>40079</v>
      </c>
      <c r="B12" s="90" t="s">
        <v>39</v>
      </c>
      <c r="C12" s="90" t="s">
        <v>161</v>
      </c>
      <c r="D12" s="144" t="s">
        <v>528</v>
      </c>
      <c r="E12" s="144">
        <v>8</v>
      </c>
      <c r="F12" s="144">
        <v>3</v>
      </c>
      <c r="G12" s="144"/>
      <c r="H12" s="144"/>
      <c r="I12" s="137">
        <f t="shared" si="0"/>
        <v>5</v>
      </c>
    </row>
    <row r="13" spans="1:9" x14ac:dyDescent="0.25">
      <c r="A13" s="152">
        <v>40079</v>
      </c>
      <c r="B13" s="90" t="s">
        <v>264</v>
      </c>
      <c r="C13" s="90" t="s">
        <v>183</v>
      </c>
      <c r="D13" s="144" t="s">
        <v>527</v>
      </c>
      <c r="E13" s="144">
        <v>4</v>
      </c>
      <c r="F13" s="144">
        <v>11</v>
      </c>
      <c r="G13" s="144"/>
      <c r="H13" s="144"/>
      <c r="I13" s="137">
        <f t="shared" si="0"/>
        <v>-7</v>
      </c>
    </row>
    <row r="14" spans="1:9" x14ac:dyDescent="0.25">
      <c r="A14" s="152">
        <v>40086</v>
      </c>
      <c r="B14" s="90" t="s">
        <v>39</v>
      </c>
      <c r="C14" s="90" t="s">
        <v>38</v>
      </c>
      <c r="D14" s="144" t="s">
        <v>528</v>
      </c>
      <c r="E14" s="144">
        <v>7</v>
      </c>
      <c r="F14" s="144">
        <v>1</v>
      </c>
      <c r="G14" s="144"/>
      <c r="H14" s="144"/>
      <c r="I14" s="137">
        <f t="shared" si="0"/>
        <v>6</v>
      </c>
    </row>
    <row r="15" spans="1:9" x14ac:dyDescent="0.25">
      <c r="A15" s="152">
        <v>40086</v>
      </c>
      <c r="B15" s="90" t="s">
        <v>118</v>
      </c>
      <c r="C15" s="90" t="s">
        <v>264</v>
      </c>
      <c r="D15" s="144" t="s">
        <v>528</v>
      </c>
      <c r="E15" s="144">
        <v>7</v>
      </c>
      <c r="F15" s="144">
        <v>3</v>
      </c>
      <c r="G15" s="144"/>
      <c r="H15" s="144"/>
      <c r="I15" s="137">
        <f t="shared" si="0"/>
        <v>4</v>
      </c>
    </row>
    <row r="16" spans="1:9" x14ac:dyDescent="0.25">
      <c r="A16" s="152">
        <v>40086</v>
      </c>
      <c r="B16" s="90" t="s">
        <v>38</v>
      </c>
      <c r="C16" s="90" t="s">
        <v>39</v>
      </c>
      <c r="D16" s="144" t="s">
        <v>527</v>
      </c>
      <c r="E16" s="144">
        <v>1</v>
      </c>
      <c r="F16" s="144">
        <v>7</v>
      </c>
      <c r="G16" s="144"/>
      <c r="H16" s="144"/>
      <c r="I16" s="137">
        <f t="shared" si="0"/>
        <v>-6</v>
      </c>
    </row>
    <row r="17" spans="1:9" x14ac:dyDescent="0.25">
      <c r="A17" s="152">
        <v>40086</v>
      </c>
      <c r="B17" s="90" t="s">
        <v>264</v>
      </c>
      <c r="C17" s="90" t="s">
        <v>118</v>
      </c>
      <c r="D17" s="144" t="s">
        <v>527</v>
      </c>
      <c r="E17" s="144">
        <v>3</v>
      </c>
      <c r="F17" s="144">
        <v>7</v>
      </c>
      <c r="G17" s="144"/>
      <c r="H17" s="144"/>
      <c r="I17" s="137">
        <f t="shared" si="0"/>
        <v>-4</v>
      </c>
    </row>
    <row r="18" spans="1:9" x14ac:dyDescent="0.25">
      <c r="A18" s="152">
        <v>40086</v>
      </c>
      <c r="B18" s="90" t="s">
        <v>183</v>
      </c>
      <c r="C18" s="90" t="s">
        <v>161</v>
      </c>
      <c r="D18" s="144" t="s">
        <v>528</v>
      </c>
      <c r="E18" s="144">
        <v>5</v>
      </c>
      <c r="F18" s="144">
        <v>4</v>
      </c>
      <c r="G18" s="144"/>
      <c r="H18" s="144"/>
      <c r="I18" s="137">
        <f t="shared" si="0"/>
        <v>1</v>
      </c>
    </row>
    <row r="19" spans="1:9" x14ac:dyDescent="0.25">
      <c r="A19" s="152">
        <v>40086</v>
      </c>
      <c r="B19" s="90" t="s">
        <v>161</v>
      </c>
      <c r="C19" s="90" t="s">
        <v>183</v>
      </c>
      <c r="D19" s="144" t="s">
        <v>527</v>
      </c>
      <c r="E19" s="144">
        <v>4</v>
      </c>
      <c r="F19" s="144">
        <v>5</v>
      </c>
      <c r="G19" s="144"/>
      <c r="H19" s="144"/>
      <c r="I19" s="137">
        <f t="shared" si="0"/>
        <v>-1</v>
      </c>
    </row>
    <row r="20" spans="1:9" x14ac:dyDescent="0.25">
      <c r="A20" s="152">
        <v>40093</v>
      </c>
      <c r="B20" s="90" t="s">
        <v>183</v>
      </c>
      <c r="C20" s="90" t="s">
        <v>38</v>
      </c>
      <c r="D20" s="144" t="s">
        <v>542</v>
      </c>
      <c r="E20" s="144">
        <v>6</v>
      </c>
      <c r="F20" s="144">
        <v>6</v>
      </c>
      <c r="G20" s="144" t="s">
        <v>543</v>
      </c>
      <c r="H20" s="144"/>
      <c r="I20" s="137">
        <f t="shared" si="0"/>
        <v>0</v>
      </c>
    </row>
    <row r="21" spans="1:9" x14ac:dyDescent="0.25">
      <c r="A21" s="152">
        <v>40093</v>
      </c>
      <c r="B21" s="90" t="s">
        <v>161</v>
      </c>
      <c r="C21" s="90" t="s">
        <v>264</v>
      </c>
      <c r="D21" s="144" t="s">
        <v>528</v>
      </c>
      <c r="E21" s="144">
        <v>7</v>
      </c>
      <c r="F21" s="144">
        <v>0</v>
      </c>
      <c r="G21" s="144"/>
      <c r="H21" s="144"/>
      <c r="I21" s="137">
        <f t="shared" si="0"/>
        <v>7</v>
      </c>
    </row>
    <row r="22" spans="1:9" x14ac:dyDescent="0.25">
      <c r="A22" s="152">
        <v>40093</v>
      </c>
      <c r="B22" s="90" t="s">
        <v>118</v>
      </c>
      <c r="C22" s="90" t="s">
        <v>39</v>
      </c>
      <c r="D22" s="144" t="s">
        <v>527</v>
      </c>
      <c r="E22" s="144">
        <v>1</v>
      </c>
      <c r="F22" s="144">
        <v>8</v>
      </c>
      <c r="G22" s="144"/>
      <c r="H22" s="144"/>
      <c r="I22" s="137">
        <f t="shared" si="0"/>
        <v>-7</v>
      </c>
    </row>
    <row r="23" spans="1:9" x14ac:dyDescent="0.25">
      <c r="A23" s="152">
        <v>40093</v>
      </c>
      <c r="B23" s="90" t="s">
        <v>39</v>
      </c>
      <c r="C23" s="90" t="s">
        <v>118</v>
      </c>
      <c r="D23" s="144" t="s">
        <v>528</v>
      </c>
      <c r="E23" s="144">
        <v>8</v>
      </c>
      <c r="F23" s="144">
        <v>1</v>
      </c>
      <c r="G23" s="144"/>
      <c r="H23" s="144"/>
      <c r="I23" s="137">
        <f t="shared" si="0"/>
        <v>7</v>
      </c>
    </row>
    <row r="24" spans="1:9" x14ac:dyDescent="0.25">
      <c r="A24" s="152">
        <v>40093</v>
      </c>
      <c r="B24" s="90" t="s">
        <v>264</v>
      </c>
      <c r="C24" s="90" t="s">
        <v>161</v>
      </c>
      <c r="D24" s="144" t="s">
        <v>527</v>
      </c>
      <c r="E24" s="144">
        <v>0</v>
      </c>
      <c r="F24" s="144">
        <v>7</v>
      </c>
      <c r="G24" s="144"/>
      <c r="H24" s="144"/>
      <c r="I24" s="137">
        <f t="shared" si="0"/>
        <v>-7</v>
      </c>
    </row>
    <row r="25" spans="1:9" x14ac:dyDescent="0.25">
      <c r="A25" s="152">
        <v>40093</v>
      </c>
      <c r="B25" s="90" t="s">
        <v>38</v>
      </c>
      <c r="C25" s="90" t="s">
        <v>183</v>
      </c>
      <c r="D25" s="144" t="s">
        <v>387</v>
      </c>
      <c r="E25" s="144">
        <v>6</v>
      </c>
      <c r="F25" s="144">
        <v>6</v>
      </c>
      <c r="G25" s="144" t="s">
        <v>543</v>
      </c>
      <c r="H25" s="144"/>
      <c r="I25" s="137">
        <f t="shared" si="0"/>
        <v>0</v>
      </c>
    </row>
    <row r="26" spans="1:9" x14ac:dyDescent="0.25">
      <c r="A26" s="152">
        <v>40100</v>
      </c>
      <c r="B26" s="90" t="s">
        <v>161</v>
      </c>
      <c r="C26" s="90" t="s">
        <v>38</v>
      </c>
      <c r="D26" s="144" t="s">
        <v>527</v>
      </c>
      <c r="E26" s="144">
        <v>3</v>
      </c>
      <c r="F26" s="144">
        <v>9</v>
      </c>
      <c r="G26" s="144"/>
      <c r="H26" s="144"/>
      <c r="I26" s="137">
        <f t="shared" si="0"/>
        <v>-6</v>
      </c>
    </row>
    <row r="27" spans="1:9" x14ac:dyDescent="0.25">
      <c r="A27" s="152">
        <v>40100</v>
      </c>
      <c r="B27" s="90" t="s">
        <v>39</v>
      </c>
      <c r="C27" s="90" t="s">
        <v>264</v>
      </c>
      <c r="D27" s="144" t="s">
        <v>527</v>
      </c>
      <c r="E27" s="144">
        <v>2</v>
      </c>
      <c r="F27" s="144">
        <v>3</v>
      </c>
      <c r="G27" s="144"/>
      <c r="H27" s="144"/>
      <c r="I27" s="137">
        <f t="shared" si="0"/>
        <v>-1</v>
      </c>
    </row>
    <row r="28" spans="1:9" x14ac:dyDescent="0.25">
      <c r="A28" s="152">
        <v>40100</v>
      </c>
      <c r="B28" s="90" t="s">
        <v>264</v>
      </c>
      <c r="C28" s="90" t="s">
        <v>39</v>
      </c>
      <c r="D28" s="144" t="s">
        <v>528</v>
      </c>
      <c r="E28" s="144">
        <v>3</v>
      </c>
      <c r="F28" s="144">
        <v>2</v>
      </c>
      <c r="G28" s="144"/>
      <c r="H28" s="144"/>
      <c r="I28" s="137">
        <f t="shared" si="0"/>
        <v>1</v>
      </c>
    </row>
    <row r="29" spans="1:9" x14ac:dyDescent="0.25">
      <c r="A29" s="152">
        <v>40100</v>
      </c>
      <c r="B29" s="90" t="s">
        <v>183</v>
      </c>
      <c r="C29" s="90" t="s">
        <v>118</v>
      </c>
      <c r="D29" s="144" t="s">
        <v>527</v>
      </c>
      <c r="E29" s="144">
        <v>3</v>
      </c>
      <c r="F29" s="144">
        <v>5</v>
      </c>
      <c r="G29" s="144"/>
      <c r="H29" s="144"/>
      <c r="I29" s="137">
        <f t="shared" si="0"/>
        <v>-2</v>
      </c>
    </row>
    <row r="30" spans="1:9" x14ac:dyDescent="0.25">
      <c r="A30" s="152">
        <v>40100</v>
      </c>
      <c r="B30" s="90" t="s">
        <v>38</v>
      </c>
      <c r="C30" s="90" t="s">
        <v>161</v>
      </c>
      <c r="D30" s="144" t="s">
        <v>528</v>
      </c>
      <c r="E30" s="144">
        <v>9</v>
      </c>
      <c r="F30" s="144">
        <v>3</v>
      </c>
      <c r="G30" s="144"/>
      <c r="H30" s="144"/>
      <c r="I30" s="137">
        <f t="shared" si="0"/>
        <v>6</v>
      </c>
    </row>
    <row r="31" spans="1:9" x14ac:dyDescent="0.25">
      <c r="A31" s="152">
        <v>40100</v>
      </c>
      <c r="B31" s="90" t="s">
        <v>118</v>
      </c>
      <c r="C31" s="90" t="s">
        <v>183</v>
      </c>
      <c r="D31" s="144" t="s">
        <v>528</v>
      </c>
      <c r="E31" s="144">
        <v>5</v>
      </c>
      <c r="F31" s="144">
        <v>3</v>
      </c>
      <c r="G31" s="144"/>
      <c r="H31" s="144"/>
      <c r="I31" s="137">
        <f t="shared" si="0"/>
        <v>2</v>
      </c>
    </row>
    <row r="32" spans="1:9" x14ac:dyDescent="0.25">
      <c r="A32" s="152">
        <v>40107</v>
      </c>
      <c r="B32" s="90" t="s">
        <v>264</v>
      </c>
      <c r="C32" s="90" t="s">
        <v>38</v>
      </c>
      <c r="D32" s="144" t="s">
        <v>527</v>
      </c>
      <c r="E32" s="144">
        <v>2</v>
      </c>
      <c r="F32" s="144">
        <v>6</v>
      </c>
      <c r="G32" s="144"/>
      <c r="H32" s="144"/>
      <c r="I32" s="137">
        <f t="shared" si="0"/>
        <v>-4</v>
      </c>
    </row>
    <row r="33" spans="1:9" x14ac:dyDescent="0.25">
      <c r="A33" s="152">
        <v>40107</v>
      </c>
      <c r="B33" s="90" t="s">
        <v>38</v>
      </c>
      <c r="C33" s="90" t="s">
        <v>264</v>
      </c>
      <c r="D33" s="144" t="s">
        <v>528</v>
      </c>
      <c r="E33" s="144">
        <v>6</v>
      </c>
      <c r="F33" s="144">
        <v>2</v>
      </c>
      <c r="G33" s="144"/>
      <c r="H33" s="144"/>
      <c r="I33" s="137">
        <f t="shared" si="0"/>
        <v>4</v>
      </c>
    </row>
    <row r="34" spans="1:9" x14ac:dyDescent="0.25">
      <c r="A34" s="152">
        <v>40107</v>
      </c>
      <c r="B34" s="90" t="s">
        <v>183</v>
      </c>
      <c r="C34" s="90" t="s">
        <v>39</v>
      </c>
      <c r="D34" s="144" t="s">
        <v>528</v>
      </c>
      <c r="E34" s="144">
        <v>4</v>
      </c>
      <c r="F34" s="144">
        <v>3</v>
      </c>
      <c r="G34" s="144"/>
      <c r="H34" s="144"/>
      <c r="I34" s="137">
        <f t="shared" si="0"/>
        <v>1</v>
      </c>
    </row>
    <row r="35" spans="1:9" x14ac:dyDescent="0.25">
      <c r="A35" s="152">
        <v>40107</v>
      </c>
      <c r="B35" s="90" t="s">
        <v>161</v>
      </c>
      <c r="C35" s="90" t="s">
        <v>118</v>
      </c>
      <c r="D35" s="144" t="s">
        <v>527</v>
      </c>
      <c r="E35" s="144">
        <v>3</v>
      </c>
      <c r="F35" s="144">
        <v>4</v>
      </c>
      <c r="G35" s="144"/>
      <c r="H35" s="144"/>
      <c r="I35" s="137">
        <f t="shared" si="0"/>
        <v>-1</v>
      </c>
    </row>
    <row r="36" spans="1:9" x14ac:dyDescent="0.25">
      <c r="A36" s="152">
        <v>40107</v>
      </c>
      <c r="B36" s="90" t="s">
        <v>118</v>
      </c>
      <c r="C36" s="90" t="s">
        <v>161</v>
      </c>
      <c r="D36" s="144" t="s">
        <v>528</v>
      </c>
      <c r="E36" s="144">
        <v>4</v>
      </c>
      <c r="F36" s="144">
        <v>3</v>
      </c>
      <c r="G36" s="144"/>
      <c r="H36" s="144"/>
      <c r="I36" s="137">
        <f t="shared" si="0"/>
        <v>1</v>
      </c>
    </row>
    <row r="37" spans="1:9" x14ac:dyDescent="0.25">
      <c r="A37" s="152">
        <v>40107</v>
      </c>
      <c r="B37" s="90" t="s">
        <v>39</v>
      </c>
      <c r="C37" s="90" t="s">
        <v>183</v>
      </c>
      <c r="D37" s="144" t="s">
        <v>527</v>
      </c>
      <c r="E37" s="144">
        <v>3</v>
      </c>
      <c r="F37" s="144">
        <v>4</v>
      </c>
      <c r="G37" s="144"/>
      <c r="H37" s="144"/>
      <c r="I37" s="137">
        <f t="shared" si="0"/>
        <v>-1</v>
      </c>
    </row>
    <row r="38" spans="1:9" x14ac:dyDescent="0.25">
      <c r="A38" s="152">
        <v>40114</v>
      </c>
      <c r="B38" s="90" t="s">
        <v>118</v>
      </c>
      <c r="C38" s="90" t="s">
        <v>38</v>
      </c>
      <c r="D38" s="144" t="s">
        <v>528</v>
      </c>
      <c r="E38" s="144">
        <v>3</v>
      </c>
      <c r="F38" s="144">
        <v>1</v>
      </c>
      <c r="G38" s="144"/>
      <c r="H38" s="144"/>
      <c r="I38" s="137">
        <f t="shared" si="0"/>
        <v>2</v>
      </c>
    </row>
    <row r="39" spans="1:9" x14ac:dyDescent="0.25">
      <c r="A39" s="152">
        <v>40114</v>
      </c>
      <c r="B39" s="90" t="s">
        <v>183</v>
      </c>
      <c r="C39" s="90" t="s">
        <v>264</v>
      </c>
      <c r="D39" s="144" t="s">
        <v>528</v>
      </c>
      <c r="E39" s="144">
        <v>12</v>
      </c>
      <c r="F39" s="144">
        <v>3</v>
      </c>
      <c r="G39" s="144"/>
      <c r="H39" s="144"/>
      <c r="I39" s="137">
        <f t="shared" si="0"/>
        <v>9</v>
      </c>
    </row>
    <row r="40" spans="1:9" x14ac:dyDescent="0.25">
      <c r="A40" s="152">
        <v>40114</v>
      </c>
      <c r="B40" s="90" t="s">
        <v>161</v>
      </c>
      <c r="C40" s="90" t="s">
        <v>39</v>
      </c>
      <c r="D40" s="144" t="s">
        <v>528</v>
      </c>
      <c r="E40" s="144">
        <v>7</v>
      </c>
      <c r="F40" s="144">
        <v>5</v>
      </c>
      <c r="G40" s="144"/>
      <c r="H40" s="144"/>
      <c r="I40" s="137">
        <f t="shared" si="0"/>
        <v>2</v>
      </c>
    </row>
    <row r="41" spans="1:9" x14ac:dyDescent="0.25">
      <c r="A41" s="152">
        <v>40114</v>
      </c>
      <c r="B41" s="90" t="s">
        <v>38</v>
      </c>
      <c r="C41" s="90" t="s">
        <v>118</v>
      </c>
      <c r="D41" s="144" t="s">
        <v>527</v>
      </c>
      <c r="E41" s="144">
        <v>1</v>
      </c>
      <c r="F41" s="144">
        <v>3</v>
      </c>
      <c r="G41" s="144"/>
      <c r="H41" s="144"/>
      <c r="I41" s="137">
        <f t="shared" si="0"/>
        <v>-2</v>
      </c>
    </row>
    <row r="42" spans="1:9" x14ac:dyDescent="0.25">
      <c r="A42" s="152">
        <v>40114</v>
      </c>
      <c r="B42" s="90" t="s">
        <v>39</v>
      </c>
      <c r="C42" s="90" t="s">
        <v>161</v>
      </c>
      <c r="D42" s="144" t="s">
        <v>527</v>
      </c>
      <c r="E42" s="144">
        <v>5</v>
      </c>
      <c r="F42" s="144">
        <v>7</v>
      </c>
      <c r="G42" s="144"/>
      <c r="H42" s="144"/>
      <c r="I42" s="137">
        <f t="shared" si="0"/>
        <v>-2</v>
      </c>
    </row>
    <row r="43" spans="1:9" x14ac:dyDescent="0.25">
      <c r="A43" s="152">
        <v>40114</v>
      </c>
      <c r="B43" s="90" t="s">
        <v>264</v>
      </c>
      <c r="C43" s="90" t="s">
        <v>183</v>
      </c>
      <c r="D43" s="144" t="s">
        <v>527</v>
      </c>
      <c r="E43" s="144">
        <v>3</v>
      </c>
      <c r="F43" s="144">
        <v>12</v>
      </c>
      <c r="G43" s="144"/>
      <c r="H43" s="144"/>
      <c r="I43" s="137">
        <f t="shared" si="0"/>
        <v>-9</v>
      </c>
    </row>
    <row r="44" spans="1:9" x14ac:dyDescent="0.25">
      <c r="A44" s="152">
        <v>40121</v>
      </c>
      <c r="B44" s="90" t="s">
        <v>39</v>
      </c>
      <c r="C44" s="90" t="s">
        <v>38</v>
      </c>
      <c r="D44" s="144" t="s">
        <v>528</v>
      </c>
      <c r="E44" s="144">
        <v>3</v>
      </c>
      <c r="F44" s="144">
        <v>0</v>
      </c>
      <c r="G44" s="144"/>
      <c r="H44" s="144"/>
      <c r="I44" s="137">
        <f t="shared" si="0"/>
        <v>3</v>
      </c>
    </row>
    <row r="45" spans="1:9" x14ac:dyDescent="0.25">
      <c r="A45" s="152">
        <v>40121</v>
      </c>
      <c r="B45" s="90" t="s">
        <v>118</v>
      </c>
      <c r="C45" s="90" t="s">
        <v>264</v>
      </c>
      <c r="D45" s="144" t="s">
        <v>528</v>
      </c>
      <c r="E45" s="144">
        <v>10</v>
      </c>
      <c r="F45" s="144">
        <v>3</v>
      </c>
      <c r="G45" s="144"/>
      <c r="H45" s="144"/>
      <c r="I45" s="137">
        <f t="shared" si="0"/>
        <v>7</v>
      </c>
    </row>
    <row r="46" spans="1:9" x14ac:dyDescent="0.25">
      <c r="A46" s="152">
        <v>40121</v>
      </c>
      <c r="B46" s="90" t="s">
        <v>38</v>
      </c>
      <c r="C46" s="90" t="s">
        <v>39</v>
      </c>
      <c r="D46" s="144" t="s">
        <v>527</v>
      </c>
      <c r="E46" s="144">
        <v>0</v>
      </c>
      <c r="F46" s="144">
        <v>3</v>
      </c>
      <c r="G46" s="144"/>
      <c r="H46" s="144"/>
      <c r="I46" s="137">
        <f t="shared" si="0"/>
        <v>-3</v>
      </c>
    </row>
    <row r="47" spans="1:9" x14ac:dyDescent="0.25">
      <c r="A47" s="152">
        <v>40121</v>
      </c>
      <c r="B47" s="90" t="s">
        <v>264</v>
      </c>
      <c r="C47" s="90" t="s">
        <v>118</v>
      </c>
      <c r="D47" s="144" t="s">
        <v>527</v>
      </c>
      <c r="E47" s="144">
        <v>3</v>
      </c>
      <c r="F47" s="144">
        <v>10</v>
      </c>
      <c r="G47" s="144"/>
      <c r="H47" s="144"/>
      <c r="I47" s="137">
        <f t="shared" si="0"/>
        <v>-7</v>
      </c>
    </row>
    <row r="48" spans="1:9" x14ac:dyDescent="0.25">
      <c r="A48" s="152">
        <v>40121</v>
      </c>
      <c r="B48" s="90" t="s">
        <v>183</v>
      </c>
      <c r="C48" s="90" t="s">
        <v>161</v>
      </c>
      <c r="D48" s="144" t="s">
        <v>528</v>
      </c>
      <c r="E48" s="144">
        <v>5</v>
      </c>
      <c r="F48" s="144">
        <v>3</v>
      </c>
      <c r="G48" s="144"/>
      <c r="H48" s="144"/>
      <c r="I48" s="137">
        <f t="shared" si="0"/>
        <v>2</v>
      </c>
    </row>
    <row r="49" spans="1:9" x14ac:dyDescent="0.25">
      <c r="A49" s="152">
        <v>40121</v>
      </c>
      <c r="B49" s="90" t="s">
        <v>161</v>
      </c>
      <c r="C49" s="90" t="s">
        <v>183</v>
      </c>
      <c r="D49" s="144" t="s">
        <v>527</v>
      </c>
      <c r="E49" s="144">
        <v>3</v>
      </c>
      <c r="F49" s="144">
        <v>5</v>
      </c>
      <c r="G49" s="144"/>
      <c r="H49" s="144"/>
      <c r="I49" s="137">
        <f t="shared" si="0"/>
        <v>-2</v>
      </c>
    </row>
    <row r="50" spans="1:9" x14ac:dyDescent="0.25">
      <c r="A50" s="152">
        <v>40128</v>
      </c>
      <c r="B50" s="90" t="s">
        <v>183</v>
      </c>
      <c r="C50" s="90" t="s">
        <v>38</v>
      </c>
      <c r="D50" s="144" t="s">
        <v>528</v>
      </c>
      <c r="E50" s="144">
        <v>6</v>
      </c>
      <c r="F50" s="144">
        <v>5</v>
      </c>
      <c r="G50" s="144"/>
      <c r="H50" s="144"/>
      <c r="I50" s="137">
        <f t="shared" si="0"/>
        <v>1</v>
      </c>
    </row>
    <row r="51" spans="1:9" x14ac:dyDescent="0.25">
      <c r="A51" s="152">
        <v>40128</v>
      </c>
      <c r="B51" s="90" t="s">
        <v>161</v>
      </c>
      <c r="C51" s="90" t="s">
        <v>264</v>
      </c>
      <c r="D51" s="144" t="s">
        <v>528</v>
      </c>
      <c r="E51" s="144">
        <v>8</v>
      </c>
      <c r="F51" s="144">
        <v>5</v>
      </c>
      <c r="G51" s="144"/>
      <c r="H51" s="144"/>
      <c r="I51" s="137">
        <f t="shared" si="0"/>
        <v>3</v>
      </c>
    </row>
    <row r="52" spans="1:9" x14ac:dyDescent="0.25">
      <c r="A52" s="152">
        <v>40128</v>
      </c>
      <c r="B52" s="90" t="s">
        <v>118</v>
      </c>
      <c r="C52" s="90" t="s">
        <v>39</v>
      </c>
      <c r="D52" s="144" t="s">
        <v>387</v>
      </c>
      <c r="E52" s="144">
        <v>5</v>
      </c>
      <c r="F52" s="144">
        <v>5</v>
      </c>
      <c r="G52" s="144" t="s">
        <v>543</v>
      </c>
      <c r="H52" s="144"/>
      <c r="I52" s="137">
        <f t="shared" si="0"/>
        <v>0</v>
      </c>
    </row>
    <row r="53" spans="1:9" x14ac:dyDescent="0.25">
      <c r="A53" s="152">
        <v>40128</v>
      </c>
      <c r="B53" s="90" t="s">
        <v>39</v>
      </c>
      <c r="C53" s="90" t="s">
        <v>118</v>
      </c>
      <c r="D53" s="144" t="s">
        <v>542</v>
      </c>
      <c r="E53" s="144">
        <v>5</v>
      </c>
      <c r="F53" s="144">
        <v>5</v>
      </c>
      <c r="G53" s="144" t="s">
        <v>543</v>
      </c>
      <c r="H53" s="144"/>
      <c r="I53" s="137">
        <f t="shared" si="0"/>
        <v>0</v>
      </c>
    </row>
    <row r="54" spans="1:9" x14ac:dyDescent="0.25">
      <c r="A54" s="152">
        <v>40128</v>
      </c>
      <c r="B54" s="90" t="s">
        <v>264</v>
      </c>
      <c r="C54" s="90" t="s">
        <v>161</v>
      </c>
      <c r="D54" s="144" t="s">
        <v>527</v>
      </c>
      <c r="E54" s="144">
        <v>5</v>
      </c>
      <c r="F54" s="144">
        <v>8</v>
      </c>
      <c r="G54" s="144"/>
      <c r="H54" s="144"/>
      <c r="I54" s="137">
        <f t="shared" si="0"/>
        <v>-3</v>
      </c>
    </row>
    <row r="55" spans="1:9" x14ac:dyDescent="0.25">
      <c r="A55" s="152">
        <v>40128</v>
      </c>
      <c r="B55" s="90" t="s">
        <v>38</v>
      </c>
      <c r="C55" s="90" t="s">
        <v>183</v>
      </c>
      <c r="D55" s="144" t="s">
        <v>527</v>
      </c>
      <c r="E55" s="144">
        <v>5</v>
      </c>
      <c r="F55" s="144">
        <v>6</v>
      </c>
      <c r="G55" s="144"/>
      <c r="H55" s="144"/>
      <c r="I55" s="137">
        <f t="shared" si="0"/>
        <v>-1</v>
      </c>
    </row>
    <row r="56" spans="1:9" x14ac:dyDescent="0.25">
      <c r="A56" s="152">
        <v>40135</v>
      </c>
      <c r="B56" s="90" t="s">
        <v>161</v>
      </c>
      <c r="C56" s="90" t="s">
        <v>38</v>
      </c>
      <c r="D56" s="144" t="s">
        <v>527</v>
      </c>
      <c r="E56" s="144">
        <v>1</v>
      </c>
      <c r="F56" s="144">
        <v>4</v>
      </c>
      <c r="G56" s="144"/>
      <c r="H56" s="144"/>
      <c r="I56" s="137">
        <f t="shared" si="0"/>
        <v>-3</v>
      </c>
    </row>
    <row r="57" spans="1:9" x14ac:dyDescent="0.25">
      <c r="A57" s="152">
        <v>40135</v>
      </c>
      <c r="B57" s="90" t="s">
        <v>39</v>
      </c>
      <c r="C57" s="90" t="s">
        <v>264</v>
      </c>
      <c r="D57" s="144" t="s">
        <v>528</v>
      </c>
      <c r="E57" s="144">
        <v>9</v>
      </c>
      <c r="F57" s="144">
        <v>1</v>
      </c>
      <c r="G57" s="144"/>
      <c r="H57" s="144"/>
      <c r="I57" s="137">
        <f t="shared" si="0"/>
        <v>8</v>
      </c>
    </row>
    <row r="58" spans="1:9" x14ac:dyDescent="0.25">
      <c r="A58" s="152">
        <v>40135</v>
      </c>
      <c r="B58" s="90" t="s">
        <v>264</v>
      </c>
      <c r="C58" s="90" t="s">
        <v>39</v>
      </c>
      <c r="D58" s="144" t="s">
        <v>527</v>
      </c>
      <c r="E58" s="144">
        <v>1</v>
      </c>
      <c r="F58" s="144">
        <v>9</v>
      </c>
      <c r="G58" s="144"/>
      <c r="H58" s="144"/>
      <c r="I58" s="137">
        <f t="shared" si="0"/>
        <v>-8</v>
      </c>
    </row>
    <row r="59" spans="1:9" x14ac:dyDescent="0.25">
      <c r="A59" s="152">
        <v>40135</v>
      </c>
      <c r="B59" s="90" t="s">
        <v>183</v>
      </c>
      <c r="C59" s="90" t="s">
        <v>118</v>
      </c>
      <c r="D59" s="144" t="s">
        <v>528</v>
      </c>
      <c r="E59" s="144">
        <v>5</v>
      </c>
      <c r="F59" s="144">
        <v>3</v>
      </c>
      <c r="G59" s="144"/>
      <c r="H59" s="144"/>
      <c r="I59" s="137">
        <f t="shared" si="0"/>
        <v>2</v>
      </c>
    </row>
    <row r="60" spans="1:9" x14ac:dyDescent="0.25">
      <c r="A60" s="152">
        <v>40135</v>
      </c>
      <c r="B60" s="90" t="s">
        <v>38</v>
      </c>
      <c r="C60" s="90" t="s">
        <v>161</v>
      </c>
      <c r="D60" s="144" t="s">
        <v>528</v>
      </c>
      <c r="E60" s="144">
        <v>4</v>
      </c>
      <c r="F60" s="144">
        <v>1</v>
      </c>
      <c r="G60" s="144"/>
      <c r="H60" s="144"/>
      <c r="I60" s="137">
        <f t="shared" si="0"/>
        <v>3</v>
      </c>
    </row>
    <row r="61" spans="1:9" x14ac:dyDescent="0.25">
      <c r="A61" s="152">
        <v>40135</v>
      </c>
      <c r="B61" s="90" t="s">
        <v>118</v>
      </c>
      <c r="C61" s="90" t="s">
        <v>183</v>
      </c>
      <c r="D61" s="144" t="s">
        <v>527</v>
      </c>
      <c r="E61" s="144">
        <v>3</v>
      </c>
      <c r="F61" s="144">
        <v>5</v>
      </c>
      <c r="G61" s="144"/>
      <c r="H61" s="144"/>
      <c r="I61" s="137">
        <f t="shared" si="0"/>
        <v>-2</v>
      </c>
    </row>
    <row r="62" spans="1:9" x14ac:dyDescent="0.25">
      <c r="A62" s="152">
        <v>40149</v>
      </c>
      <c r="B62" s="90" t="s">
        <v>264</v>
      </c>
      <c r="C62" s="90" t="s">
        <v>38</v>
      </c>
      <c r="D62" s="144" t="s">
        <v>527</v>
      </c>
      <c r="E62" s="144">
        <v>2</v>
      </c>
      <c r="F62" s="144">
        <v>3</v>
      </c>
      <c r="G62" s="144"/>
      <c r="H62" s="144"/>
      <c r="I62" s="137">
        <f t="shared" si="0"/>
        <v>-1</v>
      </c>
    </row>
    <row r="63" spans="1:9" x14ac:dyDescent="0.25">
      <c r="A63" s="152">
        <v>40149</v>
      </c>
      <c r="B63" s="90" t="s">
        <v>38</v>
      </c>
      <c r="C63" s="90" t="s">
        <v>264</v>
      </c>
      <c r="D63" s="144" t="s">
        <v>528</v>
      </c>
      <c r="E63" s="144">
        <v>3</v>
      </c>
      <c r="F63" s="144">
        <v>2</v>
      </c>
      <c r="G63" s="144"/>
      <c r="H63" s="144"/>
      <c r="I63" s="137">
        <f t="shared" si="0"/>
        <v>1</v>
      </c>
    </row>
    <row r="64" spans="1:9" x14ac:dyDescent="0.25">
      <c r="A64" s="152">
        <v>40149</v>
      </c>
      <c r="B64" s="90" t="s">
        <v>183</v>
      </c>
      <c r="C64" s="90" t="s">
        <v>39</v>
      </c>
      <c r="D64" s="144" t="s">
        <v>528</v>
      </c>
      <c r="E64" s="144">
        <v>5</v>
      </c>
      <c r="F64" s="144">
        <v>1</v>
      </c>
      <c r="G64" s="144"/>
      <c r="H64" s="144"/>
      <c r="I64" s="137">
        <f t="shared" si="0"/>
        <v>4</v>
      </c>
    </row>
    <row r="65" spans="1:9" x14ac:dyDescent="0.25">
      <c r="A65" s="152">
        <v>40149</v>
      </c>
      <c r="B65" s="90" t="s">
        <v>161</v>
      </c>
      <c r="C65" s="90" t="s">
        <v>118</v>
      </c>
      <c r="D65" s="144" t="s">
        <v>527</v>
      </c>
      <c r="E65" s="144">
        <v>3</v>
      </c>
      <c r="F65" s="144">
        <v>7</v>
      </c>
      <c r="G65" s="144"/>
      <c r="H65" s="144"/>
      <c r="I65" s="137">
        <f t="shared" si="0"/>
        <v>-4</v>
      </c>
    </row>
    <row r="66" spans="1:9" x14ac:dyDescent="0.25">
      <c r="A66" s="152">
        <v>40149</v>
      </c>
      <c r="B66" s="90" t="s">
        <v>118</v>
      </c>
      <c r="C66" s="90" t="s">
        <v>161</v>
      </c>
      <c r="D66" s="144" t="s">
        <v>528</v>
      </c>
      <c r="E66" s="144">
        <v>7</v>
      </c>
      <c r="F66" s="144">
        <v>3</v>
      </c>
      <c r="G66" s="144"/>
      <c r="H66" s="144"/>
      <c r="I66" s="137">
        <f t="shared" si="0"/>
        <v>4</v>
      </c>
    </row>
    <row r="67" spans="1:9" x14ac:dyDescent="0.25">
      <c r="A67" s="152">
        <v>40149</v>
      </c>
      <c r="B67" s="90" t="s">
        <v>39</v>
      </c>
      <c r="C67" s="90" t="s">
        <v>183</v>
      </c>
      <c r="D67" s="144" t="s">
        <v>527</v>
      </c>
      <c r="E67" s="144">
        <v>1</v>
      </c>
      <c r="F67" s="144">
        <v>5</v>
      </c>
      <c r="G67" s="144"/>
      <c r="H67" s="144"/>
      <c r="I67" s="137">
        <f t="shared" ref="I67:I130" si="1">E67-F67</f>
        <v>-4</v>
      </c>
    </row>
    <row r="68" spans="1:9" x14ac:dyDescent="0.25">
      <c r="A68" s="152">
        <v>40163</v>
      </c>
      <c r="B68" s="90" t="s">
        <v>39</v>
      </c>
      <c r="C68" s="90" t="s">
        <v>38</v>
      </c>
      <c r="D68" s="144" t="s">
        <v>528</v>
      </c>
      <c r="E68" s="144">
        <v>3</v>
      </c>
      <c r="F68" s="144">
        <v>0</v>
      </c>
      <c r="G68" s="144"/>
      <c r="H68" s="144"/>
      <c r="I68" s="137">
        <f t="shared" si="1"/>
        <v>3</v>
      </c>
    </row>
    <row r="69" spans="1:9" x14ac:dyDescent="0.25">
      <c r="A69" s="152">
        <v>40163</v>
      </c>
      <c r="B69" s="90" t="s">
        <v>118</v>
      </c>
      <c r="C69" s="90" t="s">
        <v>264</v>
      </c>
      <c r="D69" s="144" t="s">
        <v>528</v>
      </c>
      <c r="E69" s="144">
        <v>12</v>
      </c>
      <c r="F69" s="144">
        <v>2</v>
      </c>
      <c r="G69" s="144"/>
      <c r="H69" s="144"/>
      <c r="I69" s="137">
        <f t="shared" si="1"/>
        <v>10</v>
      </c>
    </row>
    <row r="70" spans="1:9" x14ac:dyDescent="0.25">
      <c r="A70" s="152">
        <v>40163</v>
      </c>
      <c r="B70" s="90" t="s">
        <v>38</v>
      </c>
      <c r="C70" s="90" t="s">
        <v>39</v>
      </c>
      <c r="D70" s="144" t="s">
        <v>527</v>
      </c>
      <c r="E70" s="144">
        <v>0</v>
      </c>
      <c r="F70" s="144">
        <v>3</v>
      </c>
      <c r="G70" s="144"/>
      <c r="H70" s="144"/>
      <c r="I70" s="137">
        <f t="shared" si="1"/>
        <v>-3</v>
      </c>
    </row>
    <row r="71" spans="1:9" x14ac:dyDescent="0.25">
      <c r="A71" s="152">
        <v>40163</v>
      </c>
      <c r="B71" s="90" t="s">
        <v>264</v>
      </c>
      <c r="C71" s="90" t="s">
        <v>118</v>
      </c>
      <c r="D71" s="144" t="s">
        <v>527</v>
      </c>
      <c r="E71" s="144">
        <v>2</v>
      </c>
      <c r="F71" s="144">
        <v>12</v>
      </c>
      <c r="G71" s="144"/>
      <c r="H71" s="144"/>
      <c r="I71" s="137">
        <f t="shared" si="1"/>
        <v>-10</v>
      </c>
    </row>
    <row r="72" spans="1:9" x14ac:dyDescent="0.25">
      <c r="A72" s="152">
        <v>40163</v>
      </c>
      <c r="B72" s="90" t="s">
        <v>183</v>
      </c>
      <c r="C72" s="90" t="s">
        <v>161</v>
      </c>
      <c r="D72" s="144" t="s">
        <v>528</v>
      </c>
      <c r="E72" s="144">
        <v>9</v>
      </c>
      <c r="F72" s="144">
        <v>2</v>
      </c>
      <c r="G72" s="144"/>
      <c r="H72" s="144"/>
      <c r="I72" s="137">
        <f t="shared" si="1"/>
        <v>7</v>
      </c>
    </row>
    <row r="73" spans="1:9" x14ac:dyDescent="0.25">
      <c r="A73" s="152">
        <v>40163</v>
      </c>
      <c r="B73" s="90" t="s">
        <v>161</v>
      </c>
      <c r="C73" s="90" t="s">
        <v>183</v>
      </c>
      <c r="D73" s="144" t="s">
        <v>527</v>
      </c>
      <c r="E73" s="144">
        <v>2</v>
      </c>
      <c r="F73" s="144">
        <v>9</v>
      </c>
      <c r="G73" s="144"/>
      <c r="H73" s="144"/>
      <c r="I73" s="137">
        <f t="shared" si="1"/>
        <v>-7</v>
      </c>
    </row>
    <row r="74" spans="1:9" x14ac:dyDescent="0.25">
      <c r="A74" s="152">
        <v>40170</v>
      </c>
      <c r="B74" s="90" t="s">
        <v>183</v>
      </c>
      <c r="C74" s="90" t="s">
        <v>38</v>
      </c>
      <c r="D74" s="144" t="s">
        <v>527</v>
      </c>
      <c r="E74" s="144">
        <v>3</v>
      </c>
      <c r="F74" s="144">
        <v>6</v>
      </c>
      <c r="G74" s="144"/>
      <c r="H74" s="144"/>
      <c r="I74" s="137">
        <f t="shared" si="1"/>
        <v>-3</v>
      </c>
    </row>
    <row r="75" spans="1:9" x14ac:dyDescent="0.25">
      <c r="A75" s="152">
        <v>40170</v>
      </c>
      <c r="B75" s="90" t="s">
        <v>161</v>
      </c>
      <c r="C75" s="90" t="s">
        <v>264</v>
      </c>
      <c r="D75" s="144" t="s">
        <v>528</v>
      </c>
      <c r="E75" s="144">
        <v>8</v>
      </c>
      <c r="F75" s="144">
        <v>2</v>
      </c>
      <c r="G75" s="144"/>
      <c r="H75" s="144"/>
      <c r="I75" s="137">
        <f t="shared" si="1"/>
        <v>6</v>
      </c>
    </row>
    <row r="76" spans="1:9" x14ac:dyDescent="0.25">
      <c r="A76" s="152">
        <v>40170</v>
      </c>
      <c r="B76" s="90" t="s">
        <v>118</v>
      </c>
      <c r="C76" s="90" t="s">
        <v>39</v>
      </c>
      <c r="D76" s="144" t="s">
        <v>527</v>
      </c>
      <c r="E76" s="144">
        <v>1</v>
      </c>
      <c r="F76" s="144">
        <v>7</v>
      </c>
      <c r="G76" s="144"/>
      <c r="H76" s="144"/>
      <c r="I76" s="137">
        <f t="shared" si="1"/>
        <v>-6</v>
      </c>
    </row>
    <row r="77" spans="1:9" x14ac:dyDescent="0.25">
      <c r="A77" s="152">
        <v>40170</v>
      </c>
      <c r="B77" s="90" t="s">
        <v>39</v>
      </c>
      <c r="C77" s="90" t="s">
        <v>118</v>
      </c>
      <c r="D77" s="144" t="s">
        <v>528</v>
      </c>
      <c r="E77" s="144">
        <v>7</v>
      </c>
      <c r="F77" s="144">
        <v>1</v>
      </c>
      <c r="G77" s="144"/>
      <c r="H77" s="144"/>
      <c r="I77" s="137">
        <f t="shared" si="1"/>
        <v>6</v>
      </c>
    </row>
    <row r="78" spans="1:9" x14ac:dyDescent="0.25">
      <c r="A78" s="152">
        <v>40170</v>
      </c>
      <c r="B78" s="90" t="s">
        <v>264</v>
      </c>
      <c r="C78" s="90" t="s">
        <v>161</v>
      </c>
      <c r="D78" s="144" t="s">
        <v>527</v>
      </c>
      <c r="E78" s="144">
        <v>2</v>
      </c>
      <c r="F78" s="144">
        <v>8</v>
      </c>
      <c r="G78" s="144"/>
      <c r="H78" s="144"/>
      <c r="I78" s="137">
        <f t="shared" si="1"/>
        <v>-6</v>
      </c>
    </row>
    <row r="79" spans="1:9" x14ac:dyDescent="0.25">
      <c r="A79" s="152">
        <v>40170</v>
      </c>
      <c r="B79" s="90" t="s">
        <v>38</v>
      </c>
      <c r="C79" s="90" t="s">
        <v>183</v>
      </c>
      <c r="D79" s="144" t="s">
        <v>528</v>
      </c>
      <c r="E79" s="144">
        <v>6</v>
      </c>
      <c r="F79" s="144">
        <v>3</v>
      </c>
      <c r="G79" s="144"/>
      <c r="H79" s="144"/>
      <c r="I79" s="137">
        <f t="shared" si="1"/>
        <v>3</v>
      </c>
    </row>
    <row r="80" spans="1:9" x14ac:dyDescent="0.25">
      <c r="A80" s="152">
        <v>40184</v>
      </c>
      <c r="B80" s="90" t="s">
        <v>161</v>
      </c>
      <c r="C80" s="90" t="s">
        <v>38</v>
      </c>
      <c r="D80" s="144" t="s">
        <v>527</v>
      </c>
      <c r="E80" s="144">
        <v>2</v>
      </c>
      <c r="F80" s="144">
        <v>3</v>
      </c>
      <c r="G80" s="144"/>
      <c r="H80" s="144"/>
      <c r="I80" s="137">
        <f t="shared" si="1"/>
        <v>-1</v>
      </c>
    </row>
    <row r="81" spans="1:9" x14ac:dyDescent="0.25">
      <c r="A81" s="152">
        <v>40184</v>
      </c>
      <c r="B81" s="90" t="s">
        <v>39</v>
      </c>
      <c r="C81" s="90" t="s">
        <v>264</v>
      </c>
      <c r="D81" s="144" t="s">
        <v>542</v>
      </c>
      <c r="E81" s="144">
        <v>7</v>
      </c>
      <c r="F81" s="144">
        <v>7</v>
      </c>
      <c r="G81" s="144" t="s">
        <v>543</v>
      </c>
      <c r="H81" s="144"/>
      <c r="I81" s="137">
        <f t="shared" si="1"/>
        <v>0</v>
      </c>
    </row>
    <row r="82" spans="1:9" x14ac:dyDescent="0.25">
      <c r="A82" s="152">
        <v>40184</v>
      </c>
      <c r="B82" s="90" t="s">
        <v>264</v>
      </c>
      <c r="C82" s="90" t="s">
        <v>39</v>
      </c>
      <c r="D82" s="144" t="s">
        <v>387</v>
      </c>
      <c r="E82" s="144">
        <v>7</v>
      </c>
      <c r="F82" s="144">
        <v>7</v>
      </c>
      <c r="G82" s="144" t="s">
        <v>543</v>
      </c>
      <c r="H82" s="144"/>
      <c r="I82" s="137">
        <f t="shared" si="1"/>
        <v>0</v>
      </c>
    </row>
    <row r="83" spans="1:9" x14ac:dyDescent="0.25">
      <c r="A83" s="152">
        <v>40184</v>
      </c>
      <c r="B83" s="90" t="s">
        <v>183</v>
      </c>
      <c r="C83" s="90" t="s">
        <v>118</v>
      </c>
      <c r="D83" s="144" t="s">
        <v>544</v>
      </c>
      <c r="E83" s="144">
        <v>0</v>
      </c>
      <c r="F83" s="144">
        <v>0</v>
      </c>
      <c r="G83" s="144" t="s">
        <v>545</v>
      </c>
      <c r="H83" s="144"/>
      <c r="I83" s="137">
        <f t="shared" si="1"/>
        <v>0</v>
      </c>
    </row>
    <row r="84" spans="1:9" x14ac:dyDescent="0.25">
      <c r="A84" s="152">
        <v>40184</v>
      </c>
      <c r="B84" s="90" t="s">
        <v>38</v>
      </c>
      <c r="C84" s="90" t="s">
        <v>161</v>
      </c>
      <c r="D84" s="144" t="s">
        <v>528</v>
      </c>
      <c r="E84" s="144">
        <v>3</v>
      </c>
      <c r="F84" s="144">
        <v>2</v>
      </c>
      <c r="G84" s="144"/>
      <c r="H84" s="144"/>
      <c r="I84" s="137">
        <f t="shared" si="1"/>
        <v>1</v>
      </c>
    </row>
    <row r="85" spans="1:9" x14ac:dyDescent="0.25">
      <c r="A85" s="152">
        <v>40184</v>
      </c>
      <c r="B85" s="90" t="s">
        <v>118</v>
      </c>
      <c r="C85" s="90" t="s">
        <v>183</v>
      </c>
      <c r="D85" s="144" t="s">
        <v>546</v>
      </c>
      <c r="E85" s="144">
        <v>0</v>
      </c>
      <c r="F85" s="144">
        <v>0</v>
      </c>
      <c r="G85" s="144" t="s">
        <v>545</v>
      </c>
      <c r="H85" s="144"/>
      <c r="I85" s="137">
        <f t="shared" si="1"/>
        <v>0</v>
      </c>
    </row>
    <row r="86" spans="1:9" x14ac:dyDescent="0.25">
      <c r="A86" s="152">
        <v>40191</v>
      </c>
      <c r="B86" s="90" t="s">
        <v>264</v>
      </c>
      <c r="C86" s="90" t="s">
        <v>38</v>
      </c>
      <c r="D86" s="144" t="s">
        <v>387</v>
      </c>
      <c r="E86" s="144">
        <v>3</v>
      </c>
      <c r="F86" s="144">
        <v>3</v>
      </c>
      <c r="G86" s="144" t="s">
        <v>543</v>
      </c>
      <c r="H86" s="144"/>
      <c r="I86" s="137">
        <f t="shared" si="1"/>
        <v>0</v>
      </c>
    </row>
    <row r="87" spans="1:9" x14ac:dyDescent="0.25">
      <c r="A87" s="152">
        <v>40191</v>
      </c>
      <c r="B87" s="90" t="s">
        <v>38</v>
      </c>
      <c r="C87" s="90" t="s">
        <v>264</v>
      </c>
      <c r="D87" s="144" t="s">
        <v>542</v>
      </c>
      <c r="E87" s="144">
        <v>3</v>
      </c>
      <c r="F87" s="144">
        <v>3</v>
      </c>
      <c r="G87" s="144" t="s">
        <v>543</v>
      </c>
      <c r="H87" s="144"/>
      <c r="I87" s="137">
        <f t="shared" si="1"/>
        <v>0</v>
      </c>
    </row>
    <row r="88" spans="1:9" x14ac:dyDescent="0.25">
      <c r="A88" s="152">
        <v>40191</v>
      </c>
      <c r="B88" s="90" t="s">
        <v>183</v>
      </c>
      <c r="C88" s="90" t="s">
        <v>39</v>
      </c>
      <c r="D88" s="144" t="s">
        <v>527</v>
      </c>
      <c r="E88" s="144">
        <v>4</v>
      </c>
      <c r="F88" s="144">
        <v>7</v>
      </c>
      <c r="G88" s="144"/>
      <c r="H88" s="144"/>
      <c r="I88" s="137">
        <f t="shared" si="1"/>
        <v>-3</v>
      </c>
    </row>
    <row r="89" spans="1:9" x14ac:dyDescent="0.25">
      <c r="A89" s="152">
        <v>40191</v>
      </c>
      <c r="B89" s="90" t="s">
        <v>161</v>
      </c>
      <c r="C89" s="90" t="s">
        <v>118</v>
      </c>
      <c r="D89" s="144" t="s">
        <v>527</v>
      </c>
      <c r="E89" s="144">
        <v>1</v>
      </c>
      <c r="F89" s="144">
        <v>6</v>
      </c>
      <c r="G89" s="144"/>
      <c r="H89" s="144"/>
      <c r="I89" s="137">
        <f t="shared" si="1"/>
        <v>-5</v>
      </c>
    </row>
    <row r="90" spans="1:9" x14ac:dyDescent="0.25">
      <c r="A90" s="152">
        <v>40191</v>
      </c>
      <c r="B90" s="90" t="s">
        <v>118</v>
      </c>
      <c r="C90" s="90" t="s">
        <v>161</v>
      </c>
      <c r="D90" s="144" t="s">
        <v>528</v>
      </c>
      <c r="E90" s="144">
        <v>6</v>
      </c>
      <c r="F90" s="144">
        <v>1</v>
      </c>
      <c r="G90" s="144"/>
      <c r="H90" s="144"/>
      <c r="I90" s="137">
        <f t="shared" si="1"/>
        <v>5</v>
      </c>
    </row>
    <row r="91" spans="1:9" x14ac:dyDescent="0.25">
      <c r="A91" s="152">
        <v>40191</v>
      </c>
      <c r="B91" s="90" t="s">
        <v>39</v>
      </c>
      <c r="C91" s="90" t="s">
        <v>183</v>
      </c>
      <c r="D91" s="144" t="s">
        <v>528</v>
      </c>
      <c r="E91" s="144">
        <v>7</v>
      </c>
      <c r="F91" s="144">
        <v>4</v>
      </c>
      <c r="G91" s="144"/>
      <c r="H91" s="144"/>
      <c r="I91" s="137">
        <f t="shared" si="1"/>
        <v>3</v>
      </c>
    </row>
    <row r="92" spans="1:9" x14ac:dyDescent="0.25">
      <c r="A92" s="152">
        <v>40198</v>
      </c>
      <c r="B92" s="90" t="s">
        <v>118</v>
      </c>
      <c r="C92" s="90" t="s">
        <v>38</v>
      </c>
      <c r="D92" s="144" t="s">
        <v>527</v>
      </c>
      <c r="E92" s="144">
        <v>1</v>
      </c>
      <c r="F92" s="144">
        <v>5</v>
      </c>
      <c r="G92" s="144"/>
      <c r="H92" s="144"/>
      <c r="I92" s="137">
        <f t="shared" si="1"/>
        <v>-4</v>
      </c>
    </row>
    <row r="93" spans="1:9" x14ac:dyDescent="0.25">
      <c r="A93" s="152">
        <v>40198</v>
      </c>
      <c r="B93" s="90" t="s">
        <v>183</v>
      </c>
      <c r="C93" s="90" t="s">
        <v>264</v>
      </c>
      <c r="D93" s="144" t="s">
        <v>528</v>
      </c>
      <c r="E93" s="144">
        <v>7</v>
      </c>
      <c r="F93" s="144">
        <v>4</v>
      </c>
      <c r="G93" s="144"/>
      <c r="H93" s="144"/>
      <c r="I93" s="137">
        <f t="shared" si="1"/>
        <v>3</v>
      </c>
    </row>
    <row r="94" spans="1:9" x14ac:dyDescent="0.25">
      <c r="A94" s="152">
        <v>40198</v>
      </c>
      <c r="B94" s="90" t="s">
        <v>161</v>
      </c>
      <c r="C94" s="90" t="s">
        <v>39</v>
      </c>
      <c r="D94" s="144" t="s">
        <v>527</v>
      </c>
      <c r="E94" s="144">
        <v>1</v>
      </c>
      <c r="F94" s="144">
        <v>8</v>
      </c>
      <c r="G94" s="144"/>
      <c r="H94" s="144"/>
      <c r="I94" s="137">
        <f t="shared" si="1"/>
        <v>-7</v>
      </c>
    </row>
    <row r="95" spans="1:9" x14ac:dyDescent="0.25">
      <c r="A95" s="152">
        <v>40198</v>
      </c>
      <c r="B95" s="90" t="s">
        <v>38</v>
      </c>
      <c r="C95" s="90" t="s">
        <v>118</v>
      </c>
      <c r="D95" s="144" t="s">
        <v>528</v>
      </c>
      <c r="E95" s="144">
        <v>5</v>
      </c>
      <c r="F95" s="144">
        <v>1</v>
      </c>
      <c r="G95" s="144"/>
      <c r="H95" s="144"/>
      <c r="I95" s="137">
        <f t="shared" si="1"/>
        <v>4</v>
      </c>
    </row>
    <row r="96" spans="1:9" x14ac:dyDescent="0.25">
      <c r="A96" s="152">
        <v>40198</v>
      </c>
      <c r="B96" s="90" t="s">
        <v>39</v>
      </c>
      <c r="C96" s="90" t="s">
        <v>161</v>
      </c>
      <c r="D96" s="144" t="s">
        <v>528</v>
      </c>
      <c r="E96" s="144">
        <v>8</v>
      </c>
      <c r="F96" s="144">
        <v>1</v>
      </c>
      <c r="G96" s="144"/>
      <c r="H96" s="144"/>
      <c r="I96" s="137">
        <f t="shared" si="1"/>
        <v>7</v>
      </c>
    </row>
    <row r="97" spans="1:9" x14ac:dyDescent="0.25">
      <c r="A97" s="152">
        <v>40198</v>
      </c>
      <c r="B97" s="90" t="s">
        <v>264</v>
      </c>
      <c r="C97" s="90" t="s">
        <v>183</v>
      </c>
      <c r="D97" s="144" t="s">
        <v>527</v>
      </c>
      <c r="E97" s="144">
        <v>4</v>
      </c>
      <c r="F97" s="144">
        <v>7</v>
      </c>
      <c r="G97" s="144"/>
      <c r="H97" s="144"/>
      <c r="I97" s="137">
        <f t="shared" si="1"/>
        <v>-3</v>
      </c>
    </row>
    <row r="98" spans="1:9" x14ac:dyDescent="0.25">
      <c r="A98" s="152">
        <v>40205</v>
      </c>
      <c r="B98" s="90" t="s">
        <v>39</v>
      </c>
      <c r="C98" s="90" t="s">
        <v>38</v>
      </c>
      <c r="D98" s="144" t="s">
        <v>528</v>
      </c>
      <c r="E98" s="144">
        <v>4</v>
      </c>
      <c r="F98" s="144">
        <v>2</v>
      </c>
      <c r="G98" s="144"/>
      <c r="H98" s="144"/>
      <c r="I98" s="137">
        <f t="shared" si="1"/>
        <v>2</v>
      </c>
    </row>
    <row r="99" spans="1:9" x14ac:dyDescent="0.25">
      <c r="A99" s="152">
        <v>40205</v>
      </c>
      <c r="B99" s="90" t="s">
        <v>118</v>
      </c>
      <c r="C99" s="90" t="s">
        <v>264</v>
      </c>
      <c r="D99" s="144" t="s">
        <v>528</v>
      </c>
      <c r="E99" s="144">
        <v>5</v>
      </c>
      <c r="F99" s="144">
        <v>4</v>
      </c>
      <c r="G99" s="144"/>
      <c r="H99" s="144"/>
      <c r="I99" s="137">
        <f t="shared" si="1"/>
        <v>1</v>
      </c>
    </row>
    <row r="100" spans="1:9" x14ac:dyDescent="0.25">
      <c r="A100" s="152">
        <v>40205</v>
      </c>
      <c r="B100" s="90" t="s">
        <v>38</v>
      </c>
      <c r="C100" s="90" t="s">
        <v>39</v>
      </c>
      <c r="D100" s="144" t="s">
        <v>527</v>
      </c>
      <c r="E100" s="144">
        <v>2</v>
      </c>
      <c r="F100" s="144">
        <v>4</v>
      </c>
      <c r="G100" s="144"/>
      <c r="H100" s="144"/>
      <c r="I100" s="137">
        <f t="shared" si="1"/>
        <v>-2</v>
      </c>
    </row>
    <row r="101" spans="1:9" x14ac:dyDescent="0.25">
      <c r="A101" s="152">
        <v>40205</v>
      </c>
      <c r="B101" s="90" t="s">
        <v>264</v>
      </c>
      <c r="C101" s="90" t="s">
        <v>118</v>
      </c>
      <c r="D101" s="144" t="s">
        <v>527</v>
      </c>
      <c r="E101" s="144">
        <v>4</v>
      </c>
      <c r="F101" s="144">
        <v>5</v>
      </c>
      <c r="G101" s="144"/>
      <c r="H101" s="144"/>
      <c r="I101" s="137">
        <f t="shared" si="1"/>
        <v>-1</v>
      </c>
    </row>
    <row r="102" spans="1:9" x14ac:dyDescent="0.25">
      <c r="A102" s="152">
        <v>40205</v>
      </c>
      <c r="B102" s="90" t="s">
        <v>183</v>
      </c>
      <c r="C102" s="90" t="s">
        <v>161</v>
      </c>
      <c r="D102" s="144" t="s">
        <v>528</v>
      </c>
      <c r="E102" s="144">
        <v>4</v>
      </c>
      <c r="F102" s="144">
        <v>1</v>
      </c>
      <c r="G102" s="144"/>
      <c r="H102" s="144"/>
      <c r="I102" s="137">
        <f t="shared" si="1"/>
        <v>3</v>
      </c>
    </row>
    <row r="103" spans="1:9" x14ac:dyDescent="0.25">
      <c r="A103" s="152">
        <v>40205</v>
      </c>
      <c r="B103" s="90" t="s">
        <v>161</v>
      </c>
      <c r="C103" s="90" t="s">
        <v>183</v>
      </c>
      <c r="D103" s="144" t="s">
        <v>527</v>
      </c>
      <c r="E103" s="144">
        <v>1</v>
      </c>
      <c r="F103" s="144">
        <v>4</v>
      </c>
      <c r="G103" s="144"/>
      <c r="H103" s="144"/>
      <c r="I103" s="137">
        <f t="shared" si="1"/>
        <v>-3</v>
      </c>
    </row>
    <row r="104" spans="1:9" x14ac:dyDescent="0.25">
      <c r="A104" s="152">
        <v>40212</v>
      </c>
      <c r="B104" s="90" t="s">
        <v>183</v>
      </c>
      <c r="C104" s="90" t="s">
        <v>38</v>
      </c>
      <c r="D104" s="144" t="s">
        <v>528</v>
      </c>
      <c r="E104" s="144">
        <v>4</v>
      </c>
      <c r="F104" s="144">
        <v>3</v>
      </c>
      <c r="G104" s="144"/>
      <c r="H104" s="144"/>
      <c r="I104" s="137">
        <f t="shared" si="1"/>
        <v>1</v>
      </c>
    </row>
    <row r="105" spans="1:9" x14ac:dyDescent="0.25">
      <c r="A105" s="152">
        <v>40212</v>
      </c>
      <c r="B105" s="90" t="s">
        <v>161</v>
      </c>
      <c r="C105" s="90" t="s">
        <v>264</v>
      </c>
      <c r="D105" s="144" t="s">
        <v>527</v>
      </c>
      <c r="E105" s="144">
        <v>1</v>
      </c>
      <c r="F105" s="144">
        <v>4</v>
      </c>
      <c r="G105" s="144"/>
      <c r="H105" s="144"/>
      <c r="I105" s="137">
        <f t="shared" si="1"/>
        <v>-3</v>
      </c>
    </row>
    <row r="106" spans="1:9" x14ac:dyDescent="0.25">
      <c r="A106" s="152">
        <v>40212</v>
      </c>
      <c r="B106" s="90" t="s">
        <v>118</v>
      </c>
      <c r="C106" s="90" t="s">
        <v>39</v>
      </c>
      <c r="D106" s="144" t="s">
        <v>527</v>
      </c>
      <c r="E106" s="144">
        <v>4</v>
      </c>
      <c r="F106" s="144">
        <v>5</v>
      </c>
      <c r="G106" s="144"/>
      <c r="H106" s="144"/>
      <c r="I106" s="137">
        <f t="shared" si="1"/>
        <v>-1</v>
      </c>
    </row>
    <row r="107" spans="1:9" x14ac:dyDescent="0.25">
      <c r="A107" s="152">
        <v>40212</v>
      </c>
      <c r="B107" s="90" t="s">
        <v>39</v>
      </c>
      <c r="C107" s="90" t="s">
        <v>118</v>
      </c>
      <c r="D107" s="144" t="s">
        <v>528</v>
      </c>
      <c r="E107" s="144">
        <v>5</v>
      </c>
      <c r="F107" s="144">
        <v>4</v>
      </c>
      <c r="G107" s="144"/>
      <c r="H107" s="144"/>
      <c r="I107" s="137">
        <f t="shared" si="1"/>
        <v>1</v>
      </c>
    </row>
    <row r="108" spans="1:9" x14ac:dyDescent="0.25">
      <c r="A108" s="152">
        <v>40212</v>
      </c>
      <c r="B108" s="90" t="s">
        <v>264</v>
      </c>
      <c r="C108" s="90" t="s">
        <v>161</v>
      </c>
      <c r="D108" s="144" t="s">
        <v>528</v>
      </c>
      <c r="E108" s="144">
        <v>4</v>
      </c>
      <c r="F108" s="144">
        <v>1</v>
      </c>
      <c r="G108" s="144"/>
      <c r="H108" s="144"/>
      <c r="I108" s="137">
        <f t="shared" si="1"/>
        <v>3</v>
      </c>
    </row>
    <row r="109" spans="1:9" x14ac:dyDescent="0.25">
      <c r="A109" s="152">
        <v>40212</v>
      </c>
      <c r="B109" s="90" t="s">
        <v>38</v>
      </c>
      <c r="C109" s="90" t="s">
        <v>183</v>
      </c>
      <c r="D109" s="144" t="s">
        <v>527</v>
      </c>
      <c r="E109" s="144">
        <v>3</v>
      </c>
      <c r="F109" s="144">
        <v>4</v>
      </c>
      <c r="G109" s="144"/>
      <c r="H109" s="144"/>
      <c r="I109" s="137">
        <f t="shared" si="1"/>
        <v>-1</v>
      </c>
    </row>
    <row r="110" spans="1:9" x14ac:dyDescent="0.25">
      <c r="A110" s="152">
        <v>40226</v>
      </c>
      <c r="B110" s="90" t="s">
        <v>161</v>
      </c>
      <c r="C110" s="90" t="s">
        <v>38</v>
      </c>
      <c r="D110" s="144" t="s">
        <v>528</v>
      </c>
      <c r="E110" s="144">
        <v>5</v>
      </c>
      <c r="F110" s="144">
        <v>3</v>
      </c>
      <c r="G110" s="144"/>
      <c r="H110" s="144"/>
      <c r="I110" s="137">
        <f t="shared" si="1"/>
        <v>2</v>
      </c>
    </row>
    <row r="111" spans="1:9" x14ac:dyDescent="0.25">
      <c r="A111" s="152">
        <v>40226</v>
      </c>
      <c r="B111" s="90" t="s">
        <v>39</v>
      </c>
      <c r="C111" s="90" t="s">
        <v>264</v>
      </c>
      <c r="D111" s="144" t="s">
        <v>387</v>
      </c>
      <c r="E111" s="144">
        <v>2</v>
      </c>
      <c r="F111" s="144">
        <v>2</v>
      </c>
      <c r="G111" s="144" t="s">
        <v>543</v>
      </c>
      <c r="H111" s="144"/>
      <c r="I111" s="137">
        <f t="shared" si="1"/>
        <v>0</v>
      </c>
    </row>
    <row r="112" spans="1:9" x14ac:dyDescent="0.25">
      <c r="A112" s="152">
        <v>40226</v>
      </c>
      <c r="B112" s="90" t="s">
        <v>264</v>
      </c>
      <c r="C112" s="90" t="s">
        <v>39</v>
      </c>
      <c r="D112" s="144" t="s">
        <v>542</v>
      </c>
      <c r="E112" s="144">
        <v>2</v>
      </c>
      <c r="F112" s="144">
        <v>2</v>
      </c>
      <c r="G112" s="144" t="s">
        <v>543</v>
      </c>
      <c r="H112" s="144"/>
      <c r="I112" s="137">
        <f t="shared" si="1"/>
        <v>0</v>
      </c>
    </row>
    <row r="113" spans="1:9" x14ac:dyDescent="0.25">
      <c r="A113" s="152">
        <v>40226</v>
      </c>
      <c r="B113" s="90" t="s">
        <v>183</v>
      </c>
      <c r="C113" s="90" t="s">
        <v>118</v>
      </c>
      <c r="D113" s="144" t="s">
        <v>542</v>
      </c>
      <c r="E113" s="144">
        <v>3</v>
      </c>
      <c r="F113" s="144">
        <v>3</v>
      </c>
      <c r="G113" s="144" t="s">
        <v>543</v>
      </c>
      <c r="H113" s="144"/>
      <c r="I113" s="137">
        <f t="shared" si="1"/>
        <v>0</v>
      </c>
    </row>
    <row r="114" spans="1:9" x14ac:dyDescent="0.25">
      <c r="A114" s="152">
        <v>40226</v>
      </c>
      <c r="B114" s="90" t="s">
        <v>38</v>
      </c>
      <c r="C114" s="90" t="s">
        <v>161</v>
      </c>
      <c r="D114" s="144" t="s">
        <v>527</v>
      </c>
      <c r="E114" s="144">
        <v>3</v>
      </c>
      <c r="F114" s="144">
        <v>5</v>
      </c>
      <c r="G114" s="144"/>
      <c r="H114" s="144"/>
      <c r="I114" s="137">
        <f t="shared" si="1"/>
        <v>-2</v>
      </c>
    </row>
    <row r="115" spans="1:9" x14ac:dyDescent="0.25">
      <c r="A115" s="152">
        <v>40226</v>
      </c>
      <c r="B115" s="90" t="s">
        <v>118</v>
      </c>
      <c r="C115" s="90" t="s">
        <v>183</v>
      </c>
      <c r="D115" s="144" t="s">
        <v>387</v>
      </c>
      <c r="E115" s="144">
        <v>3</v>
      </c>
      <c r="F115" s="144">
        <v>3</v>
      </c>
      <c r="G115" s="144" t="s">
        <v>543</v>
      </c>
      <c r="H115" s="144"/>
      <c r="I115" s="137">
        <f t="shared" si="1"/>
        <v>0</v>
      </c>
    </row>
    <row r="116" spans="1:9" x14ac:dyDescent="0.25">
      <c r="A116" s="152">
        <v>40233</v>
      </c>
      <c r="B116" s="90" t="s">
        <v>264</v>
      </c>
      <c r="C116" s="90" t="s">
        <v>38</v>
      </c>
      <c r="D116" s="144" t="s">
        <v>387</v>
      </c>
      <c r="E116" s="144">
        <v>7</v>
      </c>
      <c r="F116" s="144">
        <v>7</v>
      </c>
      <c r="G116" s="144" t="s">
        <v>543</v>
      </c>
      <c r="H116" s="144"/>
      <c r="I116" s="137">
        <f t="shared" si="1"/>
        <v>0</v>
      </c>
    </row>
    <row r="117" spans="1:9" x14ac:dyDescent="0.25">
      <c r="A117" s="152">
        <v>40233</v>
      </c>
      <c r="B117" s="90" t="s">
        <v>38</v>
      </c>
      <c r="C117" s="90" t="s">
        <v>264</v>
      </c>
      <c r="D117" s="144" t="s">
        <v>542</v>
      </c>
      <c r="E117" s="144">
        <v>7</v>
      </c>
      <c r="F117" s="144">
        <v>7</v>
      </c>
      <c r="G117" s="144" t="s">
        <v>543</v>
      </c>
      <c r="H117" s="144"/>
      <c r="I117" s="137">
        <f t="shared" si="1"/>
        <v>0</v>
      </c>
    </row>
    <row r="118" spans="1:9" x14ac:dyDescent="0.25">
      <c r="A118" s="152">
        <v>40233</v>
      </c>
      <c r="B118" s="90" t="s">
        <v>183</v>
      </c>
      <c r="C118" s="90" t="s">
        <v>39</v>
      </c>
      <c r="D118" s="144" t="s">
        <v>527</v>
      </c>
      <c r="E118" s="144">
        <v>4</v>
      </c>
      <c r="F118" s="144">
        <v>5</v>
      </c>
      <c r="G118" s="144"/>
      <c r="H118" s="144"/>
      <c r="I118" s="137">
        <f t="shared" si="1"/>
        <v>-1</v>
      </c>
    </row>
    <row r="119" spans="1:9" x14ac:dyDescent="0.25">
      <c r="A119" s="152">
        <v>40233</v>
      </c>
      <c r="B119" s="90" t="s">
        <v>161</v>
      </c>
      <c r="C119" s="90" t="s">
        <v>118</v>
      </c>
      <c r="D119" s="144" t="s">
        <v>527</v>
      </c>
      <c r="E119" s="144">
        <v>2</v>
      </c>
      <c r="F119" s="144">
        <v>7</v>
      </c>
      <c r="G119" s="144"/>
      <c r="H119" s="144"/>
      <c r="I119" s="137">
        <f t="shared" si="1"/>
        <v>-5</v>
      </c>
    </row>
    <row r="120" spans="1:9" x14ac:dyDescent="0.25">
      <c r="A120" s="152">
        <v>40233</v>
      </c>
      <c r="B120" s="90" t="s">
        <v>118</v>
      </c>
      <c r="C120" s="90" t="s">
        <v>161</v>
      </c>
      <c r="D120" s="144" t="s">
        <v>528</v>
      </c>
      <c r="E120" s="144">
        <v>7</v>
      </c>
      <c r="F120" s="144">
        <v>2</v>
      </c>
      <c r="G120" s="144"/>
      <c r="H120" s="144"/>
      <c r="I120" s="137">
        <f t="shared" si="1"/>
        <v>5</v>
      </c>
    </row>
    <row r="121" spans="1:9" x14ac:dyDescent="0.25">
      <c r="A121" s="152">
        <v>40233</v>
      </c>
      <c r="B121" s="90" t="s">
        <v>39</v>
      </c>
      <c r="C121" s="90" t="s">
        <v>183</v>
      </c>
      <c r="D121" s="144" t="s">
        <v>528</v>
      </c>
      <c r="E121" s="144">
        <v>5</v>
      </c>
      <c r="F121" s="144">
        <v>4</v>
      </c>
      <c r="G121" s="144"/>
      <c r="H121" s="144"/>
      <c r="I121" s="137">
        <f t="shared" si="1"/>
        <v>1</v>
      </c>
    </row>
    <row r="122" spans="1:9" x14ac:dyDescent="0.25">
      <c r="A122" s="152">
        <v>40240</v>
      </c>
      <c r="B122" s="90" t="s">
        <v>118</v>
      </c>
      <c r="C122" s="90" t="s">
        <v>38</v>
      </c>
      <c r="D122" s="144" t="s">
        <v>527</v>
      </c>
      <c r="E122" s="144">
        <v>4</v>
      </c>
      <c r="F122" s="144">
        <v>5</v>
      </c>
      <c r="G122" s="144"/>
      <c r="H122" s="144"/>
      <c r="I122" s="137">
        <f t="shared" si="1"/>
        <v>-1</v>
      </c>
    </row>
    <row r="123" spans="1:9" x14ac:dyDescent="0.25">
      <c r="A123" s="152">
        <v>40240</v>
      </c>
      <c r="B123" s="90" t="s">
        <v>183</v>
      </c>
      <c r="C123" s="90" t="s">
        <v>264</v>
      </c>
      <c r="D123" s="144" t="s">
        <v>528</v>
      </c>
      <c r="E123" s="144">
        <v>7</v>
      </c>
      <c r="F123" s="144">
        <v>3</v>
      </c>
      <c r="G123" s="144"/>
      <c r="H123" s="144"/>
      <c r="I123" s="137">
        <f t="shared" si="1"/>
        <v>4</v>
      </c>
    </row>
    <row r="124" spans="1:9" x14ac:dyDescent="0.25">
      <c r="A124" s="152">
        <v>40240</v>
      </c>
      <c r="B124" s="90" t="s">
        <v>161</v>
      </c>
      <c r="C124" s="90" t="s">
        <v>39</v>
      </c>
      <c r="D124" s="144" t="s">
        <v>527</v>
      </c>
      <c r="E124" s="144">
        <v>1</v>
      </c>
      <c r="F124" s="144">
        <v>2</v>
      </c>
      <c r="G124" s="144"/>
      <c r="H124" s="144"/>
      <c r="I124" s="137">
        <f t="shared" si="1"/>
        <v>-1</v>
      </c>
    </row>
    <row r="125" spans="1:9" x14ac:dyDescent="0.25">
      <c r="A125" s="152">
        <v>40240</v>
      </c>
      <c r="B125" s="90" t="s">
        <v>38</v>
      </c>
      <c r="C125" s="90" t="s">
        <v>118</v>
      </c>
      <c r="D125" s="144" t="s">
        <v>528</v>
      </c>
      <c r="E125" s="144">
        <v>5</v>
      </c>
      <c r="F125" s="144">
        <v>4</v>
      </c>
      <c r="G125" s="144"/>
      <c r="H125" s="144"/>
      <c r="I125" s="137">
        <f t="shared" si="1"/>
        <v>1</v>
      </c>
    </row>
    <row r="126" spans="1:9" x14ac:dyDescent="0.25">
      <c r="A126" s="152">
        <v>40240</v>
      </c>
      <c r="B126" s="90" t="s">
        <v>39</v>
      </c>
      <c r="C126" s="90" t="s">
        <v>161</v>
      </c>
      <c r="D126" s="144" t="s">
        <v>528</v>
      </c>
      <c r="E126" s="144">
        <v>2</v>
      </c>
      <c r="F126" s="144">
        <v>1</v>
      </c>
      <c r="G126" s="144"/>
      <c r="H126" s="144"/>
      <c r="I126" s="137">
        <f t="shared" si="1"/>
        <v>1</v>
      </c>
    </row>
    <row r="127" spans="1:9" x14ac:dyDescent="0.25">
      <c r="A127" s="152">
        <v>40240</v>
      </c>
      <c r="B127" s="90" t="s">
        <v>264</v>
      </c>
      <c r="C127" s="90" t="s">
        <v>183</v>
      </c>
      <c r="D127" s="144" t="s">
        <v>527</v>
      </c>
      <c r="E127" s="144">
        <v>3</v>
      </c>
      <c r="F127" s="144">
        <v>7</v>
      </c>
      <c r="G127" s="144"/>
      <c r="H127" s="144"/>
      <c r="I127" s="137">
        <f t="shared" si="1"/>
        <v>-4</v>
      </c>
    </row>
    <row r="128" spans="1:9" x14ac:dyDescent="0.25">
      <c r="A128" s="152">
        <v>40247</v>
      </c>
      <c r="B128" s="90" t="s">
        <v>39</v>
      </c>
      <c r="C128" s="90" t="s">
        <v>38</v>
      </c>
      <c r="D128" s="144" t="s">
        <v>528</v>
      </c>
      <c r="E128" s="144">
        <v>9</v>
      </c>
      <c r="F128" s="144">
        <v>2</v>
      </c>
      <c r="G128" s="144"/>
      <c r="H128" s="144"/>
      <c r="I128" s="137">
        <f t="shared" si="1"/>
        <v>7</v>
      </c>
    </row>
    <row r="129" spans="1:9" x14ac:dyDescent="0.25">
      <c r="A129" s="152">
        <v>40247</v>
      </c>
      <c r="B129" s="90" t="s">
        <v>118</v>
      </c>
      <c r="C129" s="90" t="s">
        <v>264</v>
      </c>
      <c r="D129" s="144" t="s">
        <v>528</v>
      </c>
      <c r="E129" s="144">
        <v>13</v>
      </c>
      <c r="F129" s="144">
        <v>4</v>
      </c>
      <c r="G129" s="144"/>
      <c r="H129" s="144"/>
      <c r="I129" s="137">
        <f t="shared" si="1"/>
        <v>9</v>
      </c>
    </row>
    <row r="130" spans="1:9" x14ac:dyDescent="0.25">
      <c r="A130" s="152">
        <v>40247</v>
      </c>
      <c r="B130" s="90" t="s">
        <v>38</v>
      </c>
      <c r="C130" s="90" t="s">
        <v>39</v>
      </c>
      <c r="D130" s="144" t="s">
        <v>527</v>
      </c>
      <c r="E130" s="144">
        <v>2</v>
      </c>
      <c r="F130" s="144">
        <v>9</v>
      </c>
      <c r="G130" s="144"/>
      <c r="H130" s="144"/>
      <c r="I130" s="137">
        <f t="shared" si="1"/>
        <v>-7</v>
      </c>
    </row>
    <row r="131" spans="1:9" x14ac:dyDescent="0.25">
      <c r="A131" s="152">
        <v>40247</v>
      </c>
      <c r="B131" s="90" t="s">
        <v>264</v>
      </c>
      <c r="C131" s="90" t="s">
        <v>118</v>
      </c>
      <c r="D131" s="144" t="s">
        <v>527</v>
      </c>
      <c r="E131" s="144">
        <v>4</v>
      </c>
      <c r="F131" s="144">
        <v>13</v>
      </c>
      <c r="G131" s="144"/>
      <c r="H131" s="144"/>
      <c r="I131" s="137">
        <f t="shared" ref="I131:I194" si="2">E131-F131</f>
        <v>-9</v>
      </c>
    </row>
    <row r="132" spans="1:9" x14ac:dyDescent="0.25">
      <c r="A132" s="152">
        <v>40247</v>
      </c>
      <c r="B132" s="90" t="s">
        <v>183</v>
      </c>
      <c r="C132" s="90" t="s">
        <v>161</v>
      </c>
      <c r="D132" s="144" t="s">
        <v>527</v>
      </c>
      <c r="E132" s="144">
        <v>2</v>
      </c>
      <c r="F132" s="144">
        <v>6</v>
      </c>
      <c r="G132" s="144"/>
      <c r="H132" s="144"/>
      <c r="I132" s="137">
        <f t="shared" si="2"/>
        <v>-4</v>
      </c>
    </row>
    <row r="133" spans="1:9" x14ac:dyDescent="0.25">
      <c r="A133" s="152">
        <v>40247</v>
      </c>
      <c r="B133" s="90" t="s">
        <v>161</v>
      </c>
      <c r="C133" s="90" t="s">
        <v>183</v>
      </c>
      <c r="D133" s="144" t="s">
        <v>528</v>
      </c>
      <c r="E133" s="144">
        <v>6</v>
      </c>
      <c r="F133" s="144">
        <v>2</v>
      </c>
      <c r="G133" s="144"/>
      <c r="H133" s="144"/>
      <c r="I133" s="137">
        <f t="shared" si="2"/>
        <v>4</v>
      </c>
    </row>
    <row r="134" spans="1:9" x14ac:dyDescent="0.25">
      <c r="A134" s="152">
        <v>40254</v>
      </c>
      <c r="B134" s="90" t="s">
        <v>183</v>
      </c>
      <c r="C134" s="90" t="s">
        <v>38</v>
      </c>
      <c r="D134" s="144" t="s">
        <v>527</v>
      </c>
      <c r="E134" s="144">
        <v>2</v>
      </c>
      <c r="F134" s="144">
        <v>7</v>
      </c>
      <c r="G134" s="144"/>
      <c r="H134" s="144"/>
      <c r="I134" s="137">
        <f t="shared" si="2"/>
        <v>-5</v>
      </c>
    </row>
    <row r="135" spans="1:9" x14ac:dyDescent="0.25">
      <c r="A135" s="152">
        <v>40254</v>
      </c>
      <c r="B135" s="90" t="s">
        <v>161</v>
      </c>
      <c r="C135" s="90" t="s">
        <v>264</v>
      </c>
      <c r="D135" s="144" t="s">
        <v>527</v>
      </c>
      <c r="E135" s="144">
        <v>2</v>
      </c>
      <c r="F135" s="144">
        <v>4</v>
      </c>
      <c r="G135" s="144"/>
      <c r="H135" s="144"/>
      <c r="I135" s="137">
        <f t="shared" si="2"/>
        <v>-2</v>
      </c>
    </row>
    <row r="136" spans="1:9" x14ac:dyDescent="0.25">
      <c r="A136" s="152">
        <v>40254</v>
      </c>
      <c r="B136" s="90" t="s">
        <v>118</v>
      </c>
      <c r="C136" s="90" t="s">
        <v>39</v>
      </c>
      <c r="D136" s="144" t="s">
        <v>528</v>
      </c>
      <c r="E136" s="144">
        <v>4</v>
      </c>
      <c r="F136" s="144">
        <v>2</v>
      </c>
      <c r="G136" s="144"/>
      <c r="H136" s="144"/>
      <c r="I136" s="137">
        <f t="shared" si="2"/>
        <v>2</v>
      </c>
    </row>
    <row r="137" spans="1:9" x14ac:dyDescent="0.25">
      <c r="A137" s="152">
        <v>40254</v>
      </c>
      <c r="B137" s="90" t="s">
        <v>39</v>
      </c>
      <c r="C137" s="90" t="s">
        <v>118</v>
      </c>
      <c r="D137" s="144" t="s">
        <v>527</v>
      </c>
      <c r="E137" s="144">
        <v>2</v>
      </c>
      <c r="F137" s="144">
        <v>4</v>
      </c>
      <c r="G137" s="144"/>
      <c r="H137" s="144"/>
      <c r="I137" s="137">
        <f t="shared" si="2"/>
        <v>-2</v>
      </c>
    </row>
    <row r="138" spans="1:9" x14ac:dyDescent="0.25">
      <c r="A138" s="152">
        <v>40254</v>
      </c>
      <c r="B138" s="90" t="s">
        <v>264</v>
      </c>
      <c r="C138" s="90" t="s">
        <v>161</v>
      </c>
      <c r="D138" s="144" t="s">
        <v>528</v>
      </c>
      <c r="E138" s="144">
        <v>4</v>
      </c>
      <c r="F138" s="144">
        <v>2</v>
      </c>
      <c r="G138" s="144"/>
      <c r="H138" s="144"/>
      <c r="I138" s="137">
        <f t="shared" si="2"/>
        <v>2</v>
      </c>
    </row>
    <row r="139" spans="1:9" x14ac:dyDescent="0.25">
      <c r="A139" s="152">
        <v>40254</v>
      </c>
      <c r="B139" s="90" t="s">
        <v>38</v>
      </c>
      <c r="C139" s="90" t="s">
        <v>183</v>
      </c>
      <c r="D139" s="144" t="s">
        <v>528</v>
      </c>
      <c r="E139" s="144">
        <v>7</v>
      </c>
      <c r="F139" s="144">
        <v>2</v>
      </c>
      <c r="G139" s="144"/>
      <c r="H139" s="144"/>
      <c r="I139" s="137">
        <f t="shared" si="2"/>
        <v>5</v>
      </c>
    </row>
    <row r="140" spans="1:9" x14ac:dyDescent="0.25">
      <c r="A140" s="152">
        <v>40259</v>
      </c>
      <c r="B140" s="90" t="s">
        <v>118</v>
      </c>
      <c r="C140" s="90" t="s">
        <v>38</v>
      </c>
      <c r="D140" s="144" t="s">
        <v>528</v>
      </c>
      <c r="E140" s="144">
        <v>4</v>
      </c>
      <c r="F140" s="144">
        <v>2</v>
      </c>
      <c r="G140" s="144"/>
      <c r="H140" s="144"/>
      <c r="I140" s="137">
        <f t="shared" si="2"/>
        <v>2</v>
      </c>
    </row>
    <row r="141" spans="1:9" x14ac:dyDescent="0.25">
      <c r="A141" s="152">
        <v>40259</v>
      </c>
      <c r="B141" s="90" t="s">
        <v>183</v>
      </c>
      <c r="C141" s="90" t="s">
        <v>264</v>
      </c>
      <c r="D141" s="144" t="s">
        <v>528</v>
      </c>
      <c r="E141" s="144">
        <v>7</v>
      </c>
      <c r="F141" s="144">
        <v>2</v>
      </c>
      <c r="G141" s="144"/>
      <c r="H141" s="144"/>
      <c r="I141" s="137">
        <f t="shared" si="2"/>
        <v>5</v>
      </c>
    </row>
    <row r="142" spans="1:9" x14ac:dyDescent="0.25">
      <c r="A142" s="152">
        <v>40259</v>
      </c>
      <c r="B142" s="90" t="s">
        <v>161</v>
      </c>
      <c r="C142" s="90" t="s">
        <v>39</v>
      </c>
      <c r="D142" s="144" t="s">
        <v>527</v>
      </c>
      <c r="E142" s="144">
        <v>2</v>
      </c>
      <c r="F142" s="144">
        <v>9</v>
      </c>
      <c r="G142" s="144"/>
      <c r="H142" s="144"/>
      <c r="I142" s="137">
        <f t="shared" si="2"/>
        <v>-7</v>
      </c>
    </row>
    <row r="143" spans="1:9" x14ac:dyDescent="0.25">
      <c r="A143" s="152">
        <v>40259</v>
      </c>
      <c r="B143" s="90" t="s">
        <v>38</v>
      </c>
      <c r="C143" s="90" t="s">
        <v>118</v>
      </c>
      <c r="D143" s="144" t="s">
        <v>527</v>
      </c>
      <c r="E143" s="144">
        <v>2</v>
      </c>
      <c r="F143" s="144">
        <v>4</v>
      </c>
      <c r="G143" s="144"/>
      <c r="H143" s="144"/>
      <c r="I143" s="137">
        <f t="shared" si="2"/>
        <v>-2</v>
      </c>
    </row>
    <row r="144" spans="1:9" x14ac:dyDescent="0.25">
      <c r="A144" s="152">
        <v>40259</v>
      </c>
      <c r="B144" s="90" t="s">
        <v>39</v>
      </c>
      <c r="C144" s="90" t="s">
        <v>161</v>
      </c>
      <c r="D144" s="144" t="s">
        <v>528</v>
      </c>
      <c r="E144" s="144">
        <v>9</v>
      </c>
      <c r="F144" s="144">
        <v>2</v>
      </c>
      <c r="G144" s="144"/>
      <c r="H144" s="144"/>
      <c r="I144" s="137">
        <f t="shared" si="2"/>
        <v>7</v>
      </c>
    </row>
    <row r="145" spans="1:9" x14ac:dyDescent="0.25">
      <c r="A145" s="152">
        <v>40259</v>
      </c>
      <c r="B145" s="90" t="s">
        <v>264</v>
      </c>
      <c r="C145" s="90" t="s">
        <v>183</v>
      </c>
      <c r="D145" s="144" t="s">
        <v>527</v>
      </c>
      <c r="E145" s="144">
        <v>2</v>
      </c>
      <c r="F145" s="144">
        <v>7</v>
      </c>
      <c r="G145" s="144"/>
      <c r="H145" s="144"/>
      <c r="I145" s="137">
        <f t="shared" si="2"/>
        <v>-5</v>
      </c>
    </row>
    <row r="146" spans="1:9" x14ac:dyDescent="0.25">
      <c r="A146" s="152">
        <v>40261</v>
      </c>
      <c r="B146" s="90" t="s">
        <v>161</v>
      </c>
      <c r="C146" s="90" t="s">
        <v>38</v>
      </c>
      <c r="D146" s="144" t="s">
        <v>527</v>
      </c>
      <c r="E146" s="144">
        <v>4</v>
      </c>
      <c r="F146" s="144">
        <v>8</v>
      </c>
      <c r="G146" s="144"/>
      <c r="H146" s="144"/>
      <c r="I146" s="137">
        <f t="shared" si="2"/>
        <v>-4</v>
      </c>
    </row>
    <row r="147" spans="1:9" x14ac:dyDescent="0.25">
      <c r="A147" s="152">
        <v>40261</v>
      </c>
      <c r="B147" s="90" t="s">
        <v>39</v>
      </c>
      <c r="C147" s="90" t="s">
        <v>264</v>
      </c>
      <c r="D147" s="144" t="s">
        <v>528</v>
      </c>
      <c r="E147" s="144">
        <v>1</v>
      </c>
      <c r="F147" s="144">
        <v>0</v>
      </c>
      <c r="G147" s="144"/>
      <c r="H147" s="144"/>
      <c r="I147" s="137">
        <f t="shared" si="2"/>
        <v>1</v>
      </c>
    </row>
    <row r="148" spans="1:9" x14ac:dyDescent="0.25">
      <c r="A148" s="152">
        <v>40261</v>
      </c>
      <c r="B148" s="90" t="s">
        <v>264</v>
      </c>
      <c r="C148" s="90" t="s">
        <v>39</v>
      </c>
      <c r="D148" s="144" t="s">
        <v>527</v>
      </c>
      <c r="E148" s="144">
        <v>0</v>
      </c>
      <c r="F148" s="144">
        <v>1</v>
      </c>
      <c r="G148" s="144"/>
      <c r="H148" s="144"/>
      <c r="I148" s="137">
        <f t="shared" si="2"/>
        <v>-1</v>
      </c>
    </row>
    <row r="149" spans="1:9" x14ac:dyDescent="0.25">
      <c r="A149" s="152">
        <v>40261</v>
      </c>
      <c r="B149" s="90" t="s">
        <v>183</v>
      </c>
      <c r="C149" s="90" t="s">
        <v>118</v>
      </c>
      <c r="D149" s="144" t="s">
        <v>527</v>
      </c>
      <c r="E149" s="144">
        <v>3</v>
      </c>
      <c r="F149" s="144">
        <v>7</v>
      </c>
      <c r="G149" s="144"/>
      <c r="H149" s="144"/>
      <c r="I149" s="137">
        <f t="shared" si="2"/>
        <v>-4</v>
      </c>
    </row>
    <row r="150" spans="1:9" x14ac:dyDescent="0.25">
      <c r="A150" s="152">
        <v>40261</v>
      </c>
      <c r="B150" s="90" t="s">
        <v>38</v>
      </c>
      <c r="C150" s="90" t="s">
        <v>161</v>
      </c>
      <c r="D150" s="144" t="s">
        <v>528</v>
      </c>
      <c r="E150" s="144">
        <v>8</v>
      </c>
      <c r="F150" s="144">
        <v>4</v>
      </c>
      <c r="G150" s="144"/>
      <c r="H150" s="144"/>
      <c r="I150" s="137">
        <f t="shared" si="2"/>
        <v>4</v>
      </c>
    </row>
    <row r="151" spans="1:9" x14ac:dyDescent="0.25">
      <c r="A151" s="152">
        <v>40261</v>
      </c>
      <c r="B151" s="90" t="s">
        <v>118</v>
      </c>
      <c r="C151" s="90" t="s">
        <v>183</v>
      </c>
      <c r="D151" s="144" t="s">
        <v>528</v>
      </c>
      <c r="E151" s="144">
        <v>7</v>
      </c>
      <c r="F151" s="144">
        <v>3</v>
      </c>
      <c r="G151" s="144"/>
      <c r="H151" s="144"/>
      <c r="I151" s="137">
        <f t="shared" si="2"/>
        <v>4</v>
      </c>
    </row>
    <row r="152" spans="1:9" x14ac:dyDescent="0.25">
      <c r="A152" s="152">
        <v>40268</v>
      </c>
      <c r="B152" s="90" t="s">
        <v>264</v>
      </c>
      <c r="C152" s="90" t="s">
        <v>38</v>
      </c>
      <c r="D152" s="144" t="s">
        <v>528</v>
      </c>
      <c r="E152" s="144">
        <v>7</v>
      </c>
      <c r="F152" s="144">
        <v>4</v>
      </c>
      <c r="G152" s="144"/>
      <c r="H152" s="144"/>
      <c r="I152" s="137">
        <f t="shared" si="2"/>
        <v>3</v>
      </c>
    </row>
    <row r="153" spans="1:9" x14ac:dyDescent="0.25">
      <c r="A153" s="152">
        <v>40268</v>
      </c>
      <c r="B153" s="90" t="s">
        <v>38</v>
      </c>
      <c r="C153" s="90" t="s">
        <v>264</v>
      </c>
      <c r="D153" s="144" t="s">
        <v>527</v>
      </c>
      <c r="E153" s="144">
        <v>4</v>
      </c>
      <c r="F153" s="144">
        <v>7</v>
      </c>
      <c r="G153" s="144"/>
      <c r="H153" s="144"/>
      <c r="I153" s="137">
        <f t="shared" si="2"/>
        <v>-3</v>
      </c>
    </row>
    <row r="154" spans="1:9" x14ac:dyDescent="0.25">
      <c r="A154" s="152">
        <v>40268</v>
      </c>
      <c r="B154" s="90" t="s">
        <v>183</v>
      </c>
      <c r="C154" s="90" t="s">
        <v>39</v>
      </c>
      <c r="D154" s="144" t="s">
        <v>527</v>
      </c>
      <c r="E154" s="144">
        <v>3</v>
      </c>
      <c r="F154" s="144">
        <v>6</v>
      </c>
      <c r="G154" s="144"/>
      <c r="H154" s="144"/>
      <c r="I154" s="137">
        <f t="shared" si="2"/>
        <v>-3</v>
      </c>
    </row>
    <row r="155" spans="1:9" x14ac:dyDescent="0.25">
      <c r="A155" s="152">
        <v>40268</v>
      </c>
      <c r="B155" s="90" t="s">
        <v>161</v>
      </c>
      <c r="C155" s="90" t="s">
        <v>118</v>
      </c>
      <c r="D155" s="144" t="s">
        <v>527</v>
      </c>
      <c r="E155" s="144">
        <v>3</v>
      </c>
      <c r="F155" s="144">
        <v>9</v>
      </c>
      <c r="G155" s="144"/>
      <c r="H155" s="144"/>
      <c r="I155" s="137">
        <f t="shared" si="2"/>
        <v>-6</v>
      </c>
    </row>
    <row r="156" spans="1:9" x14ac:dyDescent="0.25">
      <c r="A156" s="152">
        <v>40268</v>
      </c>
      <c r="B156" s="90" t="s">
        <v>118</v>
      </c>
      <c r="C156" s="90" t="s">
        <v>161</v>
      </c>
      <c r="D156" s="144" t="s">
        <v>528</v>
      </c>
      <c r="E156" s="144">
        <v>9</v>
      </c>
      <c r="F156" s="144">
        <v>3</v>
      </c>
      <c r="G156" s="144"/>
      <c r="H156" s="144"/>
      <c r="I156" s="137">
        <f t="shared" si="2"/>
        <v>6</v>
      </c>
    </row>
    <row r="157" spans="1:9" x14ac:dyDescent="0.25">
      <c r="A157" s="152">
        <v>40268</v>
      </c>
      <c r="B157" s="90" t="s">
        <v>39</v>
      </c>
      <c r="C157" s="90" t="s">
        <v>183</v>
      </c>
      <c r="D157" s="144" t="s">
        <v>528</v>
      </c>
      <c r="E157" s="144">
        <v>6</v>
      </c>
      <c r="F157" s="144">
        <v>3</v>
      </c>
      <c r="G157" s="144"/>
      <c r="H157" s="144"/>
      <c r="I157" s="137">
        <f t="shared" si="2"/>
        <v>3</v>
      </c>
    </row>
    <row r="158" spans="1:9" x14ac:dyDescent="0.25">
      <c r="A158" s="152">
        <v>40275</v>
      </c>
      <c r="B158" s="90" t="s">
        <v>118</v>
      </c>
      <c r="C158" s="90" t="s">
        <v>38</v>
      </c>
      <c r="D158" s="144" t="s">
        <v>546</v>
      </c>
      <c r="E158" s="144">
        <v>0</v>
      </c>
      <c r="F158" s="144">
        <v>0</v>
      </c>
      <c r="G158" s="144" t="s">
        <v>545</v>
      </c>
      <c r="H158" s="144"/>
      <c r="I158" s="137">
        <f t="shared" si="2"/>
        <v>0</v>
      </c>
    </row>
    <row r="159" spans="1:9" x14ac:dyDescent="0.25">
      <c r="A159" s="152">
        <v>40275</v>
      </c>
      <c r="B159" s="90" t="s">
        <v>183</v>
      </c>
      <c r="C159" s="90" t="s">
        <v>264</v>
      </c>
      <c r="D159" s="144" t="s">
        <v>527</v>
      </c>
      <c r="E159" s="144">
        <v>4</v>
      </c>
      <c r="F159" s="144">
        <v>8</v>
      </c>
      <c r="G159" s="144"/>
      <c r="H159" s="144"/>
      <c r="I159" s="137">
        <f t="shared" si="2"/>
        <v>-4</v>
      </c>
    </row>
    <row r="160" spans="1:9" x14ac:dyDescent="0.25">
      <c r="A160" s="152">
        <v>40275</v>
      </c>
      <c r="B160" s="90" t="s">
        <v>161</v>
      </c>
      <c r="C160" s="90" t="s">
        <v>39</v>
      </c>
      <c r="D160" s="144" t="s">
        <v>527</v>
      </c>
      <c r="E160" s="144">
        <v>2</v>
      </c>
      <c r="F160" s="144">
        <v>5</v>
      </c>
      <c r="G160" s="144"/>
      <c r="H160" s="144"/>
      <c r="I160" s="137">
        <f t="shared" si="2"/>
        <v>-3</v>
      </c>
    </row>
    <row r="161" spans="1:9" x14ac:dyDescent="0.25">
      <c r="A161" s="152">
        <v>40275</v>
      </c>
      <c r="B161" s="90" t="s">
        <v>38</v>
      </c>
      <c r="C161" s="90" t="s">
        <v>118</v>
      </c>
      <c r="D161" s="144" t="s">
        <v>544</v>
      </c>
      <c r="E161" s="144">
        <v>0</v>
      </c>
      <c r="F161" s="144">
        <v>0</v>
      </c>
      <c r="G161" s="144" t="s">
        <v>545</v>
      </c>
      <c r="H161" s="144"/>
      <c r="I161" s="137">
        <f t="shared" si="2"/>
        <v>0</v>
      </c>
    </row>
    <row r="162" spans="1:9" x14ac:dyDescent="0.25">
      <c r="A162" s="152">
        <v>40275</v>
      </c>
      <c r="B162" s="90" t="s">
        <v>39</v>
      </c>
      <c r="C162" s="90" t="s">
        <v>161</v>
      </c>
      <c r="D162" s="144" t="s">
        <v>528</v>
      </c>
      <c r="E162" s="144">
        <v>5</v>
      </c>
      <c r="F162" s="144">
        <v>2</v>
      </c>
      <c r="G162" s="144"/>
      <c r="H162" s="144"/>
      <c r="I162" s="137">
        <f t="shared" si="2"/>
        <v>3</v>
      </c>
    </row>
    <row r="163" spans="1:9" x14ac:dyDescent="0.25">
      <c r="A163" s="152">
        <v>40275</v>
      </c>
      <c r="B163" s="90" t="s">
        <v>264</v>
      </c>
      <c r="C163" s="90" t="s">
        <v>183</v>
      </c>
      <c r="D163" s="144" t="s">
        <v>528</v>
      </c>
      <c r="E163" s="144">
        <v>8</v>
      </c>
      <c r="F163" s="144">
        <v>4</v>
      </c>
      <c r="G163" s="144"/>
      <c r="H163" s="144"/>
      <c r="I163" s="137">
        <f t="shared" si="2"/>
        <v>4</v>
      </c>
    </row>
    <row r="164" spans="1:9" x14ac:dyDescent="0.25">
      <c r="A164" s="152">
        <v>40282</v>
      </c>
      <c r="B164" s="90" t="s">
        <v>39</v>
      </c>
      <c r="C164" s="90" t="s">
        <v>38</v>
      </c>
      <c r="D164" s="144" t="s">
        <v>527</v>
      </c>
      <c r="E164" s="144">
        <v>1</v>
      </c>
      <c r="F164" s="144">
        <v>4</v>
      </c>
      <c r="G164" s="144"/>
      <c r="H164" s="144"/>
      <c r="I164" s="137">
        <f t="shared" si="2"/>
        <v>-3</v>
      </c>
    </row>
    <row r="165" spans="1:9" x14ac:dyDescent="0.25">
      <c r="A165" s="152">
        <v>40282</v>
      </c>
      <c r="B165" s="90" t="s">
        <v>118</v>
      </c>
      <c r="C165" s="90" t="s">
        <v>264</v>
      </c>
      <c r="D165" s="144" t="s">
        <v>528</v>
      </c>
      <c r="E165" s="144">
        <v>10</v>
      </c>
      <c r="F165" s="144">
        <v>6</v>
      </c>
      <c r="G165" s="144"/>
      <c r="H165" s="144"/>
      <c r="I165" s="137">
        <f t="shared" si="2"/>
        <v>4</v>
      </c>
    </row>
    <row r="166" spans="1:9" x14ac:dyDescent="0.25">
      <c r="A166" s="152">
        <v>40282</v>
      </c>
      <c r="B166" s="90" t="s">
        <v>38</v>
      </c>
      <c r="C166" s="90" t="s">
        <v>39</v>
      </c>
      <c r="D166" s="144" t="s">
        <v>528</v>
      </c>
      <c r="E166" s="144">
        <v>4</v>
      </c>
      <c r="F166" s="144">
        <v>1</v>
      </c>
      <c r="G166" s="144"/>
      <c r="H166" s="144"/>
      <c r="I166" s="137">
        <f t="shared" si="2"/>
        <v>3</v>
      </c>
    </row>
    <row r="167" spans="1:9" x14ac:dyDescent="0.25">
      <c r="A167" s="152">
        <v>40282</v>
      </c>
      <c r="B167" s="90" t="s">
        <v>264</v>
      </c>
      <c r="C167" s="90" t="s">
        <v>118</v>
      </c>
      <c r="D167" s="144" t="s">
        <v>527</v>
      </c>
      <c r="E167" s="144">
        <v>6</v>
      </c>
      <c r="F167" s="144">
        <v>10</v>
      </c>
      <c r="G167" s="144"/>
      <c r="H167" s="144"/>
      <c r="I167" s="137">
        <f t="shared" si="2"/>
        <v>-4</v>
      </c>
    </row>
    <row r="168" spans="1:9" x14ac:dyDescent="0.25">
      <c r="A168" s="152">
        <v>40282</v>
      </c>
      <c r="B168" s="90" t="s">
        <v>183</v>
      </c>
      <c r="C168" s="90" t="s">
        <v>161</v>
      </c>
      <c r="D168" s="144" t="s">
        <v>528</v>
      </c>
      <c r="E168" s="144">
        <v>4</v>
      </c>
      <c r="F168" s="144">
        <v>1</v>
      </c>
      <c r="G168" s="144"/>
      <c r="H168" s="144"/>
      <c r="I168" s="137">
        <f t="shared" si="2"/>
        <v>3</v>
      </c>
    </row>
    <row r="169" spans="1:9" x14ac:dyDescent="0.25">
      <c r="A169" s="152">
        <v>40282</v>
      </c>
      <c r="B169" s="90" t="s">
        <v>161</v>
      </c>
      <c r="C169" s="90" t="s">
        <v>183</v>
      </c>
      <c r="D169" s="144" t="s">
        <v>527</v>
      </c>
      <c r="E169" s="144">
        <v>1</v>
      </c>
      <c r="F169" s="144">
        <v>4</v>
      </c>
      <c r="G169" s="144"/>
      <c r="H169" s="144"/>
      <c r="I169" s="137">
        <f t="shared" si="2"/>
        <v>-3</v>
      </c>
    </row>
    <row r="170" spans="1:9" x14ac:dyDescent="0.25">
      <c r="A170" s="152">
        <v>40289</v>
      </c>
      <c r="B170" s="90" t="s">
        <v>183</v>
      </c>
      <c r="C170" s="90" t="s">
        <v>38</v>
      </c>
      <c r="D170" s="144" t="s">
        <v>527</v>
      </c>
      <c r="E170" s="144">
        <v>1</v>
      </c>
      <c r="F170" s="144">
        <v>6</v>
      </c>
      <c r="G170" s="144"/>
      <c r="H170" s="144"/>
      <c r="I170" s="137">
        <f t="shared" si="2"/>
        <v>-5</v>
      </c>
    </row>
    <row r="171" spans="1:9" x14ac:dyDescent="0.25">
      <c r="A171" s="152">
        <v>40289</v>
      </c>
      <c r="B171" s="90" t="s">
        <v>161</v>
      </c>
      <c r="C171" s="90" t="s">
        <v>264</v>
      </c>
      <c r="D171" s="144" t="s">
        <v>527</v>
      </c>
      <c r="E171" s="144">
        <v>6</v>
      </c>
      <c r="F171" s="144">
        <v>7</v>
      </c>
      <c r="G171" s="144"/>
      <c r="H171" s="144"/>
      <c r="I171" s="137">
        <f t="shared" si="2"/>
        <v>-1</v>
      </c>
    </row>
    <row r="172" spans="1:9" x14ac:dyDescent="0.25">
      <c r="A172" s="152">
        <v>40289</v>
      </c>
      <c r="B172" s="90" t="s">
        <v>118</v>
      </c>
      <c r="C172" s="90" t="s">
        <v>39</v>
      </c>
      <c r="D172" s="144" t="s">
        <v>527</v>
      </c>
      <c r="E172" s="144">
        <v>3</v>
      </c>
      <c r="F172" s="144">
        <v>7</v>
      </c>
      <c r="G172" s="144"/>
      <c r="H172" s="144"/>
      <c r="I172" s="137">
        <f t="shared" si="2"/>
        <v>-4</v>
      </c>
    </row>
    <row r="173" spans="1:9" x14ac:dyDescent="0.25">
      <c r="A173" s="152">
        <v>40289</v>
      </c>
      <c r="B173" s="90" t="s">
        <v>39</v>
      </c>
      <c r="C173" s="90" t="s">
        <v>118</v>
      </c>
      <c r="D173" s="144" t="s">
        <v>528</v>
      </c>
      <c r="E173" s="144">
        <v>7</v>
      </c>
      <c r="F173" s="144">
        <v>3</v>
      </c>
      <c r="G173" s="144"/>
      <c r="H173" s="144"/>
      <c r="I173" s="137">
        <f t="shared" si="2"/>
        <v>4</v>
      </c>
    </row>
    <row r="174" spans="1:9" x14ac:dyDescent="0.25">
      <c r="A174" s="152">
        <v>40289</v>
      </c>
      <c r="B174" s="90" t="s">
        <v>264</v>
      </c>
      <c r="C174" s="90" t="s">
        <v>161</v>
      </c>
      <c r="D174" s="144" t="s">
        <v>528</v>
      </c>
      <c r="E174" s="144">
        <v>7</v>
      </c>
      <c r="F174" s="144">
        <v>6</v>
      </c>
      <c r="G174" s="144"/>
      <c r="H174" s="144"/>
      <c r="I174" s="137">
        <f t="shared" si="2"/>
        <v>1</v>
      </c>
    </row>
    <row r="175" spans="1:9" x14ac:dyDescent="0.25">
      <c r="A175" s="152">
        <v>40289</v>
      </c>
      <c r="B175" s="90" t="s">
        <v>38</v>
      </c>
      <c r="C175" s="90" t="s">
        <v>183</v>
      </c>
      <c r="D175" s="144" t="s">
        <v>528</v>
      </c>
      <c r="E175" s="144">
        <v>6</v>
      </c>
      <c r="F175" s="144">
        <v>1</v>
      </c>
      <c r="G175" s="144"/>
      <c r="H175" s="144"/>
      <c r="I175" s="137">
        <f t="shared" si="2"/>
        <v>5</v>
      </c>
    </row>
    <row r="176" spans="1:9" x14ac:dyDescent="0.25">
      <c r="A176" s="152">
        <v>40296</v>
      </c>
      <c r="B176" s="90" t="s">
        <v>161</v>
      </c>
      <c r="C176" s="90" t="s">
        <v>38</v>
      </c>
      <c r="D176" s="144" t="s">
        <v>527</v>
      </c>
      <c r="E176" s="144">
        <v>1</v>
      </c>
      <c r="F176" s="144">
        <v>6</v>
      </c>
      <c r="G176" s="144"/>
      <c r="H176" s="144"/>
      <c r="I176" s="137">
        <f t="shared" si="2"/>
        <v>-5</v>
      </c>
    </row>
    <row r="177" spans="1:9" x14ac:dyDescent="0.25">
      <c r="A177" s="152">
        <v>40296</v>
      </c>
      <c r="B177" s="90" t="s">
        <v>39</v>
      </c>
      <c r="C177" s="90" t="s">
        <v>264</v>
      </c>
      <c r="D177" s="144" t="s">
        <v>528</v>
      </c>
      <c r="E177" s="144">
        <v>1</v>
      </c>
      <c r="F177" s="144">
        <v>0</v>
      </c>
      <c r="G177" s="144"/>
      <c r="H177" s="144"/>
      <c r="I177" s="137">
        <f t="shared" si="2"/>
        <v>1</v>
      </c>
    </row>
    <row r="178" spans="1:9" x14ac:dyDescent="0.25">
      <c r="A178" s="152">
        <v>40296</v>
      </c>
      <c r="B178" s="90" t="s">
        <v>264</v>
      </c>
      <c r="C178" s="90" t="s">
        <v>39</v>
      </c>
      <c r="D178" s="144" t="s">
        <v>527</v>
      </c>
      <c r="E178" s="144">
        <v>0</v>
      </c>
      <c r="F178" s="144">
        <v>1</v>
      </c>
      <c r="G178" s="144"/>
      <c r="H178" s="144"/>
      <c r="I178" s="137">
        <f t="shared" si="2"/>
        <v>-1</v>
      </c>
    </row>
    <row r="179" spans="1:9" x14ac:dyDescent="0.25">
      <c r="A179" s="152">
        <v>40296</v>
      </c>
      <c r="B179" s="90" t="s">
        <v>183</v>
      </c>
      <c r="C179" s="90" t="s">
        <v>118</v>
      </c>
      <c r="D179" s="144" t="s">
        <v>528</v>
      </c>
      <c r="E179" s="144">
        <v>7</v>
      </c>
      <c r="F179" s="144">
        <v>2</v>
      </c>
      <c r="G179" s="144"/>
      <c r="H179" s="144"/>
      <c r="I179" s="137">
        <f t="shared" si="2"/>
        <v>5</v>
      </c>
    </row>
    <row r="180" spans="1:9" x14ac:dyDescent="0.25">
      <c r="A180" s="152">
        <v>40296</v>
      </c>
      <c r="B180" s="90" t="s">
        <v>38</v>
      </c>
      <c r="C180" s="90" t="s">
        <v>161</v>
      </c>
      <c r="D180" s="144" t="s">
        <v>528</v>
      </c>
      <c r="E180" s="144">
        <v>6</v>
      </c>
      <c r="F180" s="144">
        <v>1</v>
      </c>
      <c r="G180" s="144"/>
      <c r="H180" s="144"/>
      <c r="I180" s="137">
        <f t="shared" si="2"/>
        <v>5</v>
      </c>
    </row>
    <row r="181" spans="1:9" x14ac:dyDescent="0.25">
      <c r="A181" s="152">
        <v>40296</v>
      </c>
      <c r="B181" s="90" t="s">
        <v>118</v>
      </c>
      <c r="C181" s="90" t="s">
        <v>183</v>
      </c>
      <c r="D181" s="144" t="s">
        <v>527</v>
      </c>
      <c r="E181" s="144">
        <v>2</v>
      </c>
      <c r="F181" s="144">
        <v>7</v>
      </c>
      <c r="G181" s="144"/>
      <c r="H181" s="144"/>
      <c r="I181" s="137">
        <f t="shared" si="2"/>
        <v>-5</v>
      </c>
    </row>
    <row r="182" spans="1:9" x14ac:dyDescent="0.25">
      <c r="A182" s="152">
        <v>40303</v>
      </c>
      <c r="B182" s="90" t="s">
        <v>264</v>
      </c>
      <c r="C182" s="90" t="s">
        <v>38</v>
      </c>
      <c r="D182" s="144" t="s">
        <v>527</v>
      </c>
      <c r="E182" s="144">
        <v>1</v>
      </c>
      <c r="F182" s="144">
        <v>8</v>
      </c>
      <c r="G182" s="144"/>
      <c r="H182" s="144" t="s">
        <v>547</v>
      </c>
      <c r="I182" s="137">
        <f t="shared" si="2"/>
        <v>-7</v>
      </c>
    </row>
    <row r="183" spans="1:9" x14ac:dyDescent="0.25">
      <c r="A183" s="152">
        <v>40303</v>
      </c>
      <c r="B183" s="90" t="s">
        <v>38</v>
      </c>
      <c r="C183" s="90" t="s">
        <v>264</v>
      </c>
      <c r="D183" s="144" t="s">
        <v>528</v>
      </c>
      <c r="E183" s="144">
        <v>8</v>
      </c>
      <c r="F183" s="144">
        <v>1</v>
      </c>
      <c r="G183" s="144"/>
      <c r="H183" s="144" t="s">
        <v>547</v>
      </c>
      <c r="I183" s="137">
        <f t="shared" si="2"/>
        <v>7</v>
      </c>
    </row>
    <row r="184" spans="1:9" x14ac:dyDescent="0.25">
      <c r="A184" s="152">
        <v>40303</v>
      </c>
      <c r="B184" s="90" t="s">
        <v>118</v>
      </c>
      <c r="C184" s="90" t="s">
        <v>39</v>
      </c>
      <c r="D184" s="144" t="s">
        <v>244</v>
      </c>
      <c r="E184" s="144"/>
      <c r="F184" s="144"/>
      <c r="G184" s="144" t="s">
        <v>548</v>
      </c>
      <c r="H184" s="144" t="s">
        <v>547</v>
      </c>
      <c r="I184" s="137">
        <f t="shared" si="2"/>
        <v>0</v>
      </c>
    </row>
    <row r="185" spans="1:9" x14ac:dyDescent="0.25">
      <c r="A185" s="152">
        <v>40303</v>
      </c>
      <c r="B185" s="90" t="s">
        <v>39</v>
      </c>
      <c r="C185" s="90" t="s">
        <v>118</v>
      </c>
      <c r="D185" s="144" t="s">
        <v>244</v>
      </c>
      <c r="E185" s="144"/>
      <c r="F185" s="144"/>
      <c r="G185" s="144" t="s">
        <v>548</v>
      </c>
      <c r="H185" s="144" t="s">
        <v>547</v>
      </c>
      <c r="I185" s="137">
        <f t="shared" si="2"/>
        <v>0</v>
      </c>
    </row>
    <row r="186" spans="1:9" x14ac:dyDescent="0.25">
      <c r="A186" s="152">
        <v>40303</v>
      </c>
      <c r="B186" s="90" t="s">
        <v>183</v>
      </c>
      <c r="C186" s="90" t="s">
        <v>161</v>
      </c>
      <c r="D186" s="144" t="s">
        <v>528</v>
      </c>
      <c r="E186" s="144">
        <v>6</v>
      </c>
      <c r="F186" s="144">
        <v>2</v>
      </c>
      <c r="G186" s="144"/>
      <c r="H186" s="144" t="s">
        <v>547</v>
      </c>
      <c r="I186" s="137">
        <f t="shared" si="2"/>
        <v>4</v>
      </c>
    </row>
    <row r="187" spans="1:9" x14ac:dyDescent="0.25">
      <c r="A187" s="152">
        <v>40303</v>
      </c>
      <c r="B187" s="90" t="s">
        <v>161</v>
      </c>
      <c r="C187" s="90" t="s">
        <v>183</v>
      </c>
      <c r="D187" s="144" t="s">
        <v>527</v>
      </c>
      <c r="E187" s="144">
        <v>2</v>
      </c>
      <c r="F187" s="144">
        <v>6</v>
      </c>
      <c r="G187" s="144"/>
      <c r="H187" s="144" t="s">
        <v>547</v>
      </c>
      <c r="I187" s="137">
        <f t="shared" si="2"/>
        <v>-4</v>
      </c>
    </row>
    <row r="188" spans="1:9" x14ac:dyDescent="0.25">
      <c r="A188" s="152">
        <v>40310</v>
      </c>
      <c r="B188" s="90" t="s">
        <v>39</v>
      </c>
      <c r="C188" s="90" t="s">
        <v>38</v>
      </c>
      <c r="D188" s="144" t="s">
        <v>542</v>
      </c>
      <c r="E188" s="144">
        <v>4</v>
      </c>
      <c r="F188" s="144">
        <v>4</v>
      </c>
      <c r="G188" s="144" t="s">
        <v>543</v>
      </c>
      <c r="H188" s="144" t="s">
        <v>547</v>
      </c>
      <c r="I188" s="137">
        <f t="shared" si="2"/>
        <v>0</v>
      </c>
    </row>
    <row r="189" spans="1:9" x14ac:dyDescent="0.25">
      <c r="A189" s="152">
        <v>40310</v>
      </c>
      <c r="B189" s="90" t="s">
        <v>38</v>
      </c>
      <c r="C189" s="90" t="s">
        <v>39</v>
      </c>
      <c r="D189" s="144" t="s">
        <v>387</v>
      </c>
      <c r="E189" s="144">
        <v>4</v>
      </c>
      <c r="F189" s="144">
        <v>4</v>
      </c>
      <c r="G189" s="144" t="s">
        <v>543</v>
      </c>
      <c r="H189" s="144" t="s">
        <v>547</v>
      </c>
      <c r="I189" s="137">
        <f t="shared" si="2"/>
        <v>0</v>
      </c>
    </row>
    <row r="190" spans="1:9" x14ac:dyDescent="0.25">
      <c r="A190" s="152">
        <v>40310</v>
      </c>
      <c r="B190" s="90" t="s">
        <v>183</v>
      </c>
      <c r="C190" s="90" t="s">
        <v>118</v>
      </c>
      <c r="D190" s="144" t="s">
        <v>527</v>
      </c>
      <c r="E190" s="144">
        <v>1</v>
      </c>
      <c r="F190" s="144">
        <v>3</v>
      </c>
      <c r="G190" s="144"/>
      <c r="H190" s="144" t="s">
        <v>547</v>
      </c>
      <c r="I190" s="137">
        <f t="shared" si="2"/>
        <v>-2</v>
      </c>
    </row>
    <row r="191" spans="1:9" x14ac:dyDescent="0.25">
      <c r="A191" s="152">
        <v>40310</v>
      </c>
      <c r="B191" s="90" t="s">
        <v>118</v>
      </c>
      <c r="C191" s="90" t="s">
        <v>183</v>
      </c>
      <c r="D191" s="144" t="s">
        <v>528</v>
      </c>
      <c r="E191" s="144">
        <v>3</v>
      </c>
      <c r="F191" s="144">
        <v>1</v>
      </c>
      <c r="G191" s="144"/>
      <c r="H191" s="144" t="s">
        <v>547</v>
      </c>
      <c r="I191" s="137">
        <f t="shared" si="2"/>
        <v>2</v>
      </c>
    </row>
    <row r="192" spans="1:9" x14ac:dyDescent="0.25">
      <c r="A192" s="152">
        <v>40317</v>
      </c>
      <c r="B192" s="90" t="s">
        <v>183</v>
      </c>
      <c r="C192" s="90" t="s">
        <v>38</v>
      </c>
      <c r="D192" s="144" t="s">
        <v>244</v>
      </c>
      <c r="E192" s="144"/>
      <c r="F192" s="144"/>
      <c r="G192" s="144"/>
      <c r="H192" s="144" t="s">
        <v>547</v>
      </c>
      <c r="I192" s="137">
        <f t="shared" si="2"/>
        <v>0</v>
      </c>
    </row>
    <row r="193" spans="1:9" x14ac:dyDescent="0.25">
      <c r="A193" s="152">
        <v>40317</v>
      </c>
      <c r="B193" s="90" t="s">
        <v>161</v>
      </c>
      <c r="C193" s="90" t="s">
        <v>264</v>
      </c>
      <c r="D193" s="144" t="s">
        <v>244</v>
      </c>
      <c r="E193" s="144"/>
      <c r="F193" s="144"/>
      <c r="G193" s="144"/>
      <c r="H193" s="144" t="s">
        <v>547</v>
      </c>
      <c r="I193" s="137">
        <f t="shared" si="2"/>
        <v>0</v>
      </c>
    </row>
    <row r="194" spans="1:9" x14ac:dyDescent="0.25">
      <c r="A194" s="152">
        <v>40317</v>
      </c>
      <c r="B194" s="90" t="s">
        <v>118</v>
      </c>
      <c r="C194" s="90" t="s">
        <v>39</v>
      </c>
      <c r="D194" s="144" t="s">
        <v>527</v>
      </c>
      <c r="E194" s="144">
        <v>2</v>
      </c>
      <c r="F194" s="144">
        <v>9</v>
      </c>
      <c r="G194" s="144"/>
      <c r="H194" s="144" t="s">
        <v>547</v>
      </c>
      <c r="I194" s="137">
        <f t="shared" si="2"/>
        <v>-7</v>
      </c>
    </row>
    <row r="195" spans="1:9" x14ac:dyDescent="0.25">
      <c r="A195" s="152">
        <v>40317</v>
      </c>
      <c r="B195" s="90" t="s">
        <v>39</v>
      </c>
      <c r="C195" s="90" t="s">
        <v>118</v>
      </c>
      <c r="D195" s="144" t="s">
        <v>528</v>
      </c>
      <c r="E195" s="144">
        <v>9</v>
      </c>
      <c r="F195" s="144">
        <v>2</v>
      </c>
      <c r="G195" s="144"/>
      <c r="H195" s="144" t="s">
        <v>547</v>
      </c>
      <c r="I195" s="137">
        <f t="shared" ref="I195:I258" si="3">E195-F195</f>
        <v>7</v>
      </c>
    </row>
    <row r="196" spans="1:9" x14ac:dyDescent="0.25">
      <c r="A196" s="152">
        <v>40317</v>
      </c>
      <c r="B196" s="90" t="s">
        <v>264</v>
      </c>
      <c r="C196" s="90" t="s">
        <v>161</v>
      </c>
      <c r="D196" s="144" t="s">
        <v>244</v>
      </c>
      <c r="E196" s="144"/>
      <c r="F196" s="144"/>
      <c r="G196" s="144"/>
      <c r="H196" s="144" t="s">
        <v>547</v>
      </c>
      <c r="I196" s="137">
        <f t="shared" si="3"/>
        <v>0</v>
      </c>
    </row>
    <row r="197" spans="1:9" x14ac:dyDescent="0.25">
      <c r="A197" s="152">
        <v>40317</v>
      </c>
      <c r="B197" s="90" t="s">
        <v>38</v>
      </c>
      <c r="C197" s="90" t="s">
        <v>183</v>
      </c>
      <c r="D197" s="144" t="s">
        <v>244</v>
      </c>
      <c r="E197" s="144"/>
      <c r="F197" s="144"/>
      <c r="G197" s="144"/>
      <c r="H197" s="144" t="s">
        <v>547</v>
      </c>
      <c r="I197" s="137">
        <f t="shared" si="3"/>
        <v>0</v>
      </c>
    </row>
    <row r="198" spans="1:9" x14ac:dyDescent="0.25">
      <c r="A198" s="152">
        <v>40422</v>
      </c>
      <c r="B198" s="90" t="s">
        <v>264</v>
      </c>
      <c r="C198" s="90" t="s">
        <v>38</v>
      </c>
      <c r="D198" s="144" t="s">
        <v>527</v>
      </c>
      <c r="E198" s="144">
        <v>1</v>
      </c>
      <c r="F198" s="144">
        <v>6</v>
      </c>
      <c r="G198" s="144"/>
      <c r="H198" s="144"/>
      <c r="I198" s="137">
        <f t="shared" si="3"/>
        <v>-5</v>
      </c>
    </row>
    <row r="199" spans="1:9" x14ac:dyDescent="0.25">
      <c r="A199" s="152">
        <v>40422</v>
      </c>
      <c r="B199" s="90" t="s">
        <v>38</v>
      </c>
      <c r="C199" s="90" t="s">
        <v>264</v>
      </c>
      <c r="D199" s="144" t="s">
        <v>528</v>
      </c>
      <c r="E199" s="144">
        <v>6</v>
      </c>
      <c r="F199" s="144">
        <v>1</v>
      </c>
      <c r="G199" s="144"/>
      <c r="H199" s="144"/>
      <c r="I199" s="137">
        <f t="shared" si="3"/>
        <v>5</v>
      </c>
    </row>
    <row r="200" spans="1:9" x14ac:dyDescent="0.25">
      <c r="A200" s="152">
        <v>40422</v>
      </c>
      <c r="B200" s="90" t="s">
        <v>183</v>
      </c>
      <c r="C200" s="90" t="s">
        <v>39</v>
      </c>
      <c r="D200" s="144" t="s">
        <v>527</v>
      </c>
      <c r="E200" s="144">
        <v>1</v>
      </c>
      <c r="F200" s="144">
        <v>3</v>
      </c>
      <c r="G200" s="144"/>
      <c r="H200" s="144"/>
      <c r="I200" s="137">
        <f t="shared" si="3"/>
        <v>-2</v>
      </c>
    </row>
    <row r="201" spans="1:9" x14ac:dyDescent="0.25">
      <c r="A201" s="152">
        <v>40422</v>
      </c>
      <c r="B201" s="90" t="s">
        <v>161</v>
      </c>
      <c r="C201" s="90" t="s">
        <v>118</v>
      </c>
      <c r="D201" s="144" t="s">
        <v>528</v>
      </c>
      <c r="E201" s="144">
        <v>3</v>
      </c>
      <c r="F201" s="144">
        <v>0</v>
      </c>
      <c r="G201" s="144"/>
      <c r="H201" s="144"/>
      <c r="I201" s="137">
        <f t="shared" si="3"/>
        <v>3</v>
      </c>
    </row>
    <row r="202" spans="1:9" x14ac:dyDescent="0.25">
      <c r="A202" s="152">
        <v>40422</v>
      </c>
      <c r="B202" s="90" t="s">
        <v>118</v>
      </c>
      <c r="C202" s="90" t="s">
        <v>161</v>
      </c>
      <c r="D202" s="144" t="s">
        <v>527</v>
      </c>
      <c r="E202" s="144">
        <v>0</v>
      </c>
      <c r="F202" s="144">
        <v>3</v>
      </c>
      <c r="G202" s="144"/>
      <c r="H202" s="144"/>
      <c r="I202" s="137">
        <f t="shared" si="3"/>
        <v>-3</v>
      </c>
    </row>
    <row r="203" spans="1:9" x14ac:dyDescent="0.25">
      <c r="A203" s="152">
        <v>40422</v>
      </c>
      <c r="B203" s="90" t="s">
        <v>39</v>
      </c>
      <c r="C203" s="90" t="s">
        <v>183</v>
      </c>
      <c r="D203" s="144" t="s">
        <v>528</v>
      </c>
      <c r="E203" s="144">
        <v>3</v>
      </c>
      <c r="F203" s="144">
        <v>1</v>
      </c>
      <c r="G203" s="144"/>
      <c r="H203" s="144"/>
      <c r="I203" s="137">
        <f t="shared" si="3"/>
        <v>2</v>
      </c>
    </row>
    <row r="204" spans="1:9" x14ac:dyDescent="0.25">
      <c r="A204" s="152">
        <v>40429</v>
      </c>
      <c r="B204" s="90" t="s">
        <v>118</v>
      </c>
      <c r="C204" s="90" t="s">
        <v>38</v>
      </c>
      <c r="D204" s="144" t="s">
        <v>528</v>
      </c>
      <c r="E204" s="144">
        <v>3</v>
      </c>
      <c r="F204" s="144">
        <v>2</v>
      </c>
      <c r="G204" s="144"/>
      <c r="H204" s="144"/>
      <c r="I204" s="137">
        <f t="shared" si="3"/>
        <v>1</v>
      </c>
    </row>
    <row r="205" spans="1:9" x14ac:dyDescent="0.25">
      <c r="A205" s="152">
        <v>40429</v>
      </c>
      <c r="B205" s="90" t="s">
        <v>183</v>
      </c>
      <c r="C205" s="90" t="s">
        <v>264</v>
      </c>
      <c r="D205" s="144" t="s">
        <v>527</v>
      </c>
      <c r="E205" s="144">
        <v>2</v>
      </c>
      <c r="F205" s="144">
        <v>5</v>
      </c>
      <c r="G205" s="144"/>
      <c r="H205" s="144"/>
      <c r="I205" s="137">
        <f t="shared" si="3"/>
        <v>-3</v>
      </c>
    </row>
    <row r="206" spans="1:9" x14ac:dyDescent="0.25">
      <c r="A206" s="152">
        <v>40429</v>
      </c>
      <c r="B206" s="90" t="s">
        <v>161</v>
      </c>
      <c r="C206" s="90" t="s">
        <v>39</v>
      </c>
      <c r="D206" s="144" t="s">
        <v>527</v>
      </c>
      <c r="E206" s="144">
        <v>0</v>
      </c>
      <c r="F206" s="144">
        <v>3</v>
      </c>
      <c r="G206" s="144"/>
      <c r="H206" s="144"/>
      <c r="I206" s="137">
        <f t="shared" si="3"/>
        <v>-3</v>
      </c>
    </row>
    <row r="207" spans="1:9" x14ac:dyDescent="0.25">
      <c r="A207" s="152">
        <v>40429</v>
      </c>
      <c r="B207" s="90" t="s">
        <v>38</v>
      </c>
      <c r="C207" s="90" t="s">
        <v>118</v>
      </c>
      <c r="D207" s="144" t="s">
        <v>527</v>
      </c>
      <c r="E207" s="144">
        <v>2</v>
      </c>
      <c r="F207" s="144">
        <v>3</v>
      </c>
      <c r="G207" s="144"/>
      <c r="H207" s="144"/>
      <c r="I207" s="137">
        <f t="shared" si="3"/>
        <v>-1</v>
      </c>
    </row>
    <row r="208" spans="1:9" x14ac:dyDescent="0.25">
      <c r="A208" s="152">
        <v>40429</v>
      </c>
      <c r="B208" s="90" t="s">
        <v>39</v>
      </c>
      <c r="C208" s="90" t="s">
        <v>161</v>
      </c>
      <c r="D208" s="144" t="s">
        <v>528</v>
      </c>
      <c r="E208" s="144">
        <v>3</v>
      </c>
      <c r="F208" s="144">
        <v>0</v>
      </c>
      <c r="G208" s="144"/>
      <c r="H208" s="144"/>
      <c r="I208" s="137">
        <f t="shared" si="3"/>
        <v>3</v>
      </c>
    </row>
    <row r="209" spans="1:9" x14ac:dyDescent="0.25">
      <c r="A209" s="152">
        <v>40429</v>
      </c>
      <c r="B209" s="90" t="s">
        <v>264</v>
      </c>
      <c r="C209" s="90" t="s">
        <v>183</v>
      </c>
      <c r="D209" s="144" t="s">
        <v>528</v>
      </c>
      <c r="E209" s="144">
        <v>5</v>
      </c>
      <c r="F209" s="144">
        <v>2</v>
      </c>
      <c r="G209" s="144"/>
      <c r="H209" s="144"/>
      <c r="I209" s="137">
        <f t="shared" si="3"/>
        <v>3</v>
      </c>
    </row>
    <row r="210" spans="1:9" x14ac:dyDescent="0.25">
      <c r="A210" s="152">
        <v>40433</v>
      </c>
      <c r="B210" s="90" t="s">
        <v>183</v>
      </c>
      <c r="C210" s="90" t="s">
        <v>38</v>
      </c>
      <c r="D210" s="144" t="s">
        <v>527</v>
      </c>
      <c r="E210" s="144">
        <v>2</v>
      </c>
      <c r="F210" s="144">
        <v>6</v>
      </c>
      <c r="G210" s="144"/>
      <c r="H210" s="144"/>
      <c r="I210" s="137">
        <f t="shared" si="3"/>
        <v>-4</v>
      </c>
    </row>
    <row r="211" spans="1:9" x14ac:dyDescent="0.25">
      <c r="A211" s="152">
        <v>40433</v>
      </c>
      <c r="B211" s="90" t="s">
        <v>38</v>
      </c>
      <c r="C211" s="90" t="s">
        <v>183</v>
      </c>
      <c r="D211" s="144" t="s">
        <v>528</v>
      </c>
      <c r="E211" s="144">
        <v>6</v>
      </c>
      <c r="F211" s="144">
        <v>2</v>
      </c>
      <c r="G211" s="144"/>
      <c r="H211" s="144"/>
      <c r="I211" s="137">
        <f t="shared" si="3"/>
        <v>4</v>
      </c>
    </row>
    <row r="212" spans="1:9" x14ac:dyDescent="0.25">
      <c r="A212" s="152">
        <v>40436</v>
      </c>
      <c r="B212" s="90" t="s">
        <v>39</v>
      </c>
      <c r="C212" s="90" t="s">
        <v>38</v>
      </c>
      <c r="D212" s="144" t="s">
        <v>527</v>
      </c>
      <c r="E212" s="144">
        <v>1</v>
      </c>
      <c r="F212" s="144">
        <v>11</v>
      </c>
      <c r="G212" s="144"/>
      <c r="H212" s="144"/>
      <c r="I212" s="137">
        <f t="shared" si="3"/>
        <v>-10</v>
      </c>
    </row>
    <row r="213" spans="1:9" x14ac:dyDescent="0.25">
      <c r="A213" s="152">
        <v>40436</v>
      </c>
      <c r="B213" s="90" t="s">
        <v>118</v>
      </c>
      <c r="C213" s="90" t="s">
        <v>264</v>
      </c>
      <c r="D213" s="144" t="s">
        <v>527</v>
      </c>
      <c r="E213" s="144">
        <v>1</v>
      </c>
      <c r="F213" s="144">
        <v>7</v>
      </c>
      <c r="G213" s="144"/>
      <c r="H213" s="144"/>
      <c r="I213" s="137">
        <f t="shared" si="3"/>
        <v>-6</v>
      </c>
    </row>
    <row r="214" spans="1:9" x14ac:dyDescent="0.25">
      <c r="A214" s="152">
        <v>40436</v>
      </c>
      <c r="B214" s="90" t="s">
        <v>38</v>
      </c>
      <c r="C214" s="90" t="s">
        <v>39</v>
      </c>
      <c r="D214" s="144" t="s">
        <v>528</v>
      </c>
      <c r="E214" s="144">
        <v>11</v>
      </c>
      <c r="F214" s="144">
        <v>1</v>
      </c>
      <c r="G214" s="144"/>
      <c r="H214" s="144"/>
      <c r="I214" s="137">
        <f t="shared" si="3"/>
        <v>10</v>
      </c>
    </row>
    <row r="215" spans="1:9" x14ac:dyDescent="0.25">
      <c r="A215" s="152">
        <v>40436</v>
      </c>
      <c r="B215" s="90" t="s">
        <v>264</v>
      </c>
      <c r="C215" s="90" t="s">
        <v>118</v>
      </c>
      <c r="D215" s="144" t="s">
        <v>528</v>
      </c>
      <c r="E215" s="144">
        <v>7</v>
      </c>
      <c r="F215" s="144">
        <v>1</v>
      </c>
      <c r="G215" s="144"/>
      <c r="H215" s="144"/>
      <c r="I215" s="137">
        <f t="shared" si="3"/>
        <v>6</v>
      </c>
    </row>
    <row r="216" spans="1:9" x14ac:dyDescent="0.25">
      <c r="A216" s="152">
        <v>40436</v>
      </c>
      <c r="B216" s="90" t="s">
        <v>183</v>
      </c>
      <c r="C216" s="90" t="s">
        <v>161</v>
      </c>
      <c r="D216" s="144" t="s">
        <v>527</v>
      </c>
      <c r="E216" s="144">
        <v>1</v>
      </c>
      <c r="F216" s="144">
        <v>6</v>
      </c>
      <c r="G216" s="144"/>
      <c r="H216" s="144"/>
      <c r="I216" s="137">
        <f t="shared" si="3"/>
        <v>-5</v>
      </c>
    </row>
    <row r="217" spans="1:9" x14ac:dyDescent="0.25">
      <c r="A217" s="152">
        <v>40436</v>
      </c>
      <c r="B217" s="90" t="s">
        <v>161</v>
      </c>
      <c r="C217" s="90" t="s">
        <v>183</v>
      </c>
      <c r="D217" s="144" t="s">
        <v>528</v>
      </c>
      <c r="E217" s="144">
        <v>6</v>
      </c>
      <c r="F217" s="144">
        <v>1</v>
      </c>
      <c r="G217" s="144"/>
      <c r="H217" s="144"/>
      <c r="I217" s="137">
        <f t="shared" si="3"/>
        <v>5</v>
      </c>
    </row>
    <row r="218" spans="1:9" x14ac:dyDescent="0.25">
      <c r="A218" s="152">
        <v>40440</v>
      </c>
      <c r="B218" s="90" t="s">
        <v>39</v>
      </c>
      <c r="C218" s="90" t="s">
        <v>264</v>
      </c>
      <c r="D218" s="144" t="s">
        <v>528</v>
      </c>
      <c r="E218" s="144">
        <v>5</v>
      </c>
      <c r="F218" s="144">
        <v>2</v>
      </c>
      <c r="G218" s="144"/>
      <c r="H218" s="144"/>
      <c r="I218" s="137">
        <f t="shared" si="3"/>
        <v>3</v>
      </c>
    </row>
    <row r="219" spans="1:9" x14ac:dyDescent="0.25">
      <c r="A219" s="152">
        <v>40440</v>
      </c>
      <c r="B219" s="90" t="s">
        <v>264</v>
      </c>
      <c r="C219" s="90" t="s">
        <v>39</v>
      </c>
      <c r="D219" s="144" t="s">
        <v>527</v>
      </c>
      <c r="E219" s="144">
        <v>2</v>
      </c>
      <c r="F219" s="144">
        <v>5</v>
      </c>
      <c r="G219" s="144"/>
      <c r="H219" s="144"/>
      <c r="I219" s="137">
        <f t="shared" si="3"/>
        <v>-3</v>
      </c>
    </row>
    <row r="220" spans="1:9" x14ac:dyDescent="0.25">
      <c r="A220" s="152">
        <v>40443</v>
      </c>
      <c r="B220" s="90" t="s">
        <v>183</v>
      </c>
      <c r="C220" s="90" t="s">
        <v>38</v>
      </c>
      <c r="D220" s="144" t="s">
        <v>527</v>
      </c>
      <c r="E220" s="144">
        <v>2</v>
      </c>
      <c r="F220" s="144">
        <v>6</v>
      </c>
      <c r="G220" s="144"/>
      <c r="H220" s="144"/>
      <c r="I220" s="137">
        <f t="shared" si="3"/>
        <v>-4</v>
      </c>
    </row>
    <row r="221" spans="1:9" x14ac:dyDescent="0.25">
      <c r="A221" s="152">
        <v>40443</v>
      </c>
      <c r="B221" s="90" t="s">
        <v>161</v>
      </c>
      <c r="C221" s="90" t="s">
        <v>264</v>
      </c>
      <c r="D221" s="144" t="s">
        <v>528</v>
      </c>
      <c r="E221" s="144">
        <v>8</v>
      </c>
      <c r="F221" s="144">
        <v>2</v>
      </c>
      <c r="G221" s="144"/>
      <c r="H221" s="144"/>
      <c r="I221" s="137">
        <f t="shared" si="3"/>
        <v>6</v>
      </c>
    </row>
    <row r="222" spans="1:9" x14ac:dyDescent="0.25">
      <c r="A222" s="152">
        <v>40443</v>
      </c>
      <c r="B222" s="90" t="s">
        <v>118</v>
      </c>
      <c r="C222" s="90" t="s">
        <v>39</v>
      </c>
      <c r="D222" s="144" t="s">
        <v>527</v>
      </c>
      <c r="E222" s="144">
        <v>2</v>
      </c>
      <c r="F222" s="144">
        <v>8</v>
      </c>
      <c r="G222" s="144"/>
      <c r="H222" s="144"/>
      <c r="I222" s="137">
        <f t="shared" si="3"/>
        <v>-6</v>
      </c>
    </row>
    <row r="223" spans="1:9" x14ac:dyDescent="0.25">
      <c r="A223" s="152">
        <v>40443</v>
      </c>
      <c r="B223" s="90" t="s">
        <v>39</v>
      </c>
      <c r="C223" s="90" t="s">
        <v>118</v>
      </c>
      <c r="D223" s="144" t="s">
        <v>528</v>
      </c>
      <c r="E223" s="144">
        <v>8</v>
      </c>
      <c r="F223" s="144">
        <v>2</v>
      </c>
      <c r="G223" s="144"/>
      <c r="H223" s="144"/>
      <c r="I223" s="137">
        <f t="shared" si="3"/>
        <v>6</v>
      </c>
    </row>
    <row r="224" spans="1:9" x14ac:dyDescent="0.25">
      <c r="A224" s="152">
        <v>40443</v>
      </c>
      <c r="B224" s="90" t="s">
        <v>264</v>
      </c>
      <c r="C224" s="90" t="s">
        <v>161</v>
      </c>
      <c r="D224" s="144" t="s">
        <v>527</v>
      </c>
      <c r="E224" s="144">
        <v>2</v>
      </c>
      <c r="F224" s="144">
        <v>8</v>
      </c>
      <c r="G224" s="144"/>
      <c r="H224" s="144"/>
      <c r="I224" s="137">
        <f t="shared" si="3"/>
        <v>-6</v>
      </c>
    </row>
    <row r="225" spans="1:9" x14ac:dyDescent="0.25">
      <c r="A225" s="152">
        <v>40443</v>
      </c>
      <c r="B225" s="90" t="s">
        <v>38</v>
      </c>
      <c r="C225" s="90" t="s">
        <v>183</v>
      </c>
      <c r="D225" s="144" t="s">
        <v>528</v>
      </c>
      <c r="E225" s="144">
        <v>6</v>
      </c>
      <c r="F225" s="144">
        <v>2</v>
      </c>
      <c r="G225" s="144"/>
      <c r="H225" s="144"/>
      <c r="I225" s="137">
        <f t="shared" si="3"/>
        <v>4</v>
      </c>
    </row>
    <row r="226" spans="1:9" x14ac:dyDescent="0.25">
      <c r="A226" s="152">
        <v>40447</v>
      </c>
      <c r="B226" s="90" t="s">
        <v>161</v>
      </c>
      <c r="C226" s="90" t="s">
        <v>118</v>
      </c>
      <c r="D226" s="144" t="s">
        <v>528</v>
      </c>
      <c r="E226" s="144">
        <v>4</v>
      </c>
      <c r="F226" s="144">
        <v>1</v>
      </c>
      <c r="G226" s="144"/>
      <c r="H226" s="144"/>
      <c r="I226" s="137">
        <f t="shared" si="3"/>
        <v>3</v>
      </c>
    </row>
    <row r="227" spans="1:9" x14ac:dyDescent="0.25">
      <c r="A227" s="152">
        <v>40447</v>
      </c>
      <c r="B227" s="90" t="s">
        <v>118</v>
      </c>
      <c r="C227" s="90" t="s">
        <v>161</v>
      </c>
      <c r="D227" s="144" t="s">
        <v>527</v>
      </c>
      <c r="E227" s="144">
        <v>1</v>
      </c>
      <c r="F227" s="144">
        <v>4</v>
      </c>
      <c r="G227" s="144"/>
      <c r="H227" s="144"/>
      <c r="I227" s="137">
        <f t="shared" si="3"/>
        <v>-3</v>
      </c>
    </row>
    <row r="228" spans="1:9" x14ac:dyDescent="0.25">
      <c r="A228" s="152">
        <v>40450</v>
      </c>
      <c r="B228" s="90" t="s">
        <v>161</v>
      </c>
      <c r="C228" s="90" t="s">
        <v>38</v>
      </c>
      <c r="D228" s="144" t="s">
        <v>528</v>
      </c>
      <c r="E228" s="144">
        <v>5</v>
      </c>
      <c r="F228" s="144">
        <v>1</v>
      </c>
      <c r="G228" s="144"/>
      <c r="H228" s="144"/>
      <c r="I228" s="137">
        <f t="shared" si="3"/>
        <v>4</v>
      </c>
    </row>
    <row r="229" spans="1:9" x14ac:dyDescent="0.25">
      <c r="A229" s="152">
        <v>40450</v>
      </c>
      <c r="B229" s="90" t="s">
        <v>39</v>
      </c>
      <c r="C229" s="90" t="s">
        <v>264</v>
      </c>
      <c r="D229" s="144" t="s">
        <v>528</v>
      </c>
      <c r="E229" s="144">
        <v>5</v>
      </c>
      <c r="F229" s="144">
        <v>2</v>
      </c>
      <c r="G229" s="144"/>
      <c r="H229" s="144"/>
      <c r="I229" s="137">
        <f t="shared" si="3"/>
        <v>3</v>
      </c>
    </row>
    <row r="230" spans="1:9" x14ac:dyDescent="0.25">
      <c r="A230" s="152">
        <v>40450</v>
      </c>
      <c r="B230" s="90" t="s">
        <v>264</v>
      </c>
      <c r="C230" s="90" t="s">
        <v>39</v>
      </c>
      <c r="D230" s="144" t="s">
        <v>527</v>
      </c>
      <c r="E230" s="144">
        <v>2</v>
      </c>
      <c r="F230" s="144">
        <v>5</v>
      </c>
      <c r="G230" s="144"/>
      <c r="H230" s="144"/>
      <c r="I230" s="137">
        <f t="shared" si="3"/>
        <v>-3</v>
      </c>
    </row>
    <row r="231" spans="1:9" x14ac:dyDescent="0.25">
      <c r="A231" s="152">
        <v>40450</v>
      </c>
      <c r="B231" s="90" t="s">
        <v>183</v>
      </c>
      <c r="C231" s="90" t="s">
        <v>118</v>
      </c>
      <c r="D231" s="144" t="s">
        <v>387</v>
      </c>
      <c r="E231" s="144">
        <v>3</v>
      </c>
      <c r="F231" s="144">
        <v>3</v>
      </c>
      <c r="G231" s="144" t="s">
        <v>543</v>
      </c>
      <c r="H231" s="144"/>
      <c r="I231" s="137">
        <f t="shared" si="3"/>
        <v>0</v>
      </c>
    </row>
    <row r="232" spans="1:9" x14ac:dyDescent="0.25">
      <c r="A232" s="152">
        <v>40450</v>
      </c>
      <c r="B232" s="90" t="s">
        <v>38</v>
      </c>
      <c r="C232" s="90" t="s">
        <v>161</v>
      </c>
      <c r="D232" s="144" t="s">
        <v>527</v>
      </c>
      <c r="E232" s="144">
        <v>1</v>
      </c>
      <c r="F232" s="144">
        <v>5</v>
      </c>
      <c r="G232" s="144"/>
      <c r="H232" s="144"/>
      <c r="I232" s="137">
        <f t="shared" si="3"/>
        <v>-4</v>
      </c>
    </row>
    <row r="233" spans="1:9" x14ac:dyDescent="0.25">
      <c r="A233" s="152">
        <v>40450</v>
      </c>
      <c r="B233" s="90" t="s">
        <v>118</v>
      </c>
      <c r="C233" s="90" t="s">
        <v>183</v>
      </c>
      <c r="D233" s="144" t="s">
        <v>542</v>
      </c>
      <c r="E233" s="144">
        <v>3</v>
      </c>
      <c r="F233" s="144">
        <v>3</v>
      </c>
      <c r="G233" s="144" t="s">
        <v>543</v>
      </c>
      <c r="H233" s="144"/>
      <c r="I233" s="137">
        <f t="shared" si="3"/>
        <v>0</v>
      </c>
    </row>
    <row r="234" spans="1:9" x14ac:dyDescent="0.25">
      <c r="A234" s="152">
        <v>40454</v>
      </c>
      <c r="B234" s="90" t="s">
        <v>183</v>
      </c>
      <c r="C234" s="90" t="s">
        <v>264</v>
      </c>
      <c r="D234" s="144" t="s">
        <v>528</v>
      </c>
      <c r="E234" s="144">
        <v>5</v>
      </c>
      <c r="F234" s="144">
        <v>4</v>
      </c>
      <c r="G234" s="144"/>
      <c r="H234" s="144"/>
      <c r="I234" s="137">
        <f t="shared" si="3"/>
        <v>1</v>
      </c>
    </row>
    <row r="235" spans="1:9" x14ac:dyDescent="0.25">
      <c r="A235" s="152">
        <v>40454</v>
      </c>
      <c r="B235" s="90" t="s">
        <v>264</v>
      </c>
      <c r="C235" s="90" t="s">
        <v>183</v>
      </c>
      <c r="D235" s="144" t="s">
        <v>527</v>
      </c>
      <c r="E235" s="144">
        <v>4</v>
      </c>
      <c r="F235" s="144">
        <v>5</v>
      </c>
      <c r="G235" s="144"/>
      <c r="H235" s="144"/>
      <c r="I235" s="137">
        <f t="shared" si="3"/>
        <v>-1</v>
      </c>
    </row>
    <row r="236" spans="1:9" x14ac:dyDescent="0.25">
      <c r="A236" s="152">
        <v>40457</v>
      </c>
      <c r="B236" s="90" t="s">
        <v>264</v>
      </c>
      <c r="C236" s="90" t="s">
        <v>38</v>
      </c>
      <c r="D236" s="144" t="s">
        <v>527</v>
      </c>
      <c r="E236" s="144">
        <v>1</v>
      </c>
      <c r="F236" s="144">
        <v>11</v>
      </c>
      <c r="G236" s="144"/>
      <c r="H236" s="144"/>
      <c r="I236" s="137">
        <f t="shared" si="3"/>
        <v>-10</v>
      </c>
    </row>
    <row r="237" spans="1:9" x14ac:dyDescent="0.25">
      <c r="A237" s="152">
        <v>40457</v>
      </c>
      <c r="B237" s="90" t="s">
        <v>38</v>
      </c>
      <c r="C237" s="90" t="s">
        <v>264</v>
      </c>
      <c r="D237" s="144" t="s">
        <v>528</v>
      </c>
      <c r="E237" s="144">
        <v>11</v>
      </c>
      <c r="F237" s="144">
        <v>1</v>
      </c>
      <c r="G237" s="144"/>
      <c r="H237" s="144"/>
      <c r="I237" s="137">
        <f t="shared" si="3"/>
        <v>10</v>
      </c>
    </row>
    <row r="238" spans="1:9" x14ac:dyDescent="0.25">
      <c r="A238" s="152">
        <v>40457</v>
      </c>
      <c r="B238" s="90" t="s">
        <v>183</v>
      </c>
      <c r="C238" s="90" t="s">
        <v>39</v>
      </c>
      <c r="D238" s="144" t="s">
        <v>527</v>
      </c>
      <c r="E238" s="144">
        <v>1</v>
      </c>
      <c r="F238" s="144">
        <v>7</v>
      </c>
      <c r="G238" s="144"/>
      <c r="H238" s="144"/>
      <c r="I238" s="137">
        <f t="shared" si="3"/>
        <v>-6</v>
      </c>
    </row>
    <row r="239" spans="1:9" x14ac:dyDescent="0.25">
      <c r="A239" s="152">
        <v>40457</v>
      </c>
      <c r="B239" s="90" t="s">
        <v>161</v>
      </c>
      <c r="C239" s="90" t="s">
        <v>118</v>
      </c>
      <c r="D239" s="144" t="s">
        <v>528</v>
      </c>
      <c r="E239" s="144">
        <v>6</v>
      </c>
      <c r="F239" s="144">
        <v>3</v>
      </c>
      <c r="G239" s="144"/>
      <c r="H239" s="144"/>
      <c r="I239" s="137">
        <f t="shared" si="3"/>
        <v>3</v>
      </c>
    </row>
    <row r="240" spans="1:9" x14ac:dyDescent="0.25">
      <c r="A240" s="152">
        <v>40457</v>
      </c>
      <c r="B240" s="90" t="s">
        <v>118</v>
      </c>
      <c r="C240" s="90" t="s">
        <v>161</v>
      </c>
      <c r="D240" s="144" t="s">
        <v>527</v>
      </c>
      <c r="E240" s="144">
        <v>3</v>
      </c>
      <c r="F240" s="144">
        <v>6</v>
      </c>
      <c r="G240" s="144"/>
      <c r="H240" s="144"/>
      <c r="I240" s="137">
        <f t="shared" si="3"/>
        <v>-3</v>
      </c>
    </row>
    <row r="241" spans="1:9" x14ac:dyDescent="0.25">
      <c r="A241" s="152">
        <v>40457</v>
      </c>
      <c r="B241" s="90" t="s">
        <v>39</v>
      </c>
      <c r="C241" s="90" t="s">
        <v>183</v>
      </c>
      <c r="D241" s="144" t="s">
        <v>528</v>
      </c>
      <c r="E241" s="144">
        <v>7</v>
      </c>
      <c r="F241" s="144">
        <v>1</v>
      </c>
      <c r="G241" s="144"/>
      <c r="H241" s="144"/>
      <c r="I241" s="137">
        <f t="shared" si="3"/>
        <v>6</v>
      </c>
    </row>
    <row r="242" spans="1:9" x14ac:dyDescent="0.25">
      <c r="A242" s="152">
        <v>40461</v>
      </c>
      <c r="B242" s="90" t="s">
        <v>161</v>
      </c>
      <c r="C242" s="90" t="s">
        <v>38</v>
      </c>
      <c r="D242" s="144" t="s">
        <v>528</v>
      </c>
      <c r="E242" s="144">
        <v>6</v>
      </c>
      <c r="F242" s="144">
        <v>2</v>
      </c>
      <c r="G242" s="144"/>
      <c r="H242" s="144"/>
      <c r="I242" s="137">
        <f t="shared" si="3"/>
        <v>4</v>
      </c>
    </row>
    <row r="243" spans="1:9" x14ac:dyDescent="0.25">
      <c r="A243" s="152">
        <v>40461</v>
      </c>
      <c r="B243" s="90" t="s">
        <v>38</v>
      </c>
      <c r="C243" s="90" t="s">
        <v>161</v>
      </c>
      <c r="D243" s="144" t="s">
        <v>527</v>
      </c>
      <c r="E243" s="144">
        <v>2</v>
      </c>
      <c r="F243" s="144">
        <v>6</v>
      </c>
      <c r="G243" s="144"/>
      <c r="H243" s="144"/>
      <c r="I243" s="137">
        <f t="shared" si="3"/>
        <v>-4</v>
      </c>
    </row>
    <row r="244" spans="1:9" x14ac:dyDescent="0.25">
      <c r="A244" s="152">
        <v>40464</v>
      </c>
      <c r="B244" s="90" t="s">
        <v>118</v>
      </c>
      <c r="C244" s="90" t="s">
        <v>38</v>
      </c>
      <c r="D244" s="144" t="s">
        <v>528</v>
      </c>
      <c r="E244" s="144">
        <v>7</v>
      </c>
      <c r="F244" s="144">
        <v>4</v>
      </c>
      <c r="G244" s="144"/>
      <c r="H244" s="144"/>
      <c r="I244" s="137">
        <f t="shared" si="3"/>
        <v>3</v>
      </c>
    </row>
    <row r="245" spans="1:9" x14ac:dyDescent="0.25">
      <c r="A245" s="152">
        <v>40464</v>
      </c>
      <c r="B245" s="90" t="s">
        <v>183</v>
      </c>
      <c r="C245" s="90" t="s">
        <v>264</v>
      </c>
      <c r="D245" s="144" t="s">
        <v>528</v>
      </c>
      <c r="E245" s="144">
        <v>7</v>
      </c>
      <c r="F245" s="144">
        <v>3</v>
      </c>
      <c r="G245" s="144"/>
      <c r="H245" s="144"/>
      <c r="I245" s="137">
        <f t="shared" si="3"/>
        <v>4</v>
      </c>
    </row>
    <row r="246" spans="1:9" x14ac:dyDescent="0.25">
      <c r="A246" s="152">
        <v>40464</v>
      </c>
      <c r="B246" s="90" t="s">
        <v>161</v>
      </c>
      <c r="C246" s="90" t="s">
        <v>39</v>
      </c>
      <c r="D246" s="144" t="s">
        <v>528</v>
      </c>
      <c r="E246" s="144">
        <v>5</v>
      </c>
      <c r="F246" s="144">
        <v>1</v>
      </c>
      <c r="G246" s="144"/>
      <c r="H246" s="144"/>
      <c r="I246" s="137">
        <f t="shared" si="3"/>
        <v>4</v>
      </c>
    </row>
    <row r="247" spans="1:9" x14ac:dyDescent="0.25">
      <c r="A247" s="152">
        <v>40464</v>
      </c>
      <c r="B247" s="90" t="s">
        <v>38</v>
      </c>
      <c r="C247" s="90" t="s">
        <v>118</v>
      </c>
      <c r="D247" s="144" t="s">
        <v>527</v>
      </c>
      <c r="E247" s="144">
        <v>4</v>
      </c>
      <c r="F247" s="144">
        <v>7</v>
      </c>
      <c r="G247" s="144"/>
      <c r="H247" s="144"/>
      <c r="I247" s="137">
        <f t="shared" si="3"/>
        <v>-3</v>
      </c>
    </row>
    <row r="248" spans="1:9" x14ac:dyDescent="0.25">
      <c r="A248" s="152">
        <v>40464</v>
      </c>
      <c r="B248" s="90" t="s">
        <v>39</v>
      </c>
      <c r="C248" s="90" t="s">
        <v>161</v>
      </c>
      <c r="D248" s="144" t="s">
        <v>527</v>
      </c>
      <c r="E248" s="144">
        <v>1</v>
      </c>
      <c r="F248" s="144">
        <v>5</v>
      </c>
      <c r="G248" s="144"/>
      <c r="H248" s="144"/>
      <c r="I248" s="137">
        <f t="shared" si="3"/>
        <v>-4</v>
      </c>
    </row>
    <row r="249" spans="1:9" x14ac:dyDescent="0.25">
      <c r="A249" s="152">
        <v>40464</v>
      </c>
      <c r="B249" s="90" t="s">
        <v>264</v>
      </c>
      <c r="C249" s="90" t="s">
        <v>183</v>
      </c>
      <c r="D249" s="144" t="s">
        <v>527</v>
      </c>
      <c r="E249" s="144">
        <v>3</v>
      </c>
      <c r="F249" s="144">
        <v>7</v>
      </c>
      <c r="G249" s="144"/>
      <c r="H249" s="144"/>
      <c r="I249" s="137">
        <f t="shared" si="3"/>
        <v>-4</v>
      </c>
    </row>
    <row r="250" spans="1:9" x14ac:dyDescent="0.25">
      <c r="A250" s="152">
        <v>40468</v>
      </c>
      <c r="B250" s="90" t="s">
        <v>118</v>
      </c>
      <c r="C250" s="90" t="s">
        <v>39</v>
      </c>
      <c r="D250" s="144" t="s">
        <v>527</v>
      </c>
      <c r="E250" s="144">
        <v>2</v>
      </c>
      <c r="F250" s="144">
        <v>7</v>
      </c>
      <c r="G250" s="144"/>
      <c r="H250" s="144"/>
      <c r="I250" s="137">
        <f t="shared" si="3"/>
        <v>-5</v>
      </c>
    </row>
    <row r="251" spans="1:9" x14ac:dyDescent="0.25">
      <c r="A251" s="152">
        <v>40468</v>
      </c>
      <c r="B251" s="90" t="s">
        <v>39</v>
      </c>
      <c r="C251" s="90" t="s">
        <v>118</v>
      </c>
      <c r="D251" s="144" t="s">
        <v>528</v>
      </c>
      <c r="E251" s="144">
        <v>7</v>
      </c>
      <c r="F251" s="144">
        <v>2</v>
      </c>
      <c r="G251" s="144"/>
      <c r="H251" s="144"/>
      <c r="I251" s="137">
        <f t="shared" si="3"/>
        <v>5</v>
      </c>
    </row>
    <row r="252" spans="1:9" x14ac:dyDescent="0.25">
      <c r="A252" s="152">
        <v>40471</v>
      </c>
      <c r="B252" s="90" t="s">
        <v>39</v>
      </c>
      <c r="C252" s="90" t="s">
        <v>38</v>
      </c>
      <c r="D252" s="144" t="s">
        <v>528</v>
      </c>
      <c r="E252" s="144">
        <v>7</v>
      </c>
      <c r="F252" s="144">
        <v>2</v>
      </c>
      <c r="G252" s="144"/>
      <c r="H252" s="144"/>
      <c r="I252" s="137">
        <f t="shared" si="3"/>
        <v>5</v>
      </c>
    </row>
    <row r="253" spans="1:9" x14ac:dyDescent="0.25">
      <c r="A253" s="152">
        <v>40471</v>
      </c>
      <c r="B253" s="90" t="s">
        <v>118</v>
      </c>
      <c r="C253" s="90" t="s">
        <v>264</v>
      </c>
      <c r="D253" s="144" t="s">
        <v>527</v>
      </c>
      <c r="E253" s="144">
        <v>4</v>
      </c>
      <c r="F253" s="144">
        <v>5</v>
      </c>
      <c r="G253" s="144"/>
      <c r="H253" s="144"/>
      <c r="I253" s="137">
        <f t="shared" si="3"/>
        <v>-1</v>
      </c>
    </row>
    <row r="254" spans="1:9" x14ac:dyDescent="0.25">
      <c r="A254" s="152">
        <v>40471</v>
      </c>
      <c r="B254" s="90" t="s">
        <v>38</v>
      </c>
      <c r="C254" s="90" t="s">
        <v>39</v>
      </c>
      <c r="D254" s="144" t="s">
        <v>527</v>
      </c>
      <c r="E254" s="144">
        <v>2</v>
      </c>
      <c r="F254" s="144">
        <v>7</v>
      </c>
      <c r="G254" s="144"/>
      <c r="H254" s="144"/>
      <c r="I254" s="137">
        <f t="shared" si="3"/>
        <v>-5</v>
      </c>
    </row>
    <row r="255" spans="1:9" x14ac:dyDescent="0.25">
      <c r="A255" s="152">
        <v>40471</v>
      </c>
      <c r="B255" s="90" t="s">
        <v>264</v>
      </c>
      <c r="C255" s="90" t="s">
        <v>118</v>
      </c>
      <c r="D255" s="144" t="s">
        <v>528</v>
      </c>
      <c r="E255" s="144">
        <v>5</v>
      </c>
      <c r="F255" s="144">
        <v>4</v>
      </c>
      <c r="G255" s="144"/>
      <c r="H255" s="144"/>
      <c r="I255" s="137">
        <f t="shared" si="3"/>
        <v>1</v>
      </c>
    </row>
    <row r="256" spans="1:9" x14ac:dyDescent="0.25">
      <c r="A256" s="152">
        <v>40471</v>
      </c>
      <c r="B256" s="90" t="s">
        <v>183</v>
      </c>
      <c r="C256" s="90" t="s">
        <v>161</v>
      </c>
      <c r="D256" s="144" t="s">
        <v>542</v>
      </c>
      <c r="E256" s="144">
        <v>3</v>
      </c>
      <c r="F256" s="144">
        <v>3</v>
      </c>
      <c r="G256" s="144" t="s">
        <v>543</v>
      </c>
      <c r="H256" s="144"/>
      <c r="I256" s="137">
        <f t="shared" si="3"/>
        <v>0</v>
      </c>
    </row>
    <row r="257" spans="1:9" x14ac:dyDescent="0.25">
      <c r="A257" s="152">
        <v>40471</v>
      </c>
      <c r="B257" s="90" t="s">
        <v>161</v>
      </c>
      <c r="C257" s="90" t="s">
        <v>183</v>
      </c>
      <c r="D257" s="144" t="s">
        <v>387</v>
      </c>
      <c r="E257" s="144">
        <v>3</v>
      </c>
      <c r="F257" s="144">
        <v>3</v>
      </c>
      <c r="G257" s="144" t="s">
        <v>543</v>
      </c>
      <c r="H257" s="144"/>
      <c r="I257" s="137">
        <f t="shared" si="3"/>
        <v>0</v>
      </c>
    </row>
    <row r="258" spans="1:9" x14ac:dyDescent="0.25">
      <c r="A258" s="152">
        <v>40475</v>
      </c>
      <c r="B258" s="90" t="s">
        <v>183</v>
      </c>
      <c r="C258" s="90" t="s">
        <v>118</v>
      </c>
      <c r="D258" s="144" t="s">
        <v>528</v>
      </c>
      <c r="E258" s="144">
        <v>6</v>
      </c>
      <c r="F258" s="144">
        <v>3</v>
      </c>
      <c r="G258" s="144"/>
      <c r="H258" s="144"/>
      <c r="I258" s="137">
        <f t="shared" si="3"/>
        <v>3</v>
      </c>
    </row>
    <row r="259" spans="1:9" x14ac:dyDescent="0.25">
      <c r="A259" s="152">
        <v>40475</v>
      </c>
      <c r="B259" s="90" t="s">
        <v>118</v>
      </c>
      <c r="C259" s="90" t="s">
        <v>183</v>
      </c>
      <c r="D259" s="144" t="s">
        <v>527</v>
      </c>
      <c r="E259" s="144">
        <v>3</v>
      </c>
      <c r="F259" s="144">
        <v>6</v>
      </c>
      <c r="G259" s="144"/>
      <c r="H259" s="144"/>
      <c r="I259" s="137">
        <f t="shared" ref="I259:I322" si="4">E259-F259</f>
        <v>-3</v>
      </c>
    </row>
    <row r="260" spans="1:9" x14ac:dyDescent="0.25">
      <c r="A260" s="152">
        <v>40478</v>
      </c>
      <c r="B260" s="90" t="s">
        <v>183</v>
      </c>
      <c r="C260" s="90" t="s">
        <v>38</v>
      </c>
      <c r="D260" s="144" t="s">
        <v>528</v>
      </c>
      <c r="E260" s="144">
        <v>2</v>
      </c>
      <c r="F260" s="144">
        <v>1</v>
      </c>
      <c r="G260" s="144"/>
      <c r="H260" s="144"/>
      <c r="I260" s="137">
        <f t="shared" si="4"/>
        <v>1</v>
      </c>
    </row>
    <row r="261" spans="1:9" x14ac:dyDescent="0.25">
      <c r="A261" s="152">
        <v>40478</v>
      </c>
      <c r="B261" s="90" t="s">
        <v>161</v>
      </c>
      <c r="C261" s="90" t="s">
        <v>264</v>
      </c>
      <c r="D261" s="144" t="s">
        <v>528</v>
      </c>
      <c r="E261" s="144">
        <v>6</v>
      </c>
      <c r="F261" s="144">
        <v>1</v>
      </c>
      <c r="G261" s="144"/>
      <c r="H261" s="144"/>
      <c r="I261" s="137">
        <f t="shared" si="4"/>
        <v>5</v>
      </c>
    </row>
    <row r="262" spans="1:9" x14ac:dyDescent="0.25">
      <c r="A262" s="152">
        <v>40478</v>
      </c>
      <c r="B262" s="90" t="s">
        <v>118</v>
      </c>
      <c r="C262" s="90" t="s">
        <v>39</v>
      </c>
      <c r="D262" s="144" t="s">
        <v>527</v>
      </c>
      <c r="E262" s="144">
        <v>2</v>
      </c>
      <c r="F262" s="144">
        <v>3</v>
      </c>
      <c r="G262" s="144"/>
      <c r="H262" s="144"/>
      <c r="I262" s="137">
        <f t="shared" si="4"/>
        <v>-1</v>
      </c>
    </row>
    <row r="263" spans="1:9" x14ac:dyDescent="0.25">
      <c r="A263" s="152">
        <v>40478</v>
      </c>
      <c r="B263" s="90" t="s">
        <v>39</v>
      </c>
      <c r="C263" s="90" t="s">
        <v>118</v>
      </c>
      <c r="D263" s="144" t="s">
        <v>528</v>
      </c>
      <c r="E263" s="144">
        <v>3</v>
      </c>
      <c r="F263" s="144">
        <v>2</v>
      </c>
      <c r="G263" s="144"/>
      <c r="H263" s="144"/>
      <c r="I263" s="137">
        <f t="shared" si="4"/>
        <v>1</v>
      </c>
    </row>
    <row r="264" spans="1:9" x14ac:dyDescent="0.25">
      <c r="A264" s="152">
        <v>40478</v>
      </c>
      <c r="B264" s="90" t="s">
        <v>264</v>
      </c>
      <c r="C264" s="90" t="s">
        <v>161</v>
      </c>
      <c r="D264" s="144" t="s">
        <v>527</v>
      </c>
      <c r="E264" s="144">
        <v>1</v>
      </c>
      <c r="F264" s="144">
        <v>6</v>
      </c>
      <c r="G264" s="144"/>
      <c r="H264" s="144"/>
      <c r="I264" s="137">
        <f t="shared" si="4"/>
        <v>-5</v>
      </c>
    </row>
    <row r="265" spans="1:9" x14ac:dyDescent="0.25">
      <c r="A265" s="152">
        <v>40478</v>
      </c>
      <c r="B265" s="90" t="s">
        <v>38</v>
      </c>
      <c r="C265" s="90" t="s">
        <v>183</v>
      </c>
      <c r="D265" s="144" t="s">
        <v>527</v>
      </c>
      <c r="E265" s="144">
        <v>1</v>
      </c>
      <c r="F265" s="144">
        <v>2</v>
      </c>
      <c r="G265" s="144"/>
      <c r="H265" s="144"/>
      <c r="I265" s="137">
        <f t="shared" si="4"/>
        <v>-1</v>
      </c>
    </row>
    <row r="266" spans="1:9" x14ac:dyDescent="0.25">
      <c r="A266" s="152">
        <v>40482</v>
      </c>
      <c r="B266" s="90" t="s">
        <v>39</v>
      </c>
      <c r="C266" s="90" t="s">
        <v>38</v>
      </c>
      <c r="D266" s="144" t="s">
        <v>544</v>
      </c>
      <c r="E266" s="144">
        <v>0</v>
      </c>
      <c r="F266" s="144">
        <v>0</v>
      </c>
      <c r="G266" s="144" t="s">
        <v>544</v>
      </c>
      <c r="H266" s="144"/>
      <c r="I266" s="137">
        <f t="shared" si="4"/>
        <v>0</v>
      </c>
    </row>
    <row r="267" spans="1:9" x14ac:dyDescent="0.25">
      <c r="A267" s="152">
        <v>40482</v>
      </c>
      <c r="B267" s="90" t="s">
        <v>38</v>
      </c>
      <c r="C267" s="90" t="s">
        <v>39</v>
      </c>
      <c r="D267" s="144" t="s">
        <v>544</v>
      </c>
      <c r="E267" s="144">
        <v>0</v>
      </c>
      <c r="F267" s="144">
        <v>0</v>
      </c>
      <c r="G267" s="144" t="s">
        <v>545</v>
      </c>
      <c r="H267" s="144"/>
      <c r="I267" s="137">
        <f t="shared" si="4"/>
        <v>0</v>
      </c>
    </row>
    <row r="268" spans="1:9" x14ac:dyDescent="0.25">
      <c r="A268" s="152">
        <v>40485</v>
      </c>
      <c r="B268" s="90" t="s">
        <v>161</v>
      </c>
      <c r="C268" s="90" t="s">
        <v>38</v>
      </c>
      <c r="D268" s="144" t="s">
        <v>528</v>
      </c>
      <c r="E268" s="144">
        <v>6</v>
      </c>
      <c r="F268" s="144">
        <v>2</v>
      </c>
      <c r="G268" s="144"/>
      <c r="H268" s="144"/>
      <c r="I268" s="137">
        <f t="shared" si="4"/>
        <v>4</v>
      </c>
    </row>
    <row r="269" spans="1:9" x14ac:dyDescent="0.25">
      <c r="A269" s="152">
        <v>40485</v>
      </c>
      <c r="B269" s="90" t="s">
        <v>39</v>
      </c>
      <c r="C269" s="90" t="s">
        <v>264</v>
      </c>
      <c r="D269" s="144" t="s">
        <v>528</v>
      </c>
      <c r="E269" s="144">
        <v>9</v>
      </c>
      <c r="F269" s="144">
        <v>3</v>
      </c>
      <c r="G269" s="144"/>
      <c r="H269" s="144"/>
      <c r="I269" s="137">
        <f t="shared" si="4"/>
        <v>6</v>
      </c>
    </row>
    <row r="270" spans="1:9" x14ac:dyDescent="0.25">
      <c r="A270" s="152">
        <v>40485</v>
      </c>
      <c r="B270" s="90" t="s">
        <v>264</v>
      </c>
      <c r="C270" s="90" t="s">
        <v>39</v>
      </c>
      <c r="D270" s="144" t="s">
        <v>527</v>
      </c>
      <c r="E270" s="144">
        <v>3</v>
      </c>
      <c r="F270" s="144">
        <v>9</v>
      </c>
      <c r="G270" s="144"/>
      <c r="H270" s="144"/>
      <c r="I270" s="137">
        <f t="shared" si="4"/>
        <v>-6</v>
      </c>
    </row>
    <row r="271" spans="1:9" x14ac:dyDescent="0.25">
      <c r="A271" s="152">
        <v>40485</v>
      </c>
      <c r="B271" s="90" t="s">
        <v>183</v>
      </c>
      <c r="C271" s="90" t="s">
        <v>118</v>
      </c>
      <c r="D271" s="144" t="s">
        <v>542</v>
      </c>
      <c r="E271" s="144">
        <v>4</v>
      </c>
      <c r="F271" s="144">
        <v>4</v>
      </c>
      <c r="G271" s="144" t="s">
        <v>543</v>
      </c>
      <c r="H271" s="144"/>
      <c r="I271" s="137">
        <f t="shared" si="4"/>
        <v>0</v>
      </c>
    </row>
    <row r="272" spans="1:9" x14ac:dyDescent="0.25">
      <c r="A272" s="152">
        <v>40485</v>
      </c>
      <c r="B272" s="90" t="s">
        <v>38</v>
      </c>
      <c r="C272" s="90" t="s">
        <v>161</v>
      </c>
      <c r="D272" s="144" t="s">
        <v>527</v>
      </c>
      <c r="E272" s="144">
        <v>2</v>
      </c>
      <c r="F272" s="144">
        <v>6</v>
      </c>
      <c r="G272" s="144"/>
      <c r="H272" s="144"/>
      <c r="I272" s="137">
        <f t="shared" si="4"/>
        <v>-4</v>
      </c>
    </row>
    <row r="273" spans="1:9" x14ac:dyDescent="0.25">
      <c r="A273" s="152">
        <v>40485</v>
      </c>
      <c r="B273" s="90" t="s">
        <v>118</v>
      </c>
      <c r="C273" s="90" t="s">
        <v>183</v>
      </c>
      <c r="D273" s="144" t="s">
        <v>387</v>
      </c>
      <c r="E273" s="144">
        <v>4</v>
      </c>
      <c r="F273" s="144">
        <v>4</v>
      </c>
      <c r="G273" s="144" t="s">
        <v>543</v>
      </c>
      <c r="H273" s="144"/>
      <c r="I273" s="137">
        <f t="shared" si="4"/>
        <v>0</v>
      </c>
    </row>
    <row r="274" spans="1:9" x14ac:dyDescent="0.25">
      <c r="A274" s="152">
        <v>40489</v>
      </c>
      <c r="B274" s="90" t="s">
        <v>161</v>
      </c>
      <c r="C274" s="90" t="s">
        <v>264</v>
      </c>
      <c r="D274" s="144" t="s">
        <v>528</v>
      </c>
      <c r="E274" s="144">
        <v>6</v>
      </c>
      <c r="F274" s="144">
        <v>0</v>
      </c>
      <c r="G274" s="144"/>
      <c r="H274" s="144"/>
      <c r="I274" s="137">
        <f t="shared" si="4"/>
        <v>6</v>
      </c>
    </row>
    <row r="275" spans="1:9" x14ac:dyDescent="0.25">
      <c r="A275" s="152">
        <v>40489</v>
      </c>
      <c r="B275" s="90" t="s">
        <v>264</v>
      </c>
      <c r="C275" s="90" t="s">
        <v>161</v>
      </c>
      <c r="D275" s="144" t="s">
        <v>527</v>
      </c>
      <c r="E275" s="144">
        <v>0</v>
      </c>
      <c r="F275" s="144">
        <v>6</v>
      </c>
      <c r="G275" s="144"/>
      <c r="H275" s="144"/>
      <c r="I275" s="137">
        <f t="shared" si="4"/>
        <v>-6</v>
      </c>
    </row>
    <row r="276" spans="1:9" x14ac:dyDescent="0.25">
      <c r="A276" s="152">
        <v>40492</v>
      </c>
      <c r="B276" s="90" t="s">
        <v>264</v>
      </c>
      <c r="C276" s="90" t="s">
        <v>38</v>
      </c>
      <c r="D276" s="144" t="s">
        <v>527</v>
      </c>
      <c r="E276" s="144">
        <v>1</v>
      </c>
      <c r="F276" s="144">
        <v>8</v>
      </c>
      <c r="G276" s="144"/>
      <c r="H276" s="144"/>
      <c r="I276" s="137">
        <f t="shared" si="4"/>
        <v>-7</v>
      </c>
    </row>
    <row r="277" spans="1:9" x14ac:dyDescent="0.25">
      <c r="A277" s="152">
        <v>40492</v>
      </c>
      <c r="B277" s="90" t="s">
        <v>38</v>
      </c>
      <c r="C277" s="90" t="s">
        <v>264</v>
      </c>
      <c r="D277" s="144" t="s">
        <v>528</v>
      </c>
      <c r="E277" s="144">
        <v>8</v>
      </c>
      <c r="F277" s="144">
        <v>1</v>
      </c>
      <c r="G277" s="144"/>
      <c r="H277" s="144"/>
      <c r="I277" s="137">
        <f t="shared" si="4"/>
        <v>7</v>
      </c>
    </row>
    <row r="278" spans="1:9" x14ac:dyDescent="0.25">
      <c r="A278" s="152">
        <v>40492</v>
      </c>
      <c r="B278" s="90" t="s">
        <v>183</v>
      </c>
      <c r="C278" s="90" t="s">
        <v>39</v>
      </c>
      <c r="D278" s="144" t="s">
        <v>528</v>
      </c>
      <c r="E278" s="144">
        <v>6</v>
      </c>
      <c r="F278" s="144">
        <v>3</v>
      </c>
      <c r="G278" s="144"/>
      <c r="H278" s="144"/>
      <c r="I278" s="137">
        <f t="shared" si="4"/>
        <v>3</v>
      </c>
    </row>
    <row r="279" spans="1:9" x14ac:dyDescent="0.25">
      <c r="A279" s="152">
        <v>40492</v>
      </c>
      <c r="B279" s="90" t="s">
        <v>161</v>
      </c>
      <c r="C279" s="90" t="s">
        <v>118</v>
      </c>
      <c r="D279" s="144" t="s">
        <v>527</v>
      </c>
      <c r="E279" s="144">
        <v>5</v>
      </c>
      <c r="F279" s="144">
        <v>6</v>
      </c>
      <c r="G279" s="144"/>
      <c r="H279" s="144"/>
      <c r="I279" s="137">
        <f t="shared" si="4"/>
        <v>-1</v>
      </c>
    </row>
    <row r="280" spans="1:9" x14ac:dyDescent="0.25">
      <c r="A280" s="152">
        <v>40492</v>
      </c>
      <c r="B280" s="90" t="s">
        <v>118</v>
      </c>
      <c r="C280" s="90" t="s">
        <v>161</v>
      </c>
      <c r="D280" s="144" t="s">
        <v>528</v>
      </c>
      <c r="E280" s="144">
        <v>6</v>
      </c>
      <c r="F280" s="144">
        <v>5</v>
      </c>
      <c r="G280" s="144"/>
      <c r="H280" s="144"/>
      <c r="I280" s="137">
        <f t="shared" si="4"/>
        <v>1</v>
      </c>
    </row>
    <row r="281" spans="1:9" x14ac:dyDescent="0.25">
      <c r="A281" s="152">
        <v>40492</v>
      </c>
      <c r="B281" s="90" t="s">
        <v>39</v>
      </c>
      <c r="C281" s="90" t="s">
        <v>183</v>
      </c>
      <c r="D281" s="144" t="s">
        <v>527</v>
      </c>
      <c r="E281" s="144">
        <v>3</v>
      </c>
      <c r="F281" s="144">
        <v>6</v>
      </c>
      <c r="G281" s="144"/>
      <c r="H281" s="144"/>
      <c r="I281" s="137">
        <f t="shared" si="4"/>
        <v>-3</v>
      </c>
    </row>
    <row r="282" spans="1:9" x14ac:dyDescent="0.25">
      <c r="A282" s="152">
        <v>40499</v>
      </c>
      <c r="B282" s="90" t="s">
        <v>118</v>
      </c>
      <c r="C282" s="90" t="s">
        <v>38</v>
      </c>
      <c r="D282" s="144" t="s">
        <v>527</v>
      </c>
      <c r="E282" s="144">
        <v>2</v>
      </c>
      <c r="F282" s="144">
        <v>6</v>
      </c>
      <c r="G282" s="144"/>
      <c r="H282" s="144"/>
      <c r="I282" s="137">
        <f t="shared" si="4"/>
        <v>-4</v>
      </c>
    </row>
    <row r="283" spans="1:9" x14ac:dyDescent="0.25">
      <c r="A283" s="152">
        <v>40499</v>
      </c>
      <c r="B283" s="90" t="s">
        <v>183</v>
      </c>
      <c r="C283" s="90" t="s">
        <v>264</v>
      </c>
      <c r="D283" s="144" t="s">
        <v>528</v>
      </c>
      <c r="E283" s="144">
        <v>7</v>
      </c>
      <c r="F283" s="144">
        <v>4</v>
      </c>
      <c r="G283" s="144"/>
      <c r="H283" s="144"/>
      <c r="I283" s="137">
        <f t="shared" si="4"/>
        <v>3</v>
      </c>
    </row>
    <row r="284" spans="1:9" x14ac:dyDescent="0.25">
      <c r="A284" s="152">
        <v>40499</v>
      </c>
      <c r="B284" s="90" t="s">
        <v>161</v>
      </c>
      <c r="C284" s="90" t="s">
        <v>39</v>
      </c>
      <c r="D284" s="144" t="s">
        <v>527</v>
      </c>
      <c r="E284" s="144">
        <v>1</v>
      </c>
      <c r="F284" s="144">
        <v>3</v>
      </c>
      <c r="G284" s="144"/>
      <c r="H284" s="144"/>
      <c r="I284" s="137">
        <f t="shared" si="4"/>
        <v>-2</v>
      </c>
    </row>
    <row r="285" spans="1:9" x14ac:dyDescent="0.25">
      <c r="A285" s="152">
        <v>40499</v>
      </c>
      <c r="B285" s="90" t="s">
        <v>38</v>
      </c>
      <c r="C285" s="90" t="s">
        <v>118</v>
      </c>
      <c r="D285" s="144" t="s">
        <v>528</v>
      </c>
      <c r="E285" s="144">
        <v>6</v>
      </c>
      <c r="F285" s="144">
        <v>2</v>
      </c>
      <c r="G285" s="144"/>
      <c r="H285" s="144"/>
      <c r="I285" s="137">
        <f t="shared" si="4"/>
        <v>4</v>
      </c>
    </row>
    <row r="286" spans="1:9" x14ac:dyDescent="0.25">
      <c r="A286" s="152">
        <v>40499</v>
      </c>
      <c r="B286" s="90" t="s">
        <v>39</v>
      </c>
      <c r="C286" s="90" t="s">
        <v>161</v>
      </c>
      <c r="D286" s="144" t="s">
        <v>528</v>
      </c>
      <c r="E286" s="144">
        <v>3</v>
      </c>
      <c r="F286" s="144">
        <v>1</v>
      </c>
      <c r="G286" s="144"/>
      <c r="H286" s="144"/>
      <c r="I286" s="137">
        <f t="shared" si="4"/>
        <v>2</v>
      </c>
    </row>
    <row r="287" spans="1:9" x14ac:dyDescent="0.25">
      <c r="A287" s="152">
        <v>40499</v>
      </c>
      <c r="B287" s="90" t="s">
        <v>264</v>
      </c>
      <c r="C287" s="90" t="s">
        <v>183</v>
      </c>
      <c r="D287" s="144" t="s">
        <v>527</v>
      </c>
      <c r="E287" s="144">
        <v>4</v>
      </c>
      <c r="F287" s="144">
        <v>7</v>
      </c>
      <c r="G287" s="144"/>
      <c r="H287" s="144"/>
      <c r="I287" s="137">
        <f t="shared" si="4"/>
        <v>-3</v>
      </c>
    </row>
    <row r="288" spans="1:9" x14ac:dyDescent="0.25">
      <c r="A288" s="152">
        <v>40513</v>
      </c>
      <c r="B288" s="90" t="s">
        <v>39</v>
      </c>
      <c r="C288" s="90" t="s">
        <v>38</v>
      </c>
      <c r="D288" s="144" t="s">
        <v>528</v>
      </c>
      <c r="E288" s="144">
        <v>6</v>
      </c>
      <c r="F288" s="144">
        <v>1</v>
      </c>
      <c r="G288" s="144"/>
      <c r="H288" s="144"/>
      <c r="I288" s="137">
        <f t="shared" si="4"/>
        <v>5</v>
      </c>
    </row>
    <row r="289" spans="1:9" x14ac:dyDescent="0.25">
      <c r="A289" s="152">
        <v>40513</v>
      </c>
      <c r="B289" s="90" t="s">
        <v>118</v>
      </c>
      <c r="C289" s="90" t="s">
        <v>264</v>
      </c>
      <c r="D289" s="144" t="s">
        <v>528</v>
      </c>
      <c r="E289" s="144">
        <v>14</v>
      </c>
      <c r="F289" s="144">
        <v>1</v>
      </c>
      <c r="G289" s="144"/>
      <c r="H289" s="144"/>
      <c r="I289" s="137">
        <f t="shared" si="4"/>
        <v>13</v>
      </c>
    </row>
    <row r="290" spans="1:9" x14ac:dyDescent="0.25">
      <c r="A290" s="152">
        <v>40513</v>
      </c>
      <c r="B290" s="90" t="s">
        <v>38</v>
      </c>
      <c r="C290" s="90" t="s">
        <v>39</v>
      </c>
      <c r="D290" s="144" t="s">
        <v>527</v>
      </c>
      <c r="E290" s="144">
        <v>1</v>
      </c>
      <c r="F290" s="144">
        <v>6</v>
      </c>
      <c r="G290" s="144"/>
      <c r="H290" s="144"/>
      <c r="I290" s="137">
        <f t="shared" si="4"/>
        <v>-5</v>
      </c>
    </row>
    <row r="291" spans="1:9" x14ac:dyDescent="0.25">
      <c r="A291" s="152">
        <v>40513</v>
      </c>
      <c r="B291" s="90" t="s">
        <v>264</v>
      </c>
      <c r="C291" s="90" t="s">
        <v>118</v>
      </c>
      <c r="D291" s="144" t="s">
        <v>527</v>
      </c>
      <c r="E291" s="144">
        <v>1</v>
      </c>
      <c r="F291" s="144">
        <v>14</v>
      </c>
      <c r="G291" s="144"/>
      <c r="H291" s="144"/>
      <c r="I291" s="137">
        <f t="shared" si="4"/>
        <v>-13</v>
      </c>
    </row>
    <row r="292" spans="1:9" x14ac:dyDescent="0.25">
      <c r="A292" s="152">
        <v>40513</v>
      </c>
      <c r="B292" s="90" t="s">
        <v>183</v>
      </c>
      <c r="C292" s="90" t="s">
        <v>161</v>
      </c>
      <c r="D292" s="144" t="s">
        <v>527</v>
      </c>
      <c r="E292" s="144">
        <v>4</v>
      </c>
      <c r="F292" s="144">
        <v>5</v>
      </c>
      <c r="G292" s="144"/>
      <c r="H292" s="144"/>
      <c r="I292" s="137">
        <f t="shared" si="4"/>
        <v>-1</v>
      </c>
    </row>
    <row r="293" spans="1:9" x14ac:dyDescent="0.25">
      <c r="A293" s="152">
        <v>40513</v>
      </c>
      <c r="B293" s="90" t="s">
        <v>161</v>
      </c>
      <c r="C293" s="90" t="s">
        <v>183</v>
      </c>
      <c r="D293" s="144" t="s">
        <v>528</v>
      </c>
      <c r="E293" s="144">
        <v>5</v>
      </c>
      <c r="F293" s="144">
        <v>4</v>
      </c>
      <c r="G293" s="144"/>
      <c r="H293" s="144"/>
      <c r="I293" s="137">
        <f t="shared" si="4"/>
        <v>1</v>
      </c>
    </row>
    <row r="294" spans="1:9" x14ac:dyDescent="0.25">
      <c r="A294" s="152">
        <v>40520</v>
      </c>
      <c r="B294" s="90" t="s">
        <v>183</v>
      </c>
      <c r="C294" s="90" t="s">
        <v>38</v>
      </c>
      <c r="D294" s="144" t="s">
        <v>527</v>
      </c>
      <c r="E294" s="144">
        <v>2</v>
      </c>
      <c r="F294" s="144">
        <v>5</v>
      </c>
      <c r="G294" s="144"/>
      <c r="H294" s="144"/>
      <c r="I294" s="137">
        <f t="shared" si="4"/>
        <v>-3</v>
      </c>
    </row>
    <row r="295" spans="1:9" x14ac:dyDescent="0.25">
      <c r="A295" s="152">
        <v>40520</v>
      </c>
      <c r="B295" s="90" t="s">
        <v>161</v>
      </c>
      <c r="C295" s="90" t="s">
        <v>264</v>
      </c>
      <c r="D295" s="144" t="s">
        <v>528</v>
      </c>
      <c r="E295" s="144">
        <v>8</v>
      </c>
      <c r="F295" s="144">
        <v>1</v>
      </c>
      <c r="G295" s="144"/>
      <c r="H295" s="144"/>
      <c r="I295" s="137">
        <f t="shared" si="4"/>
        <v>7</v>
      </c>
    </row>
    <row r="296" spans="1:9" x14ac:dyDescent="0.25">
      <c r="A296" s="152">
        <v>40520</v>
      </c>
      <c r="B296" s="90" t="s">
        <v>118</v>
      </c>
      <c r="C296" s="90" t="s">
        <v>39</v>
      </c>
      <c r="D296" s="144" t="s">
        <v>527</v>
      </c>
      <c r="E296" s="144">
        <v>2</v>
      </c>
      <c r="F296" s="144">
        <v>6</v>
      </c>
      <c r="G296" s="144"/>
      <c r="H296" s="144"/>
      <c r="I296" s="137">
        <f t="shared" si="4"/>
        <v>-4</v>
      </c>
    </row>
    <row r="297" spans="1:9" x14ac:dyDescent="0.25">
      <c r="A297" s="152">
        <v>40520</v>
      </c>
      <c r="B297" s="90" t="s">
        <v>39</v>
      </c>
      <c r="C297" s="90" t="s">
        <v>118</v>
      </c>
      <c r="D297" s="144" t="s">
        <v>528</v>
      </c>
      <c r="E297" s="144">
        <v>6</v>
      </c>
      <c r="F297" s="144">
        <v>2</v>
      </c>
      <c r="G297" s="144"/>
      <c r="H297" s="144"/>
      <c r="I297" s="137">
        <f t="shared" si="4"/>
        <v>4</v>
      </c>
    </row>
    <row r="298" spans="1:9" x14ac:dyDescent="0.25">
      <c r="A298" s="152">
        <v>40520</v>
      </c>
      <c r="B298" s="90" t="s">
        <v>264</v>
      </c>
      <c r="C298" s="90" t="s">
        <v>161</v>
      </c>
      <c r="D298" s="144" t="s">
        <v>527</v>
      </c>
      <c r="E298" s="144">
        <v>1</v>
      </c>
      <c r="F298" s="144">
        <v>8</v>
      </c>
      <c r="G298" s="144"/>
      <c r="H298" s="144"/>
      <c r="I298" s="137">
        <f t="shared" si="4"/>
        <v>-7</v>
      </c>
    </row>
    <row r="299" spans="1:9" x14ac:dyDescent="0.25">
      <c r="A299" s="152">
        <v>40520</v>
      </c>
      <c r="B299" s="90" t="s">
        <v>38</v>
      </c>
      <c r="C299" s="90" t="s">
        <v>183</v>
      </c>
      <c r="D299" s="144" t="s">
        <v>528</v>
      </c>
      <c r="E299" s="144">
        <v>5</v>
      </c>
      <c r="F299" s="144">
        <v>2</v>
      </c>
      <c r="G299" s="144"/>
      <c r="H299" s="144"/>
      <c r="I299" s="137">
        <f t="shared" si="4"/>
        <v>3</v>
      </c>
    </row>
    <row r="300" spans="1:9" x14ac:dyDescent="0.25">
      <c r="A300" s="152">
        <v>40527</v>
      </c>
      <c r="B300" s="90" t="s">
        <v>161</v>
      </c>
      <c r="C300" s="90" t="s">
        <v>38</v>
      </c>
      <c r="D300" s="144" t="s">
        <v>528</v>
      </c>
      <c r="E300" s="144">
        <v>4</v>
      </c>
      <c r="F300" s="144">
        <v>1</v>
      </c>
      <c r="G300" s="144"/>
      <c r="H300" s="144"/>
      <c r="I300" s="137">
        <f t="shared" si="4"/>
        <v>3</v>
      </c>
    </row>
    <row r="301" spans="1:9" x14ac:dyDescent="0.25">
      <c r="A301" s="152">
        <v>40527</v>
      </c>
      <c r="B301" s="90" t="s">
        <v>39</v>
      </c>
      <c r="C301" s="90" t="s">
        <v>264</v>
      </c>
      <c r="D301" s="144" t="s">
        <v>528</v>
      </c>
      <c r="E301" s="144">
        <v>6</v>
      </c>
      <c r="F301" s="144">
        <v>2</v>
      </c>
      <c r="G301" s="144"/>
      <c r="H301" s="144"/>
      <c r="I301" s="137">
        <f t="shared" si="4"/>
        <v>4</v>
      </c>
    </row>
    <row r="302" spans="1:9" x14ac:dyDescent="0.25">
      <c r="A302" s="152">
        <v>40527</v>
      </c>
      <c r="B302" s="90" t="s">
        <v>264</v>
      </c>
      <c r="C302" s="90" t="s">
        <v>39</v>
      </c>
      <c r="D302" s="144" t="s">
        <v>527</v>
      </c>
      <c r="E302" s="144">
        <v>2</v>
      </c>
      <c r="F302" s="144">
        <v>6</v>
      </c>
      <c r="G302" s="144"/>
      <c r="H302" s="144"/>
      <c r="I302" s="137">
        <f t="shared" si="4"/>
        <v>-4</v>
      </c>
    </row>
    <row r="303" spans="1:9" x14ac:dyDescent="0.25">
      <c r="A303" s="152">
        <v>40527</v>
      </c>
      <c r="B303" s="90" t="s">
        <v>183</v>
      </c>
      <c r="C303" s="90" t="s">
        <v>118</v>
      </c>
      <c r="D303" s="144" t="s">
        <v>527</v>
      </c>
      <c r="E303" s="144">
        <v>5</v>
      </c>
      <c r="F303" s="144">
        <v>7</v>
      </c>
      <c r="G303" s="144"/>
      <c r="H303" s="144"/>
      <c r="I303" s="137">
        <f t="shared" si="4"/>
        <v>-2</v>
      </c>
    </row>
    <row r="304" spans="1:9" x14ac:dyDescent="0.25">
      <c r="A304" s="152">
        <v>40527</v>
      </c>
      <c r="B304" s="90" t="s">
        <v>38</v>
      </c>
      <c r="C304" s="90" t="s">
        <v>161</v>
      </c>
      <c r="D304" s="144" t="s">
        <v>527</v>
      </c>
      <c r="E304" s="144">
        <v>1</v>
      </c>
      <c r="F304" s="144">
        <v>4</v>
      </c>
      <c r="G304" s="144"/>
      <c r="H304" s="144"/>
      <c r="I304" s="137">
        <f t="shared" si="4"/>
        <v>-3</v>
      </c>
    </row>
    <row r="305" spans="1:9" x14ac:dyDescent="0.25">
      <c r="A305" s="152">
        <v>40527</v>
      </c>
      <c r="B305" s="90" t="s">
        <v>118</v>
      </c>
      <c r="C305" s="90" t="s">
        <v>183</v>
      </c>
      <c r="D305" s="144" t="s">
        <v>528</v>
      </c>
      <c r="E305" s="144">
        <v>7</v>
      </c>
      <c r="F305" s="144">
        <v>5</v>
      </c>
      <c r="G305" s="144"/>
      <c r="H305" s="144"/>
      <c r="I305" s="137">
        <f t="shared" si="4"/>
        <v>2</v>
      </c>
    </row>
    <row r="306" spans="1:9" x14ac:dyDescent="0.25">
      <c r="A306" s="152">
        <v>40534</v>
      </c>
      <c r="B306" s="90" t="s">
        <v>264</v>
      </c>
      <c r="C306" s="90" t="s">
        <v>38</v>
      </c>
      <c r="D306" s="144" t="s">
        <v>542</v>
      </c>
      <c r="E306" s="144">
        <v>7</v>
      </c>
      <c r="F306" s="144">
        <v>7</v>
      </c>
      <c r="G306" s="144" t="s">
        <v>543</v>
      </c>
      <c r="H306" s="144"/>
      <c r="I306" s="137">
        <f t="shared" si="4"/>
        <v>0</v>
      </c>
    </row>
    <row r="307" spans="1:9" x14ac:dyDescent="0.25">
      <c r="A307" s="152">
        <v>40534</v>
      </c>
      <c r="B307" s="90" t="s">
        <v>38</v>
      </c>
      <c r="C307" s="90" t="s">
        <v>264</v>
      </c>
      <c r="D307" s="144" t="s">
        <v>387</v>
      </c>
      <c r="E307" s="144">
        <v>7</v>
      </c>
      <c r="F307" s="144">
        <v>7</v>
      </c>
      <c r="G307" s="144" t="s">
        <v>543</v>
      </c>
      <c r="H307" s="144"/>
      <c r="I307" s="137">
        <f t="shared" si="4"/>
        <v>0</v>
      </c>
    </row>
    <row r="308" spans="1:9" x14ac:dyDescent="0.25">
      <c r="A308" s="152">
        <v>40534</v>
      </c>
      <c r="B308" s="90" t="s">
        <v>183</v>
      </c>
      <c r="C308" s="90" t="s">
        <v>39</v>
      </c>
      <c r="D308" s="144" t="s">
        <v>527</v>
      </c>
      <c r="E308" s="144">
        <v>2</v>
      </c>
      <c r="F308" s="144">
        <v>4</v>
      </c>
      <c r="G308" s="144"/>
      <c r="H308" s="144"/>
      <c r="I308" s="137">
        <f t="shared" si="4"/>
        <v>-2</v>
      </c>
    </row>
    <row r="309" spans="1:9" x14ac:dyDescent="0.25">
      <c r="A309" s="152">
        <v>40534</v>
      </c>
      <c r="B309" s="90" t="s">
        <v>161</v>
      </c>
      <c r="C309" s="90" t="s">
        <v>118</v>
      </c>
      <c r="D309" s="144" t="s">
        <v>528</v>
      </c>
      <c r="E309" s="144">
        <v>5</v>
      </c>
      <c r="F309" s="144">
        <v>4</v>
      </c>
      <c r="G309" s="144"/>
      <c r="H309" s="144"/>
      <c r="I309" s="137">
        <f t="shared" si="4"/>
        <v>1</v>
      </c>
    </row>
    <row r="310" spans="1:9" x14ac:dyDescent="0.25">
      <c r="A310" s="152">
        <v>40534</v>
      </c>
      <c r="B310" s="90" t="s">
        <v>118</v>
      </c>
      <c r="C310" s="90" t="s">
        <v>161</v>
      </c>
      <c r="D310" s="144" t="s">
        <v>527</v>
      </c>
      <c r="E310" s="144">
        <v>4</v>
      </c>
      <c r="F310" s="144">
        <v>5</v>
      </c>
      <c r="G310" s="144"/>
      <c r="H310" s="144"/>
      <c r="I310" s="137">
        <f t="shared" si="4"/>
        <v>-1</v>
      </c>
    </row>
    <row r="311" spans="1:9" x14ac:dyDescent="0.25">
      <c r="A311" s="152">
        <v>40534</v>
      </c>
      <c r="B311" s="90" t="s">
        <v>39</v>
      </c>
      <c r="C311" s="90" t="s">
        <v>183</v>
      </c>
      <c r="D311" s="144" t="s">
        <v>528</v>
      </c>
      <c r="E311" s="144">
        <v>4</v>
      </c>
      <c r="F311" s="144">
        <v>2</v>
      </c>
      <c r="G311" s="144"/>
      <c r="H311" s="144"/>
      <c r="I311" s="137">
        <f t="shared" si="4"/>
        <v>2</v>
      </c>
    </row>
    <row r="312" spans="1:9" x14ac:dyDescent="0.25">
      <c r="A312" s="152">
        <v>40541</v>
      </c>
      <c r="B312" s="90" t="s">
        <v>118</v>
      </c>
      <c r="C312" s="90" t="s">
        <v>38</v>
      </c>
      <c r="D312" s="144" t="s">
        <v>528</v>
      </c>
      <c r="E312" s="144">
        <v>5</v>
      </c>
      <c r="F312" s="144">
        <v>4</v>
      </c>
      <c r="G312" s="144"/>
      <c r="H312" s="144"/>
      <c r="I312" s="137">
        <f t="shared" si="4"/>
        <v>1</v>
      </c>
    </row>
    <row r="313" spans="1:9" x14ac:dyDescent="0.25">
      <c r="A313" s="152">
        <v>40541</v>
      </c>
      <c r="B313" s="90" t="s">
        <v>183</v>
      </c>
      <c r="C313" s="90" t="s">
        <v>264</v>
      </c>
      <c r="D313" s="144" t="s">
        <v>528</v>
      </c>
      <c r="E313" s="144">
        <v>9</v>
      </c>
      <c r="F313" s="144">
        <v>4</v>
      </c>
      <c r="G313" s="144"/>
      <c r="H313" s="144"/>
      <c r="I313" s="137">
        <f t="shared" si="4"/>
        <v>5</v>
      </c>
    </row>
    <row r="314" spans="1:9" x14ac:dyDescent="0.25">
      <c r="A314" s="152">
        <v>40541</v>
      </c>
      <c r="B314" s="90" t="s">
        <v>161</v>
      </c>
      <c r="C314" s="90" t="s">
        <v>39</v>
      </c>
      <c r="D314" s="144" t="s">
        <v>527</v>
      </c>
      <c r="E314" s="144">
        <v>1</v>
      </c>
      <c r="F314" s="144">
        <v>4</v>
      </c>
      <c r="G314" s="144"/>
      <c r="H314" s="144"/>
      <c r="I314" s="137">
        <f t="shared" si="4"/>
        <v>-3</v>
      </c>
    </row>
    <row r="315" spans="1:9" x14ac:dyDescent="0.25">
      <c r="A315" s="152">
        <v>40541</v>
      </c>
      <c r="B315" s="90" t="s">
        <v>38</v>
      </c>
      <c r="C315" s="90" t="s">
        <v>118</v>
      </c>
      <c r="D315" s="144" t="s">
        <v>527</v>
      </c>
      <c r="E315" s="144">
        <v>4</v>
      </c>
      <c r="F315" s="144">
        <v>5</v>
      </c>
      <c r="G315" s="144"/>
      <c r="H315" s="144"/>
      <c r="I315" s="137">
        <f t="shared" si="4"/>
        <v>-1</v>
      </c>
    </row>
    <row r="316" spans="1:9" x14ac:dyDescent="0.25">
      <c r="A316" s="152">
        <v>40541</v>
      </c>
      <c r="B316" s="90" t="s">
        <v>39</v>
      </c>
      <c r="C316" s="90" t="s">
        <v>161</v>
      </c>
      <c r="D316" s="144" t="s">
        <v>528</v>
      </c>
      <c r="E316" s="144">
        <v>4</v>
      </c>
      <c r="F316" s="144">
        <v>1</v>
      </c>
      <c r="G316" s="144"/>
      <c r="H316" s="144"/>
      <c r="I316" s="137">
        <f t="shared" si="4"/>
        <v>3</v>
      </c>
    </row>
    <row r="317" spans="1:9" x14ac:dyDescent="0.25">
      <c r="A317" s="152">
        <v>40541</v>
      </c>
      <c r="B317" s="90" t="s">
        <v>264</v>
      </c>
      <c r="C317" s="90" t="s">
        <v>183</v>
      </c>
      <c r="D317" s="144" t="s">
        <v>527</v>
      </c>
      <c r="E317" s="144">
        <v>4</v>
      </c>
      <c r="F317" s="144">
        <v>9</v>
      </c>
      <c r="G317" s="144"/>
      <c r="H317" s="144"/>
      <c r="I317" s="137">
        <f t="shared" si="4"/>
        <v>-5</v>
      </c>
    </row>
    <row r="318" spans="1:9" x14ac:dyDescent="0.25">
      <c r="A318" s="152">
        <v>40548</v>
      </c>
      <c r="B318" s="90" t="s">
        <v>39</v>
      </c>
      <c r="C318" s="90" t="s">
        <v>38</v>
      </c>
      <c r="D318" s="144" t="s">
        <v>528</v>
      </c>
      <c r="E318" s="144">
        <v>5</v>
      </c>
      <c r="F318" s="144">
        <v>4</v>
      </c>
      <c r="G318" s="144"/>
      <c r="H318" s="144"/>
      <c r="I318" s="137">
        <f t="shared" si="4"/>
        <v>1</v>
      </c>
    </row>
    <row r="319" spans="1:9" x14ac:dyDescent="0.25">
      <c r="A319" s="152">
        <v>40548</v>
      </c>
      <c r="B319" s="90" t="s">
        <v>118</v>
      </c>
      <c r="C319" s="90" t="s">
        <v>264</v>
      </c>
      <c r="D319" s="144" t="s">
        <v>527</v>
      </c>
      <c r="E319" s="144">
        <v>3</v>
      </c>
      <c r="F319" s="144">
        <v>8</v>
      </c>
      <c r="G319" s="144"/>
      <c r="H319" s="144"/>
      <c r="I319" s="137">
        <f t="shared" si="4"/>
        <v>-5</v>
      </c>
    </row>
    <row r="320" spans="1:9" x14ac:dyDescent="0.25">
      <c r="A320" s="152">
        <v>40548</v>
      </c>
      <c r="B320" s="90" t="s">
        <v>38</v>
      </c>
      <c r="C320" s="90" t="s">
        <v>39</v>
      </c>
      <c r="D320" s="144" t="s">
        <v>527</v>
      </c>
      <c r="E320" s="144">
        <v>4</v>
      </c>
      <c r="F320" s="144">
        <v>5</v>
      </c>
      <c r="G320" s="144"/>
      <c r="H320" s="144"/>
      <c r="I320" s="137">
        <f t="shared" si="4"/>
        <v>-1</v>
      </c>
    </row>
    <row r="321" spans="1:9" x14ac:dyDescent="0.25">
      <c r="A321" s="152">
        <v>40548</v>
      </c>
      <c r="B321" s="90" t="s">
        <v>264</v>
      </c>
      <c r="C321" s="90" t="s">
        <v>118</v>
      </c>
      <c r="D321" s="144" t="s">
        <v>528</v>
      </c>
      <c r="E321" s="144">
        <v>8</v>
      </c>
      <c r="F321" s="144">
        <v>3</v>
      </c>
      <c r="G321" s="144"/>
      <c r="H321" s="144"/>
      <c r="I321" s="137">
        <f t="shared" si="4"/>
        <v>5</v>
      </c>
    </row>
    <row r="322" spans="1:9" x14ac:dyDescent="0.25">
      <c r="A322" s="152">
        <v>40548</v>
      </c>
      <c r="B322" s="90" t="s">
        <v>183</v>
      </c>
      <c r="C322" s="90" t="s">
        <v>161</v>
      </c>
      <c r="D322" s="144" t="s">
        <v>527</v>
      </c>
      <c r="E322" s="144">
        <v>4</v>
      </c>
      <c r="F322" s="144">
        <v>7</v>
      </c>
      <c r="G322" s="144"/>
      <c r="H322" s="144"/>
      <c r="I322" s="137">
        <f t="shared" si="4"/>
        <v>-3</v>
      </c>
    </row>
    <row r="323" spans="1:9" x14ac:dyDescent="0.25">
      <c r="A323" s="152">
        <v>40548</v>
      </c>
      <c r="B323" s="90" t="s">
        <v>161</v>
      </c>
      <c r="C323" s="90" t="s">
        <v>183</v>
      </c>
      <c r="D323" s="144" t="s">
        <v>528</v>
      </c>
      <c r="E323" s="144">
        <v>7</v>
      </c>
      <c r="F323" s="144">
        <v>4</v>
      </c>
      <c r="G323" s="144"/>
      <c r="H323" s="144"/>
      <c r="I323" s="137">
        <f t="shared" ref="I323:I386" si="5">E323-F323</f>
        <v>3</v>
      </c>
    </row>
    <row r="324" spans="1:9" x14ac:dyDescent="0.25">
      <c r="A324" s="152">
        <v>40555</v>
      </c>
      <c r="B324" s="90" t="s">
        <v>183</v>
      </c>
      <c r="C324" s="90" t="s">
        <v>38</v>
      </c>
      <c r="D324" s="144" t="s">
        <v>528</v>
      </c>
      <c r="E324" s="144">
        <v>7</v>
      </c>
      <c r="F324" s="144">
        <v>5</v>
      </c>
      <c r="G324" s="144"/>
      <c r="H324" s="144"/>
      <c r="I324" s="137">
        <f t="shared" si="5"/>
        <v>2</v>
      </c>
    </row>
    <row r="325" spans="1:9" x14ac:dyDescent="0.25">
      <c r="A325" s="152">
        <v>40555</v>
      </c>
      <c r="B325" s="90" t="s">
        <v>161</v>
      </c>
      <c r="C325" s="90" t="s">
        <v>264</v>
      </c>
      <c r="D325" s="144" t="s">
        <v>528</v>
      </c>
      <c r="E325" s="144">
        <v>6</v>
      </c>
      <c r="F325" s="144">
        <v>2</v>
      </c>
      <c r="G325" s="144"/>
      <c r="H325" s="144"/>
      <c r="I325" s="137">
        <f t="shared" si="5"/>
        <v>4</v>
      </c>
    </row>
    <row r="326" spans="1:9" x14ac:dyDescent="0.25">
      <c r="A326" s="152">
        <v>40555</v>
      </c>
      <c r="B326" s="90" t="s">
        <v>118</v>
      </c>
      <c r="C326" s="90" t="s">
        <v>39</v>
      </c>
      <c r="D326" s="144" t="s">
        <v>527</v>
      </c>
      <c r="E326" s="144">
        <v>3</v>
      </c>
      <c r="F326" s="144">
        <v>7</v>
      </c>
      <c r="G326" s="144"/>
      <c r="H326" s="144"/>
      <c r="I326" s="137">
        <f t="shared" si="5"/>
        <v>-4</v>
      </c>
    </row>
    <row r="327" spans="1:9" x14ac:dyDescent="0.25">
      <c r="A327" s="152">
        <v>40555</v>
      </c>
      <c r="B327" s="90" t="s">
        <v>39</v>
      </c>
      <c r="C327" s="90" t="s">
        <v>118</v>
      </c>
      <c r="D327" s="144" t="s">
        <v>528</v>
      </c>
      <c r="E327" s="144">
        <v>7</v>
      </c>
      <c r="F327" s="144">
        <v>3</v>
      </c>
      <c r="G327" s="144"/>
      <c r="H327" s="144"/>
      <c r="I327" s="137">
        <f t="shared" si="5"/>
        <v>4</v>
      </c>
    </row>
    <row r="328" spans="1:9" x14ac:dyDescent="0.25">
      <c r="A328" s="152">
        <v>40555</v>
      </c>
      <c r="B328" s="90" t="s">
        <v>264</v>
      </c>
      <c r="C328" s="90" t="s">
        <v>161</v>
      </c>
      <c r="D328" s="144" t="s">
        <v>527</v>
      </c>
      <c r="E328" s="144">
        <v>2</v>
      </c>
      <c r="F328" s="144">
        <v>6</v>
      </c>
      <c r="G328" s="144"/>
      <c r="H328" s="144"/>
      <c r="I328" s="137">
        <f t="shared" si="5"/>
        <v>-4</v>
      </c>
    </row>
    <row r="329" spans="1:9" x14ac:dyDescent="0.25">
      <c r="A329" s="152">
        <v>40555</v>
      </c>
      <c r="B329" s="90" t="s">
        <v>38</v>
      </c>
      <c r="C329" s="90" t="s">
        <v>183</v>
      </c>
      <c r="D329" s="144" t="s">
        <v>527</v>
      </c>
      <c r="E329" s="144">
        <v>5</v>
      </c>
      <c r="F329" s="144">
        <v>7</v>
      </c>
      <c r="G329" s="144"/>
      <c r="H329" s="144"/>
      <c r="I329" s="137">
        <f t="shared" si="5"/>
        <v>-2</v>
      </c>
    </row>
    <row r="330" spans="1:9" x14ac:dyDescent="0.25">
      <c r="A330" s="152">
        <v>40562</v>
      </c>
      <c r="B330" s="90" t="s">
        <v>161</v>
      </c>
      <c r="C330" s="90" t="s">
        <v>38</v>
      </c>
      <c r="D330" s="144" t="s">
        <v>527</v>
      </c>
      <c r="E330" s="144">
        <v>1</v>
      </c>
      <c r="F330" s="144">
        <v>5</v>
      </c>
      <c r="G330" s="144"/>
      <c r="H330" s="144"/>
      <c r="I330" s="137">
        <f t="shared" si="5"/>
        <v>-4</v>
      </c>
    </row>
    <row r="331" spans="1:9" x14ac:dyDescent="0.25">
      <c r="A331" s="152">
        <v>40562</v>
      </c>
      <c r="B331" s="90" t="s">
        <v>39</v>
      </c>
      <c r="C331" s="90" t="s">
        <v>264</v>
      </c>
      <c r="D331" s="144" t="s">
        <v>528</v>
      </c>
      <c r="E331" s="144">
        <v>8</v>
      </c>
      <c r="F331" s="144">
        <v>3</v>
      </c>
      <c r="G331" s="144"/>
      <c r="H331" s="144"/>
      <c r="I331" s="137">
        <f t="shared" si="5"/>
        <v>5</v>
      </c>
    </row>
    <row r="332" spans="1:9" x14ac:dyDescent="0.25">
      <c r="A332" s="152">
        <v>40562</v>
      </c>
      <c r="B332" s="90" t="s">
        <v>264</v>
      </c>
      <c r="C332" s="90" t="s">
        <v>39</v>
      </c>
      <c r="D332" s="144" t="s">
        <v>527</v>
      </c>
      <c r="E332" s="144">
        <v>3</v>
      </c>
      <c r="F332" s="144">
        <v>8</v>
      </c>
      <c r="G332" s="144"/>
      <c r="H332" s="144"/>
      <c r="I332" s="137">
        <f t="shared" si="5"/>
        <v>-5</v>
      </c>
    </row>
    <row r="333" spans="1:9" x14ac:dyDescent="0.25">
      <c r="A333" s="152">
        <v>40562</v>
      </c>
      <c r="B333" s="90" t="s">
        <v>183</v>
      </c>
      <c r="C333" s="90" t="s">
        <v>118</v>
      </c>
      <c r="D333" s="144" t="s">
        <v>528</v>
      </c>
      <c r="E333" s="144">
        <v>4</v>
      </c>
      <c r="F333" s="144">
        <v>3</v>
      </c>
      <c r="G333" s="144"/>
      <c r="H333" s="144"/>
      <c r="I333" s="137">
        <f t="shared" si="5"/>
        <v>1</v>
      </c>
    </row>
    <row r="334" spans="1:9" x14ac:dyDescent="0.25">
      <c r="A334" s="152">
        <v>40562</v>
      </c>
      <c r="B334" s="90" t="s">
        <v>38</v>
      </c>
      <c r="C334" s="90" t="s">
        <v>161</v>
      </c>
      <c r="D334" s="144" t="s">
        <v>528</v>
      </c>
      <c r="E334" s="144">
        <v>5</v>
      </c>
      <c r="F334" s="144">
        <v>1</v>
      </c>
      <c r="G334" s="144"/>
      <c r="H334" s="144"/>
      <c r="I334" s="137">
        <f t="shared" si="5"/>
        <v>4</v>
      </c>
    </row>
    <row r="335" spans="1:9" x14ac:dyDescent="0.25">
      <c r="A335" s="152">
        <v>40562</v>
      </c>
      <c r="B335" s="90" t="s">
        <v>118</v>
      </c>
      <c r="C335" s="90" t="s">
        <v>183</v>
      </c>
      <c r="D335" s="144" t="s">
        <v>527</v>
      </c>
      <c r="E335" s="144">
        <v>3</v>
      </c>
      <c r="F335" s="144">
        <v>4</v>
      </c>
      <c r="G335" s="144"/>
      <c r="H335" s="144"/>
      <c r="I335" s="137">
        <f t="shared" si="5"/>
        <v>-1</v>
      </c>
    </row>
    <row r="336" spans="1:9" x14ac:dyDescent="0.25">
      <c r="A336" s="152">
        <v>40569</v>
      </c>
      <c r="B336" s="90" t="s">
        <v>264</v>
      </c>
      <c r="C336" s="90" t="s">
        <v>38</v>
      </c>
      <c r="D336" s="144" t="s">
        <v>527</v>
      </c>
      <c r="E336" s="144">
        <v>2</v>
      </c>
      <c r="F336" s="144">
        <v>10</v>
      </c>
      <c r="G336" s="144"/>
      <c r="H336" s="144"/>
      <c r="I336" s="137">
        <f t="shared" si="5"/>
        <v>-8</v>
      </c>
    </row>
    <row r="337" spans="1:9" x14ac:dyDescent="0.25">
      <c r="A337" s="152">
        <v>40569</v>
      </c>
      <c r="B337" s="90" t="s">
        <v>38</v>
      </c>
      <c r="C337" s="90" t="s">
        <v>264</v>
      </c>
      <c r="D337" s="144" t="s">
        <v>528</v>
      </c>
      <c r="E337" s="144">
        <v>10</v>
      </c>
      <c r="F337" s="144">
        <v>2</v>
      </c>
      <c r="G337" s="144"/>
      <c r="H337" s="144"/>
      <c r="I337" s="137">
        <f t="shared" si="5"/>
        <v>8</v>
      </c>
    </row>
    <row r="338" spans="1:9" x14ac:dyDescent="0.25">
      <c r="A338" s="152">
        <v>40569</v>
      </c>
      <c r="B338" s="90" t="s">
        <v>183</v>
      </c>
      <c r="C338" s="90" t="s">
        <v>39</v>
      </c>
      <c r="D338" s="144" t="s">
        <v>527</v>
      </c>
      <c r="E338" s="144">
        <v>1</v>
      </c>
      <c r="F338" s="144">
        <v>3</v>
      </c>
      <c r="G338" s="144"/>
      <c r="H338" s="144"/>
      <c r="I338" s="137">
        <f t="shared" si="5"/>
        <v>-2</v>
      </c>
    </row>
    <row r="339" spans="1:9" x14ac:dyDescent="0.25">
      <c r="A339" s="152">
        <v>40569</v>
      </c>
      <c r="B339" s="90" t="s">
        <v>161</v>
      </c>
      <c r="C339" s="90" t="s">
        <v>118</v>
      </c>
      <c r="D339" s="144" t="s">
        <v>528</v>
      </c>
      <c r="E339" s="144">
        <v>3</v>
      </c>
      <c r="F339" s="144">
        <v>0</v>
      </c>
      <c r="G339" s="144"/>
      <c r="H339" s="144"/>
      <c r="I339" s="137">
        <f t="shared" si="5"/>
        <v>3</v>
      </c>
    </row>
    <row r="340" spans="1:9" x14ac:dyDescent="0.25">
      <c r="A340" s="152">
        <v>40569</v>
      </c>
      <c r="B340" s="90" t="s">
        <v>118</v>
      </c>
      <c r="C340" s="90" t="s">
        <v>161</v>
      </c>
      <c r="D340" s="144" t="s">
        <v>527</v>
      </c>
      <c r="E340" s="144">
        <v>0</v>
      </c>
      <c r="F340" s="144">
        <v>3</v>
      </c>
      <c r="G340" s="144"/>
      <c r="H340" s="144"/>
      <c r="I340" s="137">
        <f t="shared" si="5"/>
        <v>-3</v>
      </c>
    </row>
    <row r="341" spans="1:9" x14ac:dyDescent="0.25">
      <c r="A341" s="152">
        <v>40569</v>
      </c>
      <c r="B341" s="90" t="s">
        <v>39</v>
      </c>
      <c r="C341" s="90" t="s">
        <v>183</v>
      </c>
      <c r="D341" s="144" t="s">
        <v>528</v>
      </c>
      <c r="E341" s="144">
        <v>3</v>
      </c>
      <c r="F341" s="144">
        <v>1</v>
      </c>
      <c r="G341" s="144"/>
      <c r="H341" s="144"/>
      <c r="I341" s="137">
        <f t="shared" si="5"/>
        <v>2</v>
      </c>
    </row>
    <row r="342" spans="1:9" x14ac:dyDescent="0.25">
      <c r="A342" s="152">
        <v>40583</v>
      </c>
      <c r="B342" s="90" t="s">
        <v>39</v>
      </c>
      <c r="C342" s="90" t="s">
        <v>38</v>
      </c>
      <c r="D342" s="144" t="s">
        <v>528</v>
      </c>
      <c r="E342" s="144">
        <v>10</v>
      </c>
      <c r="F342" s="144">
        <v>1</v>
      </c>
      <c r="G342" s="144"/>
      <c r="H342" s="144"/>
      <c r="I342" s="137">
        <f t="shared" si="5"/>
        <v>9</v>
      </c>
    </row>
    <row r="343" spans="1:9" x14ac:dyDescent="0.25">
      <c r="A343" s="152">
        <v>40583</v>
      </c>
      <c r="B343" s="90" t="s">
        <v>118</v>
      </c>
      <c r="C343" s="90" t="s">
        <v>264</v>
      </c>
      <c r="D343" s="144" t="s">
        <v>527</v>
      </c>
      <c r="E343" s="144">
        <v>1</v>
      </c>
      <c r="F343" s="144">
        <v>3</v>
      </c>
      <c r="G343" s="144"/>
      <c r="H343" s="144"/>
      <c r="I343" s="137">
        <f t="shared" si="5"/>
        <v>-2</v>
      </c>
    </row>
    <row r="344" spans="1:9" x14ac:dyDescent="0.25">
      <c r="A344" s="152">
        <v>40583</v>
      </c>
      <c r="B344" s="90" t="s">
        <v>38</v>
      </c>
      <c r="C344" s="90" t="s">
        <v>39</v>
      </c>
      <c r="D344" s="144" t="s">
        <v>527</v>
      </c>
      <c r="E344" s="144">
        <v>1</v>
      </c>
      <c r="F344" s="144">
        <v>10</v>
      </c>
      <c r="G344" s="144"/>
      <c r="H344" s="144"/>
      <c r="I344" s="137">
        <f t="shared" si="5"/>
        <v>-9</v>
      </c>
    </row>
    <row r="345" spans="1:9" x14ac:dyDescent="0.25">
      <c r="A345" s="152">
        <v>40583</v>
      </c>
      <c r="B345" s="90" t="s">
        <v>264</v>
      </c>
      <c r="C345" s="90" t="s">
        <v>118</v>
      </c>
      <c r="D345" s="144" t="s">
        <v>528</v>
      </c>
      <c r="E345" s="144">
        <v>3</v>
      </c>
      <c r="F345" s="144">
        <v>1</v>
      </c>
      <c r="G345" s="144"/>
      <c r="H345" s="144"/>
      <c r="I345" s="137">
        <f t="shared" si="5"/>
        <v>2</v>
      </c>
    </row>
    <row r="346" spans="1:9" x14ac:dyDescent="0.25">
      <c r="A346" s="152">
        <v>40583</v>
      </c>
      <c r="B346" s="90" t="s">
        <v>183</v>
      </c>
      <c r="C346" s="90" t="s">
        <v>161</v>
      </c>
      <c r="D346" s="144" t="s">
        <v>527</v>
      </c>
      <c r="E346" s="144">
        <v>3</v>
      </c>
      <c r="F346" s="144">
        <v>6</v>
      </c>
      <c r="G346" s="144"/>
      <c r="H346" s="144"/>
      <c r="I346" s="137">
        <f t="shared" si="5"/>
        <v>-3</v>
      </c>
    </row>
    <row r="347" spans="1:9" x14ac:dyDescent="0.25">
      <c r="A347" s="152">
        <v>40583</v>
      </c>
      <c r="B347" s="90" t="s">
        <v>161</v>
      </c>
      <c r="C347" s="90" t="s">
        <v>183</v>
      </c>
      <c r="D347" s="144" t="s">
        <v>528</v>
      </c>
      <c r="E347" s="144">
        <v>6</v>
      </c>
      <c r="F347" s="144">
        <v>3</v>
      </c>
      <c r="G347" s="144"/>
      <c r="H347" s="144"/>
      <c r="I347" s="137">
        <f t="shared" si="5"/>
        <v>3</v>
      </c>
    </row>
    <row r="348" spans="1:9" x14ac:dyDescent="0.25">
      <c r="A348" s="152">
        <v>40590</v>
      </c>
      <c r="B348" s="90" t="s">
        <v>183</v>
      </c>
      <c r="C348" s="90" t="s">
        <v>38</v>
      </c>
      <c r="D348" s="144" t="s">
        <v>528</v>
      </c>
      <c r="E348" s="144">
        <v>2</v>
      </c>
      <c r="F348" s="144">
        <v>1</v>
      </c>
      <c r="G348" s="144"/>
      <c r="H348" s="144"/>
      <c r="I348" s="137">
        <f t="shared" si="5"/>
        <v>1</v>
      </c>
    </row>
    <row r="349" spans="1:9" x14ac:dyDescent="0.25">
      <c r="A349" s="152">
        <v>40590</v>
      </c>
      <c r="B349" s="90" t="s">
        <v>161</v>
      </c>
      <c r="C349" s="90" t="s">
        <v>264</v>
      </c>
      <c r="D349" s="144" t="s">
        <v>528</v>
      </c>
      <c r="E349" s="144">
        <v>3</v>
      </c>
      <c r="F349" s="144">
        <v>2</v>
      </c>
      <c r="G349" s="144"/>
      <c r="H349" s="144"/>
      <c r="I349" s="137">
        <f t="shared" si="5"/>
        <v>1</v>
      </c>
    </row>
    <row r="350" spans="1:9" x14ac:dyDescent="0.25">
      <c r="A350" s="152">
        <v>40590</v>
      </c>
      <c r="B350" s="90" t="s">
        <v>118</v>
      </c>
      <c r="C350" s="90" t="s">
        <v>39</v>
      </c>
      <c r="D350" s="144" t="s">
        <v>527</v>
      </c>
      <c r="E350" s="144">
        <v>4</v>
      </c>
      <c r="F350" s="144">
        <v>9</v>
      </c>
      <c r="G350" s="144"/>
      <c r="H350" s="144"/>
      <c r="I350" s="137">
        <f t="shared" si="5"/>
        <v>-5</v>
      </c>
    </row>
    <row r="351" spans="1:9" x14ac:dyDescent="0.25">
      <c r="A351" s="152">
        <v>40590</v>
      </c>
      <c r="B351" s="90" t="s">
        <v>39</v>
      </c>
      <c r="C351" s="90" t="s">
        <v>118</v>
      </c>
      <c r="D351" s="144" t="s">
        <v>528</v>
      </c>
      <c r="E351" s="144">
        <v>9</v>
      </c>
      <c r="F351" s="144">
        <v>4</v>
      </c>
      <c r="G351" s="144"/>
      <c r="H351" s="144"/>
      <c r="I351" s="137">
        <f t="shared" si="5"/>
        <v>5</v>
      </c>
    </row>
    <row r="352" spans="1:9" x14ac:dyDescent="0.25">
      <c r="A352" s="152">
        <v>40590</v>
      </c>
      <c r="B352" s="90" t="s">
        <v>264</v>
      </c>
      <c r="C352" s="90" t="s">
        <v>161</v>
      </c>
      <c r="D352" s="144" t="s">
        <v>527</v>
      </c>
      <c r="E352" s="144">
        <v>2</v>
      </c>
      <c r="F352" s="144">
        <v>3</v>
      </c>
      <c r="G352" s="144"/>
      <c r="H352" s="144"/>
      <c r="I352" s="137">
        <f t="shared" si="5"/>
        <v>-1</v>
      </c>
    </row>
    <row r="353" spans="1:9" x14ac:dyDescent="0.25">
      <c r="A353" s="152">
        <v>40590</v>
      </c>
      <c r="B353" s="90" t="s">
        <v>38</v>
      </c>
      <c r="C353" s="90" t="s">
        <v>183</v>
      </c>
      <c r="D353" s="144" t="s">
        <v>527</v>
      </c>
      <c r="E353" s="144">
        <v>1</v>
      </c>
      <c r="F353" s="144">
        <v>2</v>
      </c>
      <c r="G353" s="144"/>
      <c r="H353" s="144"/>
      <c r="I353" s="137">
        <f t="shared" si="5"/>
        <v>-1</v>
      </c>
    </row>
    <row r="354" spans="1:9" x14ac:dyDescent="0.25">
      <c r="A354" s="152">
        <v>40597</v>
      </c>
      <c r="B354" s="90" t="s">
        <v>161</v>
      </c>
      <c r="C354" s="90" t="s">
        <v>38</v>
      </c>
      <c r="D354" s="144" t="s">
        <v>527</v>
      </c>
      <c r="E354" s="144">
        <v>4</v>
      </c>
      <c r="F354" s="144">
        <v>5</v>
      </c>
      <c r="G354" s="144"/>
      <c r="H354" s="144"/>
      <c r="I354" s="137">
        <f t="shared" si="5"/>
        <v>-1</v>
      </c>
    </row>
    <row r="355" spans="1:9" x14ac:dyDescent="0.25">
      <c r="A355" s="152">
        <v>40597</v>
      </c>
      <c r="B355" s="90" t="s">
        <v>39</v>
      </c>
      <c r="C355" s="90" t="s">
        <v>264</v>
      </c>
      <c r="D355" s="144" t="s">
        <v>528</v>
      </c>
      <c r="E355" s="144">
        <v>5</v>
      </c>
      <c r="F355" s="144">
        <v>3</v>
      </c>
      <c r="G355" s="144"/>
      <c r="H355" s="144"/>
      <c r="I355" s="137">
        <f t="shared" si="5"/>
        <v>2</v>
      </c>
    </row>
    <row r="356" spans="1:9" x14ac:dyDescent="0.25">
      <c r="A356" s="152">
        <v>40597</v>
      </c>
      <c r="B356" s="90" t="s">
        <v>264</v>
      </c>
      <c r="C356" s="90" t="s">
        <v>39</v>
      </c>
      <c r="D356" s="144" t="s">
        <v>527</v>
      </c>
      <c r="E356" s="144">
        <v>3</v>
      </c>
      <c r="F356" s="144">
        <v>5</v>
      </c>
      <c r="G356" s="144"/>
      <c r="H356" s="144"/>
      <c r="I356" s="137">
        <f t="shared" si="5"/>
        <v>-2</v>
      </c>
    </row>
    <row r="357" spans="1:9" x14ac:dyDescent="0.25">
      <c r="A357" s="152">
        <v>40597</v>
      </c>
      <c r="B357" s="90" t="s">
        <v>183</v>
      </c>
      <c r="C357" s="90" t="s">
        <v>118</v>
      </c>
      <c r="D357" s="144" t="s">
        <v>528</v>
      </c>
      <c r="E357" s="144">
        <v>6</v>
      </c>
      <c r="F357" s="144">
        <v>3</v>
      </c>
      <c r="G357" s="144"/>
      <c r="H357" s="144"/>
      <c r="I357" s="137">
        <f t="shared" si="5"/>
        <v>3</v>
      </c>
    </row>
    <row r="358" spans="1:9" x14ac:dyDescent="0.25">
      <c r="A358" s="152">
        <v>40597</v>
      </c>
      <c r="B358" s="90" t="s">
        <v>38</v>
      </c>
      <c r="C358" s="90" t="s">
        <v>161</v>
      </c>
      <c r="D358" s="144" t="s">
        <v>528</v>
      </c>
      <c r="E358" s="144">
        <v>5</v>
      </c>
      <c r="F358" s="144">
        <v>4</v>
      </c>
      <c r="G358" s="144"/>
      <c r="H358" s="144"/>
      <c r="I358" s="137">
        <f t="shared" si="5"/>
        <v>1</v>
      </c>
    </row>
    <row r="359" spans="1:9" x14ac:dyDescent="0.25">
      <c r="A359" s="152">
        <v>40597</v>
      </c>
      <c r="B359" s="90" t="s">
        <v>118</v>
      </c>
      <c r="C359" s="90" t="s">
        <v>183</v>
      </c>
      <c r="D359" s="144" t="s">
        <v>527</v>
      </c>
      <c r="E359" s="144">
        <v>3</v>
      </c>
      <c r="F359" s="144">
        <v>6</v>
      </c>
      <c r="G359" s="144"/>
      <c r="H359" s="144"/>
      <c r="I359" s="137">
        <f t="shared" si="5"/>
        <v>-3</v>
      </c>
    </row>
    <row r="360" spans="1:9" x14ac:dyDescent="0.25">
      <c r="A360" s="152">
        <v>40604</v>
      </c>
      <c r="B360" s="90" t="s">
        <v>264</v>
      </c>
      <c r="C360" s="90" t="s">
        <v>38</v>
      </c>
      <c r="D360" s="144" t="s">
        <v>527</v>
      </c>
      <c r="E360" s="144">
        <v>4</v>
      </c>
      <c r="F360" s="144">
        <v>12</v>
      </c>
      <c r="G360" s="144"/>
      <c r="H360" s="144"/>
      <c r="I360" s="137">
        <f t="shared" si="5"/>
        <v>-8</v>
      </c>
    </row>
    <row r="361" spans="1:9" x14ac:dyDescent="0.25">
      <c r="A361" s="152">
        <v>40604</v>
      </c>
      <c r="B361" s="90" t="s">
        <v>38</v>
      </c>
      <c r="C361" s="90" t="s">
        <v>264</v>
      </c>
      <c r="D361" s="144" t="s">
        <v>528</v>
      </c>
      <c r="E361" s="144">
        <v>12</v>
      </c>
      <c r="F361" s="144">
        <v>4</v>
      </c>
      <c r="G361" s="144"/>
      <c r="H361" s="144"/>
      <c r="I361" s="137">
        <f t="shared" si="5"/>
        <v>8</v>
      </c>
    </row>
    <row r="362" spans="1:9" x14ac:dyDescent="0.25">
      <c r="A362" s="152">
        <v>40604</v>
      </c>
      <c r="B362" s="90" t="s">
        <v>183</v>
      </c>
      <c r="C362" s="90" t="s">
        <v>39</v>
      </c>
      <c r="D362" s="144" t="s">
        <v>527</v>
      </c>
      <c r="E362" s="144">
        <v>4</v>
      </c>
      <c r="F362" s="144">
        <v>7</v>
      </c>
      <c r="G362" s="144"/>
      <c r="H362" s="144"/>
      <c r="I362" s="137">
        <f t="shared" si="5"/>
        <v>-3</v>
      </c>
    </row>
    <row r="363" spans="1:9" x14ac:dyDescent="0.25">
      <c r="A363" s="152">
        <v>40604</v>
      </c>
      <c r="B363" s="90" t="s">
        <v>161</v>
      </c>
      <c r="C363" s="90" t="s">
        <v>118</v>
      </c>
      <c r="D363" s="144" t="s">
        <v>528</v>
      </c>
      <c r="E363" s="144">
        <v>6</v>
      </c>
      <c r="F363" s="144">
        <v>3</v>
      </c>
      <c r="G363" s="144"/>
      <c r="H363" s="144"/>
      <c r="I363" s="137">
        <f t="shared" si="5"/>
        <v>3</v>
      </c>
    </row>
    <row r="364" spans="1:9" x14ac:dyDescent="0.25">
      <c r="A364" s="152">
        <v>40604</v>
      </c>
      <c r="B364" s="90" t="s">
        <v>118</v>
      </c>
      <c r="C364" s="90" t="s">
        <v>161</v>
      </c>
      <c r="D364" s="144" t="s">
        <v>527</v>
      </c>
      <c r="E364" s="144">
        <v>3</v>
      </c>
      <c r="F364" s="144">
        <v>6</v>
      </c>
      <c r="G364" s="144"/>
      <c r="H364" s="144"/>
      <c r="I364" s="137">
        <f t="shared" si="5"/>
        <v>-3</v>
      </c>
    </row>
    <row r="365" spans="1:9" x14ac:dyDescent="0.25">
      <c r="A365" s="152">
        <v>40604</v>
      </c>
      <c r="B365" s="90" t="s">
        <v>39</v>
      </c>
      <c r="C365" s="90" t="s">
        <v>183</v>
      </c>
      <c r="D365" s="144" t="s">
        <v>528</v>
      </c>
      <c r="E365" s="144">
        <v>7</v>
      </c>
      <c r="F365" s="144">
        <v>4</v>
      </c>
      <c r="G365" s="144"/>
      <c r="H365" s="144"/>
      <c r="I365" s="137">
        <f t="shared" si="5"/>
        <v>3</v>
      </c>
    </row>
    <row r="366" spans="1:9" x14ac:dyDescent="0.25">
      <c r="A366" s="152">
        <v>40611</v>
      </c>
      <c r="B366" s="90" t="s">
        <v>118</v>
      </c>
      <c r="C366" s="90" t="s">
        <v>38</v>
      </c>
      <c r="D366" s="144" t="s">
        <v>527</v>
      </c>
      <c r="E366" s="144">
        <v>2</v>
      </c>
      <c r="F366" s="144">
        <v>4</v>
      </c>
      <c r="G366" s="144"/>
      <c r="H366" s="144"/>
      <c r="I366" s="137">
        <f t="shared" si="5"/>
        <v>-2</v>
      </c>
    </row>
    <row r="367" spans="1:9" x14ac:dyDescent="0.25">
      <c r="A367" s="152">
        <v>40611</v>
      </c>
      <c r="B367" s="90" t="s">
        <v>183</v>
      </c>
      <c r="C367" s="90" t="s">
        <v>264</v>
      </c>
      <c r="D367" s="144" t="s">
        <v>528</v>
      </c>
      <c r="E367" s="144">
        <v>4</v>
      </c>
      <c r="F367" s="144">
        <v>2</v>
      </c>
      <c r="G367" s="144"/>
      <c r="H367" s="144"/>
      <c r="I367" s="137">
        <f t="shared" si="5"/>
        <v>2</v>
      </c>
    </row>
    <row r="368" spans="1:9" x14ac:dyDescent="0.25">
      <c r="A368" s="152">
        <v>40611</v>
      </c>
      <c r="B368" s="90" t="s">
        <v>161</v>
      </c>
      <c r="C368" s="90" t="s">
        <v>39</v>
      </c>
      <c r="D368" s="144" t="s">
        <v>527</v>
      </c>
      <c r="E368" s="144">
        <v>3</v>
      </c>
      <c r="F368" s="144">
        <v>6</v>
      </c>
      <c r="G368" s="144"/>
      <c r="H368" s="144"/>
      <c r="I368" s="137">
        <f t="shared" si="5"/>
        <v>-3</v>
      </c>
    </row>
    <row r="369" spans="1:9" x14ac:dyDescent="0.25">
      <c r="A369" s="152">
        <v>40611</v>
      </c>
      <c r="B369" s="90" t="s">
        <v>38</v>
      </c>
      <c r="C369" s="90" t="s">
        <v>118</v>
      </c>
      <c r="D369" s="144" t="s">
        <v>528</v>
      </c>
      <c r="E369" s="144">
        <v>4</v>
      </c>
      <c r="F369" s="144">
        <v>2</v>
      </c>
      <c r="G369" s="144"/>
      <c r="H369" s="144"/>
      <c r="I369" s="137">
        <f t="shared" si="5"/>
        <v>2</v>
      </c>
    </row>
    <row r="370" spans="1:9" x14ac:dyDescent="0.25">
      <c r="A370" s="152">
        <v>40611</v>
      </c>
      <c r="B370" s="90" t="s">
        <v>39</v>
      </c>
      <c r="C370" s="90" t="s">
        <v>161</v>
      </c>
      <c r="D370" s="144" t="s">
        <v>528</v>
      </c>
      <c r="E370" s="144">
        <v>6</v>
      </c>
      <c r="F370" s="144">
        <v>3</v>
      </c>
      <c r="G370" s="144"/>
      <c r="H370" s="144"/>
      <c r="I370" s="137">
        <f t="shared" si="5"/>
        <v>3</v>
      </c>
    </row>
    <row r="371" spans="1:9" x14ac:dyDescent="0.25">
      <c r="A371" s="152">
        <v>40611</v>
      </c>
      <c r="B371" s="90" t="s">
        <v>264</v>
      </c>
      <c r="C371" s="90" t="s">
        <v>183</v>
      </c>
      <c r="D371" s="144" t="s">
        <v>527</v>
      </c>
      <c r="E371" s="144">
        <v>2</v>
      </c>
      <c r="F371" s="144">
        <v>4</v>
      </c>
      <c r="G371" s="144"/>
      <c r="H371" s="144"/>
      <c r="I371" s="137">
        <f t="shared" si="5"/>
        <v>-2</v>
      </c>
    </row>
    <row r="372" spans="1:9" x14ac:dyDescent="0.25">
      <c r="A372" s="152">
        <v>40618</v>
      </c>
      <c r="B372" s="90" t="s">
        <v>39</v>
      </c>
      <c r="C372" s="90" t="s">
        <v>38</v>
      </c>
      <c r="D372" s="144" t="s">
        <v>528</v>
      </c>
      <c r="E372" s="144">
        <v>7</v>
      </c>
      <c r="F372" s="144">
        <v>2</v>
      </c>
      <c r="G372" s="144"/>
      <c r="H372" s="144"/>
      <c r="I372" s="137">
        <f t="shared" si="5"/>
        <v>5</v>
      </c>
    </row>
    <row r="373" spans="1:9" x14ac:dyDescent="0.25">
      <c r="A373" s="152">
        <v>40618</v>
      </c>
      <c r="B373" s="90" t="s">
        <v>118</v>
      </c>
      <c r="C373" s="90" t="s">
        <v>264</v>
      </c>
      <c r="D373" s="144" t="s">
        <v>528</v>
      </c>
      <c r="E373" s="144">
        <v>6</v>
      </c>
      <c r="F373" s="144">
        <v>4</v>
      </c>
      <c r="G373" s="144"/>
      <c r="H373" s="144"/>
      <c r="I373" s="137">
        <f t="shared" si="5"/>
        <v>2</v>
      </c>
    </row>
    <row r="374" spans="1:9" x14ac:dyDescent="0.25">
      <c r="A374" s="152">
        <v>40618</v>
      </c>
      <c r="B374" s="90" t="s">
        <v>38</v>
      </c>
      <c r="C374" s="90" t="s">
        <v>39</v>
      </c>
      <c r="D374" s="144" t="s">
        <v>527</v>
      </c>
      <c r="E374" s="144">
        <v>2</v>
      </c>
      <c r="F374" s="144">
        <v>7</v>
      </c>
      <c r="G374" s="144"/>
      <c r="H374" s="144"/>
      <c r="I374" s="137">
        <f t="shared" si="5"/>
        <v>-5</v>
      </c>
    </row>
    <row r="375" spans="1:9" x14ac:dyDescent="0.25">
      <c r="A375" s="152">
        <v>40618</v>
      </c>
      <c r="B375" s="90" t="s">
        <v>264</v>
      </c>
      <c r="C375" s="90" t="s">
        <v>118</v>
      </c>
      <c r="D375" s="144" t="s">
        <v>527</v>
      </c>
      <c r="E375" s="144">
        <v>4</v>
      </c>
      <c r="F375" s="144">
        <v>6</v>
      </c>
      <c r="G375" s="144"/>
      <c r="H375" s="144"/>
      <c r="I375" s="137">
        <f t="shared" si="5"/>
        <v>-2</v>
      </c>
    </row>
    <row r="376" spans="1:9" x14ac:dyDescent="0.25">
      <c r="A376" s="152">
        <v>40618</v>
      </c>
      <c r="B376" s="90" t="s">
        <v>183</v>
      </c>
      <c r="C376" s="90" t="s">
        <v>161</v>
      </c>
      <c r="D376" s="144" t="s">
        <v>527</v>
      </c>
      <c r="E376" s="144">
        <v>3</v>
      </c>
      <c r="F376" s="144">
        <v>7</v>
      </c>
      <c r="G376" s="144"/>
      <c r="H376" s="144"/>
      <c r="I376" s="137">
        <f t="shared" si="5"/>
        <v>-4</v>
      </c>
    </row>
    <row r="377" spans="1:9" x14ac:dyDescent="0.25">
      <c r="A377" s="152">
        <v>40618</v>
      </c>
      <c r="B377" s="90" t="s">
        <v>161</v>
      </c>
      <c r="C377" s="90" t="s">
        <v>183</v>
      </c>
      <c r="D377" s="144" t="s">
        <v>528</v>
      </c>
      <c r="E377" s="144">
        <v>7</v>
      </c>
      <c r="F377" s="144">
        <v>3</v>
      </c>
      <c r="G377" s="144"/>
      <c r="H377" s="144"/>
      <c r="I377" s="137">
        <f t="shared" si="5"/>
        <v>4</v>
      </c>
    </row>
    <row r="378" spans="1:9" x14ac:dyDescent="0.25">
      <c r="A378" s="152">
        <v>40625</v>
      </c>
      <c r="B378" s="90" t="s">
        <v>183</v>
      </c>
      <c r="C378" s="90" t="s">
        <v>38</v>
      </c>
      <c r="D378" s="144" t="s">
        <v>527</v>
      </c>
      <c r="E378" s="144">
        <v>2</v>
      </c>
      <c r="F378" s="144">
        <v>4</v>
      </c>
      <c r="G378" s="144"/>
      <c r="H378" s="144"/>
      <c r="I378" s="137">
        <f t="shared" si="5"/>
        <v>-2</v>
      </c>
    </row>
    <row r="379" spans="1:9" x14ac:dyDescent="0.25">
      <c r="A379" s="152">
        <v>40625</v>
      </c>
      <c r="B379" s="90" t="s">
        <v>161</v>
      </c>
      <c r="C379" s="90" t="s">
        <v>264</v>
      </c>
      <c r="D379" s="144" t="s">
        <v>528</v>
      </c>
      <c r="E379" s="144">
        <v>7</v>
      </c>
      <c r="F379" s="144">
        <v>3</v>
      </c>
      <c r="G379" s="144"/>
      <c r="H379" s="144"/>
      <c r="I379" s="137">
        <f t="shared" si="5"/>
        <v>4</v>
      </c>
    </row>
    <row r="380" spans="1:9" x14ac:dyDescent="0.25">
      <c r="A380" s="152">
        <v>40625</v>
      </c>
      <c r="B380" s="90" t="s">
        <v>118</v>
      </c>
      <c r="C380" s="90" t="s">
        <v>39</v>
      </c>
      <c r="D380" s="144" t="s">
        <v>527</v>
      </c>
      <c r="E380" s="144">
        <v>4</v>
      </c>
      <c r="F380" s="144">
        <v>8</v>
      </c>
      <c r="G380" s="144"/>
      <c r="H380" s="144"/>
      <c r="I380" s="137">
        <f t="shared" si="5"/>
        <v>-4</v>
      </c>
    </row>
    <row r="381" spans="1:9" x14ac:dyDescent="0.25">
      <c r="A381" s="152">
        <v>40625</v>
      </c>
      <c r="B381" s="90" t="s">
        <v>39</v>
      </c>
      <c r="C381" s="90" t="s">
        <v>118</v>
      </c>
      <c r="D381" s="144" t="s">
        <v>528</v>
      </c>
      <c r="E381" s="144">
        <v>8</v>
      </c>
      <c r="F381" s="144">
        <v>4</v>
      </c>
      <c r="G381" s="144"/>
      <c r="H381" s="144"/>
      <c r="I381" s="137">
        <f t="shared" si="5"/>
        <v>4</v>
      </c>
    </row>
    <row r="382" spans="1:9" x14ac:dyDescent="0.25">
      <c r="A382" s="152">
        <v>40625</v>
      </c>
      <c r="B382" s="90" t="s">
        <v>264</v>
      </c>
      <c r="C382" s="90" t="s">
        <v>161</v>
      </c>
      <c r="D382" s="144" t="s">
        <v>527</v>
      </c>
      <c r="E382" s="144">
        <v>3</v>
      </c>
      <c r="F382" s="144">
        <v>7</v>
      </c>
      <c r="G382" s="144"/>
      <c r="H382" s="144"/>
      <c r="I382" s="137">
        <f t="shared" si="5"/>
        <v>-4</v>
      </c>
    </row>
    <row r="383" spans="1:9" x14ac:dyDescent="0.25">
      <c r="A383" s="152">
        <v>40625</v>
      </c>
      <c r="B383" s="90" t="s">
        <v>38</v>
      </c>
      <c r="C383" s="90" t="s">
        <v>183</v>
      </c>
      <c r="D383" s="144" t="s">
        <v>528</v>
      </c>
      <c r="E383" s="144">
        <v>4</v>
      </c>
      <c r="F383" s="144">
        <v>2</v>
      </c>
      <c r="G383" s="144"/>
      <c r="H383" s="144"/>
      <c r="I383" s="137">
        <f t="shared" si="5"/>
        <v>2</v>
      </c>
    </row>
    <row r="384" spans="1:9" x14ac:dyDescent="0.25">
      <c r="A384" s="152">
        <v>40632</v>
      </c>
      <c r="B384" s="90" t="s">
        <v>161</v>
      </c>
      <c r="C384" s="90" t="s">
        <v>38</v>
      </c>
      <c r="D384" s="144" t="s">
        <v>528</v>
      </c>
      <c r="E384" s="144">
        <v>8</v>
      </c>
      <c r="F384" s="144">
        <v>3</v>
      </c>
      <c r="G384" s="144"/>
      <c r="H384" s="144"/>
      <c r="I384" s="137">
        <f t="shared" si="5"/>
        <v>5</v>
      </c>
    </row>
    <row r="385" spans="1:9" x14ac:dyDescent="0.25">
      <c r="A385" s="152">
        <v>40632</v>
      </c>
      <c r="B385" s="90" t="s">
        <v>39</v>
      </c>
      <c r="C385" s="90" t="s">
        <v>264</v>
      </c>
      <c r="D385" s="144" t="s">
        <v>527</v>
      </c>
      <c r="E385" s="144">
        <v>4</v>
      </c>
      <c r="F385" s="144">
        <v>5</v>
      </c>
      <c r="G385" s="144"/>
      <c r="H385" s="144"/>
      <c r="I385" s="137">
        <f t="shared" si="5"/>
        <v>-1</v>
      </c>
    </row>
    <row r="386" spans="1:9" x14ac:dyDescent="0.25">
      <c r="A386" s="152">
        <v>40632</v>
      </c>
      <c r="B386" s="90" t="s">
        <v>264</v>
      </c>
      <c r="C386" s="90" t="s">
        <v>39</v>
      </c>
      <c r="D386" s="144" t="s">
        <v>528</v>
      </c>
      <c r="E386" s="144">
        <v>5</v>
      </c>
      <c r="F386" s="144">
        <v>4</v>
      </c>
      <c r="G386" s="144"/>
      <c r="H386" s="144"/>
      <c r="I386" s="137">
        <f t="shared" si="5"/>
        <v>1</v>
      </c>
    </row>
    <row r="387" spans="1:9" x14ac:dyDescent="0.25">
      <c r="A387" s="152">
        <v>40632</v>
      </c>
      <c r="B387" s="90" t="s">
        <v>183</v>
      </c>
      <c r="C387" s="90" t="s">
        <v>118</v>
      </c>
      <c r="D387" s="144" t="s">
        <v>528</v>
      </c>
      <c r="E387" s="144">
        <v>6</v>
      </c>
      <c r="F387" s="144">
        <v>1</v>
      </c>
      <c r="G387" s="144"/>
      <c r="H387" s="144"/>
      <c r="I387" s="137">
        <f t="shared" ref="I387:I450" si="6">E387-F387</f>
        <v>5</v>
      </c>
    </row>
    <row r="388" spans="1:9" x14ac:dyDescent="0.25">
      <c r="A388" s="152">
        <v>40632</v>
      </c>
      <c r="B388" s="90" t="s">
        <v>38</v>
      </c>
      <c r="C388" s="90" t="s">
        <v>161</v>
      </c>
      <c r="D388" s="144" t="s">
        <v>527</v>
      </c>
      <c r="E388" s="144">
        <v>3</v>
      </c>
      <c r="F388" s="144">
        <v>8</v>
      </c>
      <c r="G388" s="144"/>
      <c r="H388" s="144"/>
      <c r="I388" s="137">
        <f t="shared" si="6"/>
        <v>-5</v>
      </c>
    </row>
    <row r="389" spans="1:9" x14ac:dyDescent="0.25">
      <c r="A389" s="152">
        <v>40632</v>
      </c>
      <c r="B389" s="90" t="s">
        <v>118</v>
      </c>
      <c r="C389" s="90" t="s">
        <v>183</v>
      </c>
      <c r="D389" s="144" t="s">
        <v>527</v>
      </c>
      <c r="E389" s="144">
        <v>1</v>
      </c>
      <c r="F389" s="144">
        <v>6</v>
      </c>
      <c r="G389" s="144"/>
      <c r="H389" s="144"/>
      <c r="I389" s="137">
        <f t="shared" si="6"/>
        <v>-5</v>
      </c>
    </row>
    <row r="390" spans="1:9" x14ac:dyDescent="0.25">
      <c r="A390" s="152">
        <v>40639</v>
      </c>
      <c r="B390" s="90" t="s">
        <v>118</v>
      </c>
      <c r="C390" s="90" t="s">
        <v>38</v>
      </c>
      <c r="D390" s="144" t="s">
        <v>527</v>
      </c>
      <c r="E390" s="144">
        <v>2</v>
      </c>
      <c r="F390" s="144">
        <v>6</v>
      </c>
      <c r="G390" s="144"/>
      <c r="H390" s="144"/>
      <c r="I390" s="137">
        <f t="shared" si="6"/>
        <v>-4</v>
      </c>
    </row>
    <row r="391" spans="1:9" x14ac:dyDescent="0.25">
      <c r="A391" s="152">
        <v>40639</v>
      </c>
      <c r="B391" s="90" t="s">
        <v>183</v>
      </c>
      <c r="C391" s="90" t="s">
        <v>264</v>
      </c>
      <c r="D391" s="144" t="s">
        <v>544</v>
      </c>
      <c r="E391" s="144">
        <v>0</v>
      </c>
      <c r="F391" s="144">
        <v>0</v>
      </c>
      <c r="G391" s="144" t="s">
        <v>545</v>
      </c>
      <c r="H391" s="144"/>
      <c r="I391" s="137">
        <f t="shared" si="6"/>
        <v>0</v>
      </c>
    </row>
    <row r="392" spans="1:9" x14ac:dyDescent="0.25">
      <c r="A392" s="152">
        <v>40639</v>
      </c>
      <c r="B392" s="90" t="s">
        <v>161</v>
      </c>
      <c r="C392" s="90" t="s">
        <v>39</v>
      </c>
      <c r="D392" s="144" t="s">
        <v>528</v>
      </c>
      <c r="E392" s="144">
        <v>5</v>
      </c>
      <c r="F392" s="144">
        <v>1</v>
      </c>
      <c r="G392" s="144"/>
      <c r="H392" s="144"/>
      <c r="I392" s="137">
        <f t="shared" si="6"/>
        <v>4</v>
      </c>
    </row>
    <row r="393" spans="1:9" x14ac:dyDescent="0.25">
      <c r="A393" s="152">
        <v>40639</v>
      </c>
      <c r="B393" s="90" t="s">
        <v>38</v>
      </c>
      <c r="C393" s="90" t="s">
        <v>118</v>
      </c>
      <c r="D393" s="144" t="s">
        <v>528</v>
      </c>
      <c r="E393" s="144">
        <v>6</v>
      </c>
      <c r="F393" s="144">
        <v>2</v>
      </c>
      <c r="G393" s="144"/>
      <c r="H393" s="144"/>
      <c r="I393" s="137">
        <f t="shared" si="6"/>
        <v>4</v>
      </c>
    </row>
    <row r="394" spans="1:9" x14ac:dyDescent="0.25">
      <c r="A394" s="152">
        <v>40639</v>
      </c>
      <c r="B394" s="90" t="s">
        <v>39</v>
      </c>
      <c r="C394" s="90" t="s">
        <v>161</v>
      </c>
      <c r="D394" s="144" t="s">
        <v>527</v>
      </c>
      <c r="E394" s="144">
        <v>1</v>
      </c>
      <c r="F394" s="144">
        <v>5</v>
      </c>
      <c r="G394" s="144"/>
      <c r="H394" s="144"/>
      <c r="I394" s="137">
        <f t="shared" si="6"/>
        <v>-4</v>
      </c>
    </row>
    <row r="395" spans="1:9" x14ac:dyDescent="0.25">
      <c r="A395" s="152">
        <v>40639</v>
      </c>
      <c r="B395" s="90" t="s">
        <v>264</v>
      </c>
      <c r="C395" s="90" t="s">
        <v>183</v>
      </c>
      <c r="D395" s="144" t="s">
        <v>546</v>
      </c>
      <c r="E395" s="144">
        <v>0</v>
      </c>
      <c r="F395" s="144">
        <v>0</v>
      </c>
      <c r="G395" s="144" t="s">
        <v>545</v>
      </c>
      <c r="H395" s="144"/>
      <c r="I395" s="137">
        <f t="shared" si="6"/>
        <v>0</v>
      </c>
    </row>
    <row r="396" spans="1:9" x14ac:dyDescent="0.25">
      <c r="A396" s="152">
        <v>40646</v>
      </c>
      <c r="B396" s="90" t="s">
        <v>118</v>
      </c>
      <c r="C396" s="90" t="s">
        <v>38</v>
      </c>
      <c r="D396" s="144" t="s">
        <v>527</v>
      </c>
      <c r="E396" s="144">
        <v>4</v>
      </c>
      <c r="F396" s="144">
        <v>5</v>
      </c>
      <c r="G396" s="144"/>
      <c r="H396" s="144" t="s">
        <v>547</v>
      </c>
      <c r="I396" s="137">
        <f t="shared" si="6"/>
        <v>-1</v>
      </c>
    </row>
    <row r="397" spans="1:9" x14ac:dyDescent="0.25">
      <c r="A397" s="152">
        <v>40646</v>
      </c>
      <c r="B397" s="90" t="s">
        <v>183</v>
      </c>
      <c r="C397" s="90" t="s">
        <v>264</v>
      </c>
      <c r="D397" s="144" t="s">
        <v>527</v>
      </c>
      <c r="E397" s="144">
        <v>5</v>
      </c>
      <c r="F397" s="144">
        <v>7</v>
      </c>
      <c r="G397" s="144"/>
      <c r="H397" s="144" t="s">
        <v>547</v>
      </c>
      <c r="I397" s="137">
        <f t="shared" si="6"/>
        <v>-2</v>
      </c>
    </row>
    <row r="398" spans="1:9" x14ac:dyDescent="0.25">
      <c r="A398" s="152">
        <v>40646</v>
      </c>
      <c r="B398" s="90" t="s">
        <v>161</v>
      </c>
      <c r="C398" s="90" t="s">
        <v>39</v>
      </c>
      <c r="D398" s="144" t="s">
        <v>244</v>
      </c>
      <c r="E398" s="144"/>
      <c r="F398" s="144"/>
      <c r="G398" s="144" t="s">
        <v>548</v>
      </c>
      <c r="H398" s="144" t="s">
        <v>547</v>
      </c>
      <c r="I398" s="137">
        <f t="shared" si="6"/>
        <v>0</v>
      </c>
    </row>
    <row r="399" spans="1:9" x14ac:dyDescent="0.25">
      <c r="A399" s="152">
        <v>40646</v>
      </c>
      <c r="B399" s="90" t="s">
        <v>38</v>
      </c>
      <c r="C399" s="90" t="s">
        <v>118</v>
      </c>
      <c r="D399" s="144" t="s">
        <v>528</v>
      </c>
      <c r="E399" s="144">
        <v>5</v>
      </c>
      <c r="F399" s="144">
        <v>4</v>
      </c>
      <c r="G399" s="144"/>
      <c r="H399" s="144" t="s">
        <v>547</v>
      </c>
      <c r="I399" s="137">
        <f t="shared" si="6"/>
        <v>1</v>
      </c>
    </row>
    <row r="400" spans="1:9" x14ac:dyDescent="0.25">
      <c r="A400" s="152">
        <v>40646</v>
      </c>
      <c r="B400" s="90" t="s">
        <v>39</v>
      </c>
      <c r="C400" s="90" t="s">
        <v>161</v>
      </c>
      <c r="D400" s="144" t="s">
        <v>244</v>
      </c>
      <c r="E400" s="144"/>
      <c r="F400" s="144"/>
      <c r="G400" s="144" t="s">
        <v>548</v>
      </c>
      <c r="H400" s="144" t="s">
        <v>547</v>
      </c>
      <c r="I400" s="137">
        <f t="shared" si="6"/>
        <v>0</v>
      </c>
    </row>
    <row r="401" spans="1:9" x14ac:dyDescent="0.25">
      <c r="A401" s="152">
        <v>40646</v>
      </c>
      <c r="B401" s="90" t="s">
        <v>264</v>
      </c>
      <c r="C401" s="90" t="s">
        <v>183</v>
      </c>
      <c r="D401" s="144" t="s">
        <v>528</v>
      </c>
      <c r="E401" s="144">
        <v>7</v>
      </c>
      <c r="F401" s="144">
        <v>5</v>
      </c>
      <c r="G401" s="144"/>
      <c r="H401" s="144" t="s">
        <v>547</v>
      </c>
      <c r="I401" s="137">
        <f t="shared" si="6"/>
        <v>2</v>
      </c>
    </row>
    <row r="402" spans="1:9" x14ac:dyDescent="0.25">
      <c r="A402" s="152">
        <v>40653</v>
      </c>
      <c r="B402" s="90" t="s">
        <v>161</v>
      </c>
      <c r="C402" s="90" t="s">
        <v>38</v>
      </c>
      <c r="D402" s="144" t="s">
        <v>528</v>
      </c>
      <c r="E402" s="144">
        <v>4</v>
      </c>
      <c r="F402" s="144">
        <v>2</v>
      </c>
      <c r="G402" s="144"/>
      <c r="H402" s="144" t="s">
        <v>547</v>
      </c>
      <c r="I402" s="137">
        <f t="shared" si="6"/>
        <v>2</v>
      </c>
    </row>
    <row r="403" spans="1:9" x14ac:dyDescent="0.25">
      <c r="A403" s="152">
        <v>40653</v>
      </c>
      <c r="B403" s="90" t="s">
        <v>39</v>
      </c>
      <c r="C403" s="90" t="s">
        <v>264</v>
      </c>
      <c r="D403" s="144" t="s">
        <v>528</v>
      </c>
      <c r="E403" s="144">
        <v>10</v>
      </c>
      <c r="F403" s="144">
        <v>1</v>
      </c>
      <c r="G403" s="144"/>
      <c r="H403" s="144" t="s">
        <v>547</v>
      </c>
      <c r="I403" s="137">
        <f t="shared" si="6"/>
        <v>9</v>
      </c>
    </row>
    <row r="404" spans="1:9" x14ac:dyDescent="0.25">
      <c r="A404" s="152">
        <v>40653</v>
      </c>
      <c r="B404" s="90" t="s">
        <v>264</v>
      </c>
      <c r="C404" s="90" t="s">
        <v>39</v>
      </c>
      <c r="D404" s="144" t="s">
        <v>527</v>
      </c>
      <c r="E404" s="144">
        <v>1</v>
      </c>
      <c r="F404" s="144">
        <v>10</v>
      </c>
      <c r="G404" s="144"/>
      <c r="H404" s="144" t="s">
        <v>547</v>
      </c>
      <c r="I404" s="137">
        <f t="shared" si="6"/>
        <v>-9</v>
      </c>
    </row>
    <row r="405" spans="1:9" x14ac:dyDescent="0.25">
      <c r="A405" s="152">
        <v>40653</v>
      </c>
      <c r="B405" s="90" t="s">
        <v>183</v>
      </c>
      <c r="C405" s="90" t="s">
        <v>118</v>
      </c>
      <c r="D405" s="144" t="s">
        <v>244</v>
      </c>
      <c r="E405" s="144"/>
      <c r="F405" s="144"/>
      <c r="G405" s="144" t="s">
        <v>548</v>
      </c>
      <c r="H405" s="144" t="s">
        <v>547</v>
      </c>
      <c r="I405" s="137">
        <f t="shared" si="6"/>
        <v>0</v>
      </c>
    </row>
    <row r="406" spans="1:9" x14ac:dyDescent="0.25">
      <c r="A406" s="152">
        <v>40653</v>
      </c>
      <c r="B406" s="90" t="s">
        <v>38</v>
      </c>
      <c r="C406" s="90" t="s">
        <v>161</v>
      </c>
      <c r="D406" s="144" t="s">
        <v>527</v>
      </c>
      <c r="E406" s="144">
        <v>2</v>
      </c>
      <c r="F406" s="144">
        <v>4</v>
      </c>
      <c r="G406" s="144"/>
      <c r="H406" s="144" t="s">
        <v>547</v>
      </c>
      <c r="I406" s="137">
        <f t="shared" si="6"/>
        <v>-2</v>
      </c>
    </row>
    <row r="407" spans="1:9" x14ac:dyDescent="0.25">
      <c r="A407" s="152">
        <v>40653</v>
      </c>
      <c r="B407" s="90" t="s">
        <v>118</v>
      </c>
      <c r="C407" s="90" t="s">
        <v>183</v>
      </c>
      <c r="D407" s="144" t="s">
        <v>244</v>
      </c>
      <c r="E407" s="144"/>
      <c r="F407" s="144"/>
      <c r="G407" s="144" t="s">
        <v>548</v>
      </c>
      <c r="H407" s="144" t="s">
        <v>547</v>
      </c>
      <c r="I407" s="137">
        <f t="shared" si="6"/>
        <v>0</v>
      </c>
    </row>
    <row r="408" spans="1:9" x14ac:dyDescent="0.25">
      <c r="A408" s="152">
        <v>40660</v>
      </c>
      <c r="B408" s="90" t="s">
        <v>161</v>
      </c>
      <c r="C408" s="90" t="s">
        <v>38</v>
      </c>
      <c r="D408" s="144" t="s">
        <v>244</v>
      </c>
      <c r="E408" s="144"/>
      <c r="F408" s="144"/>
      <c r="G408" s="144"/>
      <c r="H408" s="144" t="s">
        <v>547</v>
      </c>
      <c r="I408" s="137">
        <f t="shared" si="6"/>
        <v>0</v>
      </c>
    </row>
    <row r="409" spans="1:9" x14ac:dyDescent="0.25">
      <c r="A409" s="152">
        <v>40660</v>
      </c>
      <c r="B409" s="90" t="s">
        <v>39</v>
      </c>
      <c r="C409" s="90" t="s">
        <v>264</v>
      </c>
      <c r="D409" s="144" t="s">
        <v>244</v>
      </c>
      <c r="E409" s="144"/>
      <c r="F409" s="144"/>
      <c r="G409" s="144"/>
      <c r="H409" s="144" t="s">
        <v>547</v>
      </c>
      <c r="I409" s="137">
        <f t="shared" si="6"/>
        <v>0</v>
      </c>
    </row>
    <row r="410" spans="1:9" x14ac:dyDescent="0.25">
      <c r="A410" s="152">
        <v>40660</v>
      </c>
      <c r="B410" s="90" t="s">
        <v>264</v>
      </c>
      <c r="C410" s="90" t="s">
        <v>39</v>
      </c>
      <c r="D410" s="144" t="s">
        <v>244</v>
      </c>
      <c r="E410" s="144"/>
      <c r="F410" s="144"/>
      <c r="G410" s="144"/>
      <c r="H410" s="144" t="s">
        <v>547</v>
      </c>
      <c r="I410" s="137">
        <f t="shared" si="6"/>
        <v>0</v>
      </c>
    </row>
    <row r="411" spans="1:9" x14ac:dyDescent="0.25">
      <c r="A411" s="152">
        <v>40660</v>
      </c>
      <c r="B411" s="90" t="s">
        <v>183</v>
      </c>
      <c r="C411" s="90" t="s">
        <v>118</v>
      </c>
      <c r="D411" s="144" t="s">
        <v>244</v>
      </c>
      <c r="E411" s="144"/>
      <c r="F411" s="144"/>
      <c r="G411" s="144"/>
      <c r="H411" s="144" t="s">
        <v>547</v>
      </c>
      <c r="I411" s="137">
        <f t="shared" si="6"/>
        <v>0</v>
      </c>
    </row>
    <row r="412" spans="1:9" x14ac:dyDescent="0.25">
      <c r="A412" s="152">
        <v>40660</v>
      </c>
      <c r="B412" s="90" t="s">
        <v>38</v>
      </c>
      <c r="C412" s="90" t="s">
        <v>161</v>
      </c>
      <c r="D412" s="144" t="s">
        <v>244</v>
      </c>
      <c r="E412" s="144"/>
      <c r="F412" s="144"/>
      <c r="G412" s="144"/>
      <c r="H412" s="144" t="s">
        <v>547</v>
      </c>
      <c r="I412" s="137">
        <f t="shared" si="6"/>
        <v>0</v>
      </c>
    </row>
    <row r="413" spans="1:9" x14ac:dyDescent="0.25">
      <c r="A413" s="152">
        <v>40660</v>
      </c>
      <c r="B413" s="90" t="s">
        <v>118</v>
      </c>
      <c r="C413" s="90" t="s">
        <v>183</v>
      </c>
      <c r="D413" s="144" t="s">
        <v>244</v>
      </c>
      <c r="E413" s="144"/>
      <c r="F413" s="144"/>
      <c r="G413" s="144"/>
      <c r="H413" s="144" t="s">
        <v>547</v>
      </c>
      <c r="I413" s="137">
        <f t="shared" si="6"/>
        <v>0</v>
      </c>
    </row>
    <row r="414" spans="1:9" x14ac:dyDescent="0.25">
      <c r="A414" s="153">
        <v>40800</v>
      </c>
      <c r="B414" s="90" t="s">
        <v>183</v>
      </c>
      <c r="C414" s="90" t="s">
        <v>38</v>
      </c>
      <c r="D414" s="144" t="s">
        <v>528</v>
      </c>
      <c r="E414" s="144">
        <v>5</v>
      </c>
      <c r="F414" s="144">
        <v>2</v>
      </c>
      <c r="G414" s="144"/>
      <c r="H414" s="144"/>
      <c r="I414" s="137">
        <f t="shared" si="6"/>
        <v>3</v>
      </c>
    </row>
    <row r="415" spans="1:9" x14ac:dyDescent="0.25">
      <c r="A415" s="153">
        <v>40800</v>
      </c>
      <c r="B415" s="90" t="s">
        <v>39</v>
      </c>
      <c r="C415" s="90" t="s">
        <v>264</v>
      </c>
      <c r="D415" s="144" t="s">
        <v>528</v>
      </c>
      <c r="E415" s="144">
        <v>7</v>
      </c>
      <c r="F415" s="144">
        <v>5</v>
      </c>
      <c r="G415" s="144"/>
      <c r="H415" s="144"/>
      <c r="I415" s="137">
        <f t="shared" si="6"/>
        <v>2</v>
      </c>
    </row>
    <row r="416" spans="1:9" x14ac:dyDescent="0.25">
      <c r="A416" s="153">
        <v>40800</v>
      </c>
      <c r="B416" s="90" t="s">
        <v>264</v>
      </c>
      <c r="C416" s="90" t="s">
        <v>39</v>
      </c>
      <c r="D416" s="144" t="s">
        <v>527</v>
      </c>
      <c r="E416" s="144">
        <v>5</v>
      </c>
      <c r="F416" s="144">
        <v>7</v>
      </c>
      <c r="G416" s="144"/>
      <c r="H416" s="144"/>
      <c r="I416" s="137">
        <f t="shared" si="6"/>
        <v>-2</v>
      </c>
    </row>
    <row r="417" spans="1:9" x14ac:dyDescent="0.25">
      <c r="A417" s="153">
        <v>40800</v>
      </c>
      <c r="B417" s="90" t="s">
        <v>161</v>
      </c>
      <c r="C417" s="90" t="s">
        <v>118</v>
      </c>
      <c r="D417" s="144" t="s">
        <v>528</v>
      </c>
      <c r="E417" s="144">
        <v>6</v>
      </c>
      <c r="F417" s="144">
        <v>0</v>
      </c>
      <c r="G417" s="144"/>
      <c r="H417" s="144"/>
      <c r="I417" s="137">
        <f t="shared" si="6"/>
        <v>6</v>
      </c>
    </row>
    <row r="418" spans="1:9" x14ac:dyDescent="0.25">
      <c r="A418" s="153">
        <v>40800</v>
      </c>
      <c r="B418" s="90" t="s">
        <v>118</v>
      </c>
      <c r="C418" s="90" t="s">
        <v>161</v>
      </c>
      <c r="D418" s="144" t="s">
        <v>527</v>
      </c>
      <c r="E418" s="144">
        <v>0</v>
      </c>
      <c r="F418" s="144">
        <v>6</v>
      </c>
      <c r="G418" s="144"/>
      <c r="H418" s="144"/>
      <c r="I418" s="137">
        <f t="shared" si="6"/>
        <v>-6</v>
      </c>
    </row>
    <row r="419" spans="1:9" x14ac:dyDescent="0.25">
      <c r="A419" s="153">
        <v>40800</v>
      </c>
      <c r="B419" s="90" t="s">
        <v>38</v>
      </c>
      <c r="C419" s="90" t="s">
        <v>183</v>
      </c>
      <c r="D419" s="144" t="s">
        <v>527</v>
      </c>
      <c r="E419" s="144">
        <v>2</v>
      </c>
      <c r="F419" s="144">
        <v>5</v>
      </c>
      <c r="G419" s="144"/>
      <c r="H419" s="144"/>
      <c r="I419" s="137">
        <f t="shared" si="6"/>
        <v>-3</v>
      </c>
    </row>
    <row r="420" spans="1:9" x14ac:dyDescent="0.25">
      <c r="A420" s="153">
        <v>40807</v>
      </c>
      <c r="B420" s="90" t="s">
        <v>118</v>
      </c>
      <c r="C420" s="90" t="s">
        <v>38</v>
      </c>
      <c r="D420" s="144" t="s">
        <v>527</v>
      </c>
      <c r="E420" s="144">
        <v>2</v>
      </c>
      <c r="F420" s="144">
        <v>5</v>
      </c>
      <c r="G420" s="144"/>
      <c r="H420" s="144"/>
      <c r="I420" s="137">
        <f t="shared" si="6"/>
        <v>-3</v>
      </c>
    </row>
    <row r="421" spans="1:9" x14ac:dyDescent="0.25">
      <c r="A421" s="153">
        <v>40807</v>
      </c>
      <c r="B421" s="90" t="s">
        <v>183</v>
      </c>
      <c r="C421" s="90" t="s">
        <v>264</v>
      </c>
      <c r="D421" s="144" t="s">
        <v>528</v>
      </c>
      <c r="E421" s="144">
        <v>1</v>
      </c>
      <c r="F421" s="144">
        <v>0</v>
      </c>
      <c r="G421" s="144" t="s">
        <v>545</v>
      </c>
      <c r="H421" s="144"/>
      <c r="I421" s="137">
        <f t="shared" si="6"/>
        <v>1</v>
      </c>
    </row>
    <row r="422" spans="1:9" x14ac:dyDescent="0.25">
      <c r="A422" s="153">
        <v>40807</v>
      </c>
      <c r="B422" s="90" t="s">
        <v>161</v>
      </c>
      <c r="C422" s="90" t="s">
        <v>39</v>
      </c>
      <c r="D422" s="144" t="s">
        <v>528</v>
      </c>
      <c r="E422" s="144">
        <v>6</v>
      </c>
      <c r="F422" s="144">
        <v>5</v>
      </c>
      <c r="G422" s="144"/>
      <c r="H422" s="144"/>
      <c r="I422" s="137">
        <f t="shared" si="6"/>
        <v>1</v>
      </c>
    </row>
    <row r="423" spans="1:9" x14ac:dyDescent="0.25">
      <c r="A423" s="153">
        <v>40807</v>
      </c>
      <c r="B423" s="90" t="s">
        <v>38</v>
      </c>
      <c r="C423" s="90" t="s">
        <v>118</v>
      </c>
      <c r="D423" s="144" t="s">
        <v>528</v>
      </c>
      <c r="E423" s="144">
        <v>5</v>
      </c>
      <c r="F423" s="144">
        <v>2</v>
      </c>
      <c r="G423" s="144"/>
      <c r="H423" s="144"/>
      <c r="I423" s="137">
        <f t="shared" si="6"/>
        <v>3</v>
      </c>
    </row>
    <row r="424" spans="1:9" x14ac:dyDescent="0.25">
      <c r="A424" s="153">
        <v>40807</v>
      </c>
      <c r="B424" s="90" t="s">
        <v>39</v>
      </c>
      <c r="C424" s="90" t="s">
        <v>161</v>
      </c>
      <c r="D424" s="144" t="s">
        <v>527</v>
      </c>
      <c r="E424" s="144">
        <v>5</v>
      </c>
      <c r="F424" s="144">
        <v>6</v>
      </c>
      <c r="G424" s="144"/>
      <c r="H424" s="144"/>
      <c r="I424" s="137">
        <f t="shared" si="6"/>
        <v>-1</v>
      </c>
    </row>
    <row r="425" spans="1:9" x14ac:dyDescent="0.25">
      <c r="A425" s="153">
        <v>40807</v>
      </c>
      <c r="B425" s="90" t="s">
        <v>264</v>
      </c>
      <c r="C425" s="90" t="s">
        <v>183</v>
      </c>
      <c r="D425" s="144" t="s">
        <v>544</v>
      </c>
      <c r="E425" s="144">
        <v>0</v>
      </c>
      <c r="F425" s="144">
        <v>1</v>
      </c>
      <c r="G425" s="144" t="s">
        <v>545</v>
      </c>
      <c r="H425" s="144"/>
      <c r="I425" s="137">
        <f t="shared" si="6"/>
        <v>-1</v>
      </c>
    </row>
    <row r="426" spans="1:9" x14ac:dyDescent="0.25">
      <c r="A426" s="153">
        <v>40814</v>
      </c>
      <c r="B426" s="90" t="s">
        <v>39</v>
      </c>
      <c r="C426" s="90" t="s">
        <v>38</v>
      </c>
      <c r="D426" s="144" t="s">
        <v>527</v>
      </c>
      <c r="E426" s="144">
        <v>0</v>
      </c>
      <c r="F426" s="144">
        <v>7</v>
      </c>
      <c r="G426" s="144"/>
      <c r="H426" s="144"/>
      <c r="I426" s="137">
        <f t="shared" si="6"/>
        <v>-7</v>
      </c>
    </row>
    <row r="427" spans="1:9" x14ac:dyDescent="0.25">
      <c r="A427" s="153">
        <v>40814</v>
      </c>
      <c r="B427" s="90" t="s">
        <v>161</v>
      </c>
      <c r="C427" s="90" t="s">
        <v>264</v>
      </c>
      <c r="D427" s="144" t="s">
        <v>528</v>
      </c>
      <c r="E427" s="144">
        <v>6</v>
      </c>
      <c r="F427" s="144">
        <v>5</v>
      </c>
      <c r="G427" s="144"/>
      <c r="H427" s="144"/>
      <c r="I427" s="137">
        <f t="shared" si="6"/>
        <v>1</v>
      </c>
    </row>
    <row r="428" spans="1:9" x14ac:dyDescent="0.25">
      <c r="A428" s="153">
        <v>40814</v>
      </c>
      <c r="B428" s="90" t="s">
        <v>38</v>
      </c>
      <c r="C428" s="90" t="s">
        <v>39</v>
      </c>
      <c r="D428" s="144" t="s">
        <v>528</v>
      </c>
      <c r="E428" s="144">
        <v>7</v>
      </c>
      <c r="F428" s="144">
        <v>0</v>
      </c>
      <c r="G428" s="144"/>
      <c r="H428" s="144"/>
      <c r="I428" s="137">
        <f t="shared" si="6"/>
        <v>7</v>
      </c>
    </row>
    <row r="429" spans="1:9" x14ac:dyDescent="0.25">
      <c r="A429" s="153">
        <v>40814</v>
      </c>
      <c r="B429" s="90" t="s">
        <v>183</v>
      </c>
      <c r="C429" s="90" t="s">
        <v>118</v>
      </c>
      <c r="D429" s="144" t="s">
        <v>528</v>
      </c>
      <c r="E429" s="144">
        <v>5</v>
      </c>
      <c r="F429" s="144">
        <v>2</v>
      </c>
      <c r="G429" s="144"/>
      <c r="H429" s="144"/>
      <c r="I429" s="137">
        <f t="shared" si="6"/>
        <v>3</v>
      </c>
    </row>
    <row r="430" spans="1:9" x14ac:dyDescent="0.25">
      <c r="A430" s="153">
        <v>40814</v>
      </c>
      <c r="B430" s="90" t="s">
        <v>264</v>
      </c>
      <c r="C430" s="90" t="s">
        <v>161</v>
      </c>
      <c r="D430" s="144" t="s">
        <v>527</v>
      </c>
      <c r="E430" s="144">
        <v>5</v>
      </c>
      <c r="F430" s="144">
        <v>6</v>
      </c>
      <c r="G430" s="144"/>
      <c r="H430" s="144"/>
      <c r="I430" s="137">
        <f t="shared" si="6"/>
        <v>-1</v>
      </c>
    </row>
    <row r="431" spans="1:9" x14ac:dyDescent="0.25">
      <c r="A431" s="153">
        <v>40814</v>
      </c>
      <c r="B431" s="90" t="s">
        <v>118</v>
      </c>
      <c r="C431" s="90" t="s">
        <v>183</v>
      </c>
      <c r="D431" s="144" t="s">
        <v>527</v>
      </c>
      <c r="E431" s="144">
        <v>2</v>
      </c>
      <c r="F431" s="144">
        <v>5</v>
      </c>
      <c r="G431" s="144"/>
      <c r="H431" s="144"/>
      <c r="I431" s="137">
        <f t="shared" si="6"/>
        <v>-3</v>
      </c>
    </row>
    <row r="432" spans="1:9" x14ac:dyDescent="0.25">
      <c r="A432" s="153">
        <v>40821</v>
      </c>
      <c r="B432" s="90" t="s">
        <v>161</v>
      </c>
      <c r="C432" s="90" t="s">
        <v>38</v>
      </c>
      <c r="D432" s="144" t="s">
        <v>527</v>
      </c>
      <c r="E432" s="144">
        <v>2</v>
      </c>
      <c r="F432" s="144">
        <v>5</v>
      </c>
      <c r="G432" s="144"/>
      <c r="H432" s="144"/>
      <c r="I432" s="137">
        <f t="shared" si="6"/>
        <v>-3</v>
      </c>
    </row>
    <row r="433" spans="1:9" x14ac:dyDescent="0.25">
      <c r="A433" s="153">
        <v>40821</v>
      </c>
      <c r="B433" s="90" t="s">
        <v>118</v>
      </c>
      <c r="C433" s="90" t="s">
        <v>264</v>
      </c>
      <c r="D433" s="144" t="s">
        <v>527</v>
      </c>
      <c r="E433" s="144">
        <v>0</v>
      </c>
      <c r="F433" s="144">
        <v>3</v>
      </c>
      <c r="G433" s="144"/>
      <c r="H433" s="144"/>
      <c r="I433" s="137">
        <f t="shared" si="6"/>
        <v>-3</v>
      </c>
    </row>
    <row r="434" spans="1:9" x14ac:dyDescent="0.25">
      <c r="A434" s="153">
        <v>40821</v>
      </c>
      <c r="B434" s="90" t="s">
        <v>183</v>
      </c>
      <c r="C434" s="90" t="s">
        <v>39</v>
      </c>
      <c r="D434" s="144" t="s">
        <v>527</v>
      </c>
      <c r="E434" s="144">
        <v>4</v>
      </c>
      <c r="F434" s="144">
        <v>5</v>
      </c>
      <c r="G434" s="144"/>
      <c r="H434" s="144"/>
      <c r="I434" s="137">
        <f t="shared" si="6"/>
        <v>-1</v>
      </c>
    </row>
    <row r="435" spans="1:9" x14ac:dyDescent="0.25">
      <c r="A435" s="153">
        <v>40821</v>
      </c>
      <c r="B435" s="90" t="s">
        <v>264</v>
      </c>
      <c r="C435" s="90" t="s">
        <v>118</v>
      </c>
      <c r="D435" s="144" t="s">
        <v>528</v>
      </c>
      <c r="E435" s="144">
        <v>3</v>
      </c>
      <c r="F435" s="144">
        <v>0</v>
      </c>
      <c r="G435" s="144"/>
      <c r="H435" s="144"/>
      <c r="I435" s="137">
        <f t="shared" si="6"/>
        <v>3</v>
      </c>
    </row>
    <row r="436" spans="1:9" x14ac:dyDescent="0.25">
      <c r="A436" s="153">
        <v>40821</v>
      </c>
      <c r="B436" s="90" t="s">
        <v>38</v>
      </c>
      <c r="C436" s="90" t="s">
        <v>161</v>
      </c>
      <c r="D436" s="144" t="s">
        <v>528</v>
      </c>
      <c r="E436" s="144">
        <v>5</v>
      </c>
      <c r="F436" s="144">
        <v>2</v>
      </c>
      <c r="G436" s="144"/>
      <c r="H436" s="144"/>
      <c r="I436" s="137">
        <f t="shared" si="6"/>
        <v>3</v>
      </c>
    </row>
    <row r="437" spans="1:9" x14ac:dyDescent="0.25">
      <c r="A437" s="153">
        <v>40821</v>
      </c>
      <c r="B437" s="90" t="s">
        <v>39</v>
      </c>
      <c r="C437" s="90" t="s">
        <v>183</v>
      </c>
      <c r="D437" s="144" t="s">
        <v>528</v>
      </c>
      <c r="E437" s="144">
        <v>5</v>
      </c>
      <c r="F437" s="144">
        <v>4</v>
      </c>
      <c r="G437" s="144"/>
      <c r="H437" s="144"/>
      <c r="I437" s="137">
        <f t="shared" si="6"/>
        <v>1</v>
      </c>
    </row>
    <row r="438" spans="1:9" x14ac:dyDescent="0.25">
      <c r="A438" s="153">
        <v>40828</v>
      </c>
      <c r="B438" s="90" t="s">
        <v>264</v>
      </c>
      <c r="C438" s="90" t="s">
        <v>38</v>
      </c>
      <c r="D438" s="144" t="s">
        <v>527</v>
      </c>
      <c r="E438" s="144">
        <v>0</v>
      </c>
      <c r="F438" s="144">
        <v>8</v>
      </c>
      <c r="G438" s="144"/>
      <c r="H438" s="144"/>
      <c r="I438" s="137">
        <f t="shared" si="6"/>
        <v>-8</v>
      </c>
    </row>
    <row r="439" spans="1:9" x14ac:dyDescent="0.25">
      <c r="A439" s="153">
        <v>40828</v>
      </c>
      <c r="B439" s="90" t="s">
        <v>38</v>
      </c>
      <c r="C439" s="90" t="s">
        <v>264</v>
      </c>
      <c r="D439" s="144" t="s">
        <v>528</v>
      </c>
      <c r="E439" s="144">
        <v>8</v>
      </c>
      <c r="F439" s="144">
        <v>0</v>
      </c>
      <c r="G439" s="144"/>
      <c r="H439" s="144"/>
      <c r="I439" s="137">
        <f t="shared" si="6"/>
        <v>8</v>
      </c>
    </row>
    <row r="440" spans="1:9" x14ac:dyDescent="0.25">
      <c r="A440" s="153">
        <v>40828</v>
      </c>
      <c r="B440" s="90" t="s">
        <v>118</v>
      </c>
      <c r="C440" s="90" t="s">
        <v>39</v>
      </c>
      <c r="D440" s="144" t="s">
        <v>527</v>
      </c>
      <c r="E440" s="144">
        <v>2</v>
      </c>
      <c r="F440" s="144">
        <v>6</v>
      </c>
      <c r="G440" s="144"/>
      <c r="H440" s="144"/>
      <c r="I440" s="137">
        <f t="shared" si="6"/>
        <v>-4</v>
      </c>
    </row>
    <row r="441" spans="1:9" x14ac:dyDescent="0.25">
      <c r="A441" s="153">
        <v>40828</v>
      </c>
      <c r="B441" s="90" t="s">
        <v>39</v>
      </c>
      <c r="C441" s="90" t="s">
        <v>118</v>
      </c>
      <c r="D441" s="144" t="s">
        <v>528</v>
      </c>
      <c r="E441" s="144">
        <v>6</v>
      </c>
      <c r="F441" s="144">
        <v>2</v>
      </c>
      <c r="G441" s="144"/>
      <c r="H441" s="144"/>
      <c r="I441" s="137">
        <f t="shared" si="6"/>
        <v>4</v>
      </c>
    </row>
    <row r="442" spans="1:9" x14ac:dyDescent="0.25">
      <c r="A442" s="153">
        <v>40828</v>
      </c>
      <c r="B442" s="90" t="s">
        <v>183</v>
      </c>
      <c r="C442" s="90" t="s">
        <v>161</v>
      </c>
      <c r="D442" s="144" t="s">
        <v>527</v>
      </c>
      <c r="E442" s="144">
        <v>2</v>
      </c>
      <c r="F442" s="144">
        <v>4</v>
      </c>
      <c r="G442" s="144"/>
      <c r="H442" s="144"/>
      <c r="I442" s="137">
        <f t="shared" si="6"/>
        <v>-2</v>
      </c>
    </row>
    <row r="443" spans="1:9" x14ac:dyDescent="0.25">
      <c r="A443" s="153">
        <v>40828</v>
      </c>
      <c r="B443" s="90" t="s">
        <v>161</v>
      </c>
      <c r="C443" s="90" t="s">
        <v>183</v>
      </c>
      <c r="D443" s="144" t="s">
        <v>528</v>
      </c>
      <c r="E443" s="144">
        <v>4</v>
      </c>
      <c r="F443" s="144">
        <v>2</v>
      </c>
      <c r="G443" s="144"/>
      <c r="H443" s="144"/>
      <c r="I443" s="137">
        <f t="shared" si="6"/>
        <v>2</v>
      </c>
    </row>
    <row r="444" spans="1:9" x14ac:dyDescent="0.25">
      <c r="A444" s="153">
        <v>40835</v>
      </c>
      <c r="B444" s="90" t="s">
        <v>183</v>
      </c>
      <c r="C444" s="90" t="s">
        <v>38</v>
      </c>
      <c r="D444" s="144" t="s">
        <v>527</v>
      </c>
      <c r="E444" s="144">
        <v>4</v>
      </c>
      <c r="F444" s="144">
        <v>10</v>
      </c>
      <c r="G444" s="144"/>
      <c r="H444" s="144"/>
      <c r="I444" s="137">
        <f t="shared" si="6"/>
        <v>-6</v>
      </c>
    </row>
    <row r="445" spans="1:9" x14ac:dyDescent="0.25">
      <c r="A445" s="153">
        <v>40835</v>
      </c>
      <c r="B445" s="90" t="s">
        <v>39</v>
      </c>
      <c r="C445" s="90" t="s">
        <v>264</v>
      </c>
      <c r="D445" s="144" t="s">
        <v>528</v>
      </c>
      <c r="E445" s="144">
        <v>7</v>
      </c>
      <c r="F445" s="144">
        <v>0</v>
      </c>
      <c r="G445" s="144"/>
      <c r="H445" s="144"/>
      <c r="I445" s="137">
        <f t="shared" si="6"/>
        <v>7</v>
      </c>
    </row>
    <row r="446" spans="1:9" x14ac:dyDescent="0.25">
      <c r="A446" s="153">
        <v>40835</v>
      </c>
      <c r="B446" s="90" t="s">
        <v>264</v>
      </c>
      <c r="C446" s="90" t="s">
        <v>39</v>
      </c>
      <c r="D446" s="144" t="s">
        <v>527</v>
      </c>
      <c r="E446" s="144">
        <v>0</v>
      </c>
      <c r="F446" s="144">
        <v>7</v>
      </c>
      <c r="G446" s="144"/>
      <c r="H446" s="144"/>
      <c r="I446" s="137">
        <f t="shared" si="6"/>
        <v>-7</v>
      </c>
    </row>
    <row r="447" spans="1:9" x14ac:dyDescent="0.25">
      <c r="A447" s="153">
        <v>40835</v>
      </c>
      <c r="B447" s="90" t="s">
        <v>161</v>
      </c>
      <c r="C447" s="90" t="s">
        <v>118</v>
      </c>
      <c r="D447" s="144" t="s">
        <v>528</v>
      </c>
      <c r="E447" s="144">
        <v>5</v>
      </c>
      <c r="F447" s="144">
        <v>0</v>
      </c>
      <c r="G447" s="144"/>
      <c r="H447" s="144"/>
      <c r="I447" s="137">
        <f t="shared" si="6"/>
        <v>5</v>
      </c>
    </row>
    <row r="448" spans="1:9" x14ac:dyDescent="0.25">
      <c r="A448" s="153">
        <v>40835</v>
      </c>
      <c r="B448" s="90" t="s">
        <v>118</v>
      </c>
      <c r="C448" s="90" t="s">
        <v>161</v>
      </c>
      <c r="D448" s="144" t="s">
        <v>527</v>
      </c>
      <c r="E448" s="144">
        <v>0</v>
      </c>
      <c r="F448" s="144">
        <v>5</v>
      </c>
      <c r="G448" s="144"/>
      <c r="H448" s="144"/>
      <c r="I448" s="137">
        <f t="shared" si="6"/>
        <v>-5</v>
      </c>
    </row>
    <row r="449" spans="1:9" x14ac:dyDescent="0.25">
      <c r="A449" s="153">
        <v>40835</v>
      </c>
      <c r="B449" s="90" t="s">
        <v>38</v>
      </c>
      <c r="C449" s="90" t="s">
        <v>183</v>
      </c>
      <c r="D449" s="144" t="s">
        <v>528</v>
      </c>
      <c r="E449" s="144">
        <v>10</v>
      </c>
      <c r="F449" s="144">
        <v>4</v>
      </c>
      <c r="G449" s="144"/>
      <c r="H449" s="144"/>
      <c r="I449" s="137">
        <f t="shared" si="6"/>
        <v>6</v>
      </c>
    </row>
    <row r="450" spans="1:9" x14ac:dyDescent="0.25">
      <c r="A450" s="153">
        <v>40842</v>
      </c>
      <c r="B450" s="90" t="s">
        <v>118</v>
      </c>
      <c r="C450" s="90" t="s">
        <v>38</v>
      </c>
      <c r="D450" s="144" t="s">
        <v>527</v>
      </c>
      <c r="E450" s="144">
        <v>2</v>
      </c>
      <c r="F450" s="144">
        <v>4</v>
      </c>
      <c r="G450" s="144"/>
      <c r="H450" s="144"/>
      <c r="I450" s="137">
        <f t="shared" si="6"/>
        <v>-2</v>
      </c>
    </row>
    <row r="451" spans="1:9" x14ac:dyDescent="0.25">
      <c r="A451" s="153">
        <v>40842</v>
      </c>
      <c r="B451" s="90" t="s">
        <v>183</v>
      </c>
      <c r="C451" s="90" t="s">
        <v>264</v>
      </c>
      <c r="D451" s="144" t="s">
        <v>527</v>
      </c>
      <c r="E451" s="144">
        <v>4</v>
      </c>
      <c r="F451" s="144">
        <v>6</v>
      </c>
      <c r="G451" s="144"/>
      <c r="H451" s="144"/>
      <c r="I451" s="137">
        <f t="shared" ref="I451:I514" si="7">E451-F451</f>
        <v>-2</v>
      </c>
    </row>
    <row r="452" spans="1:9" x14ac:dyDescent="0.25">
      <c r="A452" s="153">
        <v>40842</v>
      </c>
      <c r="B452" s="90" t="s">
        <v>161</v>
      </c>
      <c r="C452" s="90" t="s">
        <v>39</v>
      </c>
      <c r="D452" s="144" t="s">
        <v>528</v>
      </c>
      <c r="E452" s="144">
        <v>6</v>
      </c>
      <c r="F452" s="144">
        <v>3</v>
      </c>
      <c r="G452" s="144"/>
      <c r="H452" s="144"/>
      <c r="I452" s="137">
        <f t="shared" si="7"/>
        <v>3</v>
      </c>
    </row>
    <row r="453" spans="1:9" x14ac:dyDescent="0.25">
      <c r="A453" s="153">
        <v>40842</v>
      </c>
      <c r="B453" s="90" t="s">
        <v>38</v>
      </c>
      <c r="C453" s="90" t="s">
        <v>118</v>
      </c>
      <c r="D453" s="144" t="s">
        <v>528</v>
      </c>
      <c r="E453" s="144">
        <v>4</v>
      </c>
      <c r="F453" s="144">
        <v>2</v>
      </c>
      <c r="G453" s="144"/>
      <c r="H453" s="144"/>
      <c r="I453" s="137">
        <f t="shared" si="7"/>
        <v>2</v>
      </c>
    </row>
    <row r="454" spans="1:9" x14ac:dyDescent="0.25">
      <c r="A454" s="153">
        <v>40842</v>
      </c>
      <c r="B454" s="90" t="s">
        <v>39</v>
      </c>
      <c r="C454" s="90" t="s">
        <v>161</v>
      </c>
      <c r="D454" s="144" t="s">
        <v>527</v>
      </c>
      <c r="E454" s="144">
        <v>3</v>
      </c>
      <c r="F454" s="144">
        <v>6</v>
      </c>
      <c r="G454" s="144"/>
      <c r="H454" s="144"/>
      <c r="I454" s="137">
        <f t="shared" si="7"/>
        <v>-3</v>
      </c>
    </row>
    <row r="455" spans="1:9" x14ac:dyDescent="0.25">
      <c r="A455" s="153">
        <v>40842</v>
      </c>
      <c r="B455" s="90" t="s">
        <v>264</v>
      </c>
      <c r="C455" s="90" t="s">
        <v>183</v>
      </c>
      <c r="D455" s="144" t="s">
        <v>528</v>
      </c>
      <c r="E455" s="144">
        <v>6</v>
      </c>
      <c r="F455" s="144">
        <v>4</v>
      </c>
      <c r="G455" s="144"/>
      <c r="H455" s="144"/>
      <c r="I455" s="137">
        <f t="shared" si="7"/>
        <v>2</v>
      </c>
    </row>
    <row r="456" spans="1:9" x14ac:dyDescent="0.25">
      <c r="A456" s="153">
        <v>40849</v>
      </c>
      <c r="B456" s="90" t="s">
        <v>39</v>
      </c>
      <c r="C456" s="90" t="s">
        <v>38</v>
      </c>
      <c r="D456" s="144" t="s">
        <v>528</v>
      </c>
      <c r="E456" s="144">
        <v>7</v>
      </c>
      <c r="F456" s="144">
        <v>1</v>
      </c>
      <c r="G456" s="144"/>
      <c r="H456" s="144"/>
      <c r="I456" s="137">
        <f t="shared" si="7"/>
        <v>6</v>
      </c>
    </row>
    <row r="457" spans="1:9" x14ac:dyDescent="0.25">
      <c r="A457" s="153">
        <v>40849</v>
      </c>
      <c r="B457" s="90" t="s">
        <v>161</v>
      </c>
      <c r="C457" s="90" t="s">
        <v>264</v>
      </c>
      <c r="D457" s="144" t="s">
        <v>528</v>
      </c>
      <c r="E457" s="144">
        <v>7</v>
      </c>
      <c r="F457" s="144">
        <v>4</v>
      </c>
      <c r="G457" s="144"/>
      <c r="H457" s="144"/>
      <c r="I457" s="137">
        <f t="shared" si="7"/>
        <v>3</v>
      </c>
    </row>
    <row r="458" spans="1:9" x14ac:dyDescent="0.25">
      <c r="A458" s="153">
        <v>40849</v>
      </c>
      <c r="B458" s="90" t="s">
        <v>38</v>
      </c>
      <c r="C458" s="90" t="s">
        <v>39</v>
      </c>
      <c r="D458" s="144" t="s">
        <v>527</v>
      </c>
      <c r="E458" s="144">
        <v>1</v>
      </c>
      <c r="F458" s="144">
        <v>7</v>
      </c>
      <c r="G458" s="144"/>
      <c r="H458" s="144"/>
      <c r="I458" s="137">
        <f t="shared" si="7"/>
        <v>-6</v>
      </c>
    </row>
    <row r="459" spans="1:9" x14ac:dyDescent="0.25">
      <c r="A459" s="153">
        <v>40849</v>
      </c>
      <c r="B459" s="90" t="s">
        <v>183</v>
      </c>
      <c r="C459" s="90" t="s">
        <v>118</v>
      </c>
      <c r="D459" s="144" t="s">
        <v>527</v>
      </c>
      <c r="E459" s="144">
        <v>4</v>
      </c>
      <c r="F459" s="144">
        <v>5</v>
      </c>
      <c r="G459" s="144"/>
      <c r="H459" s="144"/>
      <c r="I459" s="137">
        <f t="shared" si="7"/>
        <v>-1</v>
      </c>
    </row>
    <row r="460" spans="1:9" x14ac:dyDescent="0.25">
      <c r="A460" s="153">
        <v>40849</v>
      </c>
      <c r="B460" s="90" t="s">
        <v>264</v>
      </c>
      <c r="C460" s="90" t="s">
        <v>161</v>
      </c>
      <c r="D460" s="144" t="s">
        <v>527</v>
      </c>
      <c r="E460" s="144">
        <v>4</v>
      </c>
      <c r="F460" s="144">
        <v>7</v>
      </c>
      <c r="G460" s="144"/>
      <c r="H460" s="144"/>
      <c r="I460" s="137">
        <f t="shared" si="7"/>
        <v>-3</v>
      </c>
    </row>
    <row r="461" spans="1:9" x14ac:dyDescent="0.25">
      <c r="A461" s="153">
        <v>40849</v>
      </c>
      <c r="B461" s="90" t="s">
        <v>118</v>
      </c>
      <c r="C461" s="90" t="s">
        <v>183</v>
      </c>
      <c r="D461" s="144" t="s">
        <v>528</v>
      </c>
      <c r="E461" s="144">
        <v>5</v>
      </c>
      <c r="F461" s="144">
        <v>4</v>
      </c>
      <c r="G461" s="144"/>
      <c r="H461" s="144"/>
      <c r="I461" s="137">
        <f t="shared" si="7"/>
        <v>1</v>
      </c>
    </row>
    <row r="462" spans="1:9" x14ac:dyDescent="0.25">
      <c r="A462" s="153">
        <v>40863</v>
      </c>
      <c r="B462" s="90" t="s">
        <v>161</v>
      </c>
      <c r="C462" s="90" t="s">
        <v>38</v>
      </c>
      <c r="D462" s="144" t="s">
        <v>527</v>
      </c>
      <c r="E462" s="144">
        <v>3</v>
      </c>
      <c r="F462" s="144">
        <v>5</v>
      </c>
      <c r="G462" s="144"/>
      <c r="H462" s="144"/>
      <c r="I462" s="137">
        <f t="shared" si="7"/>
        <v>-2</v>
      </c>
    </row>
    <row r="463" spans="1:9" x14ac:dyDescent="0.25">
      <c r="A463" s="153">
        <v>40863</v>
      </c>
      <c r="B463" s="90" t="s">
        <v>118</v>
      </c>
      <c r="C463" s="90" t="s">
        <v>264</v>
      </c>
      <c r="D463" s="144" t="s">
        <v>527</v>
      </c>
      <c r="E463" s="144">
        <v>2</v>
      </c>
      <c r="F463" s="144">
        <v>4</v>
      </c>
      <c r="G463" s="144"/>
      <c r="H463" s="144"/>
      <c r="I463" s="137">
        <f t="shared" si="7"/>
        <v>-2</v>
      </c>
    </row>
    <row r="464" spans="1:9" x14ac:dyDescent="0.25">
      <c r="A464" s="153">
        <v>40863</v>
      </c>
      <c r="B464" s="90" t="s">
        <v>183</v>
      </c>
      <c r="C464" s="90" t="s">
        <v>39</v>
      </c>
      <c r="D464" s="144" t="s">
        <v>527</v>
      </c>
      <c r="E464" s="144">
        <v>3</v>
      </c>
      <c r="F464" s="144">
        <v>4</v>
      </c>
      <c r="G464" s="144"/>
      <c r="H464" s="144"/>
      <c r="I464" s="137">
        <f t="shared" si="7"/>
        <v>-1</v>
      </c>
    </row>
    <row r="465" spans="1:9" x14ac:dyDescent="0.25">
      <c r="A465" s="153">
        <v>40863</v>
      </c>
      <c r="B465" s="90" t="s">
        <v>264</v>
      </c>
      <c r="C465" s="90" t="s">
        <v>118</v>
      </c>
      <c r="D465" s="144" t="s">
        <v>528</v>
      </c>
      <c r="E465" s="144">
        <v>4</v>
      </c>
      <c r="F465" s="144">
        <v>2</v>
      </c>
      <c r="G465" s="144"/>
      <c r="H465" s="144"/>
      <c r="I465" s="137">
        <f t="shared" si="7"/>
        <v>2</v>
      </c>
    </row>
    <row r="466" spans="1:9" x14ac:dyDescent="0.25">
      <c r="A466" s="153">
        <v>40863</v>
      </c>
      <c r="B466" s="90" t="s">
        <v>38</v>
      </c>
      <c r="C466" s="90" t="s">
        <v>161</v>
      </c>
      <c r="D466" s="144" t="s">
        <v>528</v>
      </c>
      <c r="E466" s="144">
        <v>5</v>
      </c>
      <c r="F466" s="144">
        <v>3</v>
      </c>
      <c r="G466" s="144"/>
      <c r="H466" s="144"/>
      <c r="I466" s="137">
        <f t="shared" si="7"/>
        <v>2</v>
      </c>
    </row>
    <row r="467" spans="1:9" x14ac:dyDescent="0.25">
      <c r="A467" s="153">
        <v>40863</v>
      </c>
      <c r="B467" s="90" t="s">
        <v>39</v>
      </c>
      <c r="C467" s="90" t="s">
        <v>183</v>
      </c>
      <c r="D467" s="144" t="s">
        <v>528</v>
      </c>
      <c r="E467" s="144">
        <v>4</v>
      </c>
      <c r="F467" s="144">
        <v>3</v>
      </c>
      <c r="G467" s="144"/>
      <c r="H467" s="144"/>
      <c r="I467" s="137">
        <f t="shared" si="7"/>
        <v>1</v>
      </c>
    </row>
    <row r="468" spans="1:9" x14ac:dyDescent="0.25">
      <c r="A468" s="153">
        <v>40877</v>
      </c>
      <c r="B468" s="90" t="s">
        <v>264</v>
      </c>
      <c r="C468" s="90" t="s">
        <v>38</v>
      </c>
      <c r="D468" s="144" t="s">
        <v>527</v>
      </c>
      <c r="E468" s="144">
        <v>0</v>
      </c>
      <c r="F468" s="144">
        <v>8</v>
      </c>
      <c r="G468" s="144"/>
      <c r="H468" s="144"/>
      <c r="I468" s="137">
        <f t="shared" si="7"/>
        <v>-8</v>
      </c>
    </row>
    <row r="469" spans="1:9" x14ac:dyDescent="0.25">
      <c r="A469" s="153">
        <v>40877</v>
      </c>
      <c r="B469" s="90" t="s">
        <v>38</v>
      </c>
      <c r="C469" s="90" t="s">
        <v>264</v>
      </c>
      <c r="D469" s="144" t="s">
        <v>528</v>
      </c>
      <c r="E469" s="144">
        <v>8</v>
      </c>
      <c r="F469" s="144">
        <v>0</v>
      </c>
      <c r="G469" s="144"/>
      <c r="H469" s="144"/>
      <c r="I469" s="137">
        <f t="shared" si="7"/>
        <v>8</v>
      </c>
    </row>
    <row r="470" spans="1:9" x14ac:dyDescent="0.25">
      <c r="A470" s="153">
        <v>40877</v>
      </c>
      <c r="B470" s="90" t="s">
        <v>118</v>
      </c>
      <c r="C470" s="90" t="s">
        <v>39</v>
      </c>
      <c r="D470" s="144" t="s">
        <v>527</v>
      </c>
      <c r="E470" s="144">
        <v>3</v>
      </c>
      <c r="F470" s="144">
        <v>5</v>
      </c>
      <c r="G470" s="144"/>
      <c r="H470" s="144"/>
      <c r="I470" s="137">
        <f t="shared" si="7"/>
        <v>-2</v>
      </c>
    </row>
    <row r="471" spans="1:9" x14ac:dyDescent="0.25">
      <c r="A471" s="153">
        <v>40877</v>
      </c>
      <c r="B471" s="90" t="s">
        <v>39</v>
      </c>
      <c r="C471" s="90" t="s">
        <v>118</v>
      </c>
      <c r="D471" s="144" t="s">
        <v>528</v>
      </c>
      <c r="E471" s="144">
        <v>5</v>
      </c>
      <c r="F471" s="144">
        <v>3</v>
      </c>
      <c r="G471" s="144"/>
      <c r="H471" s="144"/>
      <c r="I471" s="137">
        <f t="shared" si="7"/>
        <v>2</v>
      </c>
    </row>
    <row r="472" spans="1:9" x14ac:dyDescent="0.25">
      <c r="A472" s="153">
        <v>40877</v>
      </c>
      <c r="B472" s="90" t="s">
        <v>183</v>
      </c>
      <c r="C472" s="90" t="s">
        <v>161</v>
      </c>
      <c r="D472" s="144" t="s">
        <v>528</v>
      </c>
      <c r="E472" s="144">
        <v>3</v>
      </c>
      <c r="F472" s="144">
        <v>2</v>
      </c>
      <c r="G472" s="144"/>
      <c r="H472" s="144"/>
      <c r="I472" s="137">
        <f t="shared" si="7"/>
        <v>1</v>
      </c>
    </row>
    <row r="473" spans="1:9" x14ac:dyDescent="0.25">
      <c r="A473" s="153">
        <v>40877</v>
      </c>
      <c r="B473" s="90" t="s">
        <v>161</v>
      </c>
      <c r="C473" s="90" t="s">
        <v>183</v>
      </c>
      <c r="D473" s="144" t="s">
        <v>527</v>
      </c>
      <c r="E473" s="144">
        <v>2</v>
      </c>
      <c r="F473" s="144">
        <v>3</v>
      </c>
      <c r="G473" s="144"/>
      <c r="H473" s="144"/>
      <c r="I473" s="137">
        <f t="shared" si="7"/>
        <v>-1</v>
      </c>
    </row>
    <row r="474" spans="1:9" x14ac:dyDescent="0.25">
      <c r="A474" s="153">
        <v>40884</v>
      </c>
      <c r="B474" s="90" t="s">
        <v>183</v>
      </c>
      <c r="C474" s="90" t="s">
        <v>38</v>
      </c>
      <c r="D474" s="144" t="s">
        <v>527</v>
      </c>
      <c r="E474" s="144">
        <v>3</v>
      </c>
      <c r="F474" s="144">
        <v>11</v>
      </c>
      <c r="G474" s="144"/>
      <c r="H474" s="144"/>
      <c r="I474" s="137">
        <f t="shared" si="7"/>
        <v>-8</v>
      </c>
    </row>
    <row r="475" spans="1:9" x14ac:dyDescent="0.25">
      <c r="A475" s="153">
        <v>40884</v>
      </c>
      <c r="B475" s="90" t="s">
        <v>39</v>
      </c>
      <c r="C475" s="90" t="s">
        <v>264</v>
      </c>
      <c r="D475" s="144" t="s">
        <v>528</v>
      </c>
      <c r="E475" s="144">
        <v>9</v>
      </c>
      <c r="F475" s="144">
        <v>5</v>
      </c>
      <c r="G475" s="144"/>
      <c r="H475" s="144"/>
      <c r="I475" s="137">
        <f t="shared" si="7"/>
        <v>4</v>
      </c>
    </row>
    <row r="476" spans="1:9" x14ac:dyDescent="0.25">
      <c r="A476" s="153">
        <v>40884</v>
      </c>
      <c r="B476" s="90" t="s">
        <v>264</v>
      </c>
      <c r="C476" s="90" t="s">
        <v>39</v>
      </c>
      <c r="D476" s="144" t="s">
        <v>527</v>
      </c>
      <c r="E476" s="144">
        <v>5</v>
      </c>
      <c r="F476" s="144">
        <v>9</v>
      </c>
      <c r="G476" s="144"/>
      <c r="H476" s="144"/>
      <c r="I476" s="137">
        <f t="shared" si="7"/>
        <v>-4</v>
      </c>
    </row>
    <row r="477" spans="1:9" x14ac:dyDescent="0.25">
      <c r="A477" s="153">
        <v>40884</v>
      </c>
      <c r="B477" s="90" t="s">
        <v>161</v>
      </c>
      <c r="C477" s="90" t="s">
        <v>118</v>
      </c>
      <c r="D477" s="144" t="s">
        <v>528</v>
      </c>
      <c r="E477" s="144">
        <v>2</v>
      </c>
      <c r="F477" s="144">
        <v>1</v>
      </c>
      <c r="G477" s="144"/>
      <c r="H477" s="144"/>
      <c r="I477" s="137">
        <f t="shared" si="7"/>
        <v>1</v>
      </c>
    </row>
    <row r="478" spans="1:9" x14ac:dyDescent="0.25">
      <c r="A478" s="153">
        <v>40884</v>
      </c>
      <c r="B478" s="90" t="s">
        <v>118</v>
      </c>
      <c r="C478" s="90" t="s">
        <v>161</v>
      </c>
      <c r="D478" s="144" t="s">
        <v>527</v>
      </c>
      <c r="E478" s="144">
        <v>1</v>
      </c>
      <c r="F478" s="144">
        <v>2</v>
      </c>
      <c r="G478" s="144"/>
      <c r="H478" s="144"/>
      <c r="I478" s="137">
        <f t="shared" si="7"/>
        <v>-1</v>
      </c>
    </row>
    <row r="479" spans="1:9" x14ac:dyDescent="0.25">
      <c r="A479" s="153">
        <v>40884</v>
      </c>
      <c r="B479" s="90" t="s">
        <v>38</v>
      </c>
      <c r="C479" s="90" t="s">
        <v>183</v>
      </c>
      <c r="D479" s="144" t="s">
        <v>528</v>
      </c>
      <c r="E479" s="144">
        <v>11</v>
      </c>
      <c r="F479" s="144">
        <v>3</v>
      </c>
      <c r="G479" s="144"/>
      <c r="H479" s="144"/>
      <c r="I479" s="137">
        <f t="shared" si="7"/>
        <v>8</v>
      </c>
    </row>
    <row r="480" spans="1:9" x14ac:dyDescent="0.25">
      <c r="A480" s="153">
        <v>40891</v>
      </c>
      <c r="B480" s="90" t="s">
        <v>118</v>
      </c>
      <c r="C480" s="90" t="s">
        <v>38</v>
      </c>
      <c r="D480" s="144" t="s">
        <v>527</v>
      </c>
      <c r="E480" s="144">
        <v>2</v>
      </c>
      <c r="F480" s="144">
        <v>8</v>
      </c>
      <c r="G480" s="144"/>
      <c r="H480" s="144"/>
      <c r="I480" s="137">
        <f t="shared" si="7"/>
        <v>-6</v>
      </c>
    </row>
    <row r="481" spans="1:9" x14ac:dyDescent="0.25">
      <c r="A481" s="153">
        <v>40891</v>
      </c>
      <c r="B481" s="90" t="s">
        <v>183</v>
      </c>
      <c r="C481" s="90" t="s">
        <v>264</v>
      </c>
      <c r="D481" s="144" t="s">
        <v>528</v>
      </c>
      <c r="E481" s="144">
        <v>6</v>
      </c>
      <c r="F481" s="144">
        <v>5</v>
      </c>
      <c r="G481" s="144"/>
      <c r="H481" s="144"/>
      <c r="I481" s="137">
        <f t="shared" si="7"/>
        <v>1</v>
      </c>
    </row>
    <row r="482" spans="1:9" x14ac:dyDescent="0.25">
      <c r="A482" s="153">
        <v>40891</v>
      </c>
      <c r="B482" s="90" t="s">
        <v>161</v>
      </c>
      <c r="C482" s="90" t="s">
        <v>39</v>
      </c>
      <c r="D482" s="144" t="s">
        <v>528</v>
      </c>
      <c r="E482" s="144">
        <v>3</v>
      </c>
      <c r="F482" s="144">
        <v>0</v>
      </c>
      <c r="G482" s="144"/>
      <c r="H482" s="144"/>
      <c r="I482" s="137">
        <f t="shared" si="7"/>
        <v>3</v>
      </c>
    </row>
    <row r="483" spans="1:9" x14ac:dyDescent="0.25">
      <c r="A483" s="153">
        <v>40891</v>
      </c>
      <c r="B483" s="90" t="s">
        <v>38</v>
      </c>
      <c r="C483" s="90" t="s">
        <v>118</v>
      </c>
      <c r="D483" s="144" t="s">
        <v>528</v>
      </c>
      <c r="E483" s="144">
        <v>8</v>
      </c>
      <c r="F483" s="144">
        <v>2</v>
      </c>
      <c r="G483" s="144"/>
      <c r="H483" s="144"/>
      <c r="I483" s="137">
        <f t="shared" si="7"/>
        <v>6</v>
      </c>
    </row>
    <row r="484" spans="1:9" x14ac:dyDescent="0.25">
      <c r="A484" s="153">
        <v>40891</v>
      </c>
      <c r="B484" s="90" t="s">
        <v>39</v>
      </c>
      <c r="C484" s="90" t="s">
        <v>161</v>
      </c>
      <c r="D484" s="144" t="s">
        <v>527</v>
      </c>
      <c r="E484" s="144">
        <v>0</v>
      </c>
      <c r="F484" s="144">
        <v>3</v>
      </c>
      <c r="G484" s="144"/>
      <c r="H484" s="144"/>
      <c r="I484" s="137">
        <f t="shared" si="7"/>
        <v>-3</v>
      </c>
    </row>
    <row r="485" spans="1:9" x14ac:dyDescent="0.25">
      <c r="A485" s="153">
        <v>40891</v>
      </c>
      <c r="B485" s="90" t="s">
        <v>264</v>
      </c>
      <c r="C485" s="90" t="s">
        <v>183</v>
      </c>
      <c r="D485" s="144" t="s">
        <v>527</v>
      </c>
      <c r="E485" s="144">
        <v>5</v>
      </c>
      <c r="F485" s="144">
        <v>6</v>
      </c>
      <c r="G485" s="144"/>
      <c r="H485" s="144"/>
      <c r="I485" s="137">
        <f t="shared" si="7"/>
        <v>-1</v>
      </c>
    </row>
    <row r="486" spans="1:9" x14ac:dyDescent="0.25">
      <c r="A486" s="153">
        <v>40898</v>
      </c>
      <c r="B486" s="90" t="s">
        <v>39</v>
      </c>
      <c r="C486" s="90" t="s">
        <v>38</v>
      </c>
      <c r="D486" s="144" t="s">
        <v>527</v>
      </c>
      <c r="E486" s="144">
        <v>4</v>
      </c>
      <c r="F486" s="144">
        <v>8</v>
      </c>
      <c r="G486" s="144"/>
      <c r="H486" s="144"/>
      <c r="I486" s="137">
        <f t="shared" si="7"/>
        <v>-4</v>
      </c>
    </row>
    <row r="487" spans="1:9" x14ac:dyDescent="0.25">
      <c r="A487" s="153">
        <v>40898</v>
      </c>
      <c r="B487" s="90" t="s">
        <v>161</v>
      </c>
      <c r="C487" s="90" t="s">
        <v>264</v>
      </c>
      <c r="D487" s="144" t="s">
        <v>528</v>
      </c>
      <c r="E487" s="144">
        <v>9</v>
      </c>
      <c r="F487" s="144">
        <v>4</v>
      </c>
      <c r="G487" s="144"/>
      <c r="H487" s="144"/>
      <c r="I487" s="137">
        <f t="shared" si="7"/>
        <v>5</v>
      </c>
    </row>
    <row r="488" spans="1:9" x14ac:dyDescent="0.25">
      <c r="A488" s="153">
        <v>40898</v>
      </c>
      <c r="B488" s="90" t="s">
        <v>38</v>
      </c>
      <c r="C488" s="90" t="s">
        <v>39</v>
      </c>
      <c r="D488" s="144" t="s">
        <v>528</v>
      </c>
      <c r="E488" s="144">
        <v>8</v>
      </c>
      <c r="F488" s="144">
        <v>4</v>
      </c>
      <c r="G488" s="144"/>
      <c r="H488" s="144"/>
      <c r="I488" s="137">
        <f t="shared" si="7"/>
        <v>4</v>
      </c>
    </row>
    <row r="489" spans="1:9" x14ac:dyDescent="0.25">
      <c r="A489" s="153">
        <v>40898</v>
      </c>
      <c r="B489" s="90" t="s">
        <v>183</v>
      </c>
      <c r="C489" s="90" t="s">
        <v>118</v>
      </c>
      <c r="D489" s="144" t="s">
        <v>528</v>
      </c>
      <c r="E489" s="144">
        <v>7</v>
      </c>
      <c r="F489" s="144">
        <v>4</v>
      </c>
      <c r="G489" s="144"/>
      <c r="H489" s="144"/>
      <c r="I489" s="137">
        <f t="shared" si="7"/>
        <v>3</v>
      </c>
    </row>
    <row r="490" spans="1:9" x14ac:dyDescent="0.25">
      <c r="A490" s="153">
        <v>40898</v>
      </c>
      <c r="B490" s="90" t="s">
        <v>264</v>
      </c>
      <c r="C490" s="90" t="s">
        <v>161</v>
      </c>
      <c r="D490" s="144" t="s">
        <v>527</v>
      </c>
      <c r="E490" s="144">
        <v>4</v>
      </c>
      <c r="F490" s="144">
        <v>9</v>
      </c>
      <c r="G490" s="144"/>
      <c r="H490" s="144"/>
      <c r="I490" s="137">
        <f t="shared" si="7"/>
        <v>-5</v>
      </c>
    </row>
    <row r="491" spans="1:9" x14ac:dyDescent="0.25">
      <c r="A491" s="153">
        <v>40898</v>
      </c>
      <c r="B491" s="90" t="s">
        <v>118</v>
      </c>
      <c r="C491" s="90" t="s">
        <v>183</v>
      </c>
      <c r="D491" s="144" t="s">
        <v>527</v>
      </c>
      <c r="E491" s="144">
        <v>4</v>
      </c>
      <c r="F491" s="144">
        <v>7</v>
      </c>
      <c r="G491" s="144"/>
      <c r="H491" s="144"/>
      <c r="I491" s="137">
        <f t="shared" si="7"/>
        <v>-3</v>
      </c>
    </row>
    <row r="492" spans="1:9" x14ac:dyDescent="0.25">
      <c r="A492" s="153">
        <v>40905</v>
      </c>
      <c r="B492" s="90" t="s">
        <v>161</v>
      </c>
      <c r="C492" s="90" t="s">
        <v>38</v>
      </c>
      <c r="D492" s="144" t="s">
        <v>528</v>
      </c>
      <c r="E492" s="144">
        <v>6</v>
      </c>
      <c r="F492" s="144">
        <v>2</v>
      </c>
      <c r="G492" s="144"/>
      <c r="H492" s="144"/>
      <c r="I492" s="137">
        <f t="shared" si="7"/>
        <v>4</v>
      </c>
    </row>
    <row r="493" spans="1:9" x14ac:dyDescent="0.25">
      <c r="A493" s="153">
        <v>40905</v>
      </c>
      <c r="B493" s="90" t="s">
        <v>118</v>
      </c>
      <c r="C493" s="90" t="s">
        <v>264</v>
      </c>
      <c r="D493" s="144" t="s">
        <v>527</v>
      </c>
      <c r="E493" s="144">
        <v>3</v>
      </c>
      <c r="F493" s="144">
        <v>6</v>
      </c>
      <c r="G493" s="144"/>
      <c r="H493" s="144"/>
      <c r="I493" s="137">
        <f t="shared" si="7"/>
        <v>-3</v>
      </c>
    </row>
    <row r="494" spans="1:9" x14ac:dyDescent="0.25">
      <c r="A494" s="153">
        <v>40905</v>
      </c>
      <c r="B494" s="90" t="s">
        <v>183</v>
      </c>
      <c r="C494" s="90" t="s">
        <v>39</v>
      </c>
      <c r="D494" s="144" t="s">
        <v>527</v>
      </c>
      <c r="E494" s="144">
        <v>4</v>
      </c>
      <c r="F494" s="144">
        <v>5</v>
      </c>
      <c r="G494" s="144"/>
      <c r="H494" s="144"/>
      <c r="I494" s="137">
        <f t="shared" si="7"/>
        <v>-1</v>
      </c>
    </row>
    <row r="495" spans="1:9" x14ac:dyDescent="0.25">
      <c r="A495" s="153">
        <v>40905</v>
      </c>
      <c r="B495" s="90" t="s">
        <v>264</v>
      </c>
      <c r="C495" s="90" t="s">
        <v>118</v>
      </c>
      <c r="D495" s="144" t="s">
        <v>528</v>
      </c>
      <c r="E495" s="144">
        <v>6</v>
      </c>
      <c r="F495" s="144">
        <v>3</v>
      </c>
      <c r="G495" s="144"/>
      <c r="H495" s="144"/>
      <c r="I495" s="137">
        <f t="shared" si="7"/>
        <v>3</v>
      </c>
    </row>
    <row r="496" spans="1:9" x14ac:dyDescent="0.25">
      <c r="A496" s="153">
        <v>40905</v>
      </c>
      <c r="B496" s="90" t="s">
        <v>38</v>
      </c>
      <c r="C496" s="90" t="s">
        <v>161</v>
      </c>
      <c r="D496" s="144" t="s">
        <v>527</v>
      </c>
      <c r="E496" s="144">
        <v>2</v>
      </c>
      <c r="F496" s="144">
        <v>6</v>
      </c>
      <c r="G496" s="144"/>
      <c r="H496" s="144"/>
      <c r="I496" s="137">
        <f t="shared" si="7"/>
        <v>-4</v>
      </c>
    </row>
    <row r="497" spans="1:9" x14ac:dyDescent="0.25">
      <c r="A497" s="153">
        <v>40905</v>
      </c>
      <c r="B497" s="90" t="s">
        <v>39</v>
      </c>
      <c r="C497" s="90" t="s">
        <v>183</v>
      </c>
      <c r="D497" s="144" t="s">
        <v>528</v>
      </c>
      <c r="E497" s="144">
        <v>5</v>
      </c>
      <c r="F497" s="144">
        <v>4</v>
      </c>
      <c r="G497" s="144"/>
      <c r="H497" s="144"/>
      <c r="I497" s="137">
        <f t="shared" si="7"/>
        <v>1</v>
      </c>
    </row>
    <row r="498" spans="1:9" x14ac:dyDescent="0.25">
      <c r="A498" s="153">
        <v>40912</v>
      </c>
      <c r="B498" s="90" t="s">
        <v>264</v>
      </c>
      <c r="C498" s="90" t="s">
        <v>38</v>
      </c>
      <c r="D498" s="144" t="s">
        <v>527</v>
      </c>
      <c r="E498" s="144">
        <v>2</v>
      </c>
      <c r="F498" s="144">
        <v>7</v>
      </c>
      <c r="G498" s="144"/>
      <c r="H498" s="144"/>
      <c r="I498" s="137">
        <f t="shared" si="7"/>
        <v>-5</v>
      </c>
    </row>
    <row r="499" spans="1:9" x14ac:dyDescent="0.25">
      <c r="A499" s="153">
        <v>40912</v>
      </c>
      <c r="B499" s="90" t="s">
        <v>38</v>
      </c>
      <c r="C499" s="90" t="s">
        <v>264</v>
      </c>
      <c r="D499" s="144" t="s">
        <v>528</v>
      </c>
      <c r="E499" s="144">
        <v>7</v>
      </c>
      <c r="F499" s="144">
        <v>2</v>
      </c>
      <c r="G499" s="144"/>
      <c r="H499" s="144"/>
      <c r="I499" s="137">
        <f t="shared" si="7"/>
        <v>5</v>
      </c>
    </row>
    <row r="500" spans="1:9" x14ac:dyDescent="0.25">
      <c r="A500" s="153">
        <v>40912</v>
      </c>
      <c r="B500" s="90" t="s">
        <v>118</v>
      </c>
      <c r="C500" s="90" t="s">
        <v>39</v>
      </c>
      <c r="D500" s="144" t="s">
        <v>528</v>
      </c>
      <c r="E500" s="144">
        <v>5</v>
      </c>
      <c r="F500" s="144">
        <v>4</v>
      </c>
      <c r="G500" s="144"/>
      <c r="H500" s="144"/>
      <c r="I500" s="137">
        <f t="shared" si="7"/>
        <v>1</v>
      </c>
    </row>
    <row r="501" spans="1:9" x14ac:dyDescent="0.25">
      <c r="A501" s="153">
        <v>40912</v>
      </c>
      <c r="B501" s="90" t="s">
        <v>39</v>
      </c>
      <c r="C501" s="90" t="s">
        <v>118</v>
      </c>
      <c r="D501" s="144" t="s">
        <v>527</v>
      </c>
      <c r="E501" s="144">
        <v>4</v>
      </c>
      <c r="F501" s="144">
        <v>5</v>
      </c>
      <c r="G501" s="144"/>
      <c r="H501" s="144"/>
      <c r="I501" s="137">
        <f t="shared" si="7"/>
        <v>-1</v>
      </c>
    </row>
    <row r="502" spans="1:9" x14ac:dyDescent="0.25">
      <c r="A502" s="153">
        <v>40912</v>
      </c>
      <c r="B502" s="90" t="s">
        <v>183</v>
      </c>
      <c r="C502" s="90" t="s">
        <v>161</v>
      </c>
      <c r="D502" s="144" t="s">
        <v>528</v>
      </c>
      <c r="E502" s="144">
        <v>4</v>
      </c>
      <c r="F502" s="144">
        <v>2</v>
      </c>
      <c r="G502" s="144"/>
      <c r="H502" s="144"/>
      <c r="I502" s="137">
        <f t="shared" si="7"/>
        <v>2</v>
      </c>
    </row>
    <row r="503" spans="1:9" x14ac:dyDescent="0.25">
      <c r="A503" s="153">
        <v>40912</v>
      </c>
      <c r="B503" s="90" t="s">
        <v>161</v>
      </c>
      <c r="C503" s="90" t="s">
        <v>183</v>
      </c>
      <c r="D503" s="144" t="s">
        <v>527</v>
      </c>
      <c r="E503" s="144">
        <v>2</v>
      </c>
      <c r="F503" s="144">
        <v>4</v>
      </c>
      <c r="G503" s="144"/>
      <c r="H503" s="144"/>
      <c r="I503" s="137">
        <f t="shared" si="7"/>
        <v>-2</v>
      </c>
    </row>
    <row r="504" spans="1:9" x14ac:dyDescent="0.25">
      <c r="A504" s="153">
        <v>40919</v>
      </c>
      <c r="B504" s="90" t="s">
        <v>183</v>
      </c>
      <c r="C504" s="90" t="s">
        <v>38</v>
      </c>
      <c r="D504" s="144" t="s">
        <v>527</v>
      </c>
      <c r="E504" s="144">
        <v>0</v>
      </c>
      <c r="F504" s="144">
        <v>0</v>
      </c>
      <c r="G504" s="144" t="s">
        <v>545</v>
      </c>
      <c r="H504" s="144"/>
      <c r="I504" s="137">
        <f t="shared" si="7"/>
        <v>0</v>
      </c>
    </row>
    <row r="505" spans="1:9" x14ac:dyDescent="0.25">
      <c r="A505" s="153">
        <v>40919</v>
      </c>
      <c r="B505" s="90" t="s">
        <v>39</v>
      </c>
      <c r="C505" s="90" t="s">
        <v>264</v>
      </c>
      <c r="D505" s="144" t="s">
        <v>528</v>
      </c>
      <c r="E505" s="144">
        <v>6</v>
      </c>
      <c r="F505" s="144">
        <v>4</v>
      </c>
      <c r="G505" s="144"/>
      <c r="H505" s="144"/>
      <c r="I505" s="137">
        <f t="shared" si="7"/>
        <v>2</v>
      </c>
    </row>
    <row r="506" spans="1:9" x14ac:dyDescent="0.25">
      <c r="A506" s="153">
        <v>40919</v>
      </c>
      <c r="B506" s="90" t="s">
        <v>264</v>
      </c>
      <c r="C506" s="90" t="s">
        <v>39</v>
      </c>
      <c r="D506" s="144" t="s">
        <v>527</v>
      </c>
      <c r="E506" s="144">
        <v>4</v>
      </c>
      <c r="F506" s="144">
        <v>6</v>
      </c>
      <c r="G506" s="144"/>
      <c r="H506" s="144"/>
      <c r="I506" s="137">
        <f t="shared" si="7"/>
        <v>-2</v>
      </c>
    </row>
    <row r="507" spans="1:9" x14ac:dyDescent="0.25">
      <c r="A507" s="153">
        <v>40919</v>
      </c>
      <c r="B507" s="90" t="s">
        <v>161</v>
      </c>
      <c r="C507" s="90" t="s">
        <v>118</v>
      </c>
      <c r="D507" s="144" t="s">
        <v>528</v>
      </c>
      <c r="E507" s="144">
        <v>7</v>
      </c>
      <c r="F507" s="144">
        <v>5</v>
      </c>
      <c r="G507" s="144"/>
      <c r="H507" s="144"/>
      <c r="I507" s="137">
        <f t="shared" si="7"/>
        <v>2</v>
      </c>
    </row>
    <row r="508" spans="1:9" x14ac:dyDescent="0.25">
      <c r="A508" s="153">
        <v>40919</v>
      </c>
      <c r="B508" s="90" t="s">
        <v>118</v>
      </c>
      <c r="C508" s="90" t="s">
        <v>161</v>
      </c>
      <c r="D508" s="144" t="s">
        <v>527</v>
      </c>
      <c r="E508" s="144">
        <v>5</v>
      </c>
      <c r="F508" s="144">
        <v>7</v>
      </c>
      <c r="G508" s="144"/>
      <c r="H508" s="144"/>
      <c r="I508" s="137">
        <f t="shared" si="7"/>
        <v>-2</v>
      </c>
    </row>
    <row r="509" spans="1:9" x14ac:dyDescent="0.25">
      <c r="A509" s="153">
        <v>40919</v>
      </c>
      <c r="B509" s="90" t="s">
        <v>38</v>
      </c>
      <c r="C509" s="90" t="s">
        <v>183</v>
      </c>
      <c r="D509" s="144" t="s">
        <v>544</v>
      </c>
      <c r="E509" s="144">
        <v>0</v>
      </c>
      <c r="F509" s="144">
        <v>0</v>
      </c>
      <c r="G509" s="144" t="s">
        <v>545</v>
      </c>
      <c r="H509" s="144"/>
      <c r="I509" s="137">
        <f t="shared" si="7"/>
        <v>0</v>
      </c>
    </row>
    <row r="510" spans="1:9" x14ac:dyDescent="0.25">
      <c r="A510" s="153">
        <v>40933</v>
      </c>
      <c r="B510" s="90" t="s">
        <v>118</v>
      </c>
      <c r="C510" s="90" t="s">
        <v>38</v>
      </c>
      <c r="D510" s="144" t="s">
        <v>527</v>
      </c>
      <c r="E510" s="144">
        <v>3</v>
      </c>
      <c r="F510" s="144">
        <v>5</v>
      </c>
      <c r="G510" s="144"/>
      <c r="H510" s="144"/>
      <c r="I510" s="137">
        <f t="shared" si="7"/>
        <v>-2</v>
      </c>
    </row>
    <row r="511" spans="1:9" x14ac:dyDescent="0.25">
      <c r="A511" s="153">
        <v>40933</v>
      </c>
      <c r="B511" s="90" t="s">
        <v>183</v>
      </c>
      <c r="C511" s="90" t="s">
        <v>264</v>
      </c>
      <c r="D511" s="144" t="s">
        <v>528</v>
      </c>
      <c r="E511" s="144">
        <v>10</v>
      </c>
      <c r="F511" s="144">
        <v>5</v>
      </c>
      <c r="G511" s="144"/>
      <c r="H511" s="144"/>
      <c r="I511" s="137">
        <f t="shared" si="7"/>
        <v>5</v>
      </c>
    </row>
    <row r="512" spans="1:9" x14ac:dyDescent="0.25">
      <c r="A512" s="153">
        <v>40933</v>
      </c>
      <c r="B512" s="90" t="s">
        <v>161</v>
      </c>
      <c r="C512" s="90" t="s">
        <v>39</v>
      </c>
      <c r="D512" s="144" t="s">
        <v>527</v>
      </c>
      <c r="E512" s="144">
        <v>5</v>
      </c>
      <c r="F512" s="144">
        <v>7</v>
      </c>
      <c r="G512" s="144"/>
      <c r="H512" s="144"/>
      <c r="I512" s="137">
        <f t="shared" si="7"/>
        <v>-2</v>
      </c>
    </row>
    <row r="513" spans="1:9" x14ac:dyDescent="0.25">
      <c r="A513" s="153">
        <v>40933</v>
      </c>
      <c r="B513" s="90" t="s">
        <v>38</v>
      </c>
      <c r="C513" s="90" t="s">
        <v>118</v>
      </c>
      <c r="D513" s="144" t="s">
        <v>528</v>
      </c>
      <c r="E513" s="144">
        <v>5</v>
      </c>
      <c r="F513" s="144">
        <v>3</v>
      </c>
      <c r="G513" s="144"/>
      <c r="H513" s="144"/>
      <c r="I513" s="137">
        <f t="shared" si="7"/>
        <v>2</v>
      </c>
    </row>
    <row r="514" spans="1:9" x14ac:dyDescent="0.25">
      <c r="A514" s="153">
        <v>40933</v>
      </c>
      <c r="B514" s="90" t="s">
        <v>39</v>
      </c>
      <c r="C514" s="90" t="s">
        <v>161</v>
      </c>
      <c r="D514" s="144" t="s">
        <v>528</v>
      </c>
      <c r="E514" s="144">
        <v>7</v>
      </c>
      <c r="F514" s="144">
        <v>5</v>
      </c>
      <c r="G514" s="144"/>
      <c r="H514" s="144"/>
      <c r="I514" s="137">
        <f t="shared" si="7"/>
        <v>2</v>
      </c>
    </row>
    <row r="515" spans="1:9" x14ac:dyDescent="0.25">
      <c r="A515" s="153">
        <v>40933</v>
      </c>
      <c r="B515" s="90" t="s">
        <v>264</v>
      </c>
      <c r="C515" s="90" t="s">
        <v>183</v>
      </c>
      <c r="D515" s="144" t="s">
        <v>527</v>
      </c>
      <c r="E515" s="144">
        <v>5</v>
      </c>
      <c r="F515" s="144">
        <v>10</v>
      </c>
      <c r="G515" s="144"/>
      <c r="H515" s="144"/>
      <c r="I515" s="137">
        <f t="shared" ref="I515:I578" si="8">E515-F515</f>
        <v>-5</v>
      </c>
    </row>
    <row r="516" spans="1:9" x14ac:dyDescent="0.25">
      <c r="A516" s="153">
        <v>40940</v>
      </c>
      <c r="B516" s="90" t="s">
        <v>39</v>
      </c>
      <c r="C516" s="90" t="s">
        <v>38</v>
      </c>
      <c r="D516" s="144" t="s">
        <v>527</v>
      </c>
      <c r="E516" s="144">
        <v>3</v>
      </c>
      <c r="F516" s="144">
        <v>8</v>
      </c>
      <c r="G516" s="144"/>
      <c r="H516" s="144"/>
      <c r="I516" s="137">
        <f t="shared" si="8"/>
        <v>-5</v>
      </c>
    </row>
    <row r="517" spans="1:9" x14ac:dyDescent="0.25">
      <c r="A517" s="153">
        <v>40940</v>
      </c>
      <c r="B517" s="90" t="s">
        <v>161</v>
      </c>
      <c r="C517" s="90" t="s">
        <v>264</v>
      </c>
      <c r="D517" s="144" t="s">
        <v>528</v>
      </c>
      <c r="E517" s="144">
        <v>5</v>
      </c>
      <c r="F517" s="144">
        <v>2</v>
      </c>
      <c r="G517" s="144"/>
      <c r="H517" s="144"/>
      <c r="I517" s="137">
        <f t="shared" si="8"/>
        <v>3</v>
      </c>
    </row>
    <row r="518" spans="1:9" x14ac:dyDescent="0.25">
      <c r="A518" s="153">
        <v>40940</v>
      </c>
      <c r="B518" s="90" t="s">
        <v>38</v>
      </c>
      <c r="C518" s="90" t="s">
        <v>39</v>
      </c>
      <c r="D518" s="144" t="s">
        <v>528</v>
      </c>
      <c r="E518" s="144">
        <v>8</v>
      </c>
      <c r="F518" s="144">
        <v>3</v>
      </c>
      <c r="G518" s="144"/>
      <c r="H518" s="144"/>
      <c r="I518" s="137">
        <f t="shared" si="8"/>
        <v>5</v>
      </c>
    </row>
    <row r="519" spans="1:9" x14ac:dyDescent="0.25">
      <c r="A519" s="153">
        <v>40940</v>
      </c>
      <c r="B519" s="90" t="s">
        <v>183</v>
      </c>
      <c r="C519" s="90" t="s">
        <v>118</v>
      </c>
      <c r="D519" s="144" t="s">
        <v>528</v>
      </c>
      <c r="E519" s="144">
        <v>4</v>
      </c>
      <c r="F519" s="144">
        <v>3</v>
      </c>
      <c r="G519" s="144"/>
      <c r="H519" s="144"/>
      <c r="I519" s="137">
        <f t="shared" si="8"/>
        <v>1</v>
      </c>
    </row>
    <row r="520" spans="1:9" x14ac:dyDescent="0.25">
      <c r="A520" s="153">
        <v>40940</v>
      </c>
      <c r="B520" s="90" t="s">
        <v>264</v>
      </c>
      <c r="C520" s="90" t="s">
        <v>161</v>
      </c>
      <c r="D520" s="144" t="s">
        <v>527</v>
      </c>
      <c r="E520" s="144">
        <v>2</v>
      </c>
      <c r="F520" s="144">
        <v>5</v>
      </c>
      <c r="G520" s="144"/>
      <c r="H520" s="144"/>
      <c r="I520" s="137">
        <f t="shared" si="8"/>
        <v>-3</v>
      </c>
    </row>
    <row r="521" spans="1:9" x14ac:dyDescent="0.25">
      <c r="A521" s="153">
        <v>40940</v>
      </c>
      <c r="B521" s="90" t="s">
        <v>118</v>
      </c>
      <c r="C521" s="90" t="s">
        <v>183</v>
      </c>
      <c r="D521" s="144" t="s">
        <v>527</v>
      </c>
      <c r="E521" s="144">
        <v>3</v>
      </c>
      <c r="F521" s="144">
        <v>4</v>
      </c>
      <c r="G521" s="144"/>
      <c r="H521" s="144"/>
      <c r="I521" s="137">
        <f t="shared" si="8"/>
        <v>-1</v>
      </c>
    </row>
    <row r="522" spans="1:9" x14ac:dyDescent="0.25">
      <c r="A522" s="153">
        <v>40947</v>
      </c>
      <c r="B522" s="90" t="s">
        <v>161</v>
      </c>
      <c r="C522" s="90" t="s">
        <v>38</v>
      </c>
      <c r="D522" s="144" t="s">
        <v>527</v>
      </c>
      <c r="E522" s="144">
        <v>3</v>
      </c>
      <c r="F522" s="144">
        <v>6</v>
      </c>
      <c r="G522" s="144"/>
      <c r="H522" s="144"/>
      <c r="I522" s="137">
        <f t="shared" si="8"/>
        <v>-3</v>
      </c>
    </row>
    <row r="523" spans="1:9" x14ac:dyDescent="0.25">
      <c r="A523" s="153">
        <v>40947</v>
      </c>
      <c r="B523" s="90" t="s">
        <v>118</v>
      </c>
      <c r="C523" s="90" t="s">
        <v>264</v>
      </c>
      <c r="D523" s="144" t="s">
        <v>528</v>
      </c>
      <c r="E523" s="144">
        <v>5</v>
      </c>
      <c r="F523" s="144">
        <v>4</v>
      </c>
      <c r="G523" s="144"/>
      <c r="H523" s="144"/>
      <c r="I523" s="137">
        <f t="shared" si="8"/>
        <v>1</v>
      </c>
    </row>
    <row r="524" spans="1:9" x14ac:dyDescent="0.25">
      <c r="A524" s="153">
        <v>40947</v>
      </c>
      <c r="B524" s="90" t="s">
        <v>183</v>
      </c>
      <c r="C524" s="90" t="s">
        <v>39</v>
      </c>
      <c r="D524" s="144" t="s">
        <v>528</v>
      </c>
      <c r="E524" s="144">
        <v>6</v>
      </c>
      <c r="F524" s="144">
        <v>3</v>
      </c>
      <c r="G524" s="144"/>
      <c r="H524" s="144"/>
      <c r="I524" s="137">
        <f t="shared" si="8"/>
        <v>3</v>
      </c>
    </row>
    <row r="525" spans="1:9" x14ac:dyDescent="0.25">
      <c r="A525" s="153">
        <v>40947</v>
      </c>
      <c r="B525" s="90" t="s">
        <v>264</v>
      </c>
      <c r="C525" s="90" t="s">
        <v>118</v>
      </c>
      <c r="D525" s="144" t="s">
        <v>527</v>
      </c>
      <c r="E525" s="144">
        <v>4</v>
      </c>
      <c r="F525" s="144">
        <v>5</v>
      </c>
      <c r="G525" s="144"/>
      <c r="H525" s="144"/>
      <c r="I525" s="137">
        <f t="shared" si="8"/>
        <v>-1</v>
      </c>
    </row>
    <row r="526" spans="1:9" x14ac:dyDescent="0.25">
      <c r="A526" s="153">
        <v>40947</v>
      </c>
      <c r="B526" s="90" t="s">
        <v>38</v>
      </c>
      <c r="C526" s="90" t="s">
        <v>161</v>
      </c>
      <c r="D526" s="144" t="s">
        <v>528</v>
      </c>
      <c r="E526" s="144">
        <v>6</v>
      </c>
      <c r="F526" s="144">
        <v>3</v>
      </c>
      <c r="G526" s="144"/>
      <c r="H526" s="144"/>
      <c r="I526" s="137">
        <f t="shared" si="8"/>
        <v>3</v>
      </c>
    </row>
    <row r="527" spans="1:9" x14ac:dyDescent="0.25">
      <c r="A527" s="153">
        <v>40947</v>
      </c>
      <c r="B527" s="90" t="s">
        <v>39</v>
      </c>
      <c r="C527" s="90" t="s">
        <v>183</v>
      </c>
      <c r="D527" s="144" t="s">
        <v>527</v>
      </c>
      <c r="E527" s="144">
        <v>3</v>
      </c>
      <c r="F527" s="144">
        <v>6</v>
      </c>
      <c r="G527" s="144"/>
      <c r="H527" s="144"/>
      <c r="I527" s="137">
        <f t="shared" si="8"/>
        <v>-3</v>
      </c>
    </row>
    <row r="528" spans="1:9" x14ac:dyDescent="0.25">
      <c r="A528" s="153">
        <v>40954</v>
      </c>
      <c r="B528" s="90" t="s">
        <v>264</v>
      </c>
      <c r="C528" s="90" t="s">
        <v>38</v>
      </c>
      <c r="D528" s="144" t="s">
        <v>527</v>
      </c>
      <c r="E528" s="144">
        <v>3</v>
      </c>
      <c r="F528" s="144">
        <v>7</v>
      </c>
      <c r="G528" s="144"/>
      <c r="H528" s="144"/>
      <c r="I528" s="137">
        <f t="shared" si="8"/>
        <v>-4</v>
      </c>
    </row>
    <row r="529" spans="1:9" x14ac:dyDescent="0.25">
      <c r="A529" s="153">
        <v>40954</v>
      </c>
      <c r="B529" s="90" t="s">
        <v>38</v>
      </c>
      <c r="C529" s="90" t="s">
        <v>264</v>
      </c>
      <c r="D529" s="144" t="s">
        <v>528</v>
      </c>
      <c r="E529" s="144">
        <v>7</v>
      </c>
      <c r="F529" s="144">
        <v>3</v>
      </c>
      <c r="G529" s="144"/>
      <c r="H529" s="144"/>
      <c r="I529" s="137">
        <f t="shared" si="8"/>
        <v>4</v>
      </c>
    </row>
    <row r="530" spans="1:9" x14ac:dyDescent="0.25">
      <c r="A530" s="153">
        <v>40954</v>
      </c>
      <c r="B530" s="90" t="s">
        <v>118</v>
      </c>
      <c r="C530" s="90" t="s">
        <v>39</v>
      </c>
      <c r="D530" s="144" t="s">
        <v>527</v>
      </c>
      <c r="E530" s="144">
        <v>4</v>
      </c>
      <c r="F530" s="144">
        <v>5</v>
      </c>
      <c r="G530" s="144"/>
      <c r="H530" s="144"/>
      <c r="I530" s="137">
        <f t="shared" si="8"/>
        <v>-1</v>
      </c>
    </row>
    <row r="531" spans="1:9" x14ac:dyDescent="0.25">
      <c r="A531" s="153">
        <v>40954</v>
      </c>
      <c r="B531" s="90" t="s">
        <v>39</v>
      </c>
      <c r="C531" s="90" t="s">
        <v>118</v>
      </c>
      <c r="D531" s="144" t="s">
        <v>528</v>
      </c>
      <c r="E531" s="144">
        <v>5</v>
      </c>
      <c r="F531" s="144">
        <v>4</v>
      </c>
      <c r="G531" s="144"/>
      <c r="H531" s="144"/>
      <c r="I531" s="137">
        <f t="shared" si="8"/>
        <v>1</v>
      </c>
    </row>
    <row r="532" spans="1:9" x14ac:dyDescent="0.25">
      <c r="A532" s="153">
        <v>40954</v>
      </c>
      <c r="B532" s="90" t="s">
        <v>183</v>
      </c>
      <c r="C532" s="90" t="s">
        <v>161</v>
      </c>
      <c r="D532" s="144" t="s">
        <v>527</v>
      </c>
      <c r="E532" s="144">
        <v>3</v>
      </c>
      <c r="F532" s="144">
        <v>6</v>
      </c>
      <c r="G532" s="144"/>
      <c r="H532" s="144"/>
      <c r="I532" s="137">
        <f t="shared" si="8"/>
        <v>-3</v>
      </c>
    </row>
    <row r="533" spans="1:9" x14ac:dyDescent="0.25">
      <c r="A533" s="153">
        <v>40954</v>
      </c>
      <c r="B533" s="90" t="s">
        <v>161</v>
      </c>
      <c r="C533" s="90" t="s">
        <v>183</v>
      </c>
      <c r="D533" s="144" t="s">
        <v>528</v>
      </c>
      <c r="E533" s="144">
        <v>6</v>
      </c>
      <c r="F533" s="144">
        <v>3</v>
      </c>
      <c r="G533" s="144"/>
      <c r="H533" s="144"/>
      <c r="I533" s="137">
        <f t="shared" si="8"/>
        <v>3</v>
      </c>
    </row>
    <row r="534" spans="1:9" x14ac:dyDescent="0.25">
      <c r="A534" s="153">
        <v>40961</v>
      </c>
      <c r="B534" s="90" t="s">
        <v>183</v>
      </c>
      <c r="C534" s="90" t="s">
        <v>38</v>
      </c>
      <c r="D534" s="144" t="s">
        <v>527</v>
      </c>
      <c r="E534" s="144">
        <v>2</v>
      </c>
      <c r="F534" s="144">
        <v>4</v>
      </c>
      <c r="G534" s="144"/>
      <c r="H534" s="144"/>
      <c r="I534" s="137">
        <f t="shared" si="8"/>
        <v>-2</v>
      </c>
    </row>
    <row r="535" spans="1:9" x14ac:dyDescent="0.25">
      <c r="A535" s="153">
        <v>40961</v>
      </c>
      <c r="B535" s="90" t="s">
        <v>39</v>
      </c>
      <c r="C535" s="90" t="s">
        <v>264</v>
      </c>
      <c r="D535" s="144" t="s">
        <v>528</v>
      </c>
      <c r="E535" s="144">
        <v>10</v>
      </c>
      <c r="F535" s="144">
        <v>1</v>
      </c>
      <c r="G535" s="144"/>
      <c r="H535" s="144"/>
      <c r="I535" s="137">
        <f t="shared" si="8"/>
        <v>9</v>
      </c>
    </row>
    <row r="536" spans="1:9" x14ac:dyDescent="0.25">
      <c r="A536" s="153">
        <v>40961</v>
      </c>
      <c r="B536" s="90" t="s">
        <v>264</v>
      </c>
      <c r="C536" s="90" t="s">
        <v>39</v>
      </c>
      <c r="D536" s="144" t="s">
        <v>527</v>
      </c>
      <c r="E536" s="144">
        <v>1</v>
      </c>
      <c r="F536" s="144">
        <v>10</v>
      </c>
      <c r="G536" s="144"/>
      <c r="H536" s="144"/>
      <c r="I536" s="137">
        <f t="shared" si="8"/>
        <v>-9</v>
      </c>
    </row>
    <row r="537" spans="1:9" x14ac:dyDescent="0.25">
      <c r="A537" s="153">
        <v>40961</v>
      </c>
      <c r="B537" s="90" t="s">
        <v>161</v>
      </c>
      <c r="C537" s="90" t="s">
        <v>118</v>
      </c>
      <c r="D537" s="144" t="s">
        <v>527</v>
      </c>
      <c r="E537" s="144">
        <v>4</v>
      </c>
      <c r="F537" s="144">
        <v>5</v>
      </c>
      <c r="G537" s="144"/>
      <c r="H537" s="144"/>
      <c r="I537" s="137">
        <f t="shared" si="8"/>
        <v>-1</v>
      </c>
    </row>
    <row r="538" spans="1:9" x14ac:dyDescent="0.25">
      <c r="A538" s="153">
        <v>40961</v>
      </c>
      <c r="B538" s="90" t="s">
        <v>118</v>
      </c>
      <c r="C538" s="90" t="s">
        <v>161</v>
      </c>
      <c r="D538" s="144" t="s">
        <v>528</v>
      </c>
      <c r="E538" s="144">
        <v>5</v>
      </c>
      <c r="F538" s="144">
        <v>4</v>
      </c>
      <c r="G538" s="144"/>
      <c r="H538" s="144"/>
      <c r="I538" s="137">
        <f t="shared" si="8"/>
        <v>1</v>
      </c>
    </row>
    <row r="539" spans="1:9" x14ac:dyDescent="0.25">
      <c r="A539" s="153">
        <v>40961</v>
      </c>
      <c r="B539" s="90" t="s">
        <v>38</v>
      </c>
      <c r="C539" s="90" t="s">
        <v>183</v>
      </c>
      <c r="D539" s="144" t="s">
        <v>528</v>
      </c>
      <c r="E539" s="144">
        <v>4</v>
      </c>
      <c r="F539" s="144">
        <v>2</v>
      </c>
      <c r="G539" s="144"/>
      <c r="H539" s="144"/>
      <c r="I539" s="137">
        <f t="shared" si="8"/>
        <v>2</v>
      </c>
    </row>
    <row r="540" spans="1:9" x14ac:dyDescent="0.25">
      <c r="A540" s="153">
        <v>40968</v>
      </c>
      <c r="B540" s="90" t="s">
        <v>118</v>
      </c>
      <c r="C540" s="90" t="s">
        <v>38</v>
      </c>
      <c r="D540" s="144" t="s">
        <v>527</v>
      </c>
      <c r="E540" s="144">
        <v>3</v>
      </c>
      <c r="F540" s="144">
        <v>5</v>
      </c>
      <c r="G540" s="144"/>
      <c r="H540" s="144"/>
      <c r="I540" s="137">
        <f t="shared" si="8"/>
        <v>-2</v>
      </c>
    </row>
    <row r="541" spans="1:9" x14ac:dyDescent="0.25">
      <c r="A541" s="153">
        <v>40968</v>
      </c>
      <c r="B541" s="90" t="s">
        <v>183</v>
      </c>
      <c r="C541" s="90" t="s">
        <v>264</v>
      </c>
      <c r="D541" s="144" t="s">
        <v>542</v>
      </c>
      <c r="E541" s="144">
        <v>4</v>
      </c>
      <c r="F541" s="144">
        <v>4</v>
      </c>
      <c r="G541" s="144" t="s">
        <v>543</v>
      </c>
      <c r="H541" s="144"/>
      <c r="I541" s="137">
        <f t="shared" si="8"/>
        <v>0</v>
      </c>
    </row>
    <row r="542" spans="1:9" x14ac:dyDescent="0.25">
      <c r="A542" s="153">
        <v>40968</v>
      </c>
      <c r="B542" s="90" t="s">
        <v>161</v>
      </c>
      <c r="C542" s="90" t="s">
        <v>39</v>
      </c>
      <c r="D542" s="144" t="s">
        <v>528</v>
      </c>
      <c r="E542" s="144">
        <v>5</v>
      </c>
      <c r="F542" s="144">
        <v>4</v>
      </c>
      <c r="G542" s="144"/>
      <c r="H542" s="144"/>
      <c r="I542" s="137">
        <f t="shared" si="8"/>
        <v>1</v>
      </c>
    </row>
    <row r="543" spans="1:9" x14ac:dyDescent="0.25">
      <c r="A543" s="153">
        <v>40968</v>
      </c>
      <c r="B543" s="90" t="s">
        <v>38</v>
      </c>
      <c r="C543" s="90" t="s">
        <v>118</v>
      </c>
      <c r="D543" s="144" t="s">
        <v>528</v>
      </c>
      <c r="E543" s="144">
        <v>5</v>
      </c>
      <c r="F543" s="144">
        <v>3</v>
      </c>
      <c r="G543" s="144"/>
      <c r="H543" s="144"/>
      <c r="I543" s="137">
        <f t="shared" si="8"/>
        <v>2</v>
      </c>
    </row>
    <row r="544" spans="1:9" x14ac:dyDescent="0.25">
      <c r="A544" s="153">
        <v>40968</v>
      </c>
      <c r="B544" s="90" t="s">
        <v>39</v>
      </c>
      <c r="C544" s="90" t="s">
        <v>161</v>
      </c>
      <c r="D544" s="144" t="s">
        <v>527</v>
      </c>
      <c r="E544" s="144">
        <v>4</v>
      </c>
      <c r="F544" s="144">
        <v>5</v>
      </c>
      <c r="G544" s="144"/>
      <c r="H544" s="144"/>
      <c r="I544" s="137">
        <f t="shared" si="8"/>
        <v>-1</v>
      </c>
    </row>
    <row r="545" spans="1:9" x14ac:dyDescent="0.25">
      <c r="A545" s="153">
        <v>40968</v>
      </c>
      <c r="B545" s="90" t="s">
        <v>264</v>
      </c>
      <c r="C545" s="90" t="s">
        <v>183</v>
      </c>
      <c r="D545" s="144" t="s">
        <v>387</v>
      </c>
      <c r="E545" s="144">
        <v>4</v>
      </c>
      <c r="F545" s="144">
        <v>4</v>
      </c>
      <c r="G545" s="144" t="s">
        <v>543</v>
      </c>
      <c r="H545" s="144"/>
      <c r="I545" s="137">
        <f t="shared" si="8"/>
        <v>0</v>
      </c>
    </row>
    <row r="546" spans="1:9" x14ac:dyDescent="0.25">
      <c r="A546" s="153">
        <v>40975</v>
      </c>
      <c r="B546" s="90" t="s">
        <v>39</v>
      </c>
      <c r="C546" s="90" t="s">
        <v>38</v>
      </c>
      <c r="D546" s="144" t="s">
        <v>528</v>
      </c>
      <c r="E546" s="144">
        <v>6</v>
      </c>
      <c r="F546" s="144">
        <v>4</v>
      </c>
      <c r="G546" s="144"/>
      <c r="H546" s="144"/>
      <c r="I546" s="137">
        <f t="shared" si="8"/>
        <v>2</v>
      </c>
    </row>
    <row r="547" spans="1:9" x14ac:dyDescent="0.25">
      <c r="A547" s="153">
        <v>40975</v>
      </c>
      <c r="B547" s="90" t="s">
        <v>161</v>
      </c>
      <c r="C547" s="90" t="s">
        <v>264</v>
      </c>
      <c r="D547" s="144" t="s">
        <v>528</v>
      </c>
      <c r="E547" s="144">
        <v>10</v>
      </c>
      <c r="F547" s="144">
        <v>1</v>
      </c>
      <c r="G547" s="144"/>
      <c r="H547" s="144"/>
      <c r="I547" s="137">
        <f t="shared" si="8"/>
        <v>9</v>
      </c>
    </row>
    <row r="548" spans="1:9" x14ac:dyDescent="0.25">
      <c r="A548" s="153">
        <v>40975</v>
      </c>
      <c r="B548" s="90" t="s">
        <v>38</v>
      </c>
      <c r="C548" s="90" t="s">
        <v>39</v>
      </c>
      <c r="D548" s="144" t="s">
        <v>527</v>
      </c>
      <c r="E548" s="144">
        <v>4</v>
      </c>
      <c r="F548" s="144">
        <v>6</v>
      </c>
      <c r="G548" s="144"/>
      <c r="H548" s="144"/>
      <c r="I548" s="137">
        <f t="shared" si="8"/>
        <v>-2</v>
      </c>
    </row>
    <row r="549" spans="1:9" x14ac:dyDescent="0.25">
      <c r="A549" s="153">
        <v>40975</v>
      </c>
      <c r="B549" s="90" t="s">
        <v>183</v>
      </c>
      <c r="C549" s="90" t="s">
        <v>118</v>
      </c>
      <c r="D549" s="144" t="s">
        <v>528</v>
      </c>
      <c r="E549" s="144">
        <v>9</v>
      </c>
      <c r="F549" s="144">
        <v>2</v>
      </c>
      <c r="G549" s="144"/>
      <c r="H549" s="144"/>
      <c r="I549" s="137">
        <f t="shared" si="8"/>
        <v>7</v>
      </c>
    </row>
    <row r="550" spans="1:9" x14ac:dyDescent="0.25">
      <c r="A550" s="153">
        <v>40975</v>
      </c>
      <c r="B550" s="90" t="s">
        <v>264</v>
      </c>
      <c r="C550" s="90" t="s">
        <v>161</v>
      </c>
      <c r="D550" s="144" t="s">
        <v>527</v>
      </c>
      <c r="E550" s="144">
        <v>1</v>
      </c>
      <c r="F550" s="144">
        <v>10</v>
      </c>
      <c r="G550" s="144"/>
      <c r="H550" s="144"/>
      <c r="I550" s="137">
        <f t="shared" si="8"/>
        <v>-9</v>
      </c>
    </row>
    <row r="551" spans="1:9" x14ac:dyDescent="0.25">
      <c r="A551" s="153">
        <v>40975</v>
      </c>
      <c r="B551" s="90" t="s">
        <v>118</v>
      </c>
      <c r="C551" s="90" t="s">
        <v>183</v>
      </c>
      <c r="D551" s="144" t="s">
        <v>527</v>
      </c>
      <c r="E551" s="144">
        <v>2</v>
      </c>
      <c r="F551" s="144">
        <v>9</v>
      </c>
      <c r="G551" s="144"/>
      <c r="H551" s="144"/>
      <c r="I551" s="137">
        <f t="shared" si="8"/>
        <v>-7</v>
      </c>
    </row>
    <row r="552" spans="1:9" x14ac:dyDescent="0.25">
      <c r="A552" s="153">
        <v>40982</v>
      </c>
      <c r="B552" s="90" t="s">
        <v>161</v>
      </c>
      <c r="C552" s="90" t="s">
        <v>38</v>
      </c>
      <c r="D552" s="144" t="s">
        <v>527</v>
      </c>
      <c r="E552" s="144">
        <v>3</v>
      </c>
      <c r="F552" s="144">
        <v>6</v>
      </c>
      <c r="G552" s="144"/>
      <c r="H552" s="144"/>
      <c r="I552" s="137">
        <f t="shared" si="8"/>
        <v>-3</v>
      </c>
    </row>
    <row r="553" spans="1:9" x14ac:dyDescent="0.25">
      <c r="A553" s="153">
        <v>40982</v>
      </c>
      <c r="B553" s="90" t="s">
        <v>118</v>
      </c>
      <c r="C553" s="90" t="s">
        <v>264</v>
      </c>
      <c r="D553" s="144" t="s">
        <v>527</v>
      </c>
      <c r="E553" s="144">
        <v>4</v>
      </c>
      <c r="F553" s="144">
        <v>5</v>
      </c>
      <c r="G553" s="144"/>
      <c r="H553" s="144"/>
      <c r="I553" s="137">
        <f t="shared" si="8"/>
        <v>-1</v>
      </c>
    </row>
    <row r="554" spans="1:9" x14ac:dyDescent="0.25">
      <c r="A554" s="153">
        <v>40982</v>
      </c>
      <c r="B554" s="90" t="s">
        <v>183</v>
      </c>
      <c r="C554" s="90" t="s">
        <v>39</v>
      </c>
      <c r="D554" s="144" t="s">
        <v>527</v>
      </c>
      <c r="E554" s="144">
        <v>3</v>
      </c>
      <c r="F554" s="144">
        <v>4</v>
      </c>
      <c r="G554" s="144"/>
      <c r="H554" s="144"/>
      <c r="I554" s="137">
        <f t="shared" si="8"/>
        <v>-1</v>
      </c>
    </row>
    <row r="555" spans="1:9" x14ac:dyDescent="0.25">
      <c r="A555" s="153">
        <v>40982</v>
      </c>
      <c r="B555" s="90" t="s">
        <v>264</v>
      </c>
      <c r="C555" s="90" t="s">
        <v>118</v>
      </c>
      <c r="D555" s="144" t="s">
        <v>528</v>
      </c>
      <c r="E555" s="144">
        <v>5</v>
      </c>
      <c r="F555" s="144">
        <v>4</v>
      </c>
      <c r="G555" s="144"/>
      <c r="H555" s="144"/>
      <c r="I555" s="137">
        <f t="shared" si="8"/>
        <v>1</v>
      </c>
    </row>
    <row r="556" spans="1:9" x14ac:dyDescent="0.25">
      <c r="A556" s="153">
        <v>40982</v>
      </c>
      <c r="B556" s="90" t="s">
        <v>38</v>
      </c>
      <c r="C556" s="90" t="s">
        <v>161</v>
      </c>
      <c r="D556" s="144" t="s">
        <v>528</v>
      </c>
      <c r="E556" s="144">
        <v>6</v>
      </c>
      <c r="F556" s="144">
        <v>3</v>
      </c>
      <c r="G556" s="144"/>
      <c r="H556" s="144"/>
      <c r="I556" s="137">
        <f t="shared" si="8"/>
        <v>3</v>
      </c>
    </row>
    <row r="557" spans="1:9" x14ac:dyDescent="0.25">
      <c r="A557" s="153">
        <v>40982</v>
      </c>
      <c r="B557" s="90" t="s">
        <v>39</v>
      </c>
      <c r="C557" s="90" t="s">
        <v>183</v>
      </c>
      <c r="D557" s="144" t="s">
        <v>528</v>
      </c>
      <c r="E557" s="144">
        <v>4</v>
      </c>
      <c r="F557" s="144">
        <v>3</v>
      </c>
      <c r="G557" s="144"/>
      <c r="H557" s="144"/>
      <c r="I557" s="137">
        <f t="shared" si="8"/>
        <v>1</v>
      </c>
    </row>
    <row r="558" spans="1:9" x14ac:dyDescent="0.25">
      <c r="A558" s="153">
        <v>40996</v>
      </c>
      <c r="B558" s="90" t="s">
        <v>264</v>
      </c>
      <c r="C558" s="90" t="s">
        <v>38</v>
      </c>
      <c r="D558" s="144" t="s">
        <v>542</v>
      </c>
      <c r="E558" s="144">
        <v>5</v>
      </c>
      <c r="F558" s="144">
        <v>5</v>
      </c>
      <c r="G558" s="144" t="s">
        <v>543</v>
      </c>
      <c r="H558" s="144"/>
      <c r="I558" s="137">
        <f t="shared" si="8"/>
        <v>0</v>
      </c>
    </row>
    <row r="559" spans="1:9" x14ac:dyDescent="0.25">
      <c r="A559" s="153">
        <v>40996</v>
      </c>
      <c r="B559" s="90" t="s">
        <v>38</v>
      </c>
      <c r="C559" s="90" t="s">
        <v>264</v>
      </c>
      <c r="D559" s="144" t="s">
        <v>387</v>
      </c>
      <c r="E559" s="144">
        <v>5</v>
      </c>
      <c r="F559" s="144">
        <v>5</v>
      </c>
      <c r="G559" s="144" t="s">
        <v>543</v>
      </c>
      <c r="H559" s="144"/>
      <c r="I559" s="137">
        <f t="shared" si="8"/>
        <v>0</v>
      </c>
    </row>
    <row r="560" spans="1:9" x14ac:dyDescent="0.25">
      <c r="A560" s="153">
        <v>40996</v>
      </c>
      <c r="B560" s="90" t="s">
        <v>118</v>
      </c>
      <c r="C560" s="90" t="s">
        <v>39</v>
      </c>
      <c r="D560" s="144" t="s">
        <v>527</v>
      </c>
      <c r="E560" s="144">
        <v>3</v>
      </c>
      <c r="F560" s="144">
        <v>5</v>
      </c>
      <c r="G560" s="144"/>
      <c r="H560" s="144"/>
      <c r="I560" s="137">
        <f t="shared" si="8"/>
        <v>-2</v>
      </c>
    </row>
    <row r="561" spans="1:9" x14ac:dyDescent="0.25">
      <c r="A561" s="153">
        <v>40996</v>
      </c>
      <c r="B561" s="90" t="s">
        <v>39</v>
      </c>
      <c r="C561" s="90" t="s">
        <v>118</v>
      </c>
      <c r="D561" s="144" t="s">
        <v>528</v>
      </c>
      <c r="E561" s="144">
        <v>5</v>
      </c>
      <c r="F561" s="144">
        <v>3</v>
      </c>
      <c r="G561" s="144"/>
      <c r="H561" s="144"/>
      <c r="I561" s="137">
        <f t="shared" si="8"/>
        <v>2</v>
      </c>
    </row>
    <row r="562" spans="1:9" x14ac:dyDescent="0.25">
      <c r="A562" s="153">
        <v>40996</v>
      </c>
      <c r="B562" s="90" t="s">
        <v>183</v>
      </c>
      <c r="C562" s="90" t="s">
        <v>161</v>
      </c>
      <c r="D562" s="144" t="s">
        <v>527</v>
      </c>
      <c r="E562" s="144">
        <v>6</v>
      </c>
      <c r="F562" s="144">
        <v>7</v>
      </c>
      <c r="G562" s="144"/>
      <c r="H562" s="144"/>
      <c r="I562" s="137">
        <f t="shared" si="8"/>
        <v>-1</v>
      </c>
    </row>
    <row r="563" spans="1:9" x14ac:dyDescent="0.25">
      <c r="A563" s="153">
        <v>40996</v>
      </c>
      <c r="B563" s="90" t="s">
        <v>161</v>
      </c>
      <c r="C563" s="90" t="s">
        <v>183</v>
      </c>
      <c r="D563" s="144" t="s">
        <v>528</v>
      </c>
      <c r="E563" s="144">
        <v>7</v>
      </c>
      <c r="F563" s="144">
        <v>6</v>
      </c>
      <c r="G563" s="144"/>
      <c r="H563" s="144"/>
      <c r="I563" s="137">
        <f t="shared" si="8"/>
        <v>1</v>
      </c>
    </row>
    <row r="564" spans="1:9" x14ac:dyDescent="0.25">
      <c r="A564" s="153">
        <v>41003</v>
      </c>
      <c r="B564" s="90" t="s">
        <v>183</v>
      </c>
      <c r="C564" s="90" t="s">
        <v>38</v>
      </c>
      <c r="D564" s="144" t="s">
        <v>527</v>
      </c>
      <c r="E564" s="144">
        <v>1</v>
      </c>
      <c r="F564" s="144">
        <v>5</v>
      </c>
      <c r="G564" s="144"/>
      <c r="H564" s="144"/>
      <c r="I564" s="137">
        <f t="shared" si="8"/>
        <v>-4</v>
      </c>
    </row>
    <row r="565" spans="1:9" x14ac:dyDescent="0.25">
      <c r="A565" s="153">
        <v>41003</v>
      </c>
      <c r="B565" s="90" t="s">
        <v>39</v>
      </c>
      <c r="C565" s="90" t="s">
        <v>264</v>
      </c>
      <c r="D565" s="144" t="s">
        <v>527</v>
      </c>
      <c r="E565" s="144">
        <v>5</v>
      </c>
      <c r="F565" s="144">
        <v>6</v>
      </c>
      <c r="G565" s="144"/>
      <c r="H565" s="144"/>
      <c r="I565" s="137">
        <f t="shared" si="8"/>
        <v>-1</v>
      </c>
    </row>
    <row r="566" spans="1:9" x14ac:dyDescent="0.25">
      <c r="A566" s="153">
        <v>41003</v>
      </c>
      <c r="B566" s="90" t="s">
        <v>264</v>
      </c>
      <c r="C566" s="90" t="s">
        <v>39</v>
      </c>
      <c r="D566" s="144" t="s">
        <v>528</v>
      </c>
      <c r="E566" s="144">
        <v>6</v>
      </c>
      <c r="F566" s="144">
        <v>5</v>
      </c>
      <c r="G566" s="144"/>
      <c r="H566" s="144"/>
      <c r="I566" s="137">
        <f t="shared" si="8"/>
        <v>1</v>
      </c>
    </row>
    <row r="567" spans="1:9" x14ac:dyDescent="0.25">
      <c r="A567" s="153">
        <v>41003</v>
      </c>
      <c r="B567" s="90" t="s">
        <v>161</v>
      </c>
      <c r="C567" s="90" t="s">
        <v>118</v>
      </c>
      <c r="D567" s="144" t="s">
        <v>527</v>
      </c>
      <c r="E567" s="144">
        <v>3</v>
      </c>
      <c r="F567" s="144">
        <v>6</v>
      </c>
      <c r="G567" s="144"/>
      <c r="H567" s="144"/>
      <c r="I567" s="137">
        <f t="shared" si="8"/>
        <v>-3</v>
      </c>
    </row>
    <row r="568" spans="1:9" x14ac:dyDescent="0.25">
      <c r="A568" s="153">
        <v>41003</v>
      </c>
      <c r="B568" s="90" t="s">
        <v>118</v>
      </c>
      <c r="C568" s="90" t="s">
        <v>161</v>
      </c>
      <c r="D568" s="144" t="s">
        <v>528</v>
      </c>
      <c r="E568" s="144">
        <v>6</v>
      </c>
      <c r="F568" s="144">
        <v>3</v>
      </c>
      <c r="G568" s="144"/>
      <c r="H568" s="144"/>
      <c r="I568" s="137">
        <f t="shared" si="8"/>
        <v>3</v>
      </c>
    </row>
    <row r="569" spans="1:9" x14ac:dyDescent="0.25">
      <c r="A569" s="153">
        <v>41003</v>
      </c>
      <c r="B569" s="90" t="s">
        <v>38</v>
      </c>
      <c r="C569" s="90" t="s">
        <v>183</v>
      </c>
      <c r="D569" s="144" t="s">
        <v>528</v>
      </c>
      <c r="E569" s="144">
        <v>5</v>
      </c>
      <c r="F569" s="144">
        <v>1</v>
      </c>
      <c r="G569" s="144"/>
      <c r="H569" s="144"/>
      <c r="I569" s="137">
        <f t="shared" si="8"/>
        <v>4</v>
      </c>
    </row>
    <row r="570" spans="1:9" x14ac:dyDescent="0.25">
      <c r="A570" s="153">
        <v>41010</v>
      </c>
      <c r="B570" s="90" t="s">
        <v>118</v>
      </c>
      <c r="C570" s="90" t="s">
        <v>38</v>
      </c>
      <c r="D570" s="144" t="s">
        <v>527</v>
      </c>
      <c r="E570" s="144">
        <v>3</v>
      </c>
      <c r="F570" s="144">
        <v>9</v>
      </c>
      <c r="G570" s="144"/>
      <c r="H570" s="144"/>
      <c r="I570" s="137">
        <f t="shared" si="8"/>
        <v>-6</v>
      </c>
    </row>
    <row r="571" spans="1:9" x14ac:dyDescent="0.25">
      <c r="A571" s="153">
        <v>41010</v>
      </c>
      <c r="B571" s="90" t="s">
        <v>183</v>
      </c>
      <c r="C571" s="90" t="s">
        <v>264</v>
      </c>
      <c r="D571" s="144" t="s">
        <v>244</v>
      </c>
      <c r="E571" s="144"/>
      <c r="F571" s="144"/>
      <c r="G571" s="144"/>
      <c r="H571" s="144"/>
      <c r="I571" s="137">
        <f t="shared" si="8"/>
        <v>0</v>
      </c>
    </row>
    <row r="572" spans="1:9" x14ac:dyDescent="0.25">
      <c r="A572" s="153">
        <v>41010</v>
      </c>
      <c r="B572" s="90" t="s">
        <v>161</v>
      </c>
      <c r="C572" s="90" t="s">
        <v>39</v>
      </c>
      <c r="D572" s="144" t="s">
        <v>528</v>
      </c>
      <c r="E572" s="144">
        <v>6</v>
      </c>
      <c r="F572" s="144">
        <v>3</v>
      </c>
      <c r="G572" s="144"/>
      <c r="H572" s="144"/>
      <c r="I572" s="137">
        <f t="shared" si="8"/>
        <v>3</v>
      </c>
    </row>
    <row r="573" spans="1:9" x14ac:dyDescent="0.25">
      <c r="A573" s="153">
        <v>41010</v>
      </c>
      <c r="B573" s="90" t="s">
        <v>38</v>
      </c>
      <c r="C573" s="90" t="s">
        <v>118</v>
      </c>
      <c r="D573" s="144" t="s">
        <v>528</v>
      </c>
      <c r="E573" s="144">
        <v>9</v>
      </c>
      <c r="F573" s="144">
        <v>3</v>
      </c>
      <c r="G573" s="144"/>
      <c r="H573" s="144"/>
      <c r="I573" s="137">
        <f t="shared" si="8"/>
        <v>6</v>
      </c>
    </row>
    <row r="574" spans="1:9" x14ac:dyDescent="0.25">
      <c r="A574" s="153">
        <v>41010</v>
      </c>
      <c r="B574" s="90" t="s">
        <v>39</v>
      </c>
      <c r="C574" s="90" t="s">
        <v>161</v>
      </c>
      <c r="D574" s="144" t="s">
        <v>527</v>
      </c>
      <c r="E574" s="144">
        <v>3</v>
      </c>
      <c r="F574" s="144">
        <v>6</v>
      </c>
      <c r="G574" s="144"/>
      <c r="H574" s="144"/>
      <c r="I574" s="137">
        <f t="shared" si="8"/>
        <v>-3</v>
      </c>
    </row>
    <row r="575" spans="1:9" x14ac:dyDescent="0.25">
      <c r="A575" s="153">
        <v>41010</v>
      </c>
      <c r="B575" s="90" t="s">
        <v>264</v>
      </c>
      <c r="C575" s="90" t="s">
        <v>183</v>
      </c>
      <c r="D575" s="144" t="s">
        <v>244</v>
      </c>
      <c r="E575" s="144"/>
      <c r="F575" s="144"/>
      <c r="G575" s="144"/>
      <c r="H575" s="144"/>
      <c r="I575" s="137">
        <f t="shared" si="8"/>
        <v>0</v>
      </c>
    </row>
    <row r="576" spans="1:9" x14ac:dyDescent="0.25">
      <c r="A576" s="153">
        <v>41017</v>
      </c>
      <c r="B576" s="90" t="s">
        <v>161</v>
      </c>
      <c r="C576" s="90" t="s">
        <v>38</v>
      </c>
      <c r="D576" s="144" t="s">
        <v>244</v>
      </c>
      <c r="E576" s="144"/>
      <c r="F576" s="144"/>
      <c r="G576" s="144"/>
      <c r="H576" s="144"/>
      <c r="I576" s="137">
        <f t="shared" si="8"/>
        <v>0</v>
      </c>
    </row>
    <row r="577" spans="1:9" x14ac:dyDescent="0.25">
      <c r="A577" s="153">
        <v>41017</v>
      </c>
      <c r="B577" s="90" t="s">
        <v>183</v>
      </c>
      <c r="C577" s="90" t="s">
        <v>264</v>
      </c>
      <c r="D577" s="144" t="s">
        <v>527</v>
      </c>
      <c r="E577" s="144">
        <v>4</v>
      </c>
      <c r="F577" s="144">
        <v>5</v>
      </c>
      <c r="G577" s="144"/>
      <c r="H577" s="144"/>
      <c r="I577" s="137">
        <f t="shared" si="8"/>
        <v>-1</v>
      </c>
    </row>
    <row r="578" spans="1:9" x14ac:dyDescent="0.25">
      <c r="A578" s="153">
        <v>41017</v>
      </c>
      <c r="B578" s="90" t="s">
        <v>118</v>
      </c>
      <c r="C578" s="90" t="s">
        <v>39</v>
      </c>
      <c r="D578" s="144" t="s">
        <v>527</v>
      </c>
      <c r="E578" s="144">
        <v>6</v>
      </c>
      <c r="F578" s="144">
        <v>7</v>
      </c>
      <c r="G578" s="144"/>
      <c r="H578" s="144"/>
      <c r="I578" s="137">
        <f t="shared" si="8"/>
        <v>-1</v>
      </c>
    </row>
    <row r="579" spans="1:9" x14ac:dyDescent="0.25">
      <c r="A579" s="153">
        <v>41017</v>
      </c>
      <c r="B579" s="90" t="s">
        <v>39</v>
      </c>
      <c r="C579" s="90" t="s">
        <v>118</v>
      </c>
      <c r="D579" s="144" t="s">
        <v>528</v>
      </c>
      <c r="E579" s="144">
        <v>7</v>
      </c>
      <c r="F579" s="144">
        <v>6</v>
      </c>
      <c r="G579" s="144"/>
      <c r="H579" s="144" t="s">
        <v>547</v>
      </c>
      <c r="I579" s="137">
        <f t="shared" ref="I579:I642" si="9">E579-F579</f>
        <v>1</v>
      </c>
    </row>
    <row r="580" spans="1:9" x14ac:dyDescent="0.25">
      <c r="A580" s="153">
        <v>41017</v>
      </c>
      <c r="B580" s="90" t="s">
        <v>38</v>
      </c>
      <c r="C580" s="90" t="s">
        <v>161</v>
      </c>
      <c r="D580" s="144" t="s">
        <v>244</v>
      </c>
      <c r="E580" s="144"/>
      <c r="F580" s="144"/>
      <c r="G580" s="144"/>
      <c r="H580" s="144" t="s">
        <v>547</v>
      </c>
      <c r="I580" s="137">
        <f t="shared" si="9"/>
        <v>0</v>
      </c>
    </row>
    <row r="581" spans="1:9" x14ac:dyDescent="0.25">
      <c r="A581" s="153">
        <v>41017</v>
      </c>
      <c r="B581" s="90" t="s">
        <v>264</v>
      </c>
      <c r="C581" s="90" t="s">
        <v>183</v>
      </c>
      <c r="D581" s="144" t="s">
        <v>528</v>
      </c>
      <c r="E581" s="144">
        <v>5</v>
      </c>
      <c r="F581" s="144">
        <v>4</v>
      </c>
      <c r="G581" s="144"/>
      <c r="H581" s="144" t="s">
        <v>547</v>
      </c>
      <c r="I581" s="137">
        <f t="shared" si="9"/>
        <v>1</v>
      </c>
    </row>
    <row r="582" spans="1:9" x14ac:dyDescent="0.25">
      <c r="A582" s="153">
        <v>41024</v>
      </c>
      <c r="B582" s="90" t="s">
        <v>264</v>
      </c>
      <c r="C582" s="90" t="s">
        <v>38</v>
      </c>
      <c r="D582" s="144" t="s">
        <v>527</v>
      </c>
      <c r="E582" s="144">
        <v>0</v>
      </c>
      <c r="F582" s="144">
        <v>4</v>
      </c>
      <c r="G582" s="144"/>
      <c r="H582" s="144" t="s">
        <v>547</v>
      </c>
      <c r="I582" s="137">
        <f t="shared" si="9"/>
        <v>-4</v>
      </c>
    </row>
    <row r="583" spans="1:9" x14ac:dyDescent="0.25">
      <c r="A583" s="153">
        <v>41024</v>
      </c>
      <c r="B583" s="90" t="s">
        <v>38</v>
      </c>
      <c r="C583" s="90" t="s">
        <v>264</v>
      </c>
      <c r="D583" s="144" t="s">
        <v>528</v>
      </c>
      <c r="E583" s="144">
        <v>4</v>
      </c>
      <c r="F583" s="144">
        <v>0</v>
      </c>
      <c r="G583" s="144"/>
      <c r="H583" s="144" t="s">
        <v>547</v>
      </c>
      <c r="I583" s="137">
        <f t="shared" si="9"/>
        <v>4</v>
      </c>
    </row>
    <row r="584" spans="1:9" x14ac:dyDescent="0.25">
      <c r="A584" s="153">
        <v>41024</v>
      </c>
      <c r="B584" s="90" t="s">
        <v>161</v>
      </c>
      <c r="C584" s="90" t="s">
        <v>39</v>
      </c>
      <c r="D584" s="144" t="s">
        <v>527</v>
      </c>
      <c r="E584" s="144">
        <v>3</v>
      </c>
      <c r="F584" s="144">
        <v>4</v>
      </c>
      <c r="G584" s="144"/>
      <c r="H584" s="144"/>
      <c r="I584" s="137">
        <f t="shared" si="9"/>
        <v>-1</v>
      </c>
    </row>
    <row r="585" spans="1:9" x14ac:dyDescent="0.25">
      <c r="A585" s="153">
        <v>41024</v>
      </c>
      <c r="B585" s="90" t="s">
        <v>183</v>
      </c>
      <c r="C585" s="90" t="s">
        <v>118</v>
      </c>
      <c r="D585" s="144" t="s">
        <v>527</v>
      </c>
      <c r="E585" s="144">
        <v>6</v>
      </c>
      <c r="F585" s="144">
        <v>7</v>
      </c>
      <c r="G585" s="144"/>
      <c r="H585" s="144"/>
      <c r="I585" s="137">
        <f t="shared" si="9"/>
        <v>-1</v>
      </c>
    </row>
    <row r="586" spans="1:9" x14ac:dyDescent="0.25">
      <c r="A586" s="153">
        <v>41024</v>
      </c>
      <c r="B586" s="90" t="s">
        <v>39</v>
      </c>
      <c r="C586" s="90" t="s">
        <v>161</v>
      </c>
      <c r="D586" s="144" t="s">
        <v>528</v>
      </c>
      <c r="E586" s="144">
        <v>4</v>
      </c>
      <c r="F586" s="144">
        <v>3</v>
      </c>
      <c r="G586" s="144"/>
      <c r="H586" s="144" t="s">
        <v>547</v>
      </c>
      <c r="I586" s="137">
        <f t="shared" si="9"/>
        <v>1</v>
      </c>
    </row>
    <row r="587" spans="1:9" x14ac:dyDescent="0.25">
      <c r="A587" s="153">
        <v>41024</v>
      </c>
      <c r="B587" s="90" t="s">
        <v>118</v>
      </c>
      <c r="C587" s="90" t="s">
        <v>183</v>
      </c>
      <c r="D587" s="144" t="s">
        <v>528</v>
      </c>
      <c r="E587" s="144">
        <v>7</v>
      </c>
      <c r="F587" s="144">
        <v>6</v>
      </c>
      <c r="G587" s="144"/>
      <c r="H587" s="144"/>
      <c r="I587" s="137">
        <f t="shared" si="9"/>
        <v>1</v>
      </c>
    </row>
    <row r="588" spans="1:9" x14ac:dyDescent="0.25">
      <c r="A588" s="153">
        <v>41031</v>
      </c>
      <c r="B588" s="90" t="s">
        <v>39</v>
      </c>
      <c r="C588" s="90" t="s">
        <v>38</v>
      </c>
      <c r="D588" s="144" t="s">
        <v>244</v>
      </c>
      <c r="E588" s="144"/>
      <c r="F588" s="144"/>
      <c r="G588" s="144"/>
      <c r="H588" s="144" t="s">
        <v>547</v>
      </c>
      <c r="I588" s="137">
        <f t="shared" si="9"/>
        <v>0</v>
      </c>
    </row>
    <row r="589" spans="1:9" x14ac:dyDescent="0.25">
      <c r="A589" s="153">
        <v>41031</v>
      </c>
      <c r="B589" s="90" t="s">
        <v>161</v>
      </c>
      <c r="C589" s="90" t="s">
        <v>264</v>
      </c>
      <c r="D589" s="144" t="s">
        <v>244</v>
      </c>
      <c r="E589" s="144"/>
      <c r="F589" s="144"/>
      <c r="G589" s="144"/>
      <c r="H589" s="144" t="s">
        <v>547</v>
      </c>
      <c r="I589" s="137">
        <f t="shared" si="9"/>
        <v>0</v>
      </c>
    </row>
    <row r="590" spans="1:9" x14ac:dyDescent="0.25">
      <c r="A590" s="153">
        <v>41031</v>
      </c>
      <c r="B590" s="90" t="s">
        <v>38</v>
      </c>
      <c r="C590" s="90" t="s">
        <v>39</v>
      </c>
      <c r="D590" s="144" t="s">
        <v>244</v>
      </c>
      <c r="E590" s="144"/>
      <c r="F590" s="144"/>
      <c r="G590" s="144"/>
      <c r="H590" s="144" t="s">
        <v>547</v>
      </c>
      <c r="I590" s="137">
        <f t="shared" si="9"/>
        <v>0</v>
      </c>
    </row>
    <row r="591" spans="1:9" x14ac:dyDescent="0.25">
      <c r="A591" s="153">
        <v>41031</v>
      </c>
      <c r="B591" s="90" t="s">
        <v>183</v>
      </c>
      <c r="C591" s="90" t="s">
        <v>118</v>
      </c>
      <c r="D591" s="144" t="s">
        <v>244</v>
      </c>
      <c r="E591" s="144"/>
      <c r="F591" s="144"/>
      <c r="G591" s="144"/>
      <c r="H591" s="144" t="s">
        <v>547</v>
      </c>
      <c r="I591" s="137">
        <f t="shared" si="9"/>
        <v>0</v>
      </c>
    </row>
    <row r="592" spans="1:9" x14ac:dyDescent="0.25">
      <c r="A592" s="153">
        <v>41031</v>
      </c>
      <c r="B592" s="90" t="s">
        <v>264</v>
      </c>
      <c r="C592" s="90" t="s">
        <v>161</v>
      </c>
      <c r="D592" s="144" t="s">
        <v>244</v>
      </c>
      <c r="E592" s="144"/>
      <c r="F592" s="144"/>
      <c r="G592" s="144"/>
      <c r="H592" s="144" t="s">
        <v>547</v>
      </c>
      <c r="I592" s="137">
        <f t="shared" si="9"/>
        <v>0</v>
      </c>
    </row>
    <row r="593" spans="1:9" x14ac:dyDescent="0.25">
      <c r="A593" s="153">
        <v>41031</v>
      </c>
      <c r="B593" s="90" t="s">
        <v>118</v>
      </c>
      <c r="C593" s="90" t="s">
        <v>183</v>
      </c>
      <c r="D593" s="144" t="s">
        <v>244</v>
      </c>
      <c r="E593" s="144"/>
      <c r="F593" s="144"/>
      <c r="G593" s="144"/>
      <c r="H593" s="144" t="s">
        <v>547</v>
      </c>
      <c r="I593" s="137">
        <f t="shared" si="9"/>
        <v>0</v>
      </c>
    </row>
    <row r="594" spans="1:9" x14ac:dyDescent="0.25">
      <c r="A594" s="152">
        <v>41192</v>
      </c>
      <c r="B594" s="90" t="s">
        <v>264</v>
      </c>
      <c r="C594" s="90" t="s">
        <v>38</v>
      </c>
      <c r="D594" s="144" t="s">
        <v>527</v>
      </c>
      <c r="E594" s="144">
        <v>3</v>
      </c>
      <c r="F594" s="144">
        <v>5</v>
      </c>
      <c r="G594" s="144"/>
      <c r="H594" s="144"/>
      <c r="I594" s="137">
        <f t="shared" si="9"/>
        <v>-2</v>
      </c>
    </row>
    <row r="595" spans="1:9" x14ac:dyDescent="0.25">
      <c r="A595" s="152">
        <v>41192</v>
      </c>
      <c r="B595" s="90" t="s">
        <v>38</v>
      </c>
      <c r="C595" s="90" t="s">
        <v>264</v>
      </c>
      <c r="D595" s="144" t="s">
        <v>528</v>
      </c>
      <c r="E595" s="144">
        <v>5</v>
      </c>
      <c r="F595" s="144">
        <v>3</v>
      </c>
      <c r="G595" s="144"/>
      <c r="H595" s="144"/>
      <c r="I595" s="137">
        <f t="shared" si="9"/>
        <v>2</v>
      </c>
    </row>
    <row r="596" spans="1:9" x14ac:dyDescent="0.25">
      <c r="A596" s="152">
        <v>41192</v>
      </c>
      <c r="B596" s="90" t="s">
        <v>139</v>
      </c>
      <c r="C596" s="90" t="s">
        <v>39</v>
      </c>
      <c r="D596" s="144" t="s">
        <v>527</v>
      </c>
      <c r="E596" s="144">
        <v>3</v>
      </c>
      <c r="F596" s="144">
        <v>6</v>
      </c>
      <c r="G596" s="144"/>
      <c r="H596" s="144"/>
      <c r="I596" s="137">
        <f t="shared" si="9"/>
        <v>-3</v>
      </c>
    </row>
    <row r="597" spans="1:9" x14ac:dyDescent="0.25">
      <c r="A597" s="152">
        <v>41192</v>
      </c>
      <c r="B597" s="90" t="s">
        <v>161</v>
      </c>
      <c r="C597" s="90" t="s">
        <v>91</v>
      </c>
      <c r="D597" s="144" t="s">
        <v>528</v>
      </c>
      <c r="E597" s="144">
        <v>6</v>
      </c>
      <c r="F597" s="144">
        <v>1</v>
      </c>
      <c r="G597" s="144"/>
      <c r="H597" s="144"/>
      <c r="I597" s="137">
        <f t="shared" si="9"/>
        <v>5</v>
      </c>
    </row>
    <row r="598" spans="1:9" x14ac:dyDescent="0.25">
      <c r="A598" s="152">
        <v>41192</v>
      </c>
      <c r="B598" s="90" t="s">
        <v>183</v>
      </c>
      <c r="C598" s="90" t="s">
        <v>118</v>
      </c>
      <c r="D598" s="144" t="s">
        <v>528</v>
      </c>
      <c r="E598" s="144">
        <v>7</v>
      </c>
      <c r="F598" s="144">
        <v>5</v>
      </c>
      <c r="G598" s="144"/>
      <c r="H598" s="144"/>
      <c r="I598" s="137">
        <f t="shared" si="9"/>
        <v>2</v>
      </c>
    </row>
    <row r="599" spans="1:9" x14ac:dyDescent="0.25">
      <c r="A599" s="152">
        <v>41192</v>
      </c>
      <c r="B599" s="90" t="s">
        <v>39</v>
      </c>
      <c r="C599" s="90" t="s">
        <v>139</v>
      </c>
      <c r="D599" s="144" t="s">
        <v>528</v>
      </c>
      <c r="E599" s="144">
        <v>6</v>
      </c>
      <c r="F599" s="144">
        <v>3</v>
      </c>
      <c r="G599" s="144"/>
      <c r="H599" s="144"/>
      <c r="I599" s="137">
        <f t="shared" si="9"/>
        <v>3</v>
      </c>
    </row>
    <row r="600" spans="1:9" x14ac:dyDescent="0.25">
      <c r="A600" s="152">
        <v>41192</v>
      </c>
      <c r="B600" s="90" t="s">
        <v>91</v>
      </c>
      <c r="C600" s="90" t="s">
        <v>161</v>
      </c>
      <c r="D600" s="144" t="s">
        <v>527</v>
      </c>
      <c r="E600" s="144">
        <v>1</v>
      </c>
      <c r="F600" s="144">
        <v>6</v>
      </c>
      <c r="G600" s="144"/>
      <c r="H600" s="144"/>
      <c r="I600" s="137">
        <f t="shared" si="9"/>
        <v>-5</v>
      </c>
    </row>
    <row r="601" spans="1:9" x14ac:dyDescent="0.25">
      <c r="A601" s="152">
        <v>41192</v>
      </c>
      <c r="B601" s="90" t="s">
        <v>118</v>
      </c>
      <c r="C601" s="90" t="s">
        <v>183</v>
      </c>
      <c r="D601" s="144" t="s">
        <v>527</v>
      </c>
      <c r="E601" s="144">
        <v>5</v>
      </c>
      <c r="F601" s="144">
        <v>7</v>
      </c>
      <c r="G601" s="144"/>
      <c r="H601" s="144"/>
      <c r="I601" s="137">
        <f t="shared" si="9"/>
        <v>-2</v>
      </c>
    </row>
    <row r="602" spans="1:9" x14ac:dyDescent="0.25">
      <c r="A602" s="152">
        <v>41199</v>
      </c>
      <c r="B602" s="90" t="s">
        <v>118</v>
      </c>
      <c r="C602" s="90" t="s">
        <v>38</v>
      </c>
      <c r="D602" s="144" t="s">
        <v>528</v>
      </c>
      <c r="E602" s="144">
        <v>8</v>
      </c>
      <c r="F602" s="144">
        <v>4</v>
      </c>
      <c r="G602" s="144"/>
      <c r="H602" s="144"/>
      <c r="I602" s="137">
        <f t="shared" si="9"/>
        <v>4</v>
      </c>
    </row>
    <row r="603" spans="1:9" x14ac:dyDescent="0.25">
      <c r="A603" s="152">
        <v>41199</v>
      </c>
      <c r="B603" s="90" t="s">
        <v>139</v>
      </c>
      <c r="C603" s="90" t="s">
        <v>264</v>
      </c>
      <c r="D603" s="144" t="s">
        <v>527</v>
      </c>
      <c r="E603" s="144">
        <v>3</v>
      </c>
      <c r="F603" s="144">
        <v>4</v>
      </c>
      <c r="G603" s="144"/>
      <c r="H603" s="144"/>
      <c r="I603" s="137">
        <f t="shared" si="9"/>
        <v>-1</v>
      </c>
    </row>
    <row r="604" spans="1:9" x14ac:dyDescent="0.25">
      <c r="A604" s="152">
        <v>41199</v>
      </c>
      <c r="B604" s="90" t="s">
        <v>161</v>
      </c>
      <c r="C604" s="90" t="s">
        <v>39</v>
      </c>
      <c r="D604" s="144" t="s">
        <v>528</v>
      </c>
      <c r="E604" s="144">
        <v>3</v>
      </c>
      <c r="F604" s="144">
        <v>1</v>
      </c>
      <c r="G604" s="144"/>
      <c r="H604" s="144"/>
      <c r="I604" s="137">
        <f t="shared" si="9"/>
        <v>2</v>
      </c>
    </row>
    <row r="605" spans="1:9" x14ac:dyDescent="0.25">
      <c r="A605" s="152">
        <v>41199</v>
      </c>
      <c r="B605" s="90" t="s">
        <v>183</v>
      </c>
      <c r="C605" s="90" t="s">
        <v>91</v>
      </c>
      <c r="D605" s="144" t="s">
        <v>528</v>
      </c>
      <c r="E605" s="144">
        <v>9</v>
      </c>
      <c r="F605" s="144">
        <v>4</v>
      </c>
      <c r="G605" s="144"/>
      <c r="H605" s="144"/>
      <c r="I605" s="137">
        <f t="shared" si="9"/>
        <v>5</v>
      </c>
    </row>
    <row r="606" spans="1:9" x14ac:dyDescent="0.25">
      <c r="A606" s="152">
        <v>41199</v>
      </c>
      <c r="B606" s="90" t="s">
        <v>38</v>
      </c>
      <c r="C606" s="90" t="s">
        <v>118</v>
      </c>
      <c r="D606" s="144" t="s">
        <v>527</v>
      </c>
      <c r="E606" s="144">
        <v>4</v>
      </c>
      <c r="F606" s="144">
        <v>8</v>
      </c>
      <c r="G606" s="144"/>
      <c r="H606" s="144"/>
      <c r="I606" s="137">
        <f t="shared" si="9"/>
        <v>-4</v>
      </c>
    </row>
    <row r="607" spans="1:9" x14ac:dyDescent="0.25">
      <c r="A607" s="152">
        <v>41199</v>
      </c>
      <c r="B607" s="90" t="s">
        <v>264</v>
      </c>
      <c r="C607" s="90" t="s">
        <v>139</v>
      </c>
      <c r="D607" s="144" t="s">
        <v>528</v>
      </c>
      <c r="E607" s="144">
        <v>4</v>
      </c>
      <c r="F607" s="144">
        <v>3</v>
      </c>
      <c r="G607" s="144"/>
      <c r="H607" s="144"/>
      <c r="I607" s="137">
        <f t="shared" si="9"/>
        <v>1</v>
      </c>
    </row>
    <row r="608" spans="1:9" x14ac:dyDescent="0.25">
      <c r="A608" s="152">
        <v>41199</v>
      </c>
      <c r="B608" s="90" t="s">
        <v>39</v>
      </c>
      <c r="C608" s="90" t="s">
        <v>161</v>
      </c>
      <c r="D608" s="144" t="s">
        <v>527</v>
      </c>
      <c r="E608" s="144">
        <v>1</v>
      </c>
      <c r="F608" s="144">
        <v>3</v>
      </c>
      <c r="G608" s="144"/>
      <c r="H608" s="144"/>
      <c r="I608" s="137">
        <f t="shared" si="9"/>
        <v>-2</v>
      </c>
    </row>
    <row r="609" spans="1:9" x14ac:dyDescent="0.25">
      <c r="A609" s="152">
        <v>41199</v>
      </c>
      <c r="B609" s="90" t="s">
        <v>91</v>
      </c>
      <c r="C609" s="90" t="s">
        <v>183</v>
      </c>
      <c r="D609" s="144" t="s">
        <v>527</v>
      </c>
      <c r="E609" s="144">
        <v>4</v>
      </c>
      <c r="F609" s="144">
        <v>9</v>
      </c>
      <c r="G609" s="144"/>
      <c r="H609" s="144"/>
      <c r="I609" s="137">
        <f t="shared" si="9"/>
        <v>-5</v>
      </c>
    </row>
    <row r="610" spans="1:9" x14ac:dyDescent="0.25">
      <c r="A610" s="152">
        <v>41206</v>
      </c>
      <c r="B610" s="90" t="s">
        <v>91</v>
      </c>
      <c r="C610" s="90" t="s">
        <v>38</v>
      </c>
      <c r="D610" s="144" t="s">
        <v>527</v>
      </c>
      <c r="E610" s="144">
        <v>2</v>
      </c>
      <c r="F610" s="144">
        <v>3</v>
      </c>
      <c r="G610" s="144"/>
      <c r="H610" s="144"/>
      <c r="I610" s="137">
        <f t="shared" si="9"/>
        <v>-1</v>
      </c>
    </row>
    <row r="611" spans="1:9" x14ac:dyDescent="0.25">
      <c r="A611" s="152">
        <v>41206</v>
      </c>
      <c r="B611" s="90" t="s">
        <v>118</v>
      </c>
      <c r="C611" s="90" t="s">
        <v>264</v>
      </c>
      <c r="D611" s="144" t="s">
        <v>528</v>
      </c>
      <c r="E611" s="144">
        <v>4</v>
      </c>
      <c r="F611" s="144">
        <v>3</v>
      </c>
      <c r="G611" s="144"/>
      <c r="H611" s="144"/>
      <c r="I611" s="137">
        <f t="shared" si="9"/>
        <v>1</v>
      </c>
    </row>
    <row r="612" spans="1:9" x14ac:dyDescent="0.25">
      <c r="A612" s="152">
        <v>41206</v>
      </c>
      <c r="B612" s="90" t="s">
        <v>183</v>
      </c>
      <c r="C612" s="90" t="s">
        <v>39</v>
      </c>
      <c r="D612" s="144" t="s">
        <v>542</v>
      </c>
      <c r="E612" s="144">
        <v>3</v>
      </c>
      <c r="F612" s="144">
        <v>3</v>
      </c>
      <c r="G612" s="144" t="s">
        <v>543</v>
      </c>
      <c r="H612" s="144"/>
      <c r="I612" s="137">
        <f t="shared" si="9"/>
        <v>0</v>
      </c>
    </row>
    <row r="613" spans="1:9" x14ac:dyDescent="0.25">
      <c r="A613" s="152">
        <v>41206</v>
      </c>
      <c r="B613" s="90" t="s">
        <v>38</v>
      </c>
      <c r="C613" s="90" t="s">
        <v>91</v>
      </c>
      <c r="D613" s="144" t="s">
        <v>528</v>
      </c>
      <c r="E613" s="144">
        <v>3</v>
      </c>
      <c r="F613" s="144">
        <v>2</v>
      </c>
      <c r="G613" s="144"/>
      <c r="H613" s="144"/>
      <c r="I613" s="137">
        <f t="shared" si="9"/>
        <v>1</v>
      </c>
    </row>
    <row r="614" spans="1:9" x14ac:dyDescent="0.25">
      <c r="A614" s="152">
        <v>41206</v>
      </c>
      <c r="B614" s="90" t="s">
        <v>264</v>
      </c>
      <c r="C614" s="90" t="s">
        <v>118</v>
      </c>
      <c r="D614" s="144" t="s">
        <v>527</v>
      </c>
      <c r="E614" s="144">
        <v>3</v>
      </c>
      <c r="F614" s="144">
        <v>4</v>
      </c>
      <c r="G614" s="144"/>
      <c r="H614" s="144"/>
      <c r="I614" s="137">
        <f t="shared" si="9"/>
        <v>-1</v>
      </c>
    </row>
    <row r="615" spans="1:9" x14ac:dyDescent="0.25">
      <c r="A615" s="152">
        <v>41206</v>
      </c>
      <c r="B615" s="90" t="s">
        <v>161</v>
      </c>
      <c r="C615" s="90" t="s">
        <v>139</v>
      </c>
      <c r="D615" s="144" t="s">
        <v>528</v>
      </c>
      <c r="E615" s="144">
        <v>3</v>
      </c>
      <c r="F615" s="144">
        <v>2</v>
      </c>
      <c r="G615" s="144"/>
      <c r="H615" s="144"/>
      <c r="I615" s="137">
        <f t="shared" si="9"/>
        <v>1</v>
      </c>
    </row>
    <row r="616" spans="1:9" x14ac:dyDescent="0.25">
      <c r="A616" s="152">
        <v>41206</v>
      </c>
      <c r="B616" s="90" t="s">
        <v>139</v>
      </c>
      <c r="C616" s="90" t="s">
        <v>161</v>
      </c>
      <c r="D616" s="144" t="s">
        <v>527</v>
      </c>
      <c r="E616" s="144">
        <v>2</v>
      </c>
      <c r="F616" s="144">
        <v>3</v>
      </c>
      <c r="G616" s="144"/>
      <c r="H616" s="144"/>
      <c r="I616" s="137">
        <f t="shared" si="9"/>
        <v>-1</v>
      </c>
    </row>
    <row r="617" spans="1:9" x14ac:dyDescent="0.25">
      <c r="A617" s="152">
        <v>41206</v>
      </c>
      <c r="B617" s="90" t="s">
        <v>39</v>
      </c>
      <c r="C617" s="90" t="s">
        <v>183</v>
      </c>
      <c r="D617" s="144" t="s">
        <v>387</v>
      </c>
      <c r="E617" s="144">
        <v>3</v>
      </c>
      <c r="F617" s="144">
        <v>3</v>
      </c>
      <c r="G617" s="144" t="s">
        <v>543</v>
      </c>
      <c r="H617" s="144"/>
      <c r="I617" s="137">
        <f t="shared" si="9"/>
        <v>0</v>
      </c>
    </row>
    <row r="618" spans="1:9" x14ac:dyDescent="0.25">
      <c r="A618" s="152">
        <v>41213</v>
      </c>
      <c r="B618" s="90" t="s">
        <v>39</v>
      </c>
      <c r="C618" s="90" t="s">
        <v>38</v>
      </c>
      <c r="D618" s="144" t="s">
        <v>527</v>
      </c>
      <c r="E618" s="144">
        <v>3</v>
      </c>
      <c r="F618" s="144">
        <v>4</v>
      </c>
      <c r="G618" s="144"/>
      <c r="H618" s="144"/>
      <c r="I618" s="137">
        <f t="shared" si="9"/>
        <v>-1</v>
      </c>
    </row>
    <row r="619" spans="1:9" x14ac:dyDescent="0.25">
      <c r="A619" s="152">
        <v>41213</v>
      </c>
      <c r="B619" s="90" t="s">
        <v>161</v>
      </c>
      <c r="C619" s="90" t="s">
        <v>264</v>
      </c>
      <c r="D619" s="144" t="s">
        <v>528</v>
      </c>
      <c r="E619" s="144">
        <v>6</v>
      </c>
      <c r="F619" s="144">
        <v>1</v>
      </c>
      <c r="G619" s="144"/>
      <c r="H619" s="144"/>
      <c r="I619" s="137">
        <f t="shared" si="9"/>
        <v>5</v>
      </c>
    </row>
    <row r="620" spans="1:9" x14ac:dyDescent="0.25">
      <c r="A620" s="152">
        <v>41213</v>
      </c>
      <c r="B620" s="90" t="s">
        <v>38</v>
      </c>
      <c r="C620" s="90" t="s">
        <v>39</v>
      </c>
      <c r="D620" s="144" t="s">
        <v>528</v>
      </c>
      <c r="E620" s="144">
        <v>4</v>
      </c>
      <c r="F620" s="144">
        <v>3</v>
      </c>
      <c r="G620" s="144"/>
      <c r="H620" s="144"/>
      <c r="I620" s="137">
        <f t="shared" si="9"/>
        <v>1</v>
      </c>
    </row>
    <row r="621" spans="1:9" x14ac:dyDescent="0.25">
      <c r="A621" s="152">
        <v>41213</v>
      </c>
      <c r="B621" s="90" t="s">
        <v>118</v>
      </c>
      <c r="C621" s="90" t="s">
        <v>91</v>
      </c>
      <c r="D621" s="144" t="s">
        <v>527</v>
      </c>
      <c r="E621" s="144">
        <v>4</v>
      </c>
      <c r="F621" s="144">
        <v>5</v>
      </c>
      <c r="G621" s="144"/>
      <c r="H621" s="144"/>
      <c r="I621" s="137">
        <f t="shared" si="9"/>
        <v>-1</v>
      </c>
    </row>
    <row r="622" spans="1:9" x14ac:dyDescent="0.25">
      <c r="A622" s="152">
        <v>41213</v>
      </c>
      <c r="B622" s="90" t="s">
        <v>91</v>
      </c>
      <c r="C622" s="90" t="s">
        <v>118</v>
      </c>
      <c r="D622" s="144" t="s">
        <v>528</v>
      </c>
      <c r="E622" s="144">
        <v>5</v>
      </c>
      <c r="F622" s="144">
        <v>4</v>
      </c>
      <c r="G622" s="144"/>
      <c r="H622" s="144"/>
      <c r="I622" s="137">
        <f t="shared" si="9"/>
        <v>1</v>
      </c>
    </row>
    <row r="623" spans="1:9" x14ac:dyDescent="0.25">
      <c r="A623" s="152">
        <v>41213</v>
      </c>
      <c r="B623" s="90" t="s">
        <v>183</v>
      </c>
      <c r="C623" s="90" t="s">
        <v>139</v>
      </c>
      <c r="D623" s="144" t="s">
        <v>528</v>
      </c>
      <c r="E623" s="144">
        <v>8</v>
      </c>
      <c r="F623" s="144">
        <v>1</v>
      </c>
      <c r="G623" s="144"/>
      <c r="H623" s="144"/>
      <c r="I623" s="137">
        <f t="shared" si="9"/>
        <v>7</v>
      </c>
    </row>
    <row r="624" spans="1:9" x14ac:dyDescent="0.25">
      <c r="A624" s="152">
        <v>41213</v>
      </c>
      <c r="B624" s="90" t="s">
        <v>264</v>
      </c>
      <c r="C624" s="90" t="s">
        <v>161</v>
      </c>
      <c r="D624" s="144" t="s">
        <v>527</v>
      </c>
      <c r="E624" s="144">
        <v>1</v>
      </c>
      <c r="F624" s="144">
        <v>6</v>
      </c>
      <c r="G624" s="144"/>
      <c r="H624" s="144"/>
      <c r="I624" s="137">
        <f t="shared" si="9"/>
        <v>-5</v>
      </c>
    </row>
    <row r="625" spans="1:9" x14ac:dyDescent="0.25">
      <c r="A625" s="152">
        <v>41213</v>
      </c>
      <c r="B625" s="90" t="s">
        <v>139</v>
      </c>
      <c r="C625" s="90" t="s">
        <v>183</v>
      </c>
      <c r="D625" s="144" t="s">
        <v>527</v>
      </c>
      <c r="E625" s="144">
        <v>1</v>
      </c>
      <c r="F625" s="144">
        <v>8</v>
      </c>
      <c r="G625" s="144"/>
      <c r="H625" s="144"/>
      <c r="I625" s="137">
        <f t="shared" si="9"/>
        <v>-7</v>
      </c>
    </row>
    <row r="626" spans="1:9" x14ac:dyDescent="0.25">
      <c r="A626" s="152">
        <v>41220</v>
      </c>
      <c r="B626" s="90" t="s">
        <v>139</v>
      </c>
      <c r="C626" s="90" t="s">
        <v>38</v>
      </c>
      <c r="D626" s="144" t="s">
        <v>527</v>
      </c>
      <c r="E626" s="144">
        <v>1</v>
      </c>
      <c r="F626" s="144">
        <v>6</v>
      </c>
      <c r="G626" s="144"/>
      <c r="H626" s="144"/>
      <c r="I626" s="137">
        <f t="shared" si="9"/>
        <v>-5</v>
      </c>
    </row>
    <row r="627" spans="1:9" x14ac:dyDescent="0.25">
      <c r="A627" s="152">
        <v>41220</v>
      </c>
      <c r="B627" s="90" t="s">
        <v>91</v>
      </c>
      <c r="C627" s="90" t="s">
        <v>264</v>
      </c>
      <c r="D627" s="144" t="s">
        <v>528</v>
      </c>
      <c r="E627" s="144">
        <v>3</v>
      </c>
      <c r="F627" s="144">
        <v>2</v>
      </c>
      <c r="G627" s="144"/>
      <c r="H627" s="144"/>
      <c r="I627" s="137">
        <f t="shared" si="9"/>
        <v>1</v>
      </c>
    </row>
    <row r="628" spans="1:9" x14ac:dyDescent="0.25">
      <c r="A628" s="152">
        <v>41220</v>
      </c>
      <c r="B628" s="90" t="s">
        <v>118</v>
      </c>
      <c r="C628" s="90" t="s">
        <v>39</v>
      </c>
      <c r="D628" s="144" t="s">
        <v>387</v>
      </c>
      <c r="E628" s="144">
        <v>1</v>
      </c>
      <c r="F628" s="144">
        <v>1</v>
      </c>
      <c r="G628" s="144" t="s">
        <v>543</v>
      </c>
      <c r="H628" s="144"/>
      <c r="I628" s="137">
        <f t="shared" si="9"/>
        <v>0</v>
      </c>
    </row>
    <row r="629" spans="1:9" x14ac:dyDescent="0.25">
      <c r="A629" s="152">
        <v>41220</v>
      </c>
      <c r="B629" s="90" t="s">
        <v>264</v>
      </c>
      <c r="C629" s="90" t="s">
        <v>91</v>
      </c>
      <c r="D629" s="144" t="s">
        <v>527</v>
      </c>
      <c r="E629" s="144">
        <v>2</v>
      </c>
      <c r="F629" s="144">
        <v>3</v>
      </c>
      <c r="G629" s="144"/>
      <c r="H629" s="144"/>
      <c r="I629" s="137">
        <f t="shared" si="9"/>
        <v>-1</v>
      </c>
    </row>
    <row r="630" spans="1:9" x14ac:dyDescent="0.25">
      <c r="A630" s="152">
        <v>41220</v>
      </c>
      <c r="B630" s="90" t="s">
        <v>39</v>
      </c>
      <c r="C630" s="90" t="s">
        <v>118</v>
      </c>
      <c r="D630" s="144" t="s">
        <v>542</v>
      </c>
      <c r="E630" s="144">
        <v>1</v>
      </c>
      <c r="F630" s="144">
        <v>1</v>
      </c>
      <c r="G630" s="144" t="s">
        <v>543</v>
      </c>
      <c r="H630" s="144"/>
      <c r="I630" s="137">
        <f t="shared" si="9"/>
        <v>0</v>
      </c>
    </row>
    <row r="631" spans="1:9" x14ac:dyDescent="0.25">
      <c r="A631" s="152">
        <v>41220</v>
      </c>
      <c r="B631" s="90" t="s">
        <v>38</v>
      </c>
      <c r="C631" s="90" t="s">
        <v>139</v>
      </c>
      <c r="D631" s="144" t="s">
        <v>528</v>
      </c>
      <c r="E631" s="144">
        <v>6</v>
      </c>
      <c r="F631" s="144">
        <v>1</v>
      </c>
      <c r="G631" s="144"/>
      <c r="H631" s="144"/>
      <c r="I631" s="137">
        <f t="shared" si="9"/>
        <v>5</v>
      </c>
    </row>
    <row r="632" spans="1:9" x14ac:dyDescent="0.25">
      <c r="A632" s="152">
        <v>41220</v>
      </c>
      <c r="B632" s="90" t="s">
        <v>183</v>
      </c>
      <c r="C632" s="90" t="s">
        <v>161</v>
      </c>
      <c r="D632" s="144" t="s">
        <v>542</v>
      </c>
      <c r="E632" s="144">
        <v>2</v>
      </c>
      <c r="F632" s="144">
        <v>2</v>
      </c>
      <c r="G632" s="144" t="s">
        <v>543</v>
      </c>
      <c r="H632" s="144"/>
      <c r="I632" s="137">
        <f t="shared" si="9"/>
        <v>0</v>
      </c>
    </row>
    <row r="633" spans="1:9" x14ac:dyDescent="0.25">
      <c r="A633" s="152">
        <v>41220</v>
      </c>
      <c r="B633" s="90" t="s">
        <v>161</v>
      </c>
      <c r="C633" s="90" t="s">
        <v>183</v>
      </c>
      <c r="D633" s="144" t="s">
        <v>387</v>
      </c>
      <c r="E633" s="144">
        <v>2</v>
      </c>
      <c r="F633" s="144">
        <v>2</v>
      </c>
      <c r="G633" s="144" t="s">
        <v>543</v>
      </c>
      <c r="H633" s="144"/>
      <c r="I633" s="137">
        <f t="shared" si="9"/>
        <v>0</v>
      </c>
    </row>
    <row r="634" spans="1:9" x14ac:dyDescent="0.25">
      <c r="A634" s="152">
        <v>41227</v>
      </c>
      <c r="B634" s="90" t="s">
        <v>161</v>
      </c>
      <c r="C634" s="90" t="s">
        <v>38</v>
      </c>
      <c r="D634" s="144" t="s">
        <v>527</v>
      </c>
      <c r="E634" s="144">
        <v>3</v>
      </c>
      <c r="F634" s="144">
        <v>4</v>
      </c>
      <c r="G634" s="144"/>
      <c r="H634" s="144"/>
      <c r="I634" s="137">
        <f t="shared" si="9"/>
        <v>-1</v>
      </c>
    </row>
    <row r="635" spans="1:9" x14ac:dyDescent="0.25">
      <c r="A635" s="152">
        <v>41227</v>
      </c>
      <c r="B635" s="90" t="s">
        <v>183</v>
      </c>
      <c r="C635" s="90" t="s">
        <v>264</v>
      </c>
      <c r="D635" s="144" t="s">
        <v>528</v>
      </c>
      <c r="E635" s="144">
        <v>9</v>
      </c>
      <c r="F635" s="144">
        <v>3</v>
      </c>
      <c r="G635" s="144"/>
      <c r="H635" s="144"/>
      <c r="I635" s="137">
        <f t="shared" si="9"/>
        <v>6</v>
      </c>
    </row>
    <row r="636" spans="1:9" x14ac:dyDescent="0.25">
      <c r="A636" s="152">
        <v>41227</v>
      </c>
      <c r="B636" s="90" t="s">
        <v>91</v>
      </c>
      <c r="C636" s="90" t="s">
        <v>39</v>
      </c>
      <c r="D636" s="144" t="s">
        <v>527</v>
      </c>
      <c r="E636" s="144">
        <v>0</v>
      </c>
      <c r="F636" s="144">
        <v>5</v>
      </c>
      <c r="G636" s="144"/>
      <c r="H636" s="144"/>
      <c r="I636" s="137">
        <f t="shared" si="9"/>
        <v>-5</v>
      </c>
    </row>
    <row r="637" spans="1:9" x14ac:dyDescent="0.25">
      <c r="A637" s="152">
        <v>41227</v>
      </c>
      <c r="B637" s="90" t="s">
        <v>39</v>
      </c>
      <c r="C637" s="90" t="s">
        <v>91</v>
      </c>
      <c r="D637" s="144" t="s">
        <v>528</v>
      </c>
      <c r="E637" s="144">
        <v>5</v>
      </c>
      <c r="F637" s="144">
        <v>0</v>
      </c>
      <c r="G637" s="144"/>
      <c r="H637" s="144"/>
      <c r="I637" s="137">
        <f t="shared" si="9"/>
        <v>5</v>
      </c>
    </row>
    <row r="638" spans="1:9" x14ac:dyDescent="0.25">
      <c r="A638" s="152">
        <v>41227</v>
      </c>
      <c r="B638" s="90" t="s">
        <v>139</v>
      </c>
      <c r="C638" s="90" t="s">
        <v>118</v>
      </c>
      <c r="D638" s="144" t="s">
        <v>527</v>
      </c>
      <c r="E638" s="144">
        <v>0</v>
      </c>
      <c r="F638" s="144">
        <v>3</v>
      </c>
      <c r="G638" s="144"/>
      <c r="H638" s="144"/>
      <c r="I638" s="137">
        <f t="shared" si="9"/>
        <v>-3</v>
      </c>
    </row>
    <row r="639" spans="1:9" x14ac:dyDescent="0.25">
      <c r="A639" s="152">
        <v>41227</v>
      </c>
      <c r="B639" s="90" t="s">
        <v>118</v>
      </c>
      <c r="C639" s="90" t="s">
        <v>139</v>
      </c>
      <c r="D639" s="144" t="s">
        <v>528</v>
      </c>
      <c r="E639" s="144">
        <v>3</v>
      </c>
      <c r="F639" s="144">
        <v>0</v>
      </c>
      <c r="G639" s="144"/>
      <c r="H639" s="144"/>
      <c r="I639" s="137">
        <f t="shared" si="9"/>
        <v>3</v>
      </c>
    </row>
    <row r="640" spans="1:9" x14ac:dyDescent="0.25">
      <c r="A640" s="152">
        <v>41227</v>
      </c>
      <c r="B640" s="90" t="s">
        <v>38</v>
      </c>
      <c r="C640" s="90" t="s">
        <v>161</v>
      </c>
      <c r="D640" s="144" t="s">
        <v>528</v>
      </c>
      <c r="E640" s="144">
        <v>4</v>
      </c>
      <c r="F640" s="144">
        <v>3</v>
      </c>
      <c r="G640" s="144"/>
      <c r="H640" s="144"/>
      <c r="I640" s="137">
        <f t="shared" si="9"/>
        <v>1</v>
      </c>
    </row>
    <row r="641" spans="1:9" x14ac:dyDescent="0.25">
      <c r="A641" s="152">
        <v>41227</v>
      </c>
      <c r="B641" s="90" t="s">
        <v>264</v>
      </c>
      <c r="C641" s="90" t="s">
        <v>183</v>
      </c>
      <c r="D641" s="144" t="s">
        <v>527</v>
      </c>
      <c r="E641" s="144">
        <v>3</v>
      </c>
      <c r="F641" s="144">
        <v>9</v>
      </c>
      <c r="G641" s="144"/>
      <c r="H641" s="144"/>
      <c r="I641" s="137">
        <f t="shared" si="9"/>
        <v>-6</v>
      </c>
    </row>
    <row r="642" spans="1:9" x14ac:dyDescent="0.25">
      <c r="A642" s="152">
        <v>41241</v>
      </c>
      <c r="B642" s="90" t="s">
        <v>183</v>
      </c>
      <c r="C642" s="90" t="s">
        <v>38</v>
      </c>
      <c r="D642" s="144" t="s">
        <v>528</v>
      </c>
      <c r="E642" s="144">
        <v>8</v>
      </c>
      <c r="F642" s="144">
        <v>7</v>
      </c>
      <c r="G642" s="144"/>
      <c r="H642" s="144"/>
      <c r="I642" s="137">
        <f t="shared" si="9"/>
        <v>1</v>
      </c>
    </row>
    <row r="643" spans="1:9" x14ac:dyDescent="0.25">
      <c r="A643" s="152">
        <v>41241</v>
      </c>
      <c r="B643" s="90" t="s">
        <v>39</v>
      </c>
      <c r="C643" s="90" t="s">
        <v>264</v>
      </c>
      <c r="D643" s="144" t="s">
        <v>528</v>
      </c>
      <c r="E643" s="144">
        <v>7</v>
      </c>
      <c r="F643" s="144">
        <v>4</v>
      </c>
      <c r="G643" s="144"/>
      <c r="H643" s="144"/>
      <c r="I643" s="137">
        <f t="shared" ref="I643:I706" si="10">E643-F643</f>
        <v>3</v>
      </c>
    </row>
    <row r="644" spans="1:9" x14ac:dyDescent="0.25">
      <c r="A644" s="152">
        <v>41241</v>
      </c>
      <c r="B644" s="90" t="s">
        <v>264</v>
      </c>
      <c r="C644" s="90" t="s">
        <v>39</v>
      </c>
      <c r="D644" s="144" t="s">
        <v>527</v>
      </c>
      <c r="E644" s="144">
        <v>4</v>
      </c>
      <c r="F644" s="144">
        <v>7</v>
      </c>
      <c r="G644" s="144"/>
      <c r="H644" s="144"/>
      <c r="I644" s="137">
        <f t="shared" si="10"/>
        <v>-3</v>
      </c>
    </row>
    <row r="645" spans="1:9" x14ac:dyDescent="0.25">
      <c r="A645" s="152">
        <v>41241</v>
      </c>
      <c r="B645" s="90" t="s">
        <v>139</v>
      </c>
      <c r="C645" s="90" t="s">
        <v>91</v>
      </c>
      <c r="D645" s="144" t="s">
        <v>527</v>
      </c>
      <c r="E645" s="144">
        <v>3</v>
      </c>
      <c r="F645" s="144">
        <v>7</v>
      </c>
      <c r="G645" s="144"/>
      <c r="H645" s="144"/>
      <c r="I645" s="137">
        <f t="shared" si="10"/>
        <v>-4</v>
      </c>
    </row>
    <row r="646" spans="1:9" x14ac:dyDescent="0.25">
      <c r="A646" s="152">
        <v>41241</v>
      </c>
      <c r="B646" s="90" t="s">
        <v>161</v>
      </c>
      <c r="C646" s="90" t="s">
        <v>118</v>
      </c>
      <c r="D646" s="144" t="s">
        <v>528</v>
      </c>
      <c r="E646" s="144">
        <v>1</v>
      </c>
      <c r="F646" s="144">
        <v>0</v>
      </c>
      <c r="G646" s="144"/>
      <c r="H646" s="144"/>
      <c r="I646" s="137">
        <f t="shared" si="10"/>
        <v>1</v>
      </c>
    </row>
    <row r="647" spans="1:9" x14ac:dyDescent="0.25">
      <c r="A647" s="152">
        <v>41241</v>
      </c>
      <c r="B647" s="90" t="s">
        <v>91</v>
      </c>
      <c r="C647" s="90" t="s">
        <v>139</v>
      </c>
      <c r="D647" s="144" t="s">
        <v>528</v>
      </c>
      <c r="E647" s="144">
        <v>7</v>
      </c>
      <c r="F647" s="144">
        <v>3</v>
      </c>
      <c r="G647" s="144"/>
      <c r="H647" s="144"/>
      <c r="I647" s="137">
        <f t="shared" si="10"/>
        <v>4</v>
      </c>
    </row>
    <row r="648" spans="1:9" x14ac:dyDescent="0.25">
      <c r="A648" s="152">
        <v>41241</v>
      </c>
      <c r="B648" s="90" t="s">
        <v>118</v>
      </c>
      <c r="C648" s="90" t="s">
        <v>161</v>
      </c>
      <c r="D648" s="144" t="s">
        <v>527</v>
      </c>
      <c r="E648" s="144">
        <v>0</v>
      </c>
      <c r="F648" s="144">
        <v>1</v>
      </c>
      <c r="G648" s="144"/>
      <c r="H648" s="144"/>
      <c r="I648" s="137">
        <f t="shared" si="10"/>
        <v>-1</v>
      </c>
    </row>
    <row r="649" spans="1:9" x14ac:dyDescent="0.25">
      <c r="A649" s="152">
        <v>41241</v>
      </c>
      <c r="B649" s="90" t="s">
        <v>38</v>
      </c>
      <c r="C649" s="90" t="s">
        <v>183</v>
      </c>
      <c r="D649" s="144" t="s">
        <v>527</v>
      </c>
      <c r="E649" s="144">
        <v>7</v>
      </c>
      <c r="F649" s="144">
        <v>8</v>
      </c>
      <c r="G649" s="144"/>
      <c r="H649" s="144"/>
      <c r="I649" s="137">
        <f t="shared" si="10"/>
        <v>-1</v>
      </c>
    </row>
    <row r="650" spans="1:9" x14ac:dyDescent="0.25">
      <c r="A650" s="152">
        <v>41248</v>
      </c>
      <c r="B650" s="90" t="s">
        <v>264</v>
      </c>
      <c r="C650" s="90" t="s">
        <v>38</v>
      </c>
      <c r="D650" s="144" t="s">
        <v>544</v>
      </c>
      <c r="E650" s="144">
        <v>0</v>
      </c>
      <c r="F650" s="144">
        <v>0</v>
      </c>
      <c r="G650" s="144" t="s">
        <v>545</v>
      </c>
      <c r="H650" s="144"/>
      <c r="I650" s="137">
        <f t="shared" si="10"/>
        <v>0</v>
      </c>
    </row>
    <row r="651" spans="1:9" x14ac:dyDescent="0.25">
      <c r="A651" s="152">
        <v>41248</v>
      </c>
      <c r="B651" s="90" t="s">
        <v>38</v>
      </c>
      <c r="C651" s="90" t="s">
        <v>264</v>
      </c>
      <c r="D651" s="144" t="s">
        <v>546</v>
      </c>
      <c r="E651" s="144">
        <v>0</v>
      </c>
      <c r="F651" s="144">
        <v>0</v>
      </c>
      <c r="G651" s="144" t="s">
        <v>545</v>
      </c>
      <c r="H651" s="144"/>
      <c r="I651" s="137">
        <f t="shared" si="10"/>
        <v>0</v>
      </c>
    </row>
    <row r="652" spans="1:9" x14ac:dyDescent="0.25">
      <c r="A652" s="152">
        <v>41248</v>
      </c>
      <c r="B652" s="90" t="s">
        <v>139</v>
      </c>
      <c r="C652" s="90" t="s">
        <v>39</v>
      </c>
      <c r="D652" s="144" t="s">
        <v>527</v>
      </c>
      <c r="E652" s="144">
        <v>3</v>
      </c>
      <c r="F652" s="144">
        <v>6</v>
      </c>
      <c r="G652" s="144"/>
      <c r="H652" s="144"/>
      <c r="I652" s="137">
        <f t="shared" si="10"/>
        <v>-3</v>
      </c>
    </row>
    <row r="653" spans="1:9" x14ac:dyDescent="0.25">
      <c r="A653" s="152">
        <v>41248</v>
      </c>
      <c r="B653" s="90" t="s">
        <v>161</v>
      </c>
      <c r="C653" s="90" t="s">
        <v>91</v>
      </c>
      <c r="D653" s="144" t="s">
        <v>528</v>
      </c>
      <c r="E653" s="144">
        <v>3</v>
      </c>
      <c r="F653" s="144">
        <v>1</v>
      </c>
      <c r="G653" s="144"/>
      <c r="H653" s="144"/>
      <c r="I653" s="137">
        <f t="shared" si="10"/>
        <v>2</v>
      </c>
    </row>
    <row r="654" spans="1:9" x14ac:dyDescent="0.25">
      <c r="A654" s="152">
        <v>41248</v>
      </c>
      <c r="B654" s="90" t="s">
        <v>183</v>
      </c>
      <c r="C654" s="90" t="s">
        <v>118</v>
      </c>
      <c r="D654" s="144" t="s">
        <v>528</v>
      </c>
      <c r="E654" s="144">
        <v>4</v>
      </c>
      <c r="F654" s="144">
        <v>3</v>
      </c>
      <c r="G654" s="144"/>
      <c r="H654" s="144"/>
      <c r="I654" s="137">
        <f t="shared" si="10"/>
        <v>1</v>
      </c>
    </row>
    <row r="655" spans="1:9" x14ac:dyDescent="0.25">
      <c r="A655" s="152">
        <v>41248</v>
      </c>
      <c r="B655" s="90" t="s">
        <v>39</v>
      </c>
      <c r="C655" s="90" t="s">
        <v>139</v>
      </c>
      <c r="D655" s="144" t="s">
        <v>528</v>
      </c>
      <c r="E655" s="144">
        <v>6</v>
      </c>
      <c r="F655" s="144">
        <v>3</v>
      </c>
      <c r="G655" s="144"/>
      <c r="H655" s="144"/>
      <c r="I655" s="137">
        <f t="shared" si="10"/>
        <v>3</v>
      </c>
    </row>
    <row r="656" spans="1:9" x14ac:dyDescent="0.25">
      <c r="A656" s="152">
        <v>41248</v>
      </c>
      <c r="B656" s="90" t="s">
        <v>91</v>
      </c>
      <c r="C656" s="90" t="s">
        <v>161</v>
      </c>
      <c r="D656" s="144" t="s">
        <v>527</v>
      </c>
      <c r="E656" s="144">
        <v>1</v>
      </c>
      <c r="F656" s="144">
        <v>3</v>
      </c>
      <c r="G656" s="144"/>
      <c r="H656" s="144"/>
      <c r="I656" s="137">
        <f t="shared" si="10"/>
        <v>-2</v>
      </c>
    </row>
    <row r="657" spans="1:9" x14ac:dyDescent="0.25">
      <c r="A657" s="152">
        <v>41248</v>
      </c>
      <c r="B657" s="90" t="s">
        <v>118</v>
      </c>
      <c r="C657" s="90" t="s">
        <v>183</v>
      </c>
      <c r="D657" s="144" t="s">
        <v>527</v>
      </c>
      <c r="E657" s="144">
        <v>3</v>
      </c>
      <c r="F657" s="144">
        <v>4</v>
      </c>
      <c r="G657" s="144"/>
      <c r="H657" s="144"/>
      <c r="I657" s="137">
        <f t="shared" si="10"/>
        <v>-1</v>
      </c>
    </row>
    <row r="658" spans="1:9" x14ac:dyDescent="0.25">
      <c r="A658" s="152">
        <v>41255</v>
      </c>
      <c r="B658" s="90" t="s">
        <v>118</v>
      </c>
      <c r="C658" s="90" t="s">
        <v>38</v>
      </c>
      <c r="D658" s="144" t="s">
        <v>528</v>
      </c>
      <c r="E658" s="144">
        <v>6</v>
      </c>
      <c r="F658" s="144">
        <v>4</v>
      </c>
      <c r="G658" s="144"/>
      <c r="H658" s="144"/>
      <c r="I658" s="137">
        <f t="shared" si="10"/>
        <v>2</v>
      </c>
    </row>
    <row r="659" spans="1:9" x14ac:dyDescent="0.25">
      <c r="A659" s="152">
        <v>41255</v>
      </c>
      <c r="B659" s="90" t="s">
        <v>139</v>
      </c>
      <c r="C659" s="90" t="s">
        <v>264</v>
      </c>
      <c r="D659" s="144" t="s">
        <v>527</v>
      </c>
      <c r="E659" s="144">
        <v>2</v>
      </c>
      <c r="F659" s="144">
        <v>3</v>
      </c>
      <c r="G659" s="144"/>
      <c r="H659" s="144"/>
      <c r="I659" s="137">
        <f t="shared" si="10"/>
        <v>-1</v>
      </c>
    </row>
    <row r="660" spans="1:9" x14ac:dyDescent="0.25">
      <c r="A660" s="152">
        <v>41255</v>
      </c>
      <c r="B660" s="90" t="s">
        <v>161</v>
      </c>
      <c r="C660" s="90" t="s">
        <v>39</v>
      </c>
      <c r="D660" s="144" t="s">
        <v>528</v>
      </c>
      <c r="E660" s="144">
        <v>2</v>
      </c>
      <c r="F660" s="144">
        <v>1</v>
      </c>
      <c r="G660" s="144"/>
      <c r="H660" s="144"/>
      <c r="I660" s="137">
        <f t="shared" si="10"/>
        <v>1</v>
      </c>
    </row>
    <row r="661" spans="1:9" x14ac:dyDescent="0.25">
      <c r="A661" s="152">
        <v>41255</v>
      </c>
      <c r="B661" s="90" t="s">
        <v>183</v>
      </c>
      <c r="C661" s="90" t="s">
        <v>91</v>
      </c>
      <c r="D661" s="144" t="s">
        <v>528</v>
      </c>
      <c r="E661" s="144">
        <v>7</v>
      </c>
      <c r="F661" s="144">
        <v>3</v>
      </c>
      <c r="G661" s="144"/>
      <c r="H661" s="144"/>
      <c r="I661" s="137">
        <f t="shared" si="10"/>
        <v>4</v>
      </c>
    </row>
    <row r="662" spans="1:9" x14ac:dyDescent="0.25">
      <c r="A662" s="152">
        <v>41255</v>
      </c>
      <c r="B662" s="90" t="s">
        <v>38</v>
      </c>
      <c r="C662" s="90" t="s">
        <v>118</v>
      </c>
      <c r="D662" s="144" t="s">
        <v>527</v>
      </c>
      <c r="E662" s="144">
        <v>4</v>
      </c>
      <c r="F662" s="144">
        <v>6</v>
      </c>
      <c r="G662" s="144"/>
      <c r="H662" s="144"/>
      <c r="I662" s="137">
        <f t="shared" si="10"/>
        <v>-2</v>
      </c>
    </row>
    <row r="663" spans="1:9" x14ac:dyDescent="0.25">
      <c r="A663" s="152">
        <v>41255</v>
      </c>
      <c r="B663" s="90" t="s">
        <v>264</v>
      </c>
      <c r="C663" s="90" t="s">
        <v>139</v>
      </c>
      <c r="D663" s="144" t="s">
        <v>528</v>
      </c>
      <c r="E663" s="144">
        <v>3</v>
      </c>
      <c r="F663" s="144">
        <v>2</v>
      </c>
      <c r="G663" s="144"/>
      <c r="H663" s="144"/>
      <c r="I663" s="137">
        <f t="shared" si="10"/>
        <v>1</v>
      </c>
    </row>
    <row r="664" spans="1:9" x14ac:dyDescent="0.25">
      <c r="A664" s="152">
        <v>41255</v>
      </c>
      <c r="B664" s="90" t="s">
        <v>39</v>
      </c>
      <c r="C664" s="90" t="s">
        <v>161</v>
      </c>
      <c r="D664" s="144" t="s">
        <v>527</v>
      </c>
      <c r="E664" s="144">
        <v>1</v>
      </c>
      <c r="F664" s="144">
        <v>2</v>
      </c>
      <c r="G664" s="144"/>
      <c r="H664" s="144"/>
      <c r="I664" s="137">
        <f t="shared" si="10"/>
        <v>-1</v>
      </c>
    </row>
    <row r="665" spans="1:9" x14ac:dyDescent="0.25">
      <c r="A665" s="152">
        <v>41255</v>
      </c>
      <c r="B665" s="90" t="s">
        <v>91</v>
      </c>
      <c r="C665" s="90" t="s">
        <v>183</v>
      </c>
      <c r="D665" s="144" t="s">
        <v>527</v>
      </c>
      <c r="E665" s="144">
        <v>3</v>
      </c>
      <c r="F665" s="144">
        <v>7</v>
      </c>
      <c r="G665" s="144"/>
      <c r="H665" s="144"/>
      <c r="I665" s="137">
        <f t="shared" si="10"/>
        <v>-4</v>
      </c>
    </row>
    <row r="666" spans="1:9" x14ac:dyDescent="0.25">
      <c r="A666" s="152">
        <v>41276</v>
      </c>
      <c r="B666" s="90" t="s">
        <v>39</v>
      </c>
      <c r="C666" s="90" t="s">
        <v>38</v>
      </c>
      <c r="D666" s="144" t="s">
        <v>527</v>
      </c>
      <c r="E666" s="144">
        <v>5</v>
      </c>
      <c r="F666" s="144">
        <v>6</v>
      </c>
      <c r="G666" s="144"/>
      <c r="H666" s="144"/>
      <c r="I666" s="137">
        <f t="shared" si="10"/>
        <v>-1</v>
      </c>
    </row>
    <row r="667" spans="1:9" x14ac:dyDescent="0.25">
      <c r="A667" s="152">
        <v>41276</v>
      </c>
      <c r="B667" s="90" t="s">
        <v>161</v>
      </c>
      <c r="C667" s="90" t="s">
        <v>264</v>
      </c>
      <c r="D667" s="144" t="s">
        <v>528</v>
      </c>
      <c r="E667" s="144">
        <v>4</v>
      </c>
      <c r="F667" s="144">
        <v>1</v>
      </c>
      <c r="G667" s="144"/>
      <c r="H667" s="144"/>
      <c r="I667" s="137">
        <f t="shared" si="10"/>
        <v>3</v>
      </c>
    </row>
    <row r="668" spans="1:9" x14ac:dyDescent="0.25">
      <c r="A668" s="152">
        <v>41276</v>
      </c>
      <c r="B668" s="90" t="s">
        <v>38</v>
      </c>
      <c r="C668" s="90" t="s">
        <v>39</v>
      </c>
      <c r="D668" s="144" t="s">
        <v>528</v>
      </c>
      <c r="E668" s="144">
        <v>6</v>
      </c>
      <c r="F668" s="144">
        <v>5</v>
      </c>
      <c r="G668" s="144"/>
      <c r="H668" s="144"/>
      <c r="I668" s="137">
        <f t="shared" si="10"/>
        <v>1</v>
      </c>
    </row>
    <row r="669" spans="1:9" x14ac:dyDescent="0.25">
      <c r="A669" s="152">
        <v>41276</v>
      </c>
      <c r="B669" s="90" t="s">
        <v>118</v>
      </c>
      <c r="C669" s="90" t="s">
        <v>91</v>
      </c>
      <c r="D669" s="144" t="s">
        <v>528</v>
      </c>
      <c r="E669" s="144">
        <v>7</v>
      </c>
      <c r="F669" s="144">
        <v>0</v>
      </c>
      <c r="G669" s="144"/>
      <c r="H669" s="144"/>
      <c r="I669" s="137">
        <f t="shared" si="10"/>
        <v>7</v>
      </c>
    </row>
    <row r="670" spans="1:9" x14ac:dyDescent="0.25">
      <c r="A670" s="152">
        <v>41276</v>
      </c>
      <c r="B670" s="90" t="s">
        <v>91</v>
      </c>
      <c r="C670" s="90" t="s">
        <v>118</v>
      </c>
      <c r="D670" s="144" t="s">
        <v>527</v>
      </c>
      <c r="E670" s="144">
        <v>0</v>
      </c>
      <c r="F670" s="144">
        <v>7</v>
      </c>
      <c r="G670" s="144"/>
      <c r="H670" s="144"/>
      <c r="I670" s="137">
        <f t="shared" si="10"/>
        <v>-7</v>
      </c>
    </row>
    <row r="671" spans="1:9" x14ac:dyDescent="0.25">
      <c r="A671" s="152">
        <v>41276</v>
      </c>
      <c r="B671" s="90" t="s">
        <v>183</v>
      </c>
      <c r="C671" s="90" t="s">
        <v>139</v>
      </c>
      <c r="D671" s="144" t="s">
        <v>528</v>
      </c>
      <c r="E671" s="144">
        <v>8</v>
      </c>
      <c r="F671" s="144">
        <v>2</v>
      </c>
      <c r="G671" s="144"/>
      <c r="H671" s="144"/>
      <c r="I671" s="137">
        <f t="shared" si="10"/>
        <v>6</v>
      </c>
    </row>
    <row r="672" spans="1:9" x14ac:dyDescent="0.25">
      <c r="A672" s="152">
        <v>41276</v>
      </c>
      <c r="B672" s="90" t="s">
        <v>264</v>
      </c>
      <c r="C672" s="90" t="s">
        <v>161</v>
      </c>
      <c r="D672" s="144" t="s">
        <v>527</v>
      </c>
      <c r="E672" s="144">
        <v>1</v>
      </c>
      <c r="F672" s="144">
        <v>4</v>
      </c>
      <c r="G672" s="144"/>
      <c r="H672" s="144"/>
      <c r="I672" s="137">
        <f t="shared" si="10"/>
        <v>-3</v>
      </c>
    </row>
    <row r="673" spans="1:9" x14ac:dyDescent="0.25">
      <c r="A673" s="152">
        <v>41276</v>
      </c>
      <c r="B673" s="90" t="s">
        <v>139</v>
      </c>
      <c r="C673" s="90" t="s">
        <v>183</v>
      </c>
      <c r="D673" s="144" t="s">
        <v>527</v>
      </c>
      <c r="E673" s="144">
        <v>2</v>
      </c>
      <c r="F673" s="144">
        <v>8</v>
      </c>
      <c r="G673" s="144"/>
      <c r="H673" s="144"/>
      <c r="I673" s="137">
        <f t="shared" si="10"/>
        <v>-6</v>
      </c>
    </row>
    <row r="674" spans="1:9" x14ac:dyDescent="0.25">
      <c r="A674" s="152">
        <v>41283</v>
      </c>
      <c r="B674" s="90" t="s">
        <v>139</v>
      </c>
      <c r="C674" s="90" t="s">
        <v>38</v>
      </c>
      <c r="D674" s="144" t="s">
        <v>528</v>
      </c>
      <c r="E674" s="144">
        <v>4</v>
      </c>
      <c r="F674" s="144">
        <v>3</v>
      </c>
      <c r="G674" s="144"/>
      <c r="H674" s="144"/>
      <c r="I674" s="137">
        <f t="shared" si="10"/>
        <v>1</v>
      </c>
    </row>
    <row r="675" spans="1:9" x14ac:dyDescent="0.25">
      <c r="A675" s="152">
        <v>41283</v>
      </c>
      <c r="B675" s="90" t="s">
        <v>91</v>
      </c>
      <c r="C675" s="90" t="s">
        <v>264</v>
      </c>
      <c r="D675" s="144" t="s">
        <v>527</v>
      </c>
      <c r="E675" s="144">
        <v>3</v>
      </c>
      <c r="F675" s="144">
        <v>4</v>
      </c>
      <c r="G675" s="144"/>
      <c r="H675" s="144"/>
      <c r="I675" s="137">
        <f t="shared" si="10"/>
        <v>-1</v>
      </c>
    </row>
    <row r="676" spans="1:9" x14ac:dyDescent="0.25">
      <c r="A676" s="152">
        <v>41283</v>
      </c>
      <c r="B676" s="90" t="s">
        <v>118</v>
      </c>
      <c r="C676" s="90" t="s">
        <v>39</v>
      </c>
      <c r="D676" s="144" t="s">
        <v>528</v>
      </c>
      <c r="E676" s="144">
        <v>5</v>
      </c>
      <c r="F676" s="144">
        <v>4</v>
      </c>
      <c r="G676" s="144"/>
      <c r="H676" s="144"/>
      <c r="I676" s="137">
        <f t="shared" si="10"/>
        <v>1</v>
      </c>
    </row>
    <row r="677" spans="1:9" x14ac:dyDescent="0.25">
      <c r="A677" s="152">
        <v>41283</v>
      </c>
      <c r="B677" s="90" t="s">
        <v>264</v>
      </c>
      <c r="C677" s="90" t="s">
        <v>91</v>
      </c>
      <c r="D677" s="144" t="s">
        <v>528</v>
      </c>
      <c r="E677" s="144">
        <v>4</v>
      </c>
      <c r="F677" s="144">
        <v>3</v>
      </c>
      <c r="G677" s="144"/>
      <c r="H677" s="144"/>
      <c r="I677" s="137">
        <f t="shared" si="10"/>
        <v>1</v>
      </c>
    </row>
    <row r="678" spans="1:9" x14ac:dyDescent="0.25">
      <c r="A678" s="152">
        <v>41283</v>
      </c>
      <c r="B678" s="90" t="s">
        <v>39</v>
      </c>
      <c r="C678" s="90" t="s">
        <v>118</v>
      </c>
      <c r="D678" s="144" t="s">
        <v>527</v>
      </c>
      <c r="E678" s="144">
        <v>4</v>
      </c>
      <c r="F678" s="144">
        <v>5</v>
      </c>
      <c r="G678" s="144"/>
      <c r="H678" s="144"/>
      <c r="I678" s="137">
        <f t="shared" si="10"/>
        <v>-1</v>
      </c>
    </row>
    <row r="679" spans="1:9" x14ac:dyDescent="0.25">
      <c r="A679" s="152">
        <v>41283</v>
      </c>
      <c r="B679" s="90" t="s">
        <v>38</v>
      </c>
      <c r="C679" s="90" t="s">
        <v>139</v>
      </c>
      <c r="D679" s="144" t="s">
        <v>527</v>
      </c>
      <c r="E679" s="144">
        <v>3</v>
      </c>
      <c r="F679" s="144">
        <v>4</v>
      </c>
      <c r="G679" s="144"/>
      <c r="H679" s="144"/>
      <c r="I679" s="137">
        <f t="shared" si="10"/>
        <v>-1</v>
      </c>
    </row>
    <row r="680" spans="1:9" x14ac:dyDescent="0.25">
      <c r="A680" s="152">
        <v>41283</v>
      </c>
      <c r="B680" s="90" t="s">
        <v>183</v>
      </c>
      <c r="C680" s="90" t="s">
        <v>161</v>
      </c>
      <c r="D680" s="144" t="s">
        <v>528</v>
      </c>
      <c r="E680" s="144">
        <v>6</v>
      </c>
      <c r="F680" s="144">
        <v>4</v>
      </c>
      <c r="G680" s="144"/>
      <c r="H680" s="144"/>
      <c r="I680" s="137">
        <f t="shared" si="10"/>
        <v>2</v>
      </c>
    </row>
    <row r="681" spans="1:9" x14ac:dyDescent="0.25">
      <c r="A681" s="152">
        <v>41283</v>
      </c>
      <c r="B681" s="90" t="s">
        <v>161</v>
      </c>
      <c r="C681" s="90" t="s">
        <v>183</v>
      </c>
      <c r="D681" s="144" t="s">
        <v>527</v>
      </c>
      <c r="E681" s="144">
        <v>4</v>
      </c>
      <c r="F681" s="144">
        <v>6</v>
      </c>
      <c r="G681" s="144"/>
      <c r="H681" s="144"/>
      <c r="I681" s="137">
        <f t="shared" si="10"/>
        <v>-2</v>
      </c>
    </row>
    <row r="682" spans="1:9" x14ac:dyDescent="0.25">
      <c r="A682" s="152">
        <v>41290</v>
      </c>
      <c r="B682" s="90" t="s">
        <v>161</v>
      </c>
      <c r="C682" s="90" t="s">
        <v>38</v>
      </c>
      <c r="D682" s="144" t="s">
        <v>527</v>
      </c>
      <c r="E682" s="144">
        <v>4</v>
      </c>
      <c r="F682" s="144">
        <v>5</v>
      </c>
      <c r="G682" s="144"/>
      <c r="H682" s="144"/>
      <c r="I682" s="137">
        <f t="shared" si="10"/>
        <v>-1</v>
      </c>
    </row>
    <row r="683" spans="1:9" x14ac:dyDescent="0.25">
      <c r="A683" s="152">
        <v>41290</v>
      </c>
      <c r="B683" s="90" t="s">
        <v>183</v>
      </c>
      <c r="C683" s="90" t="s">
        <v>264</v>
      </c>
      <c r="D683" s="144" t="s">
        <v>528</v>
      </c>
      <c r="E683" s="144">
        <v>7</v>
      </c>
      <c r="F683" s="144">
        <v>1</v>
      </c>
      <c r="G683" s="144"/>
      <c r="H683" s="144"/>
      <c r="I683" s="137">
        <f t="shared" si="10"/>
        <v>6</v>
      </c>
    </row>
    <row r="684" spans="1:9" x14ac:dyDescent="0.25">
      <c r="A684" s="152">
        <v>41290</v>
      </c>
      <c r="B684" s="90" t="s">
        <v>91</v>
      </c>
      <c r="C684" s="90" t="s">
        <v>39</v>
      </c>
      <c r="D684" s="144" t="s">
        <v>387</v>
      </c>
      <c r="E684" s="144">
        <v>5</v>
      </c>
      <c r="F684" s="144">
        <v>5</v>
      </c>
      <c r="G684" s="144" t="s">
        <v>543</v>
      </c>
      <c r="H684" s="144"/>
      <c r="I684" s="137">
        <f t="shared" si="10"/>
        <v>0</v>
      </c>
    </row>
    <row r="685" spans="1:9" x14ac:dyDescent="0.25">
      <c r="A685" s="152">
        <v>41290</v>
      </c>
      <c r="B685" s="90" t="s">
        <v>39</v>
      </c>
      <c r="C685" s="90" t="s">
        <v>91</v>
      </c>
      <c r="D685" s="144" t="s">
        <v>542</v>
      </c>
      <c r="E685" s="144">
        <v>5</v>
      </c>
      <c r="F685" s="144">
        <v>5</v>
      </c>
      <c r="G685" s="144" t="s">
        <v>543</v>
      </c>
      <c r="H685" s="144"/>
      <c r="I685" s="137">
        <f t="shared" si="10"/>
        <v>0</v>
      </c>
    </row>
    <row r="686" spans="1:9" x14ac:dyDescent="0.25">
      <c r="A686" s="152">
        <v>41290</v>
      </c>
      <c r="B686" s="90" t="s">
        <v>139</v>
      </c>
      <c r="C686" s="90" t="s">
        <v>118</v>
      </c>
      <c r="D686" s="144" t="s">
        <v>527</v>
      </c>
      <c r="E686" s="144">
        <v>4</v>
      </c>
      <c r="F686" s="144">
        <v>6</v>
      </c>
      <c r="G686" s="144"/>
      <c r="H686" s="144"/>
      <c r="I686" s="137">
        <f t="shared" si="10"/>
        <v>-2</v>
      </c>
    </row>
    <row r="687" spans="1:9" x14ac:dyDescent="0.25">
      <c r="A687" s="152">
        <v>41290</v>
      </c>
      <c r="B687" s="90" t="s">
        <v>118</v>
      </c>
      <c r="C687" s="90" t="s">
        <v>139</v>
      </c>
      <c r="D687" s="144" t="s">
        <v>528</v>
      </c>
      <c r="E687" s="144">
        <v>6</v>
      </c>
      <c r="F687" s="144">
        <v>4</v>
      </c>
      <c r="G687" s="144"/>
      <c r="H687" s="144"/>
      <c r="I687" s="137">
        <f t="shared" si="10"/>
        <v>2</v>
      </c>
    </row>
    <row r="688" spans="1:9" x14ac:dyDescent="0.25">
      <c r="A688" s="152">
        <v>41290</v>
      </c>
      <c r="B688" s="90" t="s">
        <v>38</v>
      </c>
      <c r="C688" s="90" t="s">
        <v>161</v>
      </c>
      <c r="D688" s="144" t="s">
        <v>528</v>
      </c>
      <c r="E688" s="144">
        <v>5</v>
      </c>
      <c r="F688" s="144">
        <v>4</v>
      </c>
      <c r="G688" s="144"/>
      <c r="H688" s="144"/>
      <c r="I688" s="137">
        <f t="shared" si="10"/>
        <v>1</v>
      </c>
    </row>
    <row r="689" spans="1:9" x14ac:dyDescent="0.25">
      <c r="A689" s="152">
        <v>41290</v>
      </c>
      <c r="B689" s="90" t="s">
        <v>264</v>
      </c>
      <c r="C689" s="90" t="s">
        <v>183</v>
      </c>
      <c r="D689" s="144" t="s">
        <v>527</v>
      </c>
      <c r="E689" s="144">
        <v>1</v>
      </c>
      <c r="F689" s="144">
        <v>7</v>
      </c>
      <c r="G689" s="144"/>
      <c r="H689" s="144"/>
      <c r="I689" s="137">
        <f t="shared" si="10"/>
        <v>-6</v>
      </c>
    </row>
    <row r="690" spans="1:9" x14ac:dyDescent="0.25">
      <c r="A690" s="152">
        <v>41297</v>
      </c>
      <c r="B690" s="90" t="s">
        <v>183</v>
      </c>
      <c r="C690" s="90" t="s">
        <v>38</v>
      </c>
      <c r="D690" s="144" t="s">
        <v>527</v>
      </c>
      <c r="E690" s="144">
        <v>4</v>
      </c>
      <c r="F690" s="144">
        <v>5</v>
      </c>
      <c r="G690" s="144"/>
      <c r="H690" s="144"/>
      <c r="I690" s="137">
        <f t="shared" si="10"/>
        <v>-1</v>
      </c>
    </row>
    <row r="691" spans="1:9" x14ac:dyDescent="0.25">
      <c r="A691" s="152">
        <v>41297</v>
      </c>
      <c r="B691" s="90" t="s">
        <v>39</v>
      </c>
      <c r="C691" s="90" t="s">
        <v>264</v>
      </c>
      <c r="D691" s="144" t="s">
        <v>527</v>
      </c>
      <c r="E691" s="144">
        <v>2</v>
      </c>
      <c r="F691" s="144">
        <v>3</v>
      </c>
      <c r="G691" s="144"/>
      <c r="H691" s="144"/>
      <c r="I691" s="137">
        <f t="shared" si="10"/>
        <v>-1</v>
      </c>
    </row>
    <row r="692" spans="1:9" x14ac:dyDescent="0.25">
      <c r="A692" s="152">
        <v>41297</v>
      </c>
      <c r="B692" s="90" t="s">
        <v>264</v>
      </c>
      <c r="C692" s="90" t="s">
        <v>39</v>
      </c>
      <c r="D692" s="144" t="s">
        <v>528</v>
      </c>
      <c r="E692" s="144">
        <v>3</v>
      </c>
      <c r="F692" s="144">
        <v>2</v>
      </c>
      <c r="G692" s="144"/>
      <c r="H692" s="144"/>
      <c r="I692" s="137">
        <f t="shared" si="10"/>
        <v>1</v>
      </c>
    </row>
    <row r="693" spans="1:9" x14ac:dyDescent="0.25">
      <c r="A693" s="152">
        <v>41297</v>
      </c>
      <c r="B693" s="90" t="s">
        <v>139</v>
      </c>
      <c r="C693" s="90" t="s">
        <v>91</v>
      </c>
      <c r="D693" s="144" t="s">
        <v>528</v>
      </c>
      <c r="E693" s="144">
        <v>5</v>
      </c>
      <c r="F693" s="144">
        <v>4</v>
      </c>
      <c r="G693" s="144"/>
      <c r="H693" s="144"/>
      <c r="I693" s="137">
        <f t="shared" si="10"/>
        <v>1</v>
      </c>
    </row>
    <row r="694" spans="1:9" x14ac:dyDescent="0.25">
      <c r="A694" s="152">
        <v>41297</v>
      </c>
      <c r="B694" s="90" t="s">
        <v>161</v>
      </c>
      <c r="C694" s="90" t="s">
        <v>118</v>
      </c>
      <c r="D694" s="144" t="s">
        <v>542</v>
      </c>
      <c r="E694" s="144">
        <v>3</v>
      </c>
      <c r="F694" s="144">
        <v>3</v>
      </c>
      <c r="G694" s="144" t="s">
        <v>543</v>
      </c>
      <c r="H694" s="144"/>
      <c r="I694" s="137">
        <f t="shared" si="10"/>
        <v>0</v>
      </c>
    </row>
    <row r="695" spans="1:9" x14ac:dyDescent="0.25">
      <c r="A695" s="152">
        <v>41297</v>
      </c>
      <c r="B695" s="90" t="s">
        <v>91</v>
      </c>
      <c r="C695" s="90" t="s">
        <v>139</v>
      </c>
      <c r="D695" s="144" t="s">
        <v>527</v>
      </c>
      <c r="E695" s="144">
        <v>4</v>
      </c>
      <c r="F695" s="144">
        <v>5</v>
      </c>
      <c r="G695" s="144"/>
      <c r="H695" s="144"/>
      <c r="I695" s="137">
        <f t="shared" si="10"/>
        <v>-1</v>
      </c>
    </row>
    <row r="696" spans="1:9" x14ac:dyDescent="0.25">
      <c r="A696" s="152">
        <v>41297</v>
      </c>
      <c r="B696" s="90" t="s">
        <v>118</v>
      </c>
      <c r="C696" s="90" t="s">
        <v>161</v>
      </c>
      <c r="D696" s="144" t="s">
        <v>387</v>
      </c>
      <c r="E696" s="144">
        <v>3</v>
      </c>
      <c r="F696" s="144">
        <v>3</v>
      </c>
      <c r="G696" s="144" t="s">
        <v>543</v>
      </c>
      <c r="H696" s="144"/>
      <c r="I696" s="137">
        <f t="shared" si="10"/>
        <v>0</v>
      </c>
    </row>
    <row r="697" spans="1:9" x14ac:dyDescent="0.25">
      <c r="A697" s="152">
        <v>41297</v>
      </c>
      <c r="B697" s="90" t="s">
        <v>38</v>
      </c>
      <c r="C697" s="90" t="s">
        <v>183</v>
      </c>
      <c r="D697" s="144" t="s">
        <v>528</v>
      </c>
      <c r="E697" s="144">
        <v>5</v>
      </c>
      <c r="F697" s="144">
        <v>4</v>
      </c>
      <c r="G697" s="144"/>
      <c r="H697" s="144"/>
      <c r="I697" s="137">
        <f t="shared" si="10"/>
        <v>1</v>
      </c>
    </row>
    <row r="698" spans="1:9" x14ac:dyDescent="0.25">
      <c r="A698" s="152">
        <v>41304</v>
      </c>
      <c r="B698" s="90" t="s">
        <v>264</v>
      </c>
      <c r="C698" s="90" t="s">
        <v>38</v>
      </c>
      <c r="D698" s="144" t="s">
        <v>527</v>
      </c>
      <c r="E698" s="144">
        <v>4</v>
      </c>
      <c r="F698" s="144">
        <v>7</v>
      </c>
      <c r="G698" s="144"/>
      <c r="H698" s="144"/>
      <c r="I698" s="137">
        <f t="shared" si="10"/>
        <v>-3</v>
      </c>
    </row>
    <row r="699" spans="1:9" x14ac:dyDescent="0.25">
      <c r="A699" s="152">
        <v>41304</v>
      </c>
      <c r="B699" s="90" t="s">
        <v>38</v>
      </c>
      <c r="C699" s="90" t="s">
        <v>264</v>
      </c>
      <c r="D699" s="144" t="s">
        <v>528</v>
      </c>
      <c r="E699" s="144">
        <v>7</v>
      </c>
      <c r="F699" s="144">
        <v>4</v>
      </c>
      <c r="G699" s="144"/>
      <c r="H699" s="144"/>
      <c r="I699" s="137">
        <f t="shared" si="10"/>
        <v>3</v>
      </c>
    </row>
    <row r="700" spans="1:9" x14ac:dyDescent="0.25">
      <c r="A700" s="152">
        <v>41304</v>
      </c>
      <c r="B700" s="90" t="s">
        <v>139</v>
      </c>
      <c r="C700" s="90" t="s">
        <v>39</v>
      </c>
      <c r="D700" s="144" t="s">
        <v>527</v>
      </c>
      <c r="E700" s="144">
        <v>5</v>
      </c>
      <c r="F700" s="144">
        <v>8</v>
      </c>
      <c r="G700" s="144"/>
      <c r="H700" s="144"/>
      <c r="I700" s="137">
        <f t="shared" si="10"/>
        <v>-3</v>
      </c>
    </row>
    <row r="701" spans="1:9" x14ac:dyDescent="0.25">
      <c r="A701" s="152">
        <v>41304</v>
      </c>
      <c r="B701" s="90" t="s">
        <v>161</v>
      </c>
      <c r="C701" s="90" t="s">
        <v>91</v>
      </c>
      <c r="D701" s="144" t="s">
        <v>528</v>
      </c>
      <c r="E701" s="144">
        <v>6</v>
      </c>
      <c r="F701" s="144">
        <v>2</v>
      </c>
      <c r="G701" s="144"/>
      <c r="H701" s="144"/>
      <c r="I701" s="137">
        <f t="shared" si="10"/>
        <v>4</v>
      </c>
    </row>
    <row r="702" spans="1:9" x14ac:dyDescent="0.25">
      <c r="A702" s="152">
        <v>41304</v>
      </c>
      <c r="B702" s="90" t="s">
        <v>183</v>
      </c>
      <c r="C702" s="90" t="s">
        <v>118</v>
      </c>
      <c r="D702" s="144" t="s">
        <v>527</v>
      </c>
      <c r="E702" s="144">
        <v>6</v>
      </c>
      <c r="F702" s="144">
        <v>8</v>
      </c>
      <c r="G702" s="144"/>
      <c r="H702" s="144"/>
      <c r="I702" s="137">
        <f t="shared" si="10"/>
        <v>-2</v>
      </c>
    </row>
    <row r="703" spans="1:9" x14ac:dyDescent="0.25">
      <c r="A703" s="152">
        <v>41304</v>
      </c>
      <c r="B703" s="90" t="s">
        <v>39</v>
      </c>
      <c r="C703" s="90" t="s">
        <v>139</v>
      </c>
      <c r="D703" s="144" t="s">
        <v>528</v>
      </c>
      <c r="E703" s="144">
        <v>8</v>
      </c>
      <c r="F703" s="144">
        <v>5</v>
      </c>
      <c r="G703" s="144"/>
      <c r="H703" s="144"/>
      <c r="I703" s="137">
        <f t="shared" si="10"/>
        <v>3</v>
      </c>
    </row>
    <row r="704" spans="1:9" x14ac:dyDescent="0.25">
      <c r="A704" s="152">
        <v>41304</v>
      </c>
      <c r="B704" s="90" t="s">
        <v>91</v>
      </c>
      <c r="C704" s="90" t="s">
        <v>161</v>
      </c>
      <c r="D704" s="144" t="s">
        <v>527</v>
      </c>
      <c r="E704" s="144">
        <v>2</v>
      </c>
      <c r="F704" s="144">
        <v>6</v>
      </c>
      <c r="G704" s="144"/>
      <c r="H704" s="144"/>
      <c r="I704" s="137">
        <f t="shared" si="10"/>
        <v>-4</v>
      </c>
    </row>
    <row r="705" spans="1:9" x14ac:dyDescent="0.25">
      <c r="A705" s="152">
        <v>41304</v>
      </c>
      <c r="B705" s="90" t="s">
        <v>118</v>
      </c>
      <c r="C705" s="90" t="s">
        <v>183</v>
      </c>
      <c r="D705" s="144" t="s">
        <v>528</v>
      </c>
      <c r="E705" s="144">
        <v>8</v>
      </c>
      <c r="F705" s="144">
        <v>6</v>
      </c>
      <c r="G705" s="144"/>
      <c r="H705" s="144"/>
      <c r="I705" s="137">
        <f t="shared" si="10"/>
        <v>2</v>
      </c>
    </row>
    <row r="706" spans="1:9" x14ac:dyDescent="0.25">
      <c r="A706" s="152">
        <v>41311</v>
      </c>
      <c r="B706" s="90" t="s">
        <v>118</v>
      </c>
      <c r="C706" s="90" t="s">
        <v>38</v>
      </c>
      <c r="D706" s="144" t="s">
        <v>542</v>
      </c>
      <c r="E706" s="144">
        <v>3</v>
      </c>
      <c r="F706" s="144">
        <v>3</v>
      </c>
      <c r="G706" s="144" t="s">
        <v>543</v>
      </c>
      <c r="H706" s="144"/>
      <c r="I706" s="137">
        <f t="shared" si="10"/>
        <v>0</v>
      </c>
    </row>
    <row r="707" spans="1:9" x14ac:dyDescent="0.25">
      <c r="A707" s="152">
        <v>41311</v>
      </c>
      <c r="B707" s="90" t="s">
        <v>139</v>
      </c>
      <c r="C707" s="90" t="s">
        <v>264</v>
      </c>
      <c r="D707" s="144" t="s">
        <v>542</v>
      </c>
      <c r="E707" s="144">
        <v>4</v>
      </c>
      <c r="F707" s="144">
        <v>4</v>
      </c>
      <c r="G707" s="144" t="s">
        <v>543</v>
      </c>
      <c r="H707" s="144"/>
      <c r="I707" s="137">
        <f t="shared" ref="I707:I770" si="11">E707-F707</f>
        <v>0</v>
      </c>
    </row>
    <row r="708" spans="1:9" x14ac:dyDescent="0.25">
      <c r="A708" s="152">
        <v>41311</v>
      </c>
      <c r="B708" s="90" t="s">
        <v>161</v>
      </c>
      <c r="C708" s="90" t="s">
        <v>39</v>
      </c>
      <c r="D708" s="144" t="s">
        <v>528</v>
      </c>
      <c r="E708" s="144">
        <v>5</v>
      </c>
      <c r="F708" s="144">
        <v>2</v>
      </c>
      <c r="G708" s="144"/>
      <c r="H708" s="144"/>
      <c r="I708" s="137">
        <f t="shared" si="11"/>
        <v>3</v>
      </c>
    </row>
    <row r="709" spans="1:9" x14ac:dyDescent="0.25">
      <c r="A709" s="152">
        <v>41311</v>
      </c>
      <c r="B709" s="90" t="s">
        <v>183</v>
      </c>
      <c r="C709" s="90" t="s">
        <v>91</v>
      </c>
      <c r="D709" s="144" t="s">
        <v>528</v>
      </c>
      <c r="E709" s="144">
        <v>4</v>
      </c>
      <c r="F709" s="144">
        <v>3</v>
      </c>
      <c r="G709" s="144"/>
      <c r="H709" s="144"/>
      <c r="I709" s="137">
        <f t="shared" si="11"/>
        <v>1</v>
      </c>
    </row>
    <row r="710" spans="1:9" x14ac:dyDescent="0.25">
      <c r="A710" s="152">
        <v>41311</v>
      </c>
      <c r="B710" s="90" t="s">
        <v>38</v>
      </c>
      <c r="C710" s="90" t="s">
        <v>118</v>
      </c>
      <c r="D710" s="144" t="s">
        <v>387</v>
      </c>
      <c r="E710" s="144">
        <v>3</v>
      </c>
      <c r="F710" s="144">
        <v>3</v>
      </c>
      <c r="G710" s="144" t="s">
        <v>543</v>
      </c>
      <c r="H710" s="144"/>
      <c r="I710" s="137">
        <f t="shared" si="11"/>
        <v>0</v>
      </c>
    </row>
    <row r="711" spans="1:9" x14ac:dyDescent="0.25">
      <c r="A711" s="152">
        <v>41311</v>
      </c>
      <c r="B711" s="90" t="s">
        <v>264</v>
      </c>
      <c r="C711" s="90" t="s">
        <v>139</v>
      </c>
      <c r="D711" s="144" t="s">
        <v>387</v>
      </c>
      <c r="E711" s="144">
        <v>4</v>
      </c>
      <c r="F711" s="144">
        <v>4</v>
      </c>
      <c r="G711" s="144" t="s">
        <v>543</v>
      </c>
      <c r="H711" s="144"/>
      <c r="I711" s="137">
        <f t="shared" si="11"/>
        <v>0</v>
      </c>
    </row>
    <row r="712" spans="1:9" x14ac:dyDescent="0.25">
      <c r="A712" s="152">
        <v>41311</v>
      </c>
      <c r="B712" s="90" t="s">
        <v>39</v>
      </c>
      <c r="C712" s="90" t="s">
        <v>161</v>
      </c>
      <c r="D712" s="144" t="s">
        <v>527</v>
      </c>
      <c r="E712" s="144">
        <v>2</v>
      </c>
      <c r="F712" s="144">
        <v>5</v>
      </c>
      <c r="G712" s="144"/>
      <c r="H712" s="144"/>
      <c r="I712" s="137">
        <f t="shared" si="11"/>
        <v>-3</v>
      </c>
    </row>
    <row r="713" spans="1:9" x14ac:dyDescent="0.25">
      <c r="A713" s="152">
        <v>41311</v>
      </c>
      <c r="B713" s="90" t="s">
        <v>91</v>
      </c>
      <c r="C713" s="90" t="s">
        <v>183</v>
      </c>
      <c r="D713" s="144" t="s">
        <v>527</v>
      </c>
      <c r="E713" s="144">
        <v>3</v>
      </c>
      <c r="F713" s="144">
        <v>4</v>
      </c>
      <c r="G713" s="144"/>
      <c r="H713" s="144"/>
      <c r="I713" s="137">
        <f t="shared" si="11"/>
        <v>-1</v>
      </c>
    </row>
    <row r="714" spans="1:9" x14ac:dyDescent="0.25">
      <c r="A714" s="152">
        <v>41318</v>
      </c>
      <c r="B714" s="90" t="s">
        <v>91</v>
      </c>
      <c r="C714" s="90" t="s">
        <v>38</v>
      </c>
      <c r="D714" s="144" t="s">
        <v>527</v>
      </c>
      <c r="E714" s="144">
        <v>3</v>
      </c>
      <c r="F714" s="144">
        <v>6</v>
      </c>
      <c r="G714" s="144"/>
      <c r="H714" s="144"/>
      <c r="I714" s="137">
        <f t="shared" si="11"/>
        <v>-3</v>
      </c>
    </row>
    <row r="715" spans="1:9" x14ac:dyDescent="0.25">
      <c r="A715" s="152">
        <v>41318</v>
      </c>
      <c r="B715" s="90" t="s">
        <v>118</v>
      </c>
      <c r="C715" s="90" t="s">
        <v>264</v>
      </c>
      <c r="D715" s="144" t="s">
        <v>528</v>
      </c>
      <c r="E715" s="144">
        <v>1</v>
      </c>
      <c r="F715" s="144">
        <v>0</v>
      </c>
      <c r="G715" s="144"/>
      <c r="H715" s="144"/>
      <c r="I715" s="137">
        <f t="shared" si="11"/>
        <v>1</v>
      </c>
    </row>
    <row r="716" spans="1:9" x14ac:dyDescent="0.25">
      <c r="A716" s="152">
        <v>41318</v>
      </c>
      <c r="B716" s="90" t="s">
        <v>183</v>
      </c>
      <c r="C716" s="90" t="s">
        <v>39</v>
      </c>
      <c r="D716" s="144" t="s">
        <v>527</v>
      </c>
      <c r="E716" s="144">
        <v>5</v>
      </c>
      <c r="F716" s="144">
        <v>9</v>
      </c>
      <c r="G716" s="144"/>
      <c r="H716" s="144"/>
      <c r="I716" s="137">
        <f t="shared" si="11"/>
        <v>-4</v>
      </c>
    </row>
    <row r="717" spans="1:9" x14ac:dyDescent="0.25">
      <c r="A717" s="152">
        <v>41318</v>
      </c>
      <c r="B717" s="90" t="s">
        <v>38</v>
      </c>
      <c r="C717" s="90" t="s">
        <v>91</v>
      </c>
      <c r="D717" s="144" t="s">
        <v>528</v>
      </c>
      <c r="E717" s="144">
        <v>6</v>
      </c>
      <c r="F717" s="144">
        <v>3</v>
      </c>
      <c r="G717" s="144"/>
      <c r="H717" s="144"/>
      <c r="I717" s="137">
        <f t="shared" si="11"/>
        <v>3</v>
      </c>
    </row>
    <row r="718" spans="1:9" x14ac:dyDescent="0.25">
      <c r="A718" s="152">
        <v>41318</v>
      </c>
      <c r="B718" s="90" t="s">
        <v>264</v>
      </c>
      <c r="C718" s="90" t="s">
        <v>118</v>
      </c>
      <c r="D718" s="144" t="s">
        <v>527</v>
      </c>
      <c r="E718" s="144">
        <v>0</v>
      </c>
      <c r="F718" s="144">
        <v>1</v>
      </c>
      <c r="G718" s="144"/>
      <c r="H718" s="144"/>
      <c r="I718" s="137">
        <f t="shared" si="11"/>
        <v>-1</v>
      </c>
    </row>
    <row r="719" spans="1:9" x14ac:dyDescent="0.25">
      <c r="A719" s="152">
        <v>41318</v>
      </c>
      <c r="B719" s="90" t="s">
        <v>161</v>
      </c>
      <c r="C719" s="90" t="s">
        <v>139</v>
      </c>
      <c r="D719" s="144" t="s">
        <v>528</v>
      </c>
      <c r="E719" s="144">
        <v>6</v>
      </c>
      <c r="F719" s="144">
        <v>1</v>
      </c>
      <c r="G719" s="144"/>
      <c r="H719" s="144"/>
      <c r="I719" s="137">
        <f t="shared" si="11"/>
        <v>5</v>
      </c>
    </row>
    <row r="720" spans="1:9" x14ac:dyDescent="0.25">
      <c r="A720" s="152">
        <v>41318</v>
      </c>
      <c r="B720" s="90" t="s">
        <v>139</v>
      </c>
      <c r="C720" s="90" t="s">
        <v>161</v>
      </c>
      <c r="D720" s="144" t="s">
        <v>527</v>
      </c>
      <c r="E720" s="144">
        <v>1</v>
      </c>
      <c r="F720" s="144">
        <v>6</v>
      </c>
      <c r="G720" s="144"/>
      <c r="H720" s="144"/>
      <c r="I720" s="137">
        <f t="shared" si="11"/>
        <v>-5</v>
      </c>
    </row>
    <row r="721" spans="1:9" x14ac:dyDescent="0.25">
      <c r="A721" s="152">
        <v>41318</v>
      </c>
      <c r="B721" s="90" t="s">
        <v>39</v>
      </c>
      <c r="C721" s="90" t="s">
        <v>183</v>
      </c>
      <c r="D721" s="144" t="s">
        <v>528</v>
      </c>
      <c r="E721" s="144">
        <v>9</v>
      </c>
      <c r="F721" s="144">
        <v>5</v>
      </c>
      <c r="G721" s="144"/>
      <c r="H721" s="144"/>
      <c r="I721" s="137">
        <f t="shared" si="11"/>
        <v>4</v>
      </c>
    </row>
    <row r="722" spans="1:9" x14ac:dyDescent="0.25">
      <c r="A722" s="152">
        <v>41325</v>
      </c>
      <c r="B722" s="90" t="s">
        <v>39</v>
      </c>
      <c r="C722" s="90" t="s">
        <v>38</v>
      </c>
      <c r="D722" s="144" t="s">
        <v>528</v>
      </c>
      <c r="E722" s="144">
        <v>7</v>
      </c>
      <c r="F722" s="144">
        <v>5</v>
      </c>
      <c r="G722" s="144"/>
      <c r="H722" s="144"/>
      <c r="I722" s="137">
        <f t="shared" si="11"/>
        <v>2</v>
      </c>
    </row>
    <row r="723" spans="1:9" x14ac:dyDescent="0.25">
      <c r="A723" s="152">
        <v>41325</v>
      </c>
      <c r="B723" s="90" t="s">
        <v>161</v>
      </c>
      <c r="C723" s="90" t="s">
        <v>264</v>
      </c>
      <c r="D723" s="144" t="s">
        <v>528</v>
      </c>
      <c r="E723" s="144">
        <v>8</v>
      </c>
      <c r="F723" s="144">
        <v>2</v>
      </c>
      <c r="G723" s="144"/>
      <c r="H723" s="144"/>
      <c r="I723" s="137">
        <f t="shared" si="11"/>
        <v>6</v>
      </c>
    </row>
    <row r="724" spans="1:9" x14ac:dyDescent="0.25">
      <c r="A724" s="152">
        <v>41325</v>
      </c>
      <c r="B724" s="90" t="s">
        <v>38</v>
      </c>
      <c r="C724" s="90" t="s">
        <v>39</v>
      </c>
      <c r="D724" s="144" t="s">
        <v>527</v>
      </c>
      <c r="E724" s="144">
        <v>5</v>
      </c>
      <c r="F724" s="144">
        <v>7</v>
      </c>
      <c r="G724" s="144"/>
      <c r="H724" s="144"/>
      <c r="I724" s="137">
        <f t="shared" si="11"/>
        <v>-2</v>
      </c>
    </row>
    <row r="725" spans="1:9" x14ac:dyDescent="0.25">
      <c r="A725" s="152">
        <v>41325</v>
      </c>
      <c r="B725" s="90" t="s">
        <v>118</v>
      </c>
      <c r="C725" s="90" t="s">
        <v>91</v>
      </c>
      <c r="D725" s="144" t="s">
        <v>527</v>
      </c>
      <c r="E725" s="144">
        <v>2</v>
      </c>
      <c r="F725" s="144">
        <v>6</v>
      </c>
      <c r="G725" s="144"/>
      <c r="H725" s="144"/>
      <c r="I725" s="137">
        <f t="shared" si="11"/>
        <v>-4</v>
      </c>
    </row>
    <row r="726" spans="1:9" x14ac:dyDescent="0.25">
      <c r="A726" s="152">
        <v>41325</v>
      </c>
      <c r="B726" s="90" t="s">
        <v>91</v>
      </c>
      <c r="C726" s="90" t="s">
        <v>118</v>
      </c>
      <c r="D726" s="144" t="s">
        <v>528</v>
      </c>
      <c r="E726" s="144">
        <v>6</v>
      </c>
      <c r="F726" s="144">
        <v>2</v>
      </c>
      <c r="G726" s="144"/>
      <c r="H726" s="144"/>
      <c r="I726" s="137">
        <f t="shared" si="11"/>
        <v>4</v>
      </c>
    </row>
    <row r="727" spans="1:9" x14ac:dyDescent="0.25">
      <c r="A727" s="152">
        <v>41325</v>
      </c>
      <c r="B727" s="90" t="s">
        <v>183</v>
      </c>
      <c r="C727" s="90" t="s">
        <v>139</v>
      </c>
      <c r="D727" s="144" t="s">
        <v>528</v>
      </c>
      <c r="E727" s="144">
        <v>7</v>
      </c>
      <c r="F727" s="144">
        <v>3</v>
      </c>
      <c r="G727" s="144"/>
      <c r="H727" s="144"/>
      <c r="I727" s="137">
        <f t="shared" si="11"/>
        <v>4</v>
      </c>
    </row>
    <row r="728" spans="1:9" x14ac:dyDescent="0.25">
      <c r="A728" s="152">
        <v>41325</v>
      </c>
      <c r="B728" s="90" t="s">
        <v>264</v>
      </c>
      <c r="C728" s="90" t="s">
        <v>161</v>
      </c>
      <c r="D728" s="144" t="s">
        <v>527</v>
      </c>
      <c r="E728" s="144">
        <v>2</v>
      </c>
      <c r="F728" s="144">
        <v>8</v>
      </c>
      <c r="G728" s="144"/>
      <c r="H728" s="144"/>
      <c r="I728" s="137">
        <f t="shared" si="11"/>
        <v>-6</v>
      </c>
    </row>
    <row r="729" spans="1:9" x14ac:dyDescent="0.25">
      <c r="A729" s="152">
        <v>41325</v>
      </c>
      <c r="B729" s="90" t="s">
        <v>139</v>
      </c>
      <c r="C729" s="90" t="s">
        <v>183</v>
      </c>
      <c r="D729" s="144" t="s">
        <v>527</v>
      </c>
      <c r="E729" s="144">
        <v>3</v>
      </c>
      <c r="F729" s="144">
        <v>7</v>
      </c>
      <c r="G729" s="144"/>
      <c r="H729" s="144"/>
      <c r="I729" s="137">
        <f t="shared" si="11"/>
        <v>-4</v>
      </c>
    </row>
    <row r="730" spans="1:9" x14ac:dyDescent="0.25">
      <c r="A730" s="152">
        <v>41332</v>
      </c>
      <c r="B730" s="90" t="s">
        <v>139</v>
      </c>
      <c r="C730" s="90" t="s">
        <v>38</v>
      </c>
      <c r="D730" s="144" t="s">
        <v>527</v>
      </c>
      <c r="E730" s="144">
        <v>1</v>
      </c>
      <c r="F730" s="144">
        <v>6</v>
      </c>
      <c r="G730" s="144"/>
      <c r="H730" s="144"/>
      <c r="I730" s="137">
        <f t="shared" si="11"/>
        <v>-5</v>
      </c>
    </row>
    <row r="731" spans="1:9" x14ac:dyDescent="0.25">
      <c r="A731" s="152">
        <v>41332</v>
      </c>
      <c r="B731" s="90" t="s">
        <v>91</v>
      </c>
      <c r="C731" s="90" t="s">
        <v>264</v>
      </c>
      <c r="D731" s="144" t="s">
        <v>527</v>
      </c>
      <c r="E731" s="144">
        <v>4</v>
      </c>
      <c r="F731" s="144">
        <v>9</v>
      </c>
      <c r="G731" s="144"/>
      <c r="H731" s="144"/>
      <c r="I731" s="137">
        <f t="shared" si="11"/>
        <v>-5</v>
      </c>
    </row>
    <row r="732" spans="1:9" x14ac:dyDescent="0.25">
      <c r="A732" s="152">
        <v>41332</v>
      </c>
      <c r="B732" s="90" t="s">
        <v>118</v>
      </c>
      <c r="C732" s="90" t="s">
        <v>39</v>
      </c>
      <c r="D732" s="144" t="s">
        <v>528</v>
      </c>
      <c r="E732" s="144">
        <v>4</v>
      </c>
      <c r="F732" s="144">
        <v>3</v>
      </c>
      <c r="G732" s="144"/>
      <c r="H732" s="144"/>
      <c r="I732" s="137">
        <f t="shared" si="11"/>
        <v>1</v>
      </c>
    </row>
    <row r="733" spans="1:9" x14ac:dyDescent="0.25">
      <c r="A733" s="152">
        <v>41332</v>
      </c>
      <c r="B733" s="90" t="s">
        <v>264</v>
      </c>
      <c r="C733" s="90" t="s">
        <v>91</v>
      </c>
      <c r="D733" s="144" t="s">
        <v>528</v>
      </c>
      <c r="E733" s="144">
        <v>9</v>
      </c>
      <c r="F733" s="144">
        <v>4</v>
      </c>
      <c r="G733" s="144"/>
      <c r="H733" s="144"/>
      <c r="I733" s="137">
        <f t="shared" si="11"/>
        <v>5</v>
      </c>
    </row>
    <row r="734" spans="1:9" x14ac:dyDescent="0.25">
      <c r="A734" s="152">
        <v>41332</v>
      </c>
      <c r="B734" s="90" t="s">
        <v>39</v>
      </c>
      <c r="C734" s="90" t="s">
        <v>118</v>
      </c>
      <c r="D734" s="144" t="s">
        <v>527</v>
      </c>
      <c r="E734" s="144">
        <v>3</v>
      </c>
      <c r="F734" s="144">
        <v>4</v>
      </c>
      <c r="G734" s="144"/>
      <c r="H734" s="144"/>
      <c r="I734" s="137">
        <f t="shared" si="11"/>
        <v>-1</v>
      </c>
    </row>
    <row r="735" spans="1:9" x14ac:dyDescent="0.25">
      <c r="A735" s="152">
        <v>41332</v>
      </c>
      <c r="B735" s="90" t="s">
        <v>38</v>
      </c>
      <c r="C735" s="90" t="s">
        <v>139</v>
      </c>
      <c r="D735" s="144" t="s">
        <v>528</v>
      </c>
      <c r="E735" s="144">
        <v>6</v>
      </c>
      <c r="F735" s="144">
        <v>1</v>
      </c>
      <c r="G735" s="144"/>
      <c r="H735" s="144"/>
      <c r="I735" s="137">
        <f t="shared" si="11"/>
        <v>5</v>
      </c>
    </row>
    <row r="736" spans="1:9" x14ac:dyDescent="0.25">
      <c r="A736" s="152">
        <v>41332</v>
      </c>
      <c r="B736" s="90" t="s">
        <v>183</v>
      </c>
      <c r="C736" s="90" t="s">
        <v>161</v>
      </c>
      <c r="D736" s="144" t="s">
        <v>527</v>
      </c>
      <c r="E736" s="144">
        <v>2</v>
      </c>
      <c r="F736" s="144">
        <v>8</v>
      </c>
      <c r="G736" s="144"/>
      <c r="H736" s="144"/>
      <c r="I736" s="137">
        <f t="shared" si="11"/>
        <v>-6</v>
      </c>
    </row>
    <row r="737" spans="1:9" x14ac:dyDescent="0.25">
      <c r="A737" s="152">
        <v>41332</v>
      </c>
      <c r="B737" s="90" t="s">
        <v>161</v>
      </c>
      <c r="C737" s="90" t="s">
        <v>183</v>
      </c>
      <c r="D737" s="144" t="s">
        <v>528</v>
      </c>
      <c r="E737" s="144">
        <v>8</v>
      </c>
      <c r="F737" s="144">
        <v>2</v>
      </c>
      <c r="G737" s="144"/>
      <c r="H737" s="144"/>
      <c r="I737" s="137">
        <f t="shared" si="11"/>
        <v>6</v>
      </c>
    </row>
    <row r="738" spans="1:9" x14ac:dyDescent="0.25">
      <c r="A738" s="152">
        <v>41339</v>
      </c>
      <c r="B738" s="90" t="s">
        <v>161</v>
      </c>
      <c r="C738" s="90" t="s">
        <v>38</v>
      </c>
      <c r="D738" s="144" t="s">
        <v>528</v>
      </c>
      <c r="E738" s="144">
        <v>3</v>
      </c>
      <c r="F738" s="144">
        <v>2</v>
      </c>
      <c r="G738" s="144"/>
      <c r="H738" s="144"/>
      <c r="I738" s="137">
        <f t="shared" si="11"/>
        <v>1</v>
      </c>
    </row>
    <row r="739" spans="1:9" x14ac:dyDescent="0.25">
      <c r="A739" s="152">
        <v>41339</v>
      </c>
      <c r="B739" s="90" t="s">
        <v>183</v>
      </c>
      <c r="C739" s="90" t="s">
        <v>264</v>
      </c>
      <c r="D739" s="144" t="s">
        <v>528</v>
      </c>
      <c r="E739" s="144">
        <v>8</v>
      </c>
      <c r="F739" s="144">
        <v>2</v>
      </c>
      <c r="G739" s="144"/>
      <c r="H739" s="144"/>
      <c r="I739" s="137">
        <f t="shared" si="11"/>
        <v>6</v>
      </c>
    </row>
    <row r="740" spans="1:9" x14ac:dyDescent="0.25">
      <c r="A740" s="152">
        <v>41339</v>
      </c>
      <c r="B740" s="90" t="s">
        <v>91</v>
      </c>
      <c r="C740" s="90" t="s">
        <v>39</v>
      </c>
      <c r="D740" s="144" t="s">
        <v>527</v>
      </c>
      <c r="E740" s="144">
        <v>1</v>
      </c>
      <c r="F740" s="144">
        <v>3</v>
      </c>
      <c r="G740" s="144"/>
      <c r="H740" s="144"/>
      <c r="I740" s="137">
        <f t="shared" si="11"/>
        <v>-2</v>
      </c>
    </row>
    <row r="741" spans="1:9" x14ac:dyDescent="0.25">
      <c r="A741" s="152">
        <v>41339</v>
      </c>
      <c r="B741" s="90" t="s">
        <v>39</v>
      </c>
      <c r="C741" s="90" t="s">
        <v>91</v>
      </c>
      <c r="D741" s="144" t="s">
        <v>528</v>
      </c>
      <c r="E741" s="144">
        <v>3</v>
      </c>
      <c r="F741" s="144">
        <v>1</v>
      </c>
      <c r="G741" s="144"/>
      <c r="H741" s="144"/>
      <c r="I741" s="137">
        <f t="shared" si="11"/>
        <v>2</v>
      </c>
    </row>
    <row r="742" spans="1:9" x14ac:dyDescent="0.25">
      <c r="A742" s="152">
        <v>41339</v>
      </c>
      <c r="B742" s="90" t="s">
        <v>139</v>
      </c>
      <c r="C742" s="90" t="s">
        <v>118</v>
      </c>
      <c r="D742" s="144" t="s">
        <v>546</v>
      </c>
      <c r="E742" s="144">
        <v>0</v>
      </c>
      <c r="F742" s="144">
        <v>0</v>
      </c>
      <c r="G742" s="144" t="s">
        <v>545</v>
      </c>
      <c r="H742" s="144"/>
      <c r="I742" s="137">
        <f t="shared" si="11"/>
        <v>0</v>
      </c>
    </row>
    <row r="743" spans="1:9" x14ac:dyDescent="0.25">
      <c r="A743" s="152">
        <v>41339</v>
      </c>
      <c r="B743" s="90" t="s">
        <v>118</v>
      </c>
      <c r="C743" s="90" t="s">
        <v>139</v>
      </c>
      <c r="D743" s="144" t="s">
        <v>544</v>
      </c>
      <c r="E743" s="144">
        <v>0</v>
      </c>
      <c r="F743" s="144">
        <v>0</v>
      </c>
      <c r="G743" s="144" t="s">
        <v>545</v>
      </c>
      <c r="H743" s="144"/>
      <c r="I743" s="137">
        <f t="shared" si="11"/>
        <v>0</v>
      </c>
    </row>
    <row r="744" spans="1:9" x14ac:dyDescent="0.25">
      <c r="A744" s="152">
        <v>41339</v>
      </c>
      <c r="B744" s="90" t="s">
        <v>38</v>
      </c>
      <c r="C744" s="90" t="s">
        <v>161</v>
      </c>
      <c r="D744" s="144" t="s">
        <v>527</v>
      </c>
      <c r="E744" s="144">
        <v>2</v>
      </c>
      <c r="F744" s="144">
        <v>3</v>
      </c>
      <c r="G744" s="144"/>
      <c r="H744" s="144"/>
      <c r="I744" s="137">
        <f t="shared" si="11"/>
        <v>-1</v>
      </c>
    </row>
    <row r="745" spans="1:9" x14ac:dyDescent="0.25">
      <c r="A745" s="152">
        <v>41339</v>
      </c>
      <c r="B745" s="90" t="s">
        <v>264</v>
      </c>
      <c r="C745" s="90" t="s">
        <v>183</v>
      </c>
      <c r="D745" s="144" t="s">
        <v>527</v>
      </c>
      <c r="E745" s="144">
        <v>2</v>
      </c>
      <c r="F745" s="144">
        <v>8</v>
      </c>
      <c r="G745" s="144"/>
      <c r="H745" s="144"/>
      <c r="I745" s="137">
        <f t="shared" si="11"/>
        <v>-6</v>
      </c>
    </row>
    <row r="746" spans="1:9" x14ac:dyDescent="0.25">
      <c r="A746" s="152">
        <v>41346</v>
      </c>
      <c r="B746" s="90" t="s">
        <v>183</v>
      </c>
      <c r="C746" s="90" t="s">
        <v>38</v>
      </c>
      <c r="D746" s="144" t="s">
        <v>527</v>
      </c>
      <c r="E746" s="144">
        <v>3</v>
      </c>
      <c r="F746" s="144">
        <v>4</v>
      </c>
      <c r="G746" s="144"/>
      <c r="H746" s="144"/>
      <c r="I746" s="137">
        <f t="shared" si="11"/>
        <v>-1</v>
      </c>
    </row>
    <row r="747" spans="1:9" x14ac:dyDescent="0.25">
      <c r="A747" s="152">
        <v>41346</v>
      </c>
      <c r="B747" s="90" t="s">
        <v>39</v>
      </c>
      <c r="C747" s="90" t="s">
        <v>264</v>
      </c>
      <c r="D747" s="144" t="s">
        <v>527</v>
      </c>
      <c r="E747" s="144">
        <v>1</v>
      </c>
      <c r="F747" s="144">
        <v>2</v>
      </c>
      <c r="G747" s="144"/>
      <c r="H747" s="144"/>
      <c r="I747" s="137">
        <f t="shared" si="11"/>
        <v>-1</v>
      </c>
    </row>
    <row r="748" spans="1:9" x14ac:dyDescent="0.25">
      <c r="A748" s="152">
        <v>41346</v>
      </c>
      <c r="B748" s="90" t="s">
        <v>264</v>
      </c>
      <c r="C748" s="90" t="s">
        <v>39</v>
      </c>
      <c r="D748" s="144" t="s">
        <v>528</v>
      </c>
      <c r="E748" s="144">
        <v>2</v>
      </c>
      <c r="F748" s="144">
        <v>1</v>
      </c>
      <c r="G748" s="144"/>
      <c r="H748" s="144"/>
      <c r="I748" s="137">
        <f t="shared" si="11"/>
        <v>1</v>
      </c>
    </row>
    <row r="749" spans="1:9" x14ac:dyDescent="0.25">
      <c r="A749" s="152">
        <v>41346</v>
      </c>
      <c r="B749" s="90" t="s">
        <v>139</v>
      </c>
      <c r="C749" s="90" t="s">
        <v>91</v>
      </c>
      <c r="D749" s="144" t="s">
        <v>527</v>
      </c>
      <c r="E749" s="144">
        <v>1</v>
      </c>
      <c r="F749" s="144">
        <v>3</v>
      </c>
      <c r="G749" s="144"/>
      <c r="H749" s="144"/>
      <c r="I749" s="137">
        <f t="shared" si="11"/>
        <v>-2</v>
      </c>
    </row>
    <row r="750" spans="1:9" x14ac:dyDescent="0.25">
      <c r="A750" s="152">
        <v>41346</v>
      </c>
      <c r="B750" s="90" t="s">
        <v>161</v>
      </c>
      <c r="C750" s="90" t="s">
        <v>118</v>
      </c>
      <c r="D750" s="144" t="s">
        <v>528</v>
      </c>
      <c r="E750" s="144">
        <v>8</v>
      </c>
      <c r="F750" s="144">
        <v>0</v>
      </c>
      <c r="G750" s="144"/>
      <c r="H750" s="144"/>
      <c r="I750" s="137">
        <f t="shared" si="11"/>
        <v>8</v>
      </c>
    </row>
    <row r="751" spans="1:9" x14ac:dyDescent="0.25">
      <c r="A751" s="152">
        <v>41346</v>
      </c>
      <c r="B751" s="90" t="s">
        <v>91</v>
      </c>
      <c r="C751" s="90" t="s">
        <v>139</v>
      </c>
      <c r="D751" s="144" t="s">
        <v>528</v>
      </c>
      <c r="E751" s="144">
        <v>3</v>
      </c>
      <c r="F751" s="144">
        <v>1</v>
      </c>
      <c r="G751" s="144"/>
      <c r="H751" s="144"/>
      <c r="I751" s="137">
        <f t="shared" si="11"/>
        <v>2</v>
      </c>
    </row>
    <row r="752" spans="1:9" x14ac:dyDescent="0.25">
      <c r="A752" s="152">
        <v>41346</v>
      </c>
      <c r="B752" s="90" t="s">
        <v>118</v>
      </c>
      <c r="C752" s="90" t="s">
        <v>161</v>
      </c>
      <c r="D752" s="144" t="s">
        <v>527</v>
      </c>
      <c r="E752" s="144">
        <v>0</v>
      </c>
      <c r="F752" s="144">
        <v>8</v>
      </c>
      <c r="G752" s="144"/>
      <c r="H752" s="144"/>
      <c r="I752" s="137">
        <f t="shared" si="11"/>
        <v>-8</v>
      </c>
    </row>
    <row r="753" spans="1:9" x14ac:dyDescent="0.25">
      <c r="A753" s="152">
        <v>41346</v>
      </c>
      <c r="B753" s="90" t="s">
        <v>38</v>
      </c>
      <c r="C753" s="90" t="s">
        <v>183</v>
      </c>
      <c r="D753" s="144" t="s">
        <v>528</v>
      </c>
      <c r="E753" s="144">
        <v>4</v>
      </c>
      <c r="F753" s="144">
        <v>3</v>
      </c>
      <c r="G753" s="144"/>
      <c r="H753" s="144"/>
      <c r="I753" s="137">
        <f t="shared" si="11"/>
        <v>1</v>
      </c>
    </row>
    <row r="754" spans="1:9" x14ac:dyDescent="0.25">
      <c r="A754" s="152">
        <v>41353</v>
      </c>
      <c r="B754" s="90" t="s">
        <v>264</v>
      </c>
      <c r="C754" s="90" t="s">
        <v>38</v>
      </c>
      <c r="D754" s="144" t="s">
        <v>527</v>
      </c>
      <c r="E754" s="144">
        <v>4</v>
      </c>
      <c r="F754" s="144">
        <v>6</v>
      </c>
      <c r="G754" s="144"/>
      <c r="H754" s="144"/>
      <c r="I754" s="137">
        <f t="shared" si="11"/>
        <v>-2</v>
      </c>
    </row>
    <row r="755" spans="1:9" x14ac:dyDescent="0.25">
      <c r="A755" s="152">
        <v>41353</v>
      </c>
      <c r="B755" s="90" t="s">
        <v>38</v>
      </c>
      <c r="C755" s="90" t="s">
        <v>264</v>
      </c>
      <c r="D755" s="144" t="s">
        <v>528</v>
      </c>
      <c r="E755" s="144">
        <v>6</v>
      </c>
      <c r="F755" s="144">
        <v>4</v>
      </c>
      <c r="G755" s="144"/>
      <c r="H755" s="144"/>
      <c r="I755" s="137">
        <f t="shared" si="11"/>
        <v>2</v>
      </c>
    </row>
    <row r="756" spans="1:9" x14ac:dyDescent="0.25">
      <c r="A756" s="152">
        <v>41353</v>
      </c>
      <c r="B756" s="90" t="s">
        <v>139</v>
      </c>
      <c r="C756" s="90" t="s">
        <v>39</v>
      </c>
      <c r="D756" s="144" t="s">
        <v>527</v>
      </c>
      <c r="E756" s="144">
        <v>2</v>
      </c>
      <c r="F756" s="144">
        <v>4</v>
      </c>
      <c r="G756" s="144"/>
      <c r="H756" s="144"/>
      <c r="I756" s="137">
        <f t="shared" si="11"/>
        <v>-2</v>
      </c>
    </row>
    <row r="757" spans="1:9" x14ac:dyDescent="0.25">
      <c r="A757" s="152">
        <v>41353</v>
      </c>
      <c r="B757" s="90" t="s">
        <v>161</v>
      </c>
      <c r="C757" s="90" t="s">
        <v>91</v>
      </c>
      <c r="D757" s="144" t="s">
        <v>528</v>
      </c>
      <c r="E757" s="144">
        <v>4</v>
      </c>
      <c r="F757" s="144">
        <v>0</v>
      </c>
      <c r="G757" s="144"/>
      <c r="H757" s="144"/>
      <c r="I757" s="137">
        <f t="shared" si="11"/>
        <v>4</v>
      </c>
    </row>
    <row r="758" spans="1:9" x14ac:dyDescent="0.25">
      <c r="A758" s="152">
        <v>41353</v>
      </c>
      <c r="B758" s="90" t="s">
        <v>183</v>
      </c>
      <c r="C758" s="90" t="s">
        <v>118</v>
      </c>
      <c r="D758" s="144" t="s">
        <v>528</v>
      </c>
      <c r="E758" s="144">
        <v>8</v>
      </c>
      <c r="F758" s="144">
        <v>5</v>
      </c>
      <c r="G758" s="144"/>
      <c r="H758" s="144"/>
      <c r="I758" s="137">
        <f t="shared" si="11"/>
        <v>3</v>
      </c>
    </row>
    <row r="759" spans="1:9" x14ac:dyDescent="0.25">
      <c r="A759" s="152">
        <v>41353</v>
      </c>
      <c r="B759" s="90" t="s">
        <v>39</v>
      </c>
      <c r="C759" s="90" t="s">
        <v>139</v>
      </c>
      <c r="D759" s="144" t="s">
        <v>528</v>
      </c>
      <c r="E759" s="144">
        <v>4</v>
      </c>
      <c r="F759" s="144">
        <v>2</v>
      </c>
      <c r="G759" s="144"/>
      <c r="H759" s="144"/>
      <c r="I759" s="137">
        <f t="shared" si="11"/>
        <v>2</v>
      </c>
    </row>
    <row r="760" spans="1:9" x14ac:dyDescent="0.25">
      <c r="A760" s="152">
        <v>41353</v>
      </c>
      <c r="B760" s="90" t="s">
        <v>91</v>
      </c>
      <c r="C760" s="90" t="s">
        <v>161</v>
      </c>
      <c r="D760" s="144" t="s">
        <v>527</v>
      </c>
      <c r="E760" s="144">
        <v>0</v>
      </c>
      <c r="F760" s="144">
        <v>4</v>
      </c>
      <c r="G760" s="144"/>
      <c r="H760" s="144"/>
      <c r="I760" s="137">
        <f t="shared" si="11"/>
        <v>-4</v>
      </c>
    </row>
    <row r="761" spans="1:9" x14ac:dyDescent="0.25">
      <c r="A761" s="152">
        <v>41353</v>
      </c>
      <c r="B761" s="90" t="s">
        <v>118</v>
      </c>
      <c r="C761" s="90" t="s">
        <v>183</v>
      </c>
      <c r="D761" s="144" t="s">
        <v>527</v>
      </c>
      <c r="E761" s="144">
        <v>5</v>
      </c>
      <c r="F761" s="144">
        <v>8</v>
      </c>
      <c r="G761" s="144"/>
      <c r="H761" s="144"/>
      <c r="I761" s="137">
        <f t="shared" si="11"/>
        <v>-3</v>
      </c>
    </row>
    <row r="762" spans="1:9" x14ac:dyDescent="0.25">
      <c r="A762" s="152">
        <v>41360</v>
      </c>
      <c r="B762" s="90" t="s">
        <v>118</v>
      </c>
      <c r="C762" s="90" t="s">
        <v>38</v>
      </c>
      <c r="D762" s="144" t="s">
        <v>527</v>
      </c>
      <c r="E762" s="144">
        <v>1</v>
      </c>
      <c r="F762" s="144">
        <v>8</v>
      </c>
      <c r="G762" s="144"/>
      <c r="H762" s="144"/>
      <c r="I762" s="137">
        <f t="shared" si="11"/>
        <v>-7</v>
      </c>
    </row>
    <row r="763" spans="1:9" x14ac:dyDescent="0.25">
      <c r="A763" s="152">
        <v>41360</v>
      </c>
      <c r="B763" s="90" t="s">
        <v>139</v>
      </c>
      <c r="C763" s="90" t="s">
        <v>264</v>
      </c>
      <c r="D763" s="144" t="s">
        <v>527</v>
      </c>
      <c r="E763" s="144">
        <v>5</v>
      </c>
      <c r="F763" s="144">
        <v>9</v>
      </c>
      <c r="G763" s="144"/>
      <c r="H763" s="144"/>
      <c r="I763" s="137">
        <f t="shared" si="11"/>
        <v>-4</v>
      </c>
    </row>
    <row r="764" spans="1:9" x14ac:dyDescent="0.25">
      <c r="A764" s="152">
        <v>41360</v>
      </c>
      <c r="B764" s="90" t="s">
        <v>161</v>
      </c>
      <c r="C764" s="90" t="s">
        <v>39</v>
      </c>
      <c r="D764" s="144" t="s">
        <v>528</v>
      </c>
      <c r="E764" s="144">
        <v>3</v>
      </c>
      <c r="F764" s="144">
        <v>2</v>
      </c>
      <c r="G764" s="144"/>
      <c r="H764" s="144"/>
      <c r="I764" s="137">
        <f t="shared" si="11"/>
        <v>1</v>
      </c>
    </row>
    <row r="765" spans="1:9" x14ac:dyDescent="0.25">
      <c r="A765" s="152">
        <v>41360</v>
      </c>
      <c r="B765" s="90" t="s">
        <v>183</v>
      </c>
      <c r="C765" s="90" t="s">
        <v>91</v>
      </c>
      <c r="D765" s="144" t="s">
        <v>528</v>
      </c>
      <c r="E765" s="144">
        <v>6</v>
      </c>
      <c r="F765" s="144">
        <v>4</v>
      </c>
      <c r="G765" s="144"/>
      <c r="H765" s="144"/>
      <c r="I765" s="137">
        <f t="shared" si="11"/>
        <v>2</v>
      </c>
    </row>
    <row r="766" spans="1:9" x14ac:dyDescent="0.25">
      <c r="A766" s="152">
        <v>41360</v>
      </c>
      <c r="B766" s="90" t="s">
        <v>38</v>
      </c>
      <c r="C766" s="90" t="s">
        <v>118</v>
      </c>
      <c r="D766" s="144" t="s">
        <v>528</v>
      </c>
      <c r="E766" s="144">
        <v>8</v>
      </c>
      <c r="F766" s="144">
        <v>1</v>
      </c>
      <c r="G766" s="144"/>
      <c r="H766" s="144"/>
      <c r="I766" s="137">
        <f t="shared" si="11"/>
        <v>7</v>
      </c>
    </row>
    <row r="767" spans="1:9" x14ac:dyDescent="0.25">
      <c r="A767" s="152">
        <v>41360</v>
      </c>
      <c r="B767" s="90" t="s">
        <v>264</v>
      </c>
      <c r="C767" s="90" t="s">
        <v>139</v>
      </c>
      <c r="D767" s="144" t="s">
        <v>528</v>
      </c>
      <c r="E767" s="144">
        <v>9</v>
      </c>
      <c r="F767" s="144">
        <v>5</v>
      </c>
      <c r="G767" s="144"/>
      <c r="H767" s="144"/>
      <c r="I767" s="137">
        <f t="shared" si="11"/>
        <v>4</v>
      </c>
    </row>
    <row r="768" spans="1:9" x14ac:dyDescent="0.25">
      <c r="A768" s="152">
        <v>41360</v>
      </c>
      <c r="B768" s="90" t="s">
        <v>39</v>
      </c>
      <c r="C768" s="90" t="s">
        <v>161</v>
      </c>
      <c r="D768" s="144" t="s">
        <v>527</v>
      </c>
      <c r="E768" s="144">
        <v>2</v>
      </c>
      <c r="F768" s="144">
        <v>3</v>
      </c>
      <c r="G768" s="144"/>
      <c r="H768" s="144"/>
      <c r="I768" s="137">
        <f t="shared" si="11"/>
        <v>-1</v>
      </c>
    </row>
    <row r="769" spans="1:9" x14ac:dyDescent="0.25">
      <c r="A769" s="152">
        <v>41360</v>
      </c>
      <c r="B769" s="90" t="s">
        <v>91</v>
      </c>
      <c r="C769" s="90" t="s">
        <v>183</v>
      </c>
      <c r="D769" s="144" t="s">
        <v>527</v>
      </c>
      <c r="E769" s="144">
        <v>4</v>
      </c>
      <c r="F769" s="144">
        <v>6</v>
      </c>
      <c r="G769" s="144"/>
      <c r="H769" s="144"/>
      <c r="I769" s="137">
        <f t="shared" si="11"/>
        <v>-2</v>
      </c>
    </row>
    <row r="770" spans="1:9" x14ac:dyDescent="0.25">
      <c r="A770" s="152">
        <v>41365</v>
      </c>
      <c r="B770" s="90" t="s">
        <v>91</v>
      </c>
      <c r="C770" s="90" t="s">
        <v>38</v>
      </c>
      <c r="D770" s="144" t="s">
        <v>542</v>
      </c>
      <c r="E770" s="144">
        <v>5</v>
      </c>
      <c r="F770" s="144">
        <v>5</v>
      </c>
      <c r="G770" s="144" t="s">
        <v>543</v>
      </c>
      <c r="H770" s="144"/>
      <c r="I770" s="137">
        <f t="shared" si="11"/>
        <v>0</v>
      </c>
    </row>
    <row r="771" spans="1:9" x14ac:dyDescent="0.25">
      <c r="A771" s="152">
        <v>41365</v>
      </c>
      <c r="B771" s="90" t="s">
        <v>118</v>
      </c>
      <c r="C771" s="90" t="s">
        <v>264</v>
      </c>
      <c r="D771" s="144" t="s">
        <v>527</v>
      </c>
      <c r="E771" s="144">
        <v>3</v>
      </c>
      <c r="F771" s="144">
        <v>6</v>
      </c>
      <c r="G771" s="144"/>
      <c r="H771" s="144"/>
      <c r="I771" s="137">
        <f t="shared" ref="I771:I834" si="12">E771-F771</f>
        <v>-3</v>
      </c>
    </row>
    <row r="772" spans="1:9" x14ac:dyDescent="0.25">
      <c r="A772" s="152">
        <v>41365</v>
      </c>
      <c r="B772" s="90" t="s">
        <v>183</v>
      </c>
      <c r="C772" s="90" t="s">
        <v>39</v>
      </c>
      <c r="D772" s="144" t="s">
        <v>528</v>
      </c>
      <c r="E772" s="144">
        <v>5</v>
      </c>
      <c r="F772" s="144">
        <v>3</v>
      </c>
      <c r="G772" s="144"/>
      <c r="H772" s="144"/>
      <c r="I772" s="137">
        <f t="shared" si="12"/>
        <v>2</v>
      </c>
    </row>
    <row r="773" spans="1:9" x14ac:dyDescent="0.25">
      <c r="A773" s="152">
        <v>41365</v>
      </c>
      <c r="B773" s="90" t="s">
        <v>38</v>
      </c>
      <c r="C773" s="90" t="s">
        <v>91</v>
      </c>
      <c r="D773" s="144" t="s">
        <v>387</v>
      </c>
      <c r="E773" s="144">
        <v>5</v>
      </c>
      <c r="F773" s="144">
        <v>5</v>
      </c>
      <c r="G773" s="144" t="s">
        <v>543</v>
      </c>
      <c r="H773" s="144"/>
      <c r="I773" s="137">
        <f t="shared" si="12"/>
        <v>0</v>
      </c>
    </row>
    <row r="774" spans="1:9" x14ac:dyDescent="0.25">
      <c r="A774" s="152">
        <v>41365</v>
      </c>
      <c r="B774" s="90" t="s">
        <v>264</v>
      </c>
      <c r="C774" s="90" t="s">
        <v>118</v>
      </c>
      <c r="D774" s="144" t="s">
        <v>528</v>
      </c>
      <c r="E774" s="144">
        <v>6</v>
      </c>
      <c r="F774" s="144">
        <v>3</v>
      </c>
      <c r="G774" s="144"/>
      <c r="H774" s="144"/>
      <c r="I774" s="137">
        <f t="shared" si="12"/>
        <v>3</v>
      </c>
    </row>
    <row r="775" spans="1:9" x14ac:dyDescent="0.25">
      <c r="A775" s="152">
        <v>41365</v>
      </c>
      <c r="B775" s="90" t="s">
        <v>161</v>
      </c>
      <c r="C775" s="90" t="s">
        <v>139</v>
      </c>
      <c r="D775" s="144" t="s">
        <v>528</v>
      </c>
      <c r="E775" s="144">
        <v>5</v>
      </c>
      <c r="F775" s="144">
        <v>3</v>
      </c>
      <c r="G775" s="144"/>
      <c r="H775" s="144"/>
      <c r="I775" s="137">
        <f t="shared" si="12"/>
        <v>2</v>
      </c>
    </row>
    <row r="776" spans="1:9" x14ac:dyDescent="0.25">
      <c r="A776" s="152">
        <v>41365</v>
      </c>
      <c r="B776" s="90" t="s">
        <v>139</v>
      </c>
      <c r="C776" s="90" t="s">
        <v>161</v>
      </c>
      <c r="D776" s="144" t="s">
        <v>527</v>
      </c>
      <c r="E776" s="144">
        <v>3</v>
      </c>
      <c r="F776" s="144">
        <v>5</v>
      </c>
      <c r="G776" s="144"/>
      <c r="H776" s="144"/>
      <c r="I776" s="137">
        <f t="shared" si="12"/>
        <v>-2</v>
      </c>
    </row>
    <row r="777" spans="1:9" x14ac:dyDescent="0.25">
      <c r="A777" s="152">
        <v>41365</v>
      </c>
      <c r="B777" s="90" t="s">
        <v>39</v>
      </c>
      <c r="C777" s="90" t="s">
        <v>183</v>
      </c>
      <c r="D777" s="144" t="s">
        <v>527</v>
      </c>
      <c r="E777" s="144">
        <v>3</v>
      </c>
      <c r="F777" s="144">
        <v>5</v>
      </c>
      <c r="G777" s="144"/>
      <c r="H777" s="144"/>
      <c r="I777" s="137">
        <f t="shared" si="12"/>
        <v>-2</v>
      </c>
    </row>
    <row r="778" spans="1:9" x14ac:dyDescent="0.25">
      <c r="A778" s="152">
        <v>41367</v>
      </c>
      <c r="B778" s="90" t="s">
        <v>91</v>
      </c>
      <c r="C778" s="90" t="s">
        <v>38</v>
      </c>
      <c r="D778" s="144" t="s">
        <v>527</v>
      </c>
      <c r="E778" s="144">
        <v>1</v>
      </c>
      <c r="F778" s="144">
        <v>8</v>
      </c>
      <c r="G778" s="144"/>
      <c r="H778" s="144"/>
      <c r="I778" s="137">
        <f t="shared" si="12"/>
        <v>-7</v>
      </c>
    </row>
    <row r="779" spans="1:9" x14ac:dyDescent="0.25">
      <c r="A779" s="152">
        <v>41367</v>
      </c>
      <c r="B779" s="90" t="s">
        <v>118</v>
      </c>
      <c r="C779" s="90" t="s">
        <v>264</v>
      </c>
      <c r="D779" s="144" t="s">
        <v>528</v>
      </c>
      <c r="E779" s="144">
        <v>2</v>
      </c>
      <c r="F779" s="144">
        <v>0</v>
      </c>
      <c r="G779" s="144"/>
      <c r="H779" s="144"/>
      <c r="I779" s="137">
        <f t="shared" si="12"/>
        <v>2</v>
      </c>
    </row>
    <row r="780" spans="1:9" x14ac:dyDescent="0.25">
      <c r="A780" s="152">
        <v>41367</v>
      </c>
      <c r="B780" s="90" t="s">
        <v>183</v>
      </c>
      <c r="C780" s="90" t="s">
        <v>39</v>
      </c>
      <c r="D780" s="144" t="s">
        <v>528</v>
      </c>
      <c r="E780" s="144">
        <v>9</v>
      </c>
      <c r="F780" s="144">
        <v>3</v>
      </c>
      <c r="G780" s="144"/>
      <c r="H780" s="144"/>
      <c r="I780" s="137">
        <f t="shared" si="12"/>
        <v>6</v>
      </c>
    </row>
    <row r="781" spans="1:9" x14ac:dyDescent="0.25">
      <c r="A781" s="152">
        <v>41367</v>
      </c>
      <c r="B781" s="90" t="s">
        <v>38</v>
      </c>
      <c r="C781" s="90" t="s">
        <v>91</v>
      </c>
      <c r="D781" s="144" t="s">
        <v>528</v>
      </c>
      <c r="E781" s="144">
        <v>8</v>
      </c>
      <c r="F781" s="144">
        <v>1</v>
      </c>
      <c r="G781" s="144"/>
      <c r="H781" s="144"/>
      <c r="I781" s="137">
        <f t="shared" si="12"/>
        <v>7</v>
      </c>
    </row>
    <row r="782" spans="1:9" x14ac:dyDescent="0.25">
      <c r="A782" s="152">
        <v>41367</v>
      </c>
      <c r="B782" s="90" t="s">
        <v>264</v>
      </c>
      <c r="C782" s="90" t="s">
        <v>118</v>
      </c>
      <c r="D782" s="144" t="s">
        <v>527</v>
      </c>
      <c r="E782" s="144">
        <v>0</v>
      </c>
      <c r="F782" s="144">
        <v>2</v>
      </c>
      <c r="G782" s="144"/>
      <c r="H782" s="144"/>
      <c r="I782" s="137">
        <f t="shared" si="12"/>
        <v>-2</v>
      </c>
    </row>
    <row r="783" spans="1:9" x14ac:dyDescent="0.25">
      <c r="A783" s="152">
        <v>41367</v>
      </c>
      <c r="B783" s="90" t="s">
        <v>161</v>
      </c>
      <c r="C783" s="90" t="s">
        <v>139</v>
      </c>
      <c r="D783" s="144" t="s">
        <v>528</v>
      </c>
      <c r="E783" s="144">
        <v>7</v>
      </c>
      <c r="F783" s="144">
        <v>2</v>
      </c>
      <c r="G783" s="144"/>
      <c r="H783" s="144"/>
      <c r="I783" s="137">
        <f t="shared" si="12"/>
        <v>5</v>
      </c>
    </row>
    <row r="784" spans="1:9" x14ac:dyDescent="0.25">
      <c r="A784" s="152">
        <v>41367</v>
      </c>
      <c r="B784" s="90" t="s">
        <v>139</v>
      </c>
      <c r="C784" s="90" t="s">
        <v>161</v>
      </c>
      <c r="D784" s="144" t="s">
        <v>527</v>
      </c>
      <c r="E784" s="144">
        <v>2</v>
      </c>
      <c r="F784" s="144">
        <v>7</v>
      </c>
      <c r="G784" s="144"/>
      <c r="H784" s="144"/>
      <c r="I784" s="137">
        <f t="shared" si="12"/>
        <v>-5</v>
      </c>
    </row>
    <row r="785" spans="1:9" x14ac:dyDescent="0.25">
      <c r="A785" s="152">
        <v>41367</v>
      </c>
      <c r="B785" s="90" t="s">
        <v>39</v>
      </c>
      <c r="C785" s="90" t="s">
        <v>183</v>
      </c>
      <c r="D785" s="144" t="s">
        <v>527</v>
      </c>
      <c r="E785" s="144">
        <v>3</v>
      </c>
      <c r="F785" s="144">
        <v>9</v>
      </c>
      <c r="G785" s="144"/>
      <c r="H785" s="144"/>
      <c r="I785" s="137">
        <f t="shared" si="12"/>
        <v>-6</v>
      </c>
    </row>
    <row r="786" spans="1:9" x14ac:dyDescent="0.25">
      <c r="A786" s="152">
        <v>41374</v>
      </c>
      <c r="B786" s="90" t="s">
        <v>39</v>
      </c>
      <c r="C786" s="90" t="s">
        <v>38</v>
      </c>
      <c r="D786" s="144" t="s">
        <v>542</v>
      </c>
      <c r="E786" s="144">
        <v>4</v>
      </c>
      <c r="F786" s="144">
        <v>4</v>
      </c>
      <c r="G786" s="144" t="s">
        <v>543</v>
      </c>
      <c r="H786" s="144"/>
      <c r="I786" s="137">
        <f t="shared" si="12"/>
        <v>0</v>
      </c>
    </row>
    <row r="787" spans="1:9" x14ac:dyDescent="0.25">
      <c r="A787" s="152">
        <v>41374</v>
      </c>
      <c r="B787" s="90" t="s">
        <v>161</v>
      </c>
      <c r="C787" s="90" t="s">
        <v>264</v>
      </c>
      <c r="D787" s="144" t="s">
        <v>527</v>
      </c>
      <c r="E787" s="144">
        <v>3</v>
      </c>
      <c r="F787" s="144">
        <v>4</v>
      </c>
      <c r="G787" s="144"/>
      <c r="H787" s="144"/>
      <c r="I787" s="137">
        <f t="shared" si="12"/>
        <v>-1</v>
      </c>
    </row>
    <row r="788" spans="1:9" x14ac:dyDescent="0.25">
      <c r="A788" s="152">
        <v>41374</v>
      </c>
      <c r="B788" s="90" t="s">
        <v>38</v>
      </c>
      <c r="C788" s="90" t="s">
        <v>39</v>
      </c>
      <c r="D788" s="144" t="s">
        <v>387</v>
      </c>
      <c r="E788" s="144">
        <v>4</v>
      </c>
      <c r="F788" s="144">
        <v>4</v>
      </c>
      <c r="G788" s="144" t="s">
        <v>543</v>
      </c>
      <c r="H788" s="144"/>
      <c r="I788" s="137">
        <f t="shared" si="12"/>
        <v>0</v>
      </c>
    </row>
    <row r="789" spans="1:9" x14ac:dyDescent="0.25">
      <c r="A789" s="152">
        <v>41374</v>
      </c>
      <c r="B789" s="90" t="s">
        <v>118</v>
      </c>
      <c r="C789" s="90" t="s">
        <v>91</v>
      </c>
      <c r="D789" s="144" t="s">
        <v>528</v>
      </c>
      <c r="E789" s="144">
        <v>4</v>
      </c>
      <c r="F789" s="144">
        <v>1</v>
      </c>
      <c r="G789" s="144"/>
      <c r="H789" s="144"/>
      <c r="I789" s="137">
        <f t="shared" si="12"/>
        <v>3</v>
      </c>
    </row>
    <row r="790" spans="1:9" x14ac:dyDescent="0.25">
      <c r="A790" s="152">
        <v>41374</v>
      </c>
      <c r="B790" s="90" t="s">
        <v>91</v>
      </c>
      <c r="C790" s="90" t="s">
        <v>118</v>
      </c>
      <c r="D790" s="144" t="s">
        <v>527</v>
      </c>
      <c r="E790" s="144">
        <v>1</v>
      </c>
      <c r="F790" s="144">
        <v>4</v>
      </c>
      <c r="G790" s="144"/>
      <c r="H790" s="144"/>
      <c r="I790" s="137">
        <f t="shared" si="12"/>
        <v>-3</v>
      </c>
    </row>
    <row r="791" spans="1:9" x14ac:dyDescent="0.25">
      <c r="A791" s="152">
        <v>41374</v>
      </c>
      <c r="B791" s="90" t="s">
        <v>183</v>
      </c>
      <c r="C791" s="90" t="s">
        <v>139</v>
      </c>
      <c r="D791" s="144" t="s">
        <v>528</v>
      </c>
      <c r="E791" s="144">
        <v>6</v>
      </c>
      <c r="F791" s="144">
        <v>1</v>
      </c>
      <c r="G791" s="144"/>
      <c r="H791" s="144"/>
      <c r="I791" s="137">
        <f t="shared" si="12"/>
        <v>5</v>
      </c>
    </row>
    <row r="792" spans="1:9" x14ac:dyDescent="0.25">
      <c r="A792" s="152">
        <v>41374</v>
      </c>
      <c r="B792" s="90" t="s">
        <v>264</v>
      </c>
      <c r="C792" s="90" t="s">
        <v>161</v>
      </c>
      <c r="D792" s="144" t="s">
        <v>528</v>
      </c>
      <c r="E792" s="144">
        <v>4</v>
      </c>
      <c r="F792" s="144">
        <v>3</v>
      </c>
      <c r="G792" s="144"/>
      <c r="H792" s="144"/>
      <c r="I792" s="137">
        <f t="shared" si="12"/>
        <v>1</v>
      </c>
    </row>
    <row r="793" spans="1:9" x14ac:dyDescent="0.25">
      <c r="A793" s="152">
        <v>41374</v>
      </c>
      <c r="B793" s="90" t="s">
        <v>139</v>
      </c>
      <c r="C793" s="90" t="s">
        <v>183</v>
      </c>
      <c r="D793" s="144" t="s">
        <v>527</v>
      </c>
      <c r="E793" s="144">
        <v>1</v>
      </c>
      <c r="F793" s="144">
        <v>6</v>
      </c>
      <c r="G793" s="144"/>
      <c r="H793" s="144"/>
      <c r="I793" s="137">
        <f t="shared" si="12"/>
        <v>-5</v>
      </c>
    </row>
    <row r="794" spans="1:9" x14ac:dyDescent="0.25">
      <c r="A794" s="152">
        <v>41381</v>
      </c>
      <c r="B794" s="90" t="s">
        <v>139</v>
      </c>
      <c r="C794" s="90" t="s">
        <v>38</v>
      </c>
      <c r="D794" s="144" t="s">
        <v>527</v>
      </c>
      <c r="E794" s="144">
        <v>1</v>
      </c>
      <c r="F794" s="144">
        <v>10</v>
      </c>
      <c r="G794" s="144"/>
      <c r="H794" s="144"/>
      <c r="I794" s="137">
        <f t="shared" si="12"/>
        <v>-9</v>
      </c>
    </row>
    <row r="795" spans="1:9" x14ac:dyDescent="0.25">
      <c r="A795" s="152">
        <v>41381</v>
      </c>
      <c r="B795" s="90" t="s">
        <v>91</v>
      </c>
      <c r="C795" s="90" t="s">
        <v>264</v>
      </c>
      <c r="D795" s="144" t="s">
        <v>527</v>
      </c>
      <c r="E795" s="144">
        <v>5</v>
      </c>
      <c r="F795" s="144">
        <v>8</v>
      </c>
      <c r="G795" s="144"/>
      <c r="H795" s="144"/>
      <c r="I795" s="137">
        <f t="shared" si="12"/>
        <v>-3</v>
      </c>
    </row>
    <row r="796" spans="1:9" x14ac:dyDescent="0.25">
      <c r="A796" s="152">
        <v>41381</v>
      </c>
      <c r="B796" s="90" t="s">
        <v>118</v>
      </c>
      <c r="C796" s="90" t="s">
        <v>39</v>
      </c>
      <c r="D796" s="144" t="s">
        <v>528</v>
      </c>
      <c r="E796" s="144">
        <v>5</v>
      </c>
      <c r="F796" s="144">
        <v>4</v>
      </c>
      <c r="G796" s="144"/>
      <c r="H796" s="144"/>
      <c r="I796" s="137">
        <f t="shared" si="12"/>
        <v>1</v>
      </c>
    </row>
    <row r="797" spans="1:9" x14ac:dyDescent="0.25">
      <c r="A797" s="152">
        <v>41381</v>
      </c>
      <c r="B797" s="90" t="s">
        <v>264</v>
      </c>
      <c r="C797" s="90" t="s">
        <v>91</v>
      </c>
      <c r="D797" s="144" t="s">
        <v>528</v>
      </c>
      <c r="E797" s="144">
        <v>8</v>
      </c>
      <c r="F797" s="144">
        <v>5</v>
      </c>
      <c r="G797" s="144"/>
      <c r="H797" s="144"/>
      <c r="I797" s="137">
        <f t="shared" si="12"/>
        <v>3</v>
      </c>
    </row>
    <row r="798" spans="1:9" x14ac:dyDescent="0.25">
      <c r="A798" s="152">
        <v>41381</v>
      </c>
      <c r="B798" s="90" t="s">
        <v>39</v>
      </c>
      <c r="C798" s="90" t="s">
        <v>118</v>
      </c>
      <c r="D798" s="144" t="s">
        <v>527</v>
      </c>
      <c r="E798" s="144">
        <v>4</v>
      </c>
      <c r="F798" s="144">
        <v>5</v>
      </c>
      <c r="G798" s="144"/>
      <c r="H798" s="144"/>
      <c r="I798" s="137">
        <f t="shared" si="12"/>
        <v>-1</v>
      </c>
    </row>
    <row r="799" spans="1:9" x14ac:dyDescent="0.25">
      <c r="A799" s="152">
        <v>41381</v>
      </c>
      <c r="B799" s="90" t="s">
        <v>38</v>
      </c>
      <c r="C799" s="90" t="s">
        <v>139</v>
      </c>
      <c r="D799" s="144" t="s">
        <v>528</v>
      </c>
      <c r="E799" s="144">
        <v>10</v>
      </c>
      <c r="F799" s="144">
        <v>1</v>
      </c>
      <c r="G799" s="144"/>
      <c r="H799" s="144"/>
      <c r="I799" s="137">
        <f t="shared" si="12"/>
        <v>9</v>
      </c>
    </row>
    <row r="800" spans="1:9" x14ac:dyDescent="0.25">
      <c r="A800" s="152">
        <v>41381</v>
      </c>
      <c r="B800" s="90" t="s">
        <v>183</v>
      </c>
      <c r="C800" s="90" t="s">
        <v>161</v>
      </c>
      <c r="D800" s="144" t="s">
        <v>527</v>
      </c>
      <c r="E800" s="144">
        <v>3</v>
      </c>
      <c r="F800" s="144">
        <v>5</v>
      </c>
      <c r="G800" s="144"/>
      <c r="H800" s="144"/>
      <c r="I800" s="137">
        <f t="shared" si="12"/>
        <v>-2</v>
      </c>
    </row>
    <row r="801" spans="1:9" x14ac:dyDescent="0.25">
      <c r="A801" s="152">
        <v>41381</v>
      </c>
      <c r="B801" s="90" t="s">
        <v>161</v>
      </c>
      <c r="C801" s="90" t="s">
        <v>183</v>
      </c>
      <c r="D801" s="144" t="s">
        <v>528</v>
      </c>
      <c r="E801" s="144">
        <v>5</v>
      </c>
      <c r="F801" s="144">
        <v>3</v>
      </c>
      <c r="G801" s="144"/>
      <c r="H801" s="144"/>
      <c r="I801" s="137">
        <f t="shared" si="12"/>
        <v>2</v>
      </c>
    </row>
    <row r="802" spans="1:9" x14ac:dyDescent="0.25">
      <c r="A802" s="152">
        <v>41388</v>
      </c>
      <c r="B802" s="90" t="s">
        <v>118</v>
      </c>
      <c r="C802" s="90" t="s">
        <v>38</v>
      </c>
      <c r="D802" s="144" t="s">
        <v>527</v>
      </c>
      <c r="E802" s="144">
        <v>0</v>
      </c>
      <c r="F802" s="144">
        <v>2</v>
      </c>
      <c r="G802" s="144"/>
      <c r="H802" s="144" t="s">
        <v>547</v>
      </c>
      <c r="I802" s="137">
        <f t="shared" si="12"/>
        <v>-2</v>
      </c>
    </row>
    <row r="803" spans="1:9" x14ac:dyDescent="0.25">
      <c r="A803" s="152">
        <v>41388</v>
      </c>
      <c r="B803" s="90" t="s">
        <v>39</v>
      </c>
      <c r="C803" s="90" t="s">
        <v>264</v>
      </c>
      <c r="D803" s="144" t="s">
        <v>528</v>
      </c>
      <c r="E803" s="144">
        <v>4</v>
      </c>
      <c r="F803" s="144">
        <v>2</v>
      </c>
      <c r="G803" s="144"/>
      <c r="H803" s="144" t="s">
        <v>547</v>
      </c>
      <c r="I803" s="137">
        <f t="shared" si="12"/>
        <v>2</v>
      </c>
    </row>
    <row r="804" spans="1:9" x14ac:dyDescent="0.25">
      <c r="A804" s="152">
        <v>41388</v>
      </c>
      <c r="B804" s="90" t="s">
        <v>264</v>
      </c>
      <c r="C804" s="90" t="s">
        <v>39</v>
      </c>
      <c r="D804" s="144" t="s">
        <v>527</v>
      </c>
      <c r="E804" s="144">
        <v>2</v>
      </c>
      <c r="F804" s="144">
        <v>4</v>
      </c>
      <c r="G804" s="144"/>
      <c r="H804" s="144" t="s">
        <v>547</v>
      </c>
      <c r="I804" s="137">
        <f t="shared" si="12"/>
        <v>-2</v>
      </c>
    </row>
    <row r="805" spans="1:9" x14ac:dyDescent="0.25">
      <c r="A805" s="152">
        <v>41388</v>
      </c>
      <c r="B805" s="90" t="s">
        <v>183</v>
      </c>
      <c r="C805" s="90" t="s">
        <v>91</v>
      </c>
      <c r="D805" s="144" t="s">
        <v>528</v>
      </c>
      <c r="E805" s="144">
        <v>5</v>
      </c>
      <c r="F805" s="144">
        <v>4</v>
      </c>
      <c r="G805" s="144"/>
      <c r="H805" s="144" t="s">
        <v>547</v>
      </c>
      <c r="I805" s="137">
        <f t="shared" si="12"/>
        <v>1</v>
      </c>
    </row>
    <row r="806" spans="1:9" x14ac:dyDescent="0.25">
      <c r="A806" s="152">
        <v>41388</v>
      </c>
      <c r="B806" s="90" t="s">
        <v>38</v>
      </c>
      <c r="C806" s="90" t="s">
        <v>118</v>
      </c>
      <c r="D806" s="144" t="s">
        <v>528</v>
      </c>
      <c r="E806" s="144">
        <v>2</v>
      </c>
      <c r="F806" s="144">
        <v>0</v>
      </c>
      <c r="G806" s="144"/>
      <c r="H806" s="144" t="s">
        <v>547</v>
      </c>
      <c r="I806" s="137">
        <f t="shared" si="12"/>
        <v>2</v>
      </c>
    </row>
    <row r="807" spans="1:9" x14ac:dyDescent="0.25">
      <c r="A807" s="152">
        <v>41388</v>
      </c>
      <c r="B807" s="90" t="s">
        <v>161</v>
      </c>
      <c r="C807" s="90" t="s">
        <v>139</v>
      </c>
      <c r="D807" s="144" t="s">
        <v>528</v>
      </c>
      <c r="E807" s="144">
        <v>6</v>
      </c>
      <c r="F807" s="144">
        <v>1</v>
      </c>
      <c r="G807" s="144"/>
      <c r="H807" s="144" t="s">
        <v>547</v>
      </c>
      <c r="I807" s="137">
        <f t="shared" si="12"/>
        <v>5</v>
      </c>
    </row>
    <row r="808" spans="1:9" x14ac:dyDescent="0.25">
      <c r="A808" s="152">
        <v>41388</v>
      </c>
      <c r="B808" s="90" t="s">
        <v>139</v>
      </c>
      <c r="C808" s="90" t="s">
        <v>161</v>
      </c>
      <c r="D808" s="144" t="s">
        <v>527</v>
      </c>
      <c r="E808" s="144">
        <v>1</v>
      </c>
      <c r="F808" s="144">
        <v>6</v>
      </c>
      <c r="G808" s="144"/>
      <c r="H808" s="144" t="s">
        <v>547</v>
      </c>
      <c r="I808" s="137">
        <f t="shared" si="12"/>
        <v>-5</v>
      </c>
    </row>
    <row r="809" spans="1:9" x14ac:dyDescent="0.25">
      <c r="A809" s="152">
        <v>41388</v>
      </c>
      <c r="B809" s="90" t="s">
        <v>91</v>
      </c>
      <c r="C809" s="90" t="s">
        <v>183</v>
      </c>
      <c r="D809" s="144" t="s">
        <v>527</v>
      </c>
      <c r="E809" s="144">
        <v>4</v>
      </c>
      <c r="F809" s="144">
        <v>5</v>
      </c>
      <c r="G809" s="144"/>
      <c r="H809" s="144" t="s">
        <v>547</v>
      </c>
      <c r="I809" s="137">
        <f t="shared" si="12"/>
        <v>-1</v>
      </c>
    </row>
    <row r="810" spans="1:9" x14ac:dyDescent="0.25">
      <c r="A810" s="152">
        <v>41395</v>
      </c>
      <c r="B810" s="90" t="s">
        <v>183</v>
      </c>
      <c r="C810" s="90" t="s">
        <v>38</v>
      </c>
      <c r="D810" s="144" t="s">
        <v>528</v>
      </c>
      <c r="E810" s="144">
        <v>7</v>
      </c>
      <c r="F810" s="144">
        <v>2</v>
      </c>
      <c r="G810" s="144"/>
      <c r="H810" s="144" t="s">
        <v>547</v>
      </c>
      <c r="I810" s="137">
        <f t="shared" si="12"/>
        <v>5</v>
      </c>
    </row>
    <row r="811" spans="1:9" x14ac:dyDescent="0.25">
      <c r="A811" s="152">
        <v>41395</v>
      </c>
      <c r="B811" s="90" t="s">
        <v>139</v>
      </c>
      <c r="C811" s="90" t="s">
        <v>264</v>
      </c>
      <c r="D811" s="144" t="s">
        <v>527</v>
      </c>
      <c r="E811" s="144">
        <v>7</v>
      </c>
      <c r="F811" s="144">
        <v>8</v>
      </c>
      <c r="G811" s="144"/>
      <c r="H811" s="144" t="s">
        <v>547</v>
      </c>
      <c r="I811" s="137">
        <f t="shared" si="12"/>
        <v>-1</v>
      </c>
    </row>
    <row r="812" spans="1:9" x14ac:dyDescent="0.25">
      <c r="A812" s="152">
        <v>41395</v>
      </c>
      <c r="B812" s="90" t="s">
        <v>161</v>
      </c>
      <c r="C812" s="90" t="s">
        <v>39</v>
      </c>
      <c r="D812" s="144" t="s">
        <v>387</v>
      </c>
      <c r="E812" s="144">
        <v>2</v>
      </c>
      <c r="F812" s="144">
        <v>2</v>
      </c>
      <c r="G812" s="144" t="s">
        <v>543</v>
      </c>
      <c r="H812" s="144" t="s">
        <v>547</v>
      </c>
      <c r="I812" s="137">
        <f t="shared" si="12"/>
        <v>0</v>
      </c>
    </row>
    <row r="813" spans="1:9" x14ac:dyDescent="0.25">
      <c r="A813" s="152">
        <v>41395</v>
      </c>
      <c r="B813" s="90" t="s">
        <v>118</v>
      </c>
      <c r="C813" s="90" t="s">
        <v>91</v>
      </c>
      <c r="D813" s="144" t="s">
        <v>527</v>
      </c>
      <c r="E813" s="144">
        <v>3</v>
      </c>
      <c r="F813" s="144">
        <v>8</v>
      </c>
      <c r="G813" s="144"/>
      <c r="H813" s="144" t="s">
        <v>547</v>
      </c>
      <c r="I813" s="137">
        <f t="shared" si="12"/>
        <v>-5</v>
      </c>
    </row>
    <row r="814" spans="1:9" x14ac:dyDescent="0.25">
      <c r="A814" s="152">
        <v>41395</v>
      </c>
      <c r="B814" s="90" t="s">
        <v>91</v>
      </c>
      <c r="C814" s="90" t="s">
        <v>118</v>
      </c>
      <c r="D814" s="144" t="s">
        <v>528</v>
      </c>
      <c r="E814" s="144">
        <v>8</v>
      </c>
      <c r="F814" s="144">
        <v>3</v>
      </c>
      <c r="G814" s="144"/>
      <c r="H814" s="144" t="s">
        <v>547</v>
      </c>
      <c r="I814" s="137">
        <f t="shared" si="12"/>
        <v>5</v>
      </c>
    </row>
    <row r="815" spans="1:9" x14ac:dyDescent="0.25">
      <c r="A815" s="152">
        <v>41395</v>
      </c>
      <c r="B815" s="90" t="s">
        <v>264</v>
      </c>
      <c r="C815" s="90" t="s">
        <v>139</v>
      </c>
      <c r="D815" s="144" t="s">
        <v>528</v>
      </c>
      <c r="E815" s="144">
        <v>8</v>
      </c>
      <c r="F815" s="144">
        <v>7</v>
      </c>
      <c r="G815" s="144"/>
      <c r="H815" s="144" t="s">
        <v>547</v>
      </c>
      <c r="I815" s="137">
        <f t="shared" si="12"/>
        <v>1</v>
      </c>
    </row>
    <row r="816" spans="1:9" x14ac:dyDescent="0.25">
      <c r="A816" s="152">
        <v>41395</v>
      </c>
      <c r="B816" s="90" t="s">
        <v>39</v>
      </c>
      <c r="C816" s="90" t="s">
        <v>161</v>
      </c>
      <c r="D816" s="144" t="s">
        <v>542</v>
      </c>
      <c r="E816" s="144">
        <v>2</v>
      </c>
      <c r="F816" s="144">
        <v>2</v>
      </c>
      <c r="G816" s="144" t="s">
        <v>543</v>
      </c>
      <c r="H816" s="144" t="s">
        <v>547</v>
      </c>
      <c r="I816" s="137">
        <f t="shared" si="12"/>
        <v>0</v>
      </c>
    </row>
    <row r="817" spans="1:9" x14ac:dyDescent="0.25">
      <c r="A817" s="152">
        <v>41395</v>
      </c>
      <c r="B817" s="90" t="s">
        <v>38</v>
      </c>
      <c r="C817" s="90" t="s">
        <v>183</v>
      </c>
      <c r="D817" s="144" t="s">
        <v>527</v>
      </c>
      <c r="E817" s="144">
        <v>2</v>
      </c>
      <c r="F817" s="144">
        <v>7</v>
      </c>
      <c r="G817" s="144"/>
      <c r="H817" s="144" t="s">
        <v>547</v>
      </c>
      <c r="I817" s="137">
        <f t="shared" si="12"/>
        <v>-5</v>
      </c>
    </row>
    <row r="818" spans="1:9" x14ac:dyDescent="0.25">
      <c r="A818" s="152">
        <v>41402</v>
      </c>
      <c r="B818" s="90" t="s">
        <v>161</v>
      </c>
      <c r="C818" s="90" t="s">
        <v>38</v>
      </c>
      <c r="D818" s="144" t="s">
        <v>528</v>
      </c>
      <c r="E818" s="144">
        <v>3</v>
      </c>
      <c r="F818" s="144">
        <v>1</v>
      </c>
      <c r="G818" s="144"/>
      <c r="H818" s="144" t="s">
        <v>547</v>
      </c>
      <c r="I818" s="137">
        <f t="shared" si="12"/>
        <v>2</v>
      </c>
    </row>
    <row r="819" spans="1:9" x14ac:dyDescent="0.25">
      <c r="A819" s="152">
        <v>41402</v>
      </c>
      <c r="B819" s="90" t="s">
        <v>118</v>
      </c>
      <c r="C819" s="90" t="s">
        <v>264</v>
      </c>
      <c r="D819" s="144" t="s">
        <v>528</v>
      </c>
      <c r="E819" s="144">
        <v>4</v>
      </c>
      <c r="F819" s="144">
        <v>2</v>
      </c>
      <c r="G819" s="144"/>
      <c r="H819" s="144" t="s">
        <v>547</v>
      </c>
      <c r="I819" s="137">
        <f t="shared" si="12"/>
        <v>2</v>
      </c>
    </row>
    <row r="820" spans="1:9" x14ac:dyDescent="0.25">
      <c r="A820" s="152">
        <v>41402</v>
      </c>
      <c r="B820" s="90" t="s">
        <v>183</v>
      </c>
      <c r="C820" s="90" t="s">
        <v>39</v>
      </c>
      <c r="D820" s="144" t="s">
        <v>527</v>
      </c>
      <c r="E820" s="144">
        <v>4</v>
      </c>
      <c r="F820" s="144">
        <v>5</v>
      </c>
      <c r="G820" s="144"/>
      <c r="H820" s="144" t="s">
        <v>547</v>
      </c>
      <c r="I820" s="137">
        <f t="shared" si="12"/>
        <v>-1</v>
      </c>
    </row>
    <row r="821" spans="1:9" x14ac:dyDescent="0.25">
      <c r="A821" s="152">
        <v>41402</v>
      </c>
      <c r="B821" s="90" t="s">
        <v>139</v>
      </c>
      <c r="C821" s="90" t="s">
        <v>91</v>
      </c>
      <c r="D821" s="144" t="s">
        <v>244</v>
      </c>
      <c r="E821" s="144"/>
      <c r="F821" s="144"/>
      <c r="G821" s="144"/>
      <c r="H821" s="144" t="s">
        <v>547</v>
      </c>
      <c r="I821" s="137">
        <f t="shared" si="12"/>
        <v>0</v>
      </c>
    </row>
    <row r="822" spans="1:9" x14ac:dyDescent="0.25">
      <c r="A822" s="152">
        <v>41402</v>
      </c>
      <c r="B822" s="90" t="s">
        <v>264</v>
      </c>
      <c r="C822" s="90" t="s">
        <v>118</v>
      </c>
      <c r="D822" s="144" t="s">
        <v>527</v>
      </c>
      <c r="E822" s="144">
        <v>2</v>
      </c>
      <c r="F822" s="144">
        <v>4</v>
      </c>
      <c r="G822" s="144"/>
      <c r="H822" s="144" t="s">
        <v>547</v>
      </c>
      <c r="I822" s="137">
        <f t="shared" si="12"/>
        <v>-2</v>
      </c>
    </row>
    <row r="823" spans="1:9" x14ac:dyDescent="0.25">
      <c r="A823" s="152">
        <v>41402</v>
      </c>
      <c r="B823" s="90" t="s">
        <v>91</v>
      </c>
      <c r="C823" s="90" t="s">
        <v>139</v>
      </c>
      <c r="D823" s="144" t="s">
        <v>244</v>
      </c>
      <c r="E823" s="144"/>
      <c r="F823" s="144"/>
      <c r="G823" s="144"/>
      <c r="H823" s="144" t="s">
        <v>547</v>
      </c>
      <c r="I823" s="137">
        <f t="shared" si="12"/>
        <v>0</v>
      </c>
    </row>
    <row r="824" spans="1:9" x14ac:dyDescent="0.25">
      <c r="A824" s="152">
        <v>41402</v>
      </c>
      <c r="B824" s="90" t="s">
        <v>38</v>
      </c>
      <c r="C824" s="90" t="s">
        <v>161</v>
      </c>
      <c r="D824" s="144" t="s">
        <v>527</v>
      </c>
      <c r="E824" s="144">
        <v>1</v>
      </c>
      <c r="F824" s="144">
        <v>3</v>
      </c>
      <c r="G824" s="144"/>
      <c r="H824" s="144" t="s">
        <v>547</v>
      </c>
      <c r="I824" s="137">
        <f t="shared" si="12"/>
        <v>-2</v>
      </c>
    </row>
    <row r="825" spans="1:9" x14ac:dyDescent="0.25">
      <c r="A825" s="152">
        <v>41402</v>
      </c>
      <c r="B825" s="90" t="s">
        <v>39</v>
      </c>
      <c r="C825" s="90" t="s">
        <v>183</v>
      </c>
      <c r="D825" s="144" t="s">
        <v>528</v>
      </c>
      <c r="E825" s="144">
        <v>5</v>
      </c>
      <c r="F825" s="144">
        <v>4</v>
      </c>
      <c r="G825" s="144"/>
      <c r="H825" s="144" t="s">
        <v>547</v>
      </c>
      <c r="I825" s="137">
        <f t="shared" si="12"/>
        <v>1</v>
      </c>
    </row>
    <row r="826" spans="1:9" x14ac:dyDescent="0.25">
      <c r="A826" s="152">
        <v>41556</v>
      </c>
      <c r="B826" s="90" t="s">
        <v>264</v>
      </c>
      <c r="C826" s="90" t="s">
        <v>38</v>
      </c>
      <c r="D826" s="144" t="s">
        <v>528</v>
      </c>
      <c r="E826" s="144">
        <v>11</v>
      </c>
      <c r="F826" s="144">
        <v>1</v>
      </c>
      <c r="G826" s="144"/>
      <c r="H826" s="144"/>
      <c r="I826" s="137">
        <f t="shared" si="12"/>
        <v>10</v>
      </c>
    </row>
    <row r="827" spans="1:9" x14ac:dyDescent="0.25">
      <c r="A827" s="152">
        <v>41556</v>
      </c>
      <c r="B827" s="90" t="s">
        <v>38</v>
      </c>
      <c r="C827" s="90" t="s">
        <v>264</v>
      </c>
      <c r="D827" s="144" t="s">
        <v>527</v>
      </c>
      <c r="E827" s="144">
        <v>1</v>
      </c>
      <c r="F827" s="144">
        <v>11</v>
      </c>
      <c r="G827" s="144"/>
      <c r="H827" s="144"/>
      <c r="I827" s="137">
        <f t="shared" si="12"/>
        <v>-10</v>
      </c>
    </row>
    <row r="828" spans="1:9" x14ac:dyDescent="0.25">
      <c r="A828" s="152">
        <v>41556</v>
      </c>
      <c r="B828" s="90" t="s">
        <v>139</v>
      </c>
      <c r="C828" s="90" t="s">
        <v>39</v>
      </c>
      <c r="D828" s="144" t="s">
        <v>528</v>
      </c>
      <c r="E828" s="144">
        <v>7</v>
      </c>
      <c r="F828" s="144">
        <v>4</v>
      </c>
      <c r="G828" s="144"/>
      <c r="H828" s="144"/>
      <c r="I828" s="137">
        <f t="shared" si="12"/>
        <v>3</v>
      </c>
    </row>
    <row r="829" spans="1:9" x14ac:dyDescent="0.25">
      <c r="A829" s="152">
        <v>41556</v>
      </c>
      <c r="B829" s="90" t="s">
        <v>161</v>
      </c>
      <c r="C829" s="90" t="s">
        <v>91</v>
      </c>
      <c r="D829" s="144" t="s">
        <v>527</v>
      </c>
      <c r="E829" s="144">
        <v>2</v>
      </c>
      <c r="F829" s="144">
        <v>5</v>
      </c>
      <c r="G829" s="144"/>
      <c r="H829" s="144"/>
      <c r="I829" s="137">
        <f t="shared" si="12"/>
        <v>-3</v>
      </c>
    </row>
    <row r="830" spans="1:9" x14ac:dyDescent="0.25">
      <c r="A830" s="152">
        <v>41556</v>
      </c>
      <c r="B830" s="90" t="s">
        <v>183</v>
      </c>
      <c r="C830" s="90" t="s">
        <v>118</v>
      </c>
      <c r="D830" s="144" t="s">
        <v>527</v>
      </c>
      <c r="E830" s="144">
        <v>4</v>
      </c>
      <c r="F830" s="144">
        <v>5</v>
      </c>
      <c r="G830" s="144"/>
      <c r="H830" s="144"/>
      <c r="I830" s="137">
        <f t="shared" si="12"/>
        <v>-1</v>
      </c>
    </row>
    <row r="831" spans="1:9" x14ac:dyDescent="0.25">
      <c r="A831" s="152">
        <v>41556</v>
      </c>
      <c r="B831" s="90" t="s">
        <v>39</v>
      </c>
      <c r="C831" s="90" t="s">
        <v>139</v>
      </c>
      <c r="D831" s="144" t="s">
        <v>527</v>
      </c>
      <c r="E831" s="144">
        <v>4</v>
      </c>
      <c r="F831" s="144">
        <v>7</v>
      </c>
      <c r="G831" s="144"/>
      <c r="H831" s="144"/>
      <c r="I831" s="137">
        <f t="shared" si="12"/>
        <v>-3</v>
      </c>
    </row>
    <row r="832" spans="1:9" x14ac:dyDescent="0.25">
      <c r="A832" s="152">
        <v>41556</v>
      </c>
      <c r="B832" s="90" t="s">
        <v>91</v>
      </c>
      <c r="C832" s="90" t="s">
        <v>161</v>
      </c>
      <c r="D832" s="144" t="s">
        <v>528</v>
      </c>
      <c r="E832" s="144">
        <v>5</v>
      </c>
      <c r="F832" s="144">
        <v>2</v>
      </c>
      <c r="G832" s="144"/>
      <c r="H832" s="144"/>
      <c r="I832" s="137">
        <f t="shared" si="12"/>
        <v>3</v>
      </c>
    </row>
    <row r="833" spans="1:9" x14ac:dyDescent="0.25">
      <c r="A833" s="152">
        <v>41556</v>
      </c>
      <c r="B833" s="90" t="s">
        <v>118</v>
      </c>
      <c r="C833" s="90" t="s">
        <v>183</v>
      </c>
      <c r="D833" s="144" t="s">
        <v>528</v>
      </c>
      <c r="E833" s="144">
        <v>5</v>
      </c>
      <c r="F833" s="144">
        <v>4</v>
      </c>
      <c r="G833" s="144"/>
      <c r="H833" s="144"/>
      <c r="I833" s="137">
        <f t="shared" si="12"/>
        <v>1</v>
      </c>
    </row>
    <row r="834" spans="1:9" x14ac:dyDescent="0.25">
      <c r="A834" s="152">
        <v>41563</v>
      </c>
      <c r="B834" s="90" t="s">
        <v>118</v>
      </c>
      <c r="C834" s="90" t="s">
        <v>38</v>
      </c>
      <c r="D834" s="144" t="s">
        <v>528</v>
      </c>
      <c r="E834" s="144">
        <v>8</v>
      </c>
      <c r="F834" s="144">
        <v>3</v>
      </c>
      <c r="G834" s="144"/>
      <c r="H834" s="144"/>
      <c r="I834" s="137">
        <f t="shared" si="12"/>
        <v>5</v>
      </c>
    </row>
    <row r="835" spans="1:9" x14ac:dyDescent="0.25">
      <c r="A835" s="152">
        <v>41563</v>
      </c>
      <c r="B835" s="90" t="s">
        <v>139</v>
      </c>
      <c r="C835" s="90" t="s">
        <v>264</v>
      </c>
      <c r="D835" s="144" t="s">
        <v>527</v>
      </c>
      <c r="E835" s="144">
        <v>1</v>
      </c>
      <c r="F835" s="144">
        <v>8</v>
      </c>
      <c r="G835" s="144"/>
      <c r="H835" s="144"/>
      <c r="I835" s="137">
        <f t="shared" ref="I835:I873" si="13">E835-F835</f>
        <v>-7</v>
      </c>
    </row>
    <row r="836" spans="1:9" x14ac:dyDescent="0.25">
      <c r="A836" s="152">
        <v>41563</v>
      </c>
      <c r="B836" s="90" t="s">
        <v>161</v>
      </c>
      <c r="C836" s="90" t="s">
        <v>39</v>
      </c>
      <c r="D836" s="144" t="s">
        <v>542</v>
      </c>
      <c r="E836" s="144">
        <v>3</v>
      </c>
      <c r="F836" s="144">
        <v>3</v>
      </c>
      <c r="G836" s="144" t="s">
        <v>278</v>
      </c>
      <c r="H836" s="144"/>
      <c r="I836" s="137">
        <f t="shared" si="13"/>
        <v>0</v>
      </c>
    </row>
    <row r="837" spans="1:9" x14ac:dyDescent="0.25">
      <c r="A837" s="152">
        <v>41563</v>
      </c>
      <c r="B837" s="90" t="s">
        <v>183</v>
      </c>
      <c r="C837" s="90" t="s">
        <v>91</v>
      </c>
      <c r="D837" s="144" t="s">
        <v>528</v>
      </c>
      <c r="E837" s="144">
        <v>7</v>
      </c>
      <c r="F837" s="144">
        <v>5</v>
      </c>
      <c r="G837" s="144"/>
      <c r="H837" s="144"/>
      <c r="I837" s="137">
        <f t="shared" si="13"/>
        <v>2</v>
      </c>
    </row>
    <row r="838" spans="1:9" x14ac:dyDescent="0.25">
      <c r="A838" s="152">
        <v>41563</v>
      </c>
      <c r="B838" s="90" t="s">
        <v>38</v>
      </c>
      <c r="C838" s="90" t="s">
        <v>118</v>
      </c>
      <c r="D838" s="144" t="s">
        <v>527</v>
      </c>
      <c r="E838" s="144">
        <v>3</v>
      </c>
      <c r="F838" s="144">
        <v>8</v>
      </c>
      <c r="G838" s="144"/>
      <c r="H838" s="144"/>
      <c r="I838" s="137">
        <f t="shared" si="13"/>
        <v>-5</v>
      </c>
    </row>
    <row r="839" spans="1:9" x14ac:dyDescent="0.25">
      <c r="A839" s="152">
        <v>41563</v>
      </c>
      <c r="B839" s="90" t="s">
        <v>264</v>
      </c>
      <c r="C839" s="90" t="s">
        <v>139</v>
      </c>
      <c r="D839" s="144" t="s">
        <v>528</v>
      </c>
      <c r="E839" s="144">
        <v>8</v>
      </c>
      <c r="F839" s="144">
        <v>1</v>
      </c>
      <c r="G839" s="144"/>
      <c r="H839" s="144"/>
      <c r="I839" s="137">
        <f t="shared" si="13"/>
        <v>7</v>
      </c>
    </row>
    <row r="840" spans="1:9" x14ac:dyDescent="0.25">
      <c r="A840" s="152">
        <v>41563</v>
      </c>
      <c r="B840" s="90" t="s">
        <v>39</v>
      </c>
      <c r="C840" s="90" t="s">
        <v>161</v>
      </c>
      <c r="D840" s="144" t="s">
        <v>387</v>
      </c>
      <c r="E840" s="144">
        <v>3</v>
      </c>
      <c r="F840" s="144">
        <v>3</v>
      </c>
      <c r="G840" s="144" t="s">
        <v>278</v>
      </c>
      <c r="H840" s="144"/>
      <c r="I840" s="137">
        <f t="shared" si="13"/>
        <v>0</v>
      </c>
    </row>
    <row r="841" spans="1:9" x14ac:dyDescent="0.25">
      <c r="A841" s="152">
        <v>41563</v>
      </c>
      <c r="B841" s="90" t="s">
        <v>91</v>
      </c>
      <c r="C841" s="90" t="s">
        <v>183</v>
      </c>
      <c r="D841" s="144" t="s">
        <v>527</v>
      </c>
      <c r="E841" s="144">
        <v>5</v>
      </c>
      <c r="F841" s="144">
        <v>7</v>
      </c>
      <c r="G841" s="144"/>
      <c r="H841" s="144"/>
      <c r="I841" s="137">
        <f t="shared" si="13"/>
        <v>-2</v>
      </c>
    </row>
    <row r="842" spans="1:9" x14ac:dyDescent="0.25">
      <c r="A842" s="152">
        <v>41570</v>
      </c>
      <c r="B842" s="90" t="s">
        <v>91</v>
      </c>
      <c r="C842" s="90" t="s">
        <v>38</v>
      </c>
      <c r="D842" s="144" t="s">
        <v>527</v>
      </c>
      <c r="E842" s="144">
        <v>2</v>
      </c>
      <c r="F842" s="144">
        <v>5</v>
      </c>
      <c r="G842" s="144"/>
      <c r="H842" s="144"/>
      <c r="I842" s="137">
        <f t="shared" si="13"/>
        <v>-3</v>
      </c>
    </row>
    <row r="843" spans="1:9" x14ac:dyDescent="0.25">
      <c r="A843" s="152">
        <v>41570</v>
      </c>
      <c r="B843" s="90" t="s">
        <v>118</v>
      </c>
      <c r="C843" s="90" t="s">
        <v>264</v>
      </c>
      <c r="D843" s="144" t="s">
        <v>527</v>
      </c>
      <c r="E843" s="144">
        <v>0</v>
      </c>
      <c r="F843" s="144">
        <v>9</v>
      </c>
      <c r="G843" s="144"/>
      <c r="H843" s="144"/>
      <c r="I843" s="137">
        <f t="shared" si="13"/>
        <v>-9</v>
      </c>
    </row>
    <row r="844" spans="1:9" x14ac:dyDescent="0.25">
      <c r="A844" s="152">
        <v>41570</v>
      </c>
      <c r="B844" s="90" t="s">
        <v>183</v>
      </c>
      <c r="C844" s="90" t="s">
        <v>39</v>
      </c>
      <c r="D844" s="144" t="s">
        <v>527</v>
      </c>
      <c r="E844" s="144">
        <v>3</v>
      </c>
      <c r="F844" s="144">
        <v>4</v>
      </c>
      <c r="G844" s="144"/>
      <c r="H844" s="144"/>
      <c r="I844" s="137">
        <f t="shared" si="13"/>
        <v>-1</v>
      </c>
    </row>
    <row r="845" spans="1:9" x14ac:dyDescent="0.25">
      <c r="A845" s="152">
        <v>41570</v>
      </c>
      <c r="B845" s="90" t="s">
        <v>38</v>
      </c>
      <c r="C845" s="90" t="s">
        <v>91</v>
      </c>
      <c r="D845" s="144" t="s">
        <v>528</v>
      </c>
      <c r="E845" s="144">
        <v>5</v>
      </c>
      <c r="F845" s="144">
        <v>2</v>
      </c>
      <c r="G845" s="144"/>
      <c r="H845" s="144"/>
      <c r="I845" s="137">
        <f t="shared" si="13"/>
        <v>3</v>
      </c>
    </row>
    <row r="846" spans="1:9" x14ac:dyDescent="0.25">
      <c r="A846" s="152">
        <v>41570</v>
      </c>
      <c r="B846" s="90" t="s">
        <v>264</v>
      </c>
      <c r="C846" s="90" t="s">
        <v>118</v>
      </c>
      <c r="D846" s="144" t="s">
        <v>528</v>
      </c>
      <c r="E846" s="144">
        <v>9</v>
      </c>
      <c r="F846" s="144">
        <v>0</v>
      </c>
      <c r="G846" s="144"/>
      <c r="H846" s="144"/>
      <c r="I846" s="137">
        <f t="shared" si="13"/>
        <v>9</v>
      </c>
    </row>
    <row r="847" spans="1:9" x14ac:dyDescent="0.25">
      <c r="A847" s="152">
        <v>41570</v>
      </c>
      <c r="B847" s="90" t="s">
        <v>161</v>
      </c>
      <c r="C847" s="90" t="s">
        <v>139</v>
      </c>
      <c r="D847" s="144" t="s">
        <v>528</v>
      </c>
      <c r="E847" s="144">
        <v>5</v>
      </c>
      <c r="F847" s="144">
        <v>2</v>
      </c>
      <c r="G847" s="144"/>
      <c r="H847" s="144"/>
      <c r="I847" s="137">
        <f t="shared" si="13"/>
        <v>3</v>
      </c>
    </row>
    <row r="848" spans="1:9" x14ac:dyDescent="0.25">
      <c r="A848" s="152">
        <v>41570</v>
      </c>
      <c r="B848" s="90" t="s">
        <v>139</v>
      </c>
      <c r="C848" s="90" t="s">
        <v>161</v>
      </c>
      <c r="D848" s="144" t="s">
        <v>527</v>
      </c>
      <c r="E848" s="144">
        <v>2</v>
      </c>
      <c r="F848" s="144">
        <v>5</v>
      </c>
      <c r="G848" s="144"/>
      <c r="H848" s="144"/>
      <c r="I848" s="137">
        <f t="shared" si="13"/>
        <v>-3</v>
      </c>
    </row>
    <row r="849" spans="1:9" x14ac:dyDescent="0.25">
      <c r="A849" s="152">
        <v>41570</v>
      </c>
      <c r="B849" s="90" t="s">
        <v>39</v>
      </c>
      <c r="C849" s="90" t="s">
        <v>183</v>
      </c>
      <c r="D849" s="144" t="s">
        <v>528</v>
      </c>
      <c r="E849" s="144">
        <v>4</v>
      </c>
      <c r="F849" s="144">
        <v>3</v>
      </c>
      <c r="G849" s="144"/>
      <c r="H849" s="144"/>
      <c r="I849" s="137">
        <f t="shared" si="13"/>
        <v>1</v>
      </c>
    </row>
    <row r="850" spans="1:9" x14ac:dyDescent="0.25">
      <c r="A850" s="152">
        <v>41577</v>
      </c>
      <c r="B850" s="90" t="s">
        <v>39</v>
      </c>
      <c r="C850" s="90" t="s">
        <v>38</v>
      </c>
      <c r="D850" s="144" t="s">
        <v>527</v>
      </c>
      <c r="E850" s="144">
        <v>5</v>
      </c>
      <c r="F850" s="144">
        <v>6</v>
      </c>
      <c r="G850" s="144"/>
      <c r="H850" s="144"/>
      <c r="I850" s="137">
        <f t="shared" si="13"/>
        <v>-1</v>
      </c>
    </row>
    <row r="851" spans="1:9" x14ac:dyDescent="0.25">
      <c r="A851" s="152">
        <v>41577</v>
      </c>
      <c r="B851" s="90" t="s">
        <v>161</v>
      </c>
      <c r="C851" s="90" t="s">
        <v>264</v>
      </c>
      <c r="D851" s="144" t="s">
        <v>527</v>
      </c>
      <c r="E851" s="144">
        <v>3</v>
      </c>
      <c r="F851" s="144">
        <v>7</v>
      </c>
      <c r="G851" s="144"/>
      <c r="H851" s="144"/>
      <c r="I851" s="137">
        <f t="shared" si="13"/>
        <v>-4</v>
      </c>
    </row>
    <row r="852" spans="1:9" x14ac:dyDescent="0.25">
      <c r="A852" s="152">
        <v>41577</v>
      </c>
      <c r="B852" s="90" t="s">
        <v>38</v>
      </c>
      <c r="C852" s="90" t="s">
        <v>39</v>
      </c>
      <c r="D852" s="144" t="s">
        <v>528</v>
      </c>
      <c r="E852" s="144">
        <v>6</v>
      </c>
      <c r="F852" s="144">
        <v>5</v>
      </c>
      <c r="G852" s="144"/>
      <c r="H852" s="144"/>
      <c r="I852" s="137">
        <f t="shared" si="13"/>
        <v>1</v>
      </c>
    </row>
    <row r="853" spans="1:9" x14ac:dyDescent="0.25">
      <c r="A853" s="152">
        <v>41577</v>
      </c>
      <c r="B853" s="90" t="s">
        <v>118</v>
      </c>
      <c r="C853" s="90" t="s">
        <v>91</v>
      </c>
      <c r="D853" s="144" t="s">
        <v>542</v>
      </c>
      <c r="E853" s="144">
        <v>4</v>
      </c>
      <c r="F853" s="144">
        <v>4</v>
      </c>
      <c r="G853" s="144" t="s">
        <v>278</v>
      </c>
      <c r="H853" s="144"/>
      <c r="I853" s="137">
        <f t="shared" si="13"/>
        <v>0</v>
      </c>
    </row>
    <row r="854" spans="1:9" x14ac:dyDescent="0.25">
      <c r="A854" s="152">
        <v>41577</v>
      </c>
      <c r="B854" s="90" t="s">
        <v>91</v>
      </c>
      <c r="C854" s="90" t="s">
        <v>118</v>
      </c>
      <c r="D854" s="144" t="s">
        <v>387</v>
      </c>
      <c r="E854" s="144">
        <v>4</v>
      </c>
      <c r="F854" s="144">
        <v>4</v>
      </c>
      <c r="G854" s="144" t="s">
        <v>278</v>
      </c>
      <c r="H854" s="144"/>
      <c r="I854" s="137">
        <f t="shared" si="13"/>
        <v>0</v>
      </c>
    </row>
    <row r="855" spans="1:9" x14ac:dyDescent="0.25">
      <c r="A855" s="152">
        <v>41577</v>
      </c>
      <c r="B855" s="90" t="s">
        <v>183</v>
      </c>
      <c r="C855" s="90" t="s">
        <v>139</v>
      </c>
      <c r="D855" s="144" t="s">
        <v>527</v>
      </c>
      <c r="E855" s="144">
        <v>0</v>
      </c>
      <c r="F855" s="144">
        <v>0</v>
      </c>
      <c r="G855" s="144"/>
      <c r="H855" s="144"/>
      <c r="I855" s="137">
        <f t="shared" si="13"/>
        <v>0</v>
      </c>
    </row>
    <row r="856" spans="1:9" x14ac:dyDescent="0.25">
      <c r="A856" s="152">
        <v>41577</v>
      </c>
      <c r="B856" s="90" t="s">
        <v>264</v>
      </c>
      <c r="C856" s="90" t="s">
        <v>161</v>
      </c>
      <c r="D856" s="144" t="s">
        <v>528</v>
      </c>
      <c r="E856" s="144">
        <v>7</v>
      </c>
      <c r="F856" s="144">
        <v>3</v>
      </c>
      <c r="G856" s="144"/>
      <c r="H856" s="144"/>
      <c r="I856" s="137">
        <f t="shared" si="13"/>
        <v>4</v>
      </c>
    </row>
    <row r="857" spans="1:9" x14ac:dyDescent="0.25">
      <c r="A857" s="152">
        <v>41577</v>
      </c>
      <c r="B857" s="90" t="s">
        <v>139</v>
      </c>
      <c r="C857" s="90" t="s">
        <v>183</v>
      </c>
      <c r="D857" s="144" t="s">
        <v>528</v>
      </c>
      <c r="E857" s="144">
        <v>0</v>
      </c>
      <c r="F857" s="144">
        <v>0</v>
      </c>
      <c r="G857" s="144"/>
      <c r="H857" s="144"/>
      <c r="I857" s="137">
        <f t="shared" si="13"/>
        <v>0</v>
      </c>
    </row>
    <row r="858" spans="1:9" x14ac:dyDescent="0.25">
      <c r="A858" s="152">
        <v>41584</v>
      </c>
      <c r="B858" s="90" t="s">
        <v>139</v>
      </c>
      <c r="C858" s="90" t="s">
        <v>38</v>
      </c>
      <c r="D858" s="144" t="s">
        <v>527</v>
      </c>
      <c r="E858" s="144">
        <v>2</v>
      </c>
      <c r="F858" s="144">
        <v>7</v>
      </c>
      <c r="G858" s="144"/>
      <c r="H858" s="144"/>
      <c r="I858" s="137">
        <f t="shared" si="13"/>
        <v>-5</v>
      </c>
    </row>
    <row r="859" spans="1:9" x14ac:dyDescent="0.25">
      <c r="A859" s="152">
        <v>41584</v>
      </c>
      <c r="B859" s="90" t="s">
        <v>91</v>
      </c>
      <c r="C859" s="90" t="s">
        <v>264</v>
      </c>
      <c r="D859" s="144" t="s">
        <v>387</v>
      </c>
      <c r="E859" s="144">
        <v>5</v>
      </c>
      <c r="F859" s="144">
        <v>5</v>
      </c>
      <c r="G859" s="144" t="s">
        <v>278</v>
      </c>
      <c r="H859" s="144"/>
      <c r="I859" s="137">
        <f t="shared" si="13"/>
        <v>0</v>
      </c>
    </row>
    <row r="860" spans="1:9" x14ac:dyDescent="0.25">
      <c r="A860" s="152">
        <v>41584</v>
      </c>
      <c r="B860" s="90" t="s">
        <v>118</v>
      </c>
      <c r="C860" s="90" t="s">
        <v>39</v>
      </c>
      <c r="D860" s="144" t="s">
        <v>387</v>
      </c>
      <c r="E860" s="144">
        <v>7</v>
      </c>
      <c r="F860" s="144">
        <v>7</v>
      </c>
      <c r="G860" s="144" t="s">
        <v>278</v>
      </c>
      <c r="H860" s="144"/>
      <c r="I860" s="137">
        <f t="shared" si="13"/>
        <v>0</v>
      </c>
    </row>
    <row r="861" spans="1:9" x14ac:dyDescent="0.25">
      <c r="A861" s="152">
        <v>41584</v>
      </c>
      <c r="B861" s="90" t="s">
        <v>264</v>
      </c>
      <c r="C861" s="90" t="s">
        <v>91</v>
      </c>
      <c r="D861" s="144" t="s">
        <v>542</v>
      </c>
      <c r="E861" s="144">
        <v>5</v>
      </c>
      <c r="F861" s="144">
        <v>5</v>
      </c>
      <c r="G861" s="144"/>
      <c r="H861" s="144"/>
      <c r="I861" s="137">
        <f t="shared" si="13"/>
        <v>0</v>
      </c>
    </row>
    <row r="862" spans="1:9" x14ac:dyDescent="0.25">
      <c r="A862" s="152">
        <v>41584</v>
      </c>
      <c r="B862" s="90" t="s">
        <v>39</v>
      </c>
      <c r="C862" s="90" t="s">
        <v>118</v>
      </c>
      <c r="D862" s="144" t="s">
        <v>542</v>
      </c>
      <c r="E862" s="144">
        <v>7</v>
      </c>
      <c r="F862" s="144">
        <v>7</v>
      </c>
      <c r="G862" s="144" t="s">
        <v>278</v>
      </c>
      <c r="H862" s="144"/>
      <c r="I862" s="137">
        <f t="shared" si="13"/>
        <v>0</v>
      </c>
    </row>
    <row r="863" spans="1:9" x14ac:dyDescent="0.25">
      <c r="A863" s="152">
        <v>41584</v>
      </c>
      <c r="B863" s="90" t="s">
        <v>38</v>
      </c>
      <c r="C863" s="90" t="s">
        <v>139</v>
      </c>
      <c r="D863" s="144" t="s">
        <v>528</v>
      </c>
      <c r="E863" s="144">
        <v>7</v>
      </c>
      <c r="F863" s="144">
        <v>2</v>
      </c>
      <c r="G863" s="144"/>
      <c r="H863" s="144"/>
      <c r="I863" s="137">
        <f t="shared" si="13"/>
        <v>5</v>
      </c>
    </row>
    <row r="864" spans="1:9" x14ac:dyDescent="0.25">
      <c r="A864" s="152">
        <v>41584</v>
      </c>
      <c r="B864" s="90" t="s">
        <v>183</v>
      </c>
      <c r="C864" s="90" t="s">
        <v>161</v>
      </c>
      <c r="D864" s="144" t="s">
        <v>528</v>
      </c>
      <c r="E864" s="144">
        <v>5</v>
      </c>
      <c r="F864" s="144">
        <v>3</v>
      </c>
      <c r="G864" s="144"/>
      <c r="H864" s="144"/>
      <c r="I864" s="137">
        <f t="shared" si="13"/>
        <v>2</v>
      </c>
    </row>
    <row r="865" spans="1:9" x14ac:dyDescent="0.25">
      <c r="A865" s="152">
        <v>41584</v>
      </c>
      <c r="B865" s="90" t="s">
        <v>161</v>
      </c>
      <c r="C865" s="90" t="s">
        <v>183</v>
      </c>
      <c r="D865" s="144" t="s">
        <v>527</v>
      </c>
      <c r="E865" s="144">
        <v>3</v>
      </c>
      <c r="F865" s="144">
        <v>5</v>
      </c>
      <c r="G865" s="144"/>
      <c r="H865" s="144"/>
      <c r="I865" s="137">
        <f t="shared" si="13"/>
        <v>-2</v>
      </c>
    </row>
    <row r="866" spans="1:9" x14ac:dyDescent="0.25">
      <c r="A866" s="152">
        <v>41591</v>
      </c>
      <c r="B866" s="90" t="s">
        <v>161</v>
      </c>
      <c r="C866" s="90" t="s">
        <v>38</v>
      </c>
      <c r="D866" s="144" t="s">
        <v>528</v>
      </c>
      <c r="E866" s="144">
        <v>3</v>
      </c>
      <c r="F866" s="144">
        <v>2</v>
      </c>
      <c r="G866" s="144"/>
      <c r="H866" s="144"/>
      <c r="I866" s="137">
        <f t="shared" si="13"/>
        <v>1</v>
      </c>
    </row>
    <row r="867" spans="1:9" x14ac:dyDescent="0.25">
      <c r="A867" s="152">
        <v>41591</v>
      </c>
      <c r="B867" s="90" t="s">
        <v>183</v>
      </c>
      <c r="C867" s="90" t="s">
        <v>264</v>
      </c>
      <c r="D867" s="144" t="s">
        <v>527</v>
      </c>
      <c r="E867" s="144">
        <v>2</v>
      </c>
      <c r="F867" s="144">
        <v>5</v>
      </c>
      <c r="G867" s="144"/>
      <c r="H867" s="144"/>
      <c r="I867" s="137">
        <f t="shared" si="13"/>
        <v>-3</v>
      </c>
    </row>
    <row r="868" spans="1:9" x14ac:dyDescent="0.25">
      <c r="A868" s="152">
        <v>41591</v>
      </c>
      <c r="B868" s="90" t="s">
        <v>91</v>
      </c>
      <c r="C868" s="90" t="s">
        <v>39</v>
      </c>
      <c r="D868" s="144" t="s">
        <v>528</v>
      </c>
      <c r="E868" s="144">
        <v>4</v>
      </c>
      <c r="F868" s="144">
        <v>2</v>
      </c>
      <c r="G868" s="144"/>
      <c r="H868" s="144"/>
      <c r="I868" s="137">
        <f t="shared" si="13"/>
        <v>2</v>
      </c>
    </row>
    <row r="869" spans="1:9" x14ac:dyDescent="0.25">
      <c r="A869" s="152">
        <v>41591</v>
      </c>
      <c r="B869" s="90" t="s">
        <v>39</v>
      </c>
      <c r="C869" s="90" t="s">
        <v>91</v>
      </c>
      <c r="D869" s="144" t="s">
        <v>527</v>
      </c>
      <c r="E869" s="144">
        <v>2</v>
      </c>
      <c r="F869" s="144">
        <v>4</v>
      </c>
      <c r="G869" s="144"/>
      <c r="H869" s="144"/>
      <c r="I869" s="137">
        <f t="shared" si="13"/>
        <v>-2</v>
      </c>
    </row>
    <row r="870" spans="1:9" x14ac:dyDescent="0.25">
      <c r="A870" s="152">
        <v>41591</v>
      </c>
      <c r="B870" s="90" t="s">
        <v>139</v>
      </c>
      <c r="C870" s="90" t="s">
        <v>118</v>
      </c>
      <c r="D870" s="144" t="s">
        <v>528</v>
      </c>
      <c r="E870" s="144">
        <v>4</v>
      </c>
      <c r="F870" s="144">
        <v>1</v>
      </c>
      <c r="G870" s="144"/>
      <c r="H870" s="144"/>
      <c r="I870" s="137">
        <f t="shared" si="13"/>
        <v>3</v>
      </c>
    </row>
    <row r="871" spans="1:9" x14ac:dyDescent="0.25">
      <c r="A871" s="152">
        <v>41591</v>
      </c>
      <c r="B871" s="90" t="s">
        <v>118</v>
      </c>
      <c r="C871" s="90" t="s">
        <v>139</v>
      </c>
      <c r="D871" s="144" t="s">
        <v>527</v>
      </c>
      <c r="E871" s="144">
        <v>1</v>
      </c>
      <c r="F871" s="144">
        <v>4</v>
      </c>
      <c r="G871" s="144"/>
      <c r="H871" s="144"/>
      <c r="I871" s="137">
        <f t="shared" si="13"/>
        <v>-3</v>
      </c>
    </row>
    <row r="872" spans="1:9" x14ac:dyDescent="0.25">
      <c r="A872" s="152">
        <v>41591</v>
      </c>
      <c r="B872" s="90" t="s">
        <v>38</v>
      </c>
      <c r="C872" s="90" t="s">
        <v>161</v>
      </c>
      <c r="D872" s="144" t="s">
        <v>527</v>
      </c>
      <c r="E872" s="144">
        <v>2</v>
      </c>
      <c r="F872" s="144">
        <v>3</v>
      </c>
      <c r="G872" s="144"/>
      <c r="H872" s="144"/>
      <c r="I872" s="137">
        <f t="shared" si="13"/>
        <v>-1</v>
      </c>
    </row>
    <row r="873" spans="1:9" x14ac:dyDescent="0.25">
      <c r="A873" s="152">
        <v>41591</v>
      </c>
      <c r="B873" s="90" t="s">
        <v>264</v>
      </c>
      <c r="C873" s="90" t="s">
        <v>183</v>
      </c>
      <c r="D873" s="144" t="s">
        <v>528</v>
      </c>
      <c r="E873" s="144">
        <v>5</v>
      </c>
      <c r="F873" s="144">
        <v>2</v>
      </c>
      <c r="G873" s="144"/>
      <c r="H873" s="144"/>
      <c r="I873" s="137">
        <f t="shared" si="13"/>
        <v>3</v>
      </c>
    </row>
  </sheetData>
  <autoFilter ref="A1:I873"/>
  <conditionalFormatting sqref="I1:I1048576">
    <cfRule type="cellIs" dxfId="159" priority="1" operator="greaterThan">
      <formula>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9" tint="-0.249977111117893"/>
  </sheetPr>
  <dimension ref="A1:BH272"/>
  <sheetViews>
    <sheetView workbookViewId="0">
      <pane ySplit="2" topLeftCell="A3" activePane="bottomLeft" state="frozen"/>
      <selection pane="bottomLeft" activeCell="N14" sqref="N14"/>
    </sheetView>
  </sheetViews>
  <sheetFormatPr defaultRowHeight="15" customHeight="1" x14ac:dyDescent="0.25"/>
  <cols>
    <col min="1" max="1" width="8" style="32" bestFit="1" customWidth="1"/>
    <col min="2" max="2" width="6.7109375" style="85" bestFit="1" customWidth="1"/>
    <col min="3" max="3" width="8.42578125" style="32" bestFit="1" customWidth="1"/>
    <col min="5" max="5" width="12.140625" bestFit="1" customWidth="1"/>
    <col min="6" max="6" width="8.42578125" style="51" customWidth="1"/>
    <col min="7" max="7" width="7" style="25" bestFit="1" customWidth="1"/>
    <col min="8" max="8" width="3" style="25" customWidth="1"/>
    <col min="9" max="9" width="6.7109375" style="25" bestFit="1" customWidth="1"/>
    <col min="10" max="10" width="8.42578125" style="25" bestFit="1" customWidth="1"/>
    <col min="11" max="11" width="5.5703125" style="25" bestFit="1" customWidth="1"/>
    <col min="12" max="12" width="11.28515625" style="54" customWidth="1"/>
    <col min="13" max="16" width="4" style="25" customWidth="1"/>
    <col min="17" max="17" width="12" style="73" bestFit="1" customWidth="1"/>
    <col min="18" max="18" width="4" style="25" customWidth="1"/>
    <col min="19" max="19" width="11.28515625" style="45" bestFit="1" customWidth="1"/>
    <col min="20" max="20" width="3.5703125" style="25" bestFit="1" customWidth="1"/>
    <col min="21" max="23" width="3" style="25" bestFit="1" customWidth="1"/>
    <col min="24" max="24" width="4" style="46" bestFit="1" customWidth="1"/>
    <col min="25" max="25" width="10.42578125" bestFit="1" customWidth="1"/>
    <col min="26" max="26" width="3.5703125" style="32" bestFit="1" customWidth="1"/>
    <col min="27" max="29" width="3" style="32" bestFit="1" customWidth="1"/>
    <col min="30" max="30" width="4" style="81" bestFit="1" customWidth="1"/>
    <col min="31" max="31" width="10.42578125" bestFit="1" customWidth="1"/>
    <col min="32" max="32" width="3.5703125" style="110" bestFit="1" customWidth="1"/>
    <col min="33" max="35" width="3" style="110" bestFit="1" customWidth="1"/>
    <col min="36" max="36" width="4" style="81" bestFit="1" customWidth="1"/>
    <col min="37" max="37" width="12.7109375" bestFit="1" customWidth="1"/>
    <col min="38" max="38" width="3.5703125" style="110" bestFit="1" customWidth="1"/>
    <col min="39" max="41" width="3" style="110" bestFit="1" customWidth="1"/>
    <col min="42" max="42" width="4" style="81" bestFit="1" customWidth="1"/>
    <col min="43" max="43" width="12.7109375" bestFit="1" customWidth="1"/>
    <col min="44" max="48" width="3.7109375" style="144" customWidth="1"/>
    <col min="49" max="49" width="13.140625" style="92" customWidth="1"/>
    <col min="50" max="50" width="3.5703125" bestFit="1" customWidth="1"/>
    <col min="51" max="51" width="2.42578125" bestFit="1" customWidth="1"/>
    <col min="52" max="52" width="2.28515625" bestFit="1" customWidth="1"/>
    <col min="53" max="53" width="3" bestFit="1" customWidth="1"/>
    <col min="54" max="54" width="4" bestFit="1" customWidth="1"/>
    <col min="55" max="55" width="9.140625" style="161"/>
    <col min="56" max="56" width="3.5703125" bestFit="1" customWidth="1"/>
    <col min="57" max="57" width="2.42578125" bestFit="1" customWidth="1"/>
    <col min="58" max="58" width="2.28515625" bestFit="1" customWidth="1"/>
    <col min="59" max="59" width="2.140625" bestFit="1" customWidth="1"/>
    <col min="60" max="60" width="4" style="103" bestFit="1" customWidth="1"/>
  </cols>
  <sheetData>
    <row r="1" spans="1:60" s="7" customFormat="1" ht="15" customHeight="1" x14ac:dyDescent="0.25">
      <c r="A1" s="32">
        <f>COUNTIF(A3:A4997,"Yes")</f>
        <v>33</v>
      </c>
      <c r="B1" s="85"/>
      <c r="C1" s="32"/>
      <c r="F1" s="259" t="s">
        <v>283</v>
      </c>
      <c r="G1" s="260"/>
      <c r="H1" s="260"/>
      <c r="I1" s="260"/>
      <c r="J1" s="260"/>
      <c r="K1" s="261"/>
      <c r="L1" s="259" t="s">
        <v>284</v>
      </c>
      <c r="M1" s="260"/>
      <c r="N1" s="260"/>
      <c r="O1" s="260"/>
      <c r="P1" s="261"/>
      <c r="Q1" s="259" t="s">
        <v>336</v>
      </c>
      <c r="R1" s="261"/>
      <c r="S1" s="259" t="s">
        <v>281</v>
      </c>
      <c r="T1" s="260"/>
      <c r="U1" s="260"/>
      <c r="V1" s="260"/>
      <c r="W1" s="260"/>
      <c r="X1" s="261"/>
      <c r="Y1" s="259" t="s">
        <v>282</v>
      </c>
      <c r="Z1" s="260"/>
      <c r="AA1" s="260"/>
      <c r="AB1" s="260"/>
      <c r="AC1" s="260"/>
      <c r="AD1" s="261"/>
      <c r="AE1" s="259" t="s">
        <v>357</v>
      </c>
      <c r="AF1" s="260"/>
      <c r="AG1" s="260"/>
      <c r="AH1" s="260"/>
      <c r="AI1" s="260"/>
      <c r="AJ1" s="261"/>
      <c r="AK1" s="259" t="s">
        <v>411</v>
      </c>
      <c r="AL1" s="260"/>
      <c r="AM1" s="260"/>
      <c r="AN1" s="260"/>
      <c r="AO1" s="260"/>
      <c r="AP1" s="261"/>
      <c r="AQ1" s="259" t="s">
        <v>456</v>
      </c>
      <c r="AR1" s="254"/>
      <c r="AS1" s="254"/>
      <c r="AT1" s="254"/>
      <c r="AU1" s="254"/>
      <c r="AV1" s="254"/>
      <c r="AW1" s="259" t="s">
        <v>599</v>
      </c>
      <c r="AX1" s="254"/>
      <c r="AY1" s="254"/>
      <c r="AZ1" s="254"/>
      <c r="BA1" s="254"/>
      <c r="BB1" s="254"/>
      <c r="BC1" s="259" t="s">
        <v>600</v>
      </c>
      <c r="BD1" s="260"/>
      <c r="BE1" s="260"/>
      <c r="BF1" s="260"/>
      <c r="BG1" s="260"/>
      <c r="BH1" s="261"/>
    </row>
    <row r="2" spans="1:60" s="42" customFormat="1" ht="15" customHeight="1" thickBot="1" x14ac:dyDescent="0.3">
      <c r="A2" s="43" t="s">
        <v>356</v>
      </c>
      <c r="B2" s="91" t="s">
        <v>405</v>
      </c>
      <c r="C2" s="43" t="s">
        <v>5</v>
      </c>
      <c r="D2" s="42" t="s">
        <v>7</v>
      </c>
      <c r="E2" s="42" t="s">
        <v>8</v>
      </c>
      <c r="F2" s="50" t="s">
        <v>257</v>
      </c>
      <c r="G2" s="43" t="s">
        <v>277</v>
      </c>
      <c r="H2" s="43" t="s">
        <v>279</v>
      </c>
      <c r="I2" s="43" t="s">
        <v>280</v>
      </c>
      <c r="J2" s="43" t="s">
        <v>345</v>
      </c>
      <c r="K2" s="43" t="s">
        <v>228</v>
      </c>
      <c r="L2" s="53" t="s">
        <v>37</v>
      </c>
      <c r="M2" s="43" t="s">
        <v>257</v>
      </c>
      <c r="N2" s="43" t="s">
        <v>277</v>
      </c>
      <c r="O2" s="43" t="s">
        <v>279</v>
      </c>
      <c r="P2" s="43" t="s">
        <v>280</v>
      </c>
      <c r="Q2" s="72" t="s">
        <v>37</v>
      </c>
      <c r="R2" s="43" t="s">
        <v>257</v>
      </c>
      <c r="S2" s="48" t="s">
        <v>37</v>
      </c>
      <c r="T2" s="43" t="s">
        <v>257</v>
      </c>
      <c r="U2" s="43" t="s">
        <v>277</v>
      </c>
      <c r="V2" s="43" t="s">
        <v>279</v>
      </c>
      <c r="W2" s="43" t="s">
        <v>280</v>
      </c>
      <c r="X2" s="49" t="s">
        <v>228</v>
      </c>
      <c r="Y2" s="79" t="s">
        <v>37</v>
      </c>
      <c r="Z2" s="80" t="s">
        <v>257</v>
      </c>
      <c r="AA2" s="80" t="s">
        <v>277</v>
      </c>
      <c r="AB2" s="80" t="s">
        <v>279</v>
      </c>
      <c r="AC2" s="80" t="s">
        <v>280</v>
      </c>
      <c r="AD2" s="83" t="s">
        <v>228</v>
      </c>
      <c r="AE2" s="79" t="s">
        <v>37</v>
      </c>
      <c r="AF2" s="91" t="s">
        <v>257</v>
      </c>
      <c r="AG2" s="91" t="s">
        <v>277</v>
      </c>
      <c r="AH2" s="91" t="s">
        <v>279</v>
      </c>
      <c r="AI2" s="91" t="s">
        <v>280</v>
      </c>
      <c r="AJ2" s="83" t="s">
        <v>228</v>
      </c>
      <c r="AK2" s="79" t="s">
        <v>37</v>
      </c>
      <c r="AL2" s="91" t="s">
        <v>257</v>
      </c>
      <c r="AM2" s="91" t="s">
        <v>277</v>
      </c>
      <c r="AN2" s="91" t="s">
        <v>279</v>
      </c>
      <c r="AO2" s="91" t="s">
        <v>280</v>
      </c>
      <c r="AP2" s="83" t="s">
        <v>228</v>
      </c>
      <c r="AQ2" s="79" t="s">
        <v>37</v>
      </c>
      <c r="AR2" s="91" t="s">
        <v>257</v>
      </c>
      <c r="AS2" s="91" t="s">
        <v>277</v>
      </c>
      <c r="AT2" s="91" t="s">
        <v>279</v>
      </c>
      <c r="AU2" s="91" t="s">
        <v>280</v>
      </c>
      <c r="AV2" s="91" t="s">
        <v>228</v>
      </c>
      <c r="AW2" s="48" t="s">
        <v>37</v>
      </c>
      <c r="AX2" s="160" t="s">
        <v>257</v>
      </c>
      <c r="AY2" s="160" t="s">
        <v>277</v>
      </c>
      <c r="AZ2" s="160" t="s">
        <v>279</v>
      </c>
      <c r="BA2" s="160" t="s">
        <v>280</v>
      </c>
      <c r="BB2" s="160" t="s">
        <v>228</v>
      </c>
      <c r="BC2" s="48" t="s">
        <v>37</v>
      </c>
      <c r="BD2" s="160" t="s">
        <v>257</v>
      </c>
      <c r="BE2" s="160" t="s">
        <v>277</v>
      </c>
      <c r="BF2" s="160" t="s">
        <v>279</v>
      </c>
      <c r="BG2" s="160" t="s">
        <v>280</v>
      </c>
      <c r="BH2" s="83" t="s">
        <v>228</v>
      </c>
    </row>
    <row r="3" spans="1:60" ht="15" customHeight="1" x14ac:dyDescent="0.25">
      <c r="A3" s="110" t="str">
        <f t="shared" ref="A3:A34" si="0">IF(AND(ISTEXT(L3), ISTEXT(Q3), ISTEXT(S3), ISTEXT(Y3), ISTEXT(AE3),ISTEXT(AK3),ISTEXT(AQ3)),"Yes", "")</f>
        <v/>
      </c>
      <c r="C3" s="25">
        <v>1001</v>
      </c>
      <c r="D3" s="47" t="s">
        <v>12</v>
      </c>
      <c r="E3" s="47" t="s">
        <v>13</v>
      </c>
      <c r="F3" s="51">
        <f>SUM(M3+R3+T3+Z3+AF3+AL3+AR3+AX3)</f>
        <v>156</v>
      </c>
      <c r="G3" s="25">
        <f>SUM(N3+U3+AA3+AG3+AM3+AS3+AY3)</f>
        <v>59</v>
      </c>
      <c r="H3" s="25">
        <f>SUM(O3+V3+AB3+AH3+AN3+AT3+AZ3)</f>
        <v>45</v>
      </c>
      <c r="I3" s="25">
        <f>SUM(P3+W3+AC3+AI3+AO3+AU3+BA3)</f>
        <v>104</v>
      </c>
      <c r="J3" s="67">
        <f t="shared" ref="J3:J66" si="1">I3/F3</f>
        <v>0.66666666666666663</v>
      </c>
      <c r="K3" s="25">
        <f>SUM(X3+AD3+AJ3+AP3+AV3+BB3)</f>
        <v>21</v>
      </c>
      <c r="L3" s="15"/>
      <c r="S3" s="45" t="s">
        <v>38</v>
      </c>
      <c r="T3" s="25">
        <v>27</v>
      </c>
      <c r="U3" s="25">
        <v>13</v>
      </c>
      <c r="V3" s="25">
        <v>7</v>
      </c>
      <c r="W3" s="25">
        <v>20</v>
      </c>
      <c r="X3" s="46">
        <v>0</v>
      </c>
      <c r="Y3" s="82" t="s">
        <v>38</v>
      </c>
      <c r="Z3" s="78">
        <v>29</v>
      </c>
      <c r="AA3" s="78">
        <v>12</v>
      </c>
      <c r="AB3" s="78">
        <v>9</v>
      </c>
      <c r="AC3" s="78">
        <v>21</v>
      </c>
      <c r="AD3" s="81">
        <v>0</v>
      </c>
      <c r="AE3" t="s">
        <v>38</v>
      </c>
      <c r="AF3" s="110">
        <v>26</v>
      </c>
      <c r="AG3" s="110">
        <v>11</v>
      </c>
      <c r="AH3" s="110">
        <v>11</v>
      </c>
      <c r="AI3" s="110">
        <v>22</v>
      </c>
      <c r="AJ3" s="81">
        <v>0</v>
      </c>
      <c r="AK3" s="109" t="s">
        <v>38</v>
      </c>
      <c r="AL3" s="110">
        <v>28</v>
      </c>
      <c r="AM3" s="110">
        <v>12</v>
      </c>
      <c r="AN3" s="110">
        <v>6</v>
      </c>
      <c r="AO3" s="110">
        <v>18</v>
      </c>
      <c r="AP3" s="81">
        <v>9</v>
      </c>
      <c r="AQ3" s="156" t="s">
        <v>38</v>
      </c>
      <c r="AR3" s="157">
        <v>26</v>
      </c>
      <c r="AS3" s="157">
        <v>11</v>
      </c>
      <c r="AT3" s="157">
        <v>12</v>
      </c>
      <c r="AU3" s="157">
        <v>23</v>
      </c>
      <c r="AV3" s="157">
        <v>12</v>
      </c>
      <c r="AW3" s="92" t="str">
        <f>INDEX(PlayerTable!C:C,MATCH(C3,PlayerTable!E:E,0))</f>
        <v>Alien</v>
      </c>
      <c r="AX3">
        <f>COUNT(Goalies!J$53:J$80)</f>
        <v>20</v>
      </c>
      <c r="AY3">
        <f>INDEX(PlayerTable!I:I,MATCH(C3,PlayerTable!E:E,0))</f>
        <v>0</v>
      </c>
      <c r="AZ3">
        <f>INDEX(PlayerTable!J:J,MATCH(C3,PlayerTable!E:E,0))</f>
        <v>0</v>
      </c>
      <c r="BA3">
        <f>INDEX(PlayerTable!K:K,MATCH(C3,PlayerTable!E:E,0))</f>
        <v>0</v>
      </c>
      <c r="BB3">
        <f>IF(INDEX(PlayerTable!L:L,MATCH(C3,PlayerTable!E:E,0))="", 0, INDEX(PlayerTable!L:L,MATCH(C3,PlayerTable!E:E,0)))</f>
        <v>0</v>
      </c>
    </row>
    <row r="4" spans="1:60" ht="15" customHeight="1" x14ac:dyDescent="0.25">
      <c r="A4" s="144" t="str">
        <f t="shared" si="0"/>
        <v/>
      </c>
      <c r="C4" s="127">
        <v>1017</v>
      </c>
      <c r="D4" s="126" t="s">
        <v>145</v>
      </c>
      <c r="E4" s="126" t="s">
        <v>414</v>
      </c>
      <c r="F4" s="51">
        <f t="shared" ref="F4:F67" si="2">SUM(M4+R4+T4+Z4+AF4+AL4+AR4+AX4)</f>
        <v>74</v>
      </c>
      <c r="G4" s="158">
        <f t="shared" ref="G4:G67" si="3">SUM(N4+U4+AA4+AG4+AM4+AS4+AY4)</f>
        <v>74</v>
      </c>
      <c r="H4" s="158">
        <f t="shared" ref="H4:H67" si="4">SUM(O4+V4+AB4+AH4+AN4+AT4+AZ4)</f>
        <v>22</v>
      </c>
      <c r="I4" s="158">
        <f t="shared" ref="I4:I67" si="5">SUM(P4+W4+AC4+AI4+AO4+AU4+BA4)</f>
        <v>96</v>
      </c>
      <c r="J4" s="105">
        <f t="shared" si="1"/>
        <v>1.2972972972972974</v>
      </c>
      <c r="K4" s="158">
        <f t="shared" ref="K4:K67" si="6">SUM(X4+AD4+AJ4+AP4+AV4+BB4)</f>
        <v>24</v>
      </c>
      <c r="L4" s="101"/>
      <c r="M4" s="89"/>
      <c r="N4" s="89"/>
      <c r="O4" s="89"/>
      <c r="P4" s="89"/>
      <c r="Q4" s="107"/>
      <c r="R4" s="96"/>
      <c r="Y4" s="76"/>
      <c r="Z4" s="144"/>
      <c r="AA4" s="144"/>
      <c r="AB4" s="144"/>
      <c r="AC4" s="144"/>
      <c r="AE4" s="84"/>
      <c r="AF4" s="144"/>
      <c r="AG4" s="144"/>
      <c r="AH4" s="144"/>
      <c r="AI4" s="144"/>
      <c r="AK4" s="109" t="s">
        <v>38</v>
      </c>
      <c r="AL4" s="144">
        <v>28</v>
      </c>
      <c r="AM4" s="144">
        <v>36</v>
      </c>
      <c r="AN4" s="144">
        <v>4</v>
      </c>
      <c r="AO4" s="144">
        <v>40</v>
      </c>
      <c r="AP4" s="81">
        <v>21</v>
      </c>
      <c r="AQ4" s="156" t="s">
        <v>38</v>
      </c>
      <c r="AR4" s="157">
        <v>26</v>
      </c>
      <c r="AS4" s="157">
        <v>38</v>
      </c>
      <c r="AT4" s="157">
        <v>18</v>
      </c>
      <c r="AU4" s="157">
        <v>56</v>
      </c>
      <c r="AV4" s="157">
        <v>3</v>
      </c>
      <c r="AW4" s="161" t="str">
        <f>INDEX(PlayerTable!C:C,MATCH(C4,PlayerTable!E:E,0))</f>
        <v>Alien</v>
      </c>
      <c r="AX4" s="156">
        <f>COUNT(Goalies!J$53:J$80)</f>
        <v>20</v>
      </c>
      <c r="AY4" s="156">
        <f>INDEX(PlayerTable!I:I,MATCH(C4,PlayerTable!E:E,0))</f>
        <v>0</v>
      </c>
      <c r="AZ4" s="156">
        <f>INDEX(PlayerTable!J:J,MATCH(C4,PlayerTable!E:E,0))</f>
        <v>0</v>
      </c>
      <c r="BA4" s="156">
        <f>INDEX(PlayerTable!K:K,MATCH(C4,PlayerTable!E:E,0))</f>
        <v>0</v>
      </c>
      <c r="BB4" s="156">
        <f>IF(INDEX(PlayerTable!L:L,MATCH(C4,PlayerTable!E:E,0))="", 0, INDEX(PlayerTable!L:L,MATCH(C4,PlayerTable!E:E,0)))</f>
        <v>0</v>
      </c>
    </row>
    <row r="5" spans="1:60" ht="15" customHeight="1" x14ac:dyDescent="0.25">
      <c r="A5" s="144" t="str">
        <f t="shared" si="0"/>
        <v/>
      </c>
      <c r="C5" s="32">
        <v>1019</v>
      </c>
      <c r="D5" s="95" t="s">
        <v>289</v>
      </c>
      <c r="E5" s="95" t="s">
        <v>290</v>
      </c>
      <c r="F5" s="51">
        <f t="shared" si="2"/>
        <v>74</v>
      </c>
      <c r="G5" s="158">
        <f t="shared" si="3"/>
        <v>7</v>
      </c>
      <c r="H5" s="158">
        <f t="shared" si="4"/>
        <v>4</v>
      </c>
      <c r="I5" s="158">
        <f t="shared" si="5"/>
        <v>11</v>
      </c>
      <c r="J5" s="105">
        <f t="shared" si="1"/>
        <v>0.14864864864864866</v>
      </c>
      <c r="K5" s="158">
        <f t="shared" si="6"/>
        <v>6</v>
      </c>
      <c r="L5" s="88" t="s">
        <v>38</v>
      </c>
      <c r="M5" s="96">
        <v>28</v>
      </c>
      <c r="N5" s="96">
        <v>0</v>
      </c>
      <c r="O5" s="96">
        <v>1</v>
      </c>
      <c r="P5" s="96">
        <v>1</v>
      </c>
      <c r="Q5" s="108"/>
      <c r="R5" s="96"/>
      <c r="T5" s="89"/>
      <c r="Y5" s="76"/>
      <c r="Z5" s="137"/>
      <c r="AA5" s="137"/>
      <c r="AB5" s="137"/>
      <c r="AC5" s="137"/>
      <c r="AD5" s="103"/>
      <c r="AE5" s="84"/>
      <c r="AF5" s="137"/>
      <c r="AG5" s="137"/>
      <c r="AH5" s="137"/>
      <c r="AI5" s="137"/>
      <c r="AJ5" s="103"/>
      <c r="AK5" s="109"/>
      <c r="AL5" s="137"/>
      <c r="AM5" s="137"/>
      <c r="AN5" s="137"/>
      <c r="AO5" s="137"/>
      <c r="AP5" s="103"/>
      <c r="AQ5" s="156" t="s">
        <v>38</v>
      </c>
      <c r="AR5" s="157">
        <v>26</v>
      </c>
      <c r="AS5" s="157">
        <v>7</v>
      </c>
      <c r="AT5" s="157">
        <v>3</v>
      </c>
      <c r="AU5" s="157">
        <v>10</v>
      </c>
      <c r="AV5" s="157">
        <v>6</v>
      </c>
      <c r="AW5" s="161" t="str">
        <f>INDEX(PlayerTable!C:C,MATCH(C5,PlayerTable!E:E,0))</f>
        <v>Alien</v>
      </c>
      <c r="AX5" s="156">
        <f>COUNT(Goalies!J$53:J$80)</f>
        <v>20</v>
      </c>
      <c r="AY5" s="156">
        <f>INDEX(PlayerTable!I:I,MATCH(C5,PlayerTable!E:E,0))</f>
        <v>0</v>
      </c>
      <c r="AZ5" s="156">
        <f>INDEX(PlayerTable!J:J,MATCH(C5,PlayerTable!E:E,0))</f>
        <v>0</v>
      </c>
      <c r="BA5" s="156">
        <f>INDEX(PlayerTable!K:K,MATCH(C5,PlayerTable!E:E,0))</f>
        <v>0</v>
      </c>
      <c r="BB5" s="156">
        <f>IF(INDEX(PlayerTable!L:L,MATCH(C5,PlayerTable!E:E,0))="", 0, INDEX(PlayerTable!L:L,MATCH(C5,PlayerTable!E:E,0)))</f>
        <v>0</v>
      </c>
    </row>
    <row r="6" spans="1:60" ht="15" customHeight="1" x14ac:dyDescent="0.25">
      <c r="A6" s="144" t="str">
        <f t="shared" si="0"/>
        <v>Yes</v>
      </c>
      <c r="C6" s="32">
        <v>1003</v>
      </c>
      <c r="D6" t="s">
        <v>10</v>
      </c>
      <c r="E6" t="s">
        <v>34</v>
      </c>
      <c r="F6" s="51">
        <f t="shared" si="2"/>
        <v>218</v>
      </c>
      <c r="G6" s="158">
        <f t="shared" si="3"/>
        <v>45</v>
      </c>
      <c r="H6" s="158">
        <f t="shared" si="4"/>
        <v>45</v>
      </c>
      <c r="I6" s="158">
        <f t="shared" si="5"/>
        <v>90</v>
      </c>
      <c r="J6" s="105">
        <f t="shared" si="1"/>
        <v>0.41284403669724773</v>
      </c>
      <c r="K6" s="158">
        <f t="shared" si="6"/>
        <v>15</v>
      </c>
      <c r="L6" s="88" t="s">
        <v>271</v>
      </c>
      <c r="M6" s="96">
        <v>29</v>
      </c>
      <c r="N6" s="96">
        <v>6</v>
      </c>
      <c r="O6" s="96">
        <v>4</v>
      </c>
      <c r="P6" s="96">
        <v>10</v>
      </c>
      <c r="Q6" s="108" t="s">
        <v>38</v>
      </c>
      <c r="R6" s="96">
        <v>33</v>
      </c>
      <c r="S6" s="45" t="s">
        <v>38</v>
      </c>
      <c r="T6" s="25">
        <v>27</v>
      </c>
      <c r="U6" s="25">
        <v>5</v>
      </c>
      <c r="V6" s="25">
        <v>9</v>
      </c>
      <c r="W6" s="25">
        <v>14</v>
      </c>
      <c r="X6" s="46">
        <v>6</v>
      </c>
      <c r="Y6" s="76" t="s">
        <v>38</v>
      </c>
      <c r="Z6" s="85">
        <v>29</v>
      </c>
      <c r="AA6" s="85">
        <v>11</v>
      </c>
      <c r="AB6" s="85">
        <v>13</v>
      </c>
      <c r="AC6" s="85">
        <v>24</v>
      </c>
      <c r="AD6" s="81">
        <v>3</v>
      </c>
      <c r="AE6" s="84" t="s">
        <v>38</v>
      </c>
      <c r="AF6" s="144">
        <v>26</v>
      </c>
      <c r="AG6" s="144">
        <v>4</v>
      </c>
      <c r="AH6" s="144">
        <v>3</v>
      </c>
      <c r="AI6" s="144">
        <v>7</v>
      </c>
      <c r="AJ6" s="81">
        <v>6</v>
      </c>
      <c r="AK6" s="109" t="s">
        <v>38</v>
      </c>
      <c r="AL6" s="144">
        <v>28</v>
      </c>
      <c r="AM6" s="144">
        <v>10</v>
      </c>
      <c r="AN6" s="144">
        <v>10</v>
      </c>
      <c r="AO6" s="144">
        <v>20</v>
      </c>
      <c r="AP6" s="81">
        <v>0</v>
      </c>
      <c r="AQ6" s="156" t="s">
        <v>38</v>
      </c>
      <c r="AR6" s="157">
        <v>26</v>
      </c>
      <c r="AS6" s="157">
        <v>9</v>
      </c>
      <c r="AT6" s="157">
        <v>6</v>
      </c>
      <c r="AU6" s="157">
        <v>15</v>
      </c>
      <c r="AV6" s="157">
        <v>0</v>
      </c>
      <c r="AW6" s="161" t="str">
        <f>INDEX(PlayerTable!C:C,MATCH(C6,PlayerTable!E:E,0))</f>
        <v>Alien</v>
      </c>
      <c r="AX6" s="156">
        <f>COUNT(Goalies!J$53:J$80)</f>
        <v>20</v>
      </c>
      <c r="AY6" s="156">
        <f>INDEX(PlayerTable!I:I,MATCH(C6,PlayerTable!E:E,0))</f>
        <v>0</v>
      </c>
      <c r="AZ6" s="156">
        <f>INDEX(PlayerTable!J:J,MATCH(C6,PlayerTable!E:E,0))</f>
        <v>0</v>
      </c>
      <c r="BA6" s="156">
        <f>INDEX(PlayerTable!K:K,MATCH(C6,PlayerTable!E:E,0))</f>
        <v>0</v>
      </c>
      <c r="BB6" s="156">
        <f>IF(INDEX(PlayerTable!L:L,MATCH(C6,PlayerTable!E:E,0))="", 0, INDEX(PlayerTable!L:L,MATCH(C6,PlayerTable!E:E,0)))</f>
        <v>0</v>
      </c>
    </row>
    <row r="7" spans="1:60" ht="15" customHeight="1" x14ac:dyDescent="0.25">
      <c r="A7" s="144" t="str">
        <f t="shared" si="0"/>
        <v>Yes</v>
      </c>
      <c r="C7" s="32">
        <v>1004</v>
      </c>
      <c r="D7" s="68" t="s">
        <v>24</v>
      </c>
      <c r="E7" s="68" t="s">
        <v>25</v>
      </c>
      <c r="F7" s="51">
        <f t="shared" si="2"/>
        <v>218</v>
      </c>
      <c r="G7" s="158">
        <f t="shared" si="3"/>
        <v>36</v>
      </c>
      <c r="H7" s="158">
        <f t="shared" si="4"/>
        <v>33</v>
      </c>
      <c r="I7" s="158">
        <f t="shared" si="5"/>
        <v>69</v>
      </c>
      <c r="J7" s="105">
        <f t="shared" si="1"/>
        <v>0.3165137614678899</v>
      </c>
      <c r="K7" s="158">
        <f t="shared" si="6"/>
        <v>19</v>
      </c>
      <c r="L7" s="98" t="s">
        <v>38</v>
      </c>
      <c r="M7" s="52">
        <v>29</v>
      </c>
      <c r="N7" s="52">
        <v>5</v>
      </c>
      <c r="O7" s="52">
        <v>3</v>
      </c>
      <c r="P7" s="52">
        <v>8</v>
      </c>
      <c r="Q7" s="74" t="s">
        <v>38</v>
      </c>
      <c r="R7" s="96">
        <v>33</v>
      </c>
      <c r="S7" s="45" t="s">
        <v>38</v>
      </c>
      <c r="T7" s="25">
        <v>27</v>
      </c>
      <c r="U7" s="25">
        <v>10</v>
      </c>
      <c r="V7" s="25">
        <v>15</v>
      </c>
      <c r="W7" s="25">
        <v>25</v>
      </c>
      <c r="X7" s="46">
        <v>6</v>
      </c>
      <c r="Y7" s="76" t="s">
        <v>38</v>
      </c>
      <c r="Z7" s="144">
        <v>29</v>
      </c>
      <c r="AA7" s="144">
        <v>7</v>
      </c>
      <c r="AB7" s="144">
        <v>5</v>
      </c>
      <c r="AC7" s="144">
        <v>12</v>
      </c>
      <c r="AD7" s="81">
        <v>0</v>
      </c>
      <c r="AE7" s="84" t="s">
        <v>38</v>
      </c>
      <c r="AF7" s="144">
        <v>26</v>
      </c>
      <c r="AG7" s="144">
        <v>6</v>
      </c>
      <c r="AH7" s="144">
        <v>2</v>
      </c>
      <c r="AI7" s="144">
        <v>8</v>
      </c>
      <c r="AJ7" s="81">
        <v>3</v>
      </c>
      <c r="AK7" s="109" t="s">
        <v>38</v>
      </c>
      <c r="AL7" s="144">
        <v>28</v>
      </c>
      <c r="AM7" s="144">
        <v>4</v>
      </c>
      <c r="AN7" s="144">
        <v>5</v>
      </c>
      <c r="AO7" s="144">
        <v>9</v>
      </c>
      <c r="AP7" s="81">
        <v>0</v>
      </c>
      <c r="AQ7" s="156" t="s">
        <v>38</v>
      </c>
      <c r="AR7" s="157">
        <v>26</v>
      </c>
      <c r="AS7" s="157">
        <v>4</v>
      </c>
      <c r="AT7" s="157">
        <v>3</v>
      </c>
      <c r="AU7" s="157">
        <v>7</v>
      </c>
      <c r="AV7" s="157">
        <v>10</v>
      </c>
      <c r="AW7" s="161" t="str">
        <f>INDEX(PlayerTable!C:C,MATCH(C7,PlayerTable!E:E,0))</f>
        <v>Alien</v>
      </c>
      <c r="AX7" s="156">
        <f>COUNT(Goalies!J$53:J$80)</f>
        <v>20</v>
      </c>
      <c r="AY7" s="156">
        <f>INDEX(PlayerTable!I:I,MATCH(C7,PlayerTable!E:E,0))</f>
        <v>0</v>
      </c>
      <c r="AZ7" s="156">
        <f>INDEX(PlayerTable!J:J,MATCH(C7,PlayerTable!E:E,0))</f>
        <v>0</v>
      </c>
      <c r="BA7" s="156">
        <f>INDEX(PlayerTable!K:K,MATCH(C7,PlayerTable!E:E,0))</f>
        <v>0</v>
      </c>
      <c r="BB7" s="156">
        <f>IF(INDEX(PlayerTable!L:L,MATCH(C7,PlayerTable!E:E,0))="", 0, INDEX(PlayerTable!L:L,MATCH(C7,PlayerTable!E:E,0)))</f>
        <v>0</v>
      </c>
    </row>
    <row r="8" spans="1:60" ht="15" customHeight="1" x14ac:dyDescent="0.25">
      <c r="A8" s="144" t="str">
        <f t="shared" si="0"/>
        <v>Yes</v>
      </c>
      <c r="C8" s="32">
        <v>1005</v>
      </c>
      <c r="D8" s="84" t="s">
        <v>26</v>
      </c>
      <c r="E8" s="84" t="s">
        <v>27</v>
      </c>
      <c r="F8" s="51">
        <f t="shared" si="2"/>
        <v>218</v>
      </c>
      <c r="G8" s="158">
        <f t="shared" si="3"/>
        <v>11</v>
      </c>
      <c r="H8" s="158">
        <f t="shared" si="4"/>
        <v>8</v>
      </c>
      <c r="I8" s="158">
        <f t="shared" si="5"/>
        <v>19</v>
      </c>
      <c r="J8" s="105">
        <f t="shared" si="1"/>
        <v>8.7155963302752298E-2</v>
      </c>
      <c r="K8" s="158">
        <f t="shared" si="6"/>
        <v>12</v>
      </c>
      <c r="L8" s="98" t="s">
        <v>38</v>
      </c>
      <c r="M8" s="96">
        <v>29</v>
      </c>
      <c r="N8" s="96">
        <v>4</v>
      </c>
      <c r="O8" s="96">
        <v>1</v>
      </c>
      <c r="P8" s="96">
        <v>5</v>
      </c>
      <c r="Q8" s="108" t="s">
        <v>38</v>
      </c>
      <c r="R8" s="96">
        <v>33</v>
      </c>
      <c r="S8" s="45" t="s">
        <v>38</v>
      </c>
      <c r="T8" s="25">
        <v>27</v>
      </c>
      <c r="U8" s="25">
        <v>2</v>
      </c>
      <c r="V8" s="25">
        <v>1</v>
      </c>
      <c r="W8" s="25">
        <v>3</v>
      </c>
      <c r="X8" s="46">
        <v>0</v>
      </c>
      <c r="Y8" s="76" t="s">
        <v>38</v>
      </c>
      <c r="Z8" s="85">
        <v>29</v>
      </c>
      <c r="AA8" s="85">
        <v>0</v>
      </c>
      <c r="AB8" s="85">
        <v>0</v>
      </c>
      <c r="AC8" s="85">
        <v>0</v>
      </c>
      <c r="AD8" s="81">
        <v>0</v>
      </c>
      <c r="AE8" s="84" t="s">
        <v>38</v>
      </c>
      <c r="AF8" s="144">
        <v>26</v>
      </c>
      <c r="AG8" s="144">
        <v>1</v>
      </c>
      <c r="AH8" s="144">
        <v>3</v>
      </c>
      <c r="AI8" s="144">
        <v>4</v>
      </c>
      <c r="AJ8" s="81">
        <v>0</v>
      </c>
      <c r="AK8" s="109" t="s">
        <v>38</v>
      </c>
      <c r="AL8" s="144">
        <v>28</v>
      </c>
      <c r="AM8" s="144">
        <v>3</v>
      </c>
      <c r="AN8" s="144">
        <v>2</v>
      </c>
      <c r="AO8" s="144">
        <v>5</v>
      </c>
      <c r="AP8" s="81">
        <v>6</v>
      </c>
      <c r="AQ8" s="156" t="s">
        <v>38</v>
      </c>
      <c r="AR8" s="157">
        <v>26</v>
      </c>
      <c r="AS8" s="157">
        <v>1</v>
      </c>
      <c r="AT8" s="157">
        <v>1</v>
      </c>
      <c r="AU8" s="157">
        <v>2</v>
      </c>
      <c r="AV8" s="157">
        <v>6</v>
      </c>
      <c r="AW8" s="161" t="str">
        <f>INDEX(PlayerTable!C:C,MATCH(C8,PlayerTable!E:E,0))</f>
        <v>Alien</v>
      </c>
      <c r="AX8" s="156">
        <f>COUNT(Goalies!J$53:J$80)</f>
        <v>20</v>
      </c>
      <c r="AY8" s="156">
        <f>INDEX(PlayerTable!I:I,MATCH(C8,PlayerTable!E:E,0))</f>
        <v>0</v>
      </c>
      <c r="AZ8" s="156">
        <f>INDEX(PlayerTable!J:J,MATCH(C8,PlayerTable!E:E,0))</f>
        <v>0</v>
      </c>
      <c r="BA8" s="156">
        <f>INDEX(PlayerTable!K:K,MATCH(C8,PlayerTable!E:E,0))</f>
        <v>0</v>
      </c>
      <c r="BB8" s="156">
        <f>IF(INDEX(PlayerTable!L:L,MATCH(C8,PlayerTable!E:E,0))="", 0, INDEX(PlayerTable!L:L,MATCH(C8,PlayerTable!E:E,0)))</f>
        <v>0</v>
      </c>
    </row>
    <row r="9" spans="1:60" ht="15" customHeight="1" x14ac:dyDescent="0.25">
      <c r="A9" s="144" t="str">
        <f t="shared" si="0"/>
        <v>Yes</v>
      </c>
      <c r="B9" s="85" t="s">
        <v>280</v>
      </c>
      <c r="C9" s="32">
        <v>1006</v>
      </c>
      <c r="D9" s="84" t="s">
        <v>30</v>
      </c>
      <c r="E9" s="84" t="s">
        <v>31</v>
      </c>
      <c r="F9" s="51">
        <f t="shared" si="2"/>
        <v>218</v>
      </c>
      <c r="G9" s="158">
        <f t="shared" si="3"/>
        <v>48</v>
      </c>
      <c r="H9" s="158">
        <f t="shared" si="4"/>
        <v>36</v>
      </c>
      <c r="I9" s="158">
        <f t="shared" si="5"/>
        <v>84</v>
      </c>
      <c r="J9" s="105">
        <f t="shared" si="1"/>
        <v>0.38532110091743121</v>
      </c>
      <c r="K9" s="158">
        <f t="shared" si="6"/>
        <v>0</v>
      </c>
      <c r="L9" s="98" t="s">
        <v>38</v>
      </c>
      <c r="M9" s="52">
        <v>29</v>
      </c>
      <c r="N9" s="52">
        <v>6</v>
      </c>
      <c r="O9" s="52">
        <v>4</v>
      </c>
      <c r="P9" s="52">
        <v>10</v>
      </c>
      <c r="Q9" s="74" t="s">
        <v>38</v>
      </c>
      <c r="R9" s="96">
        <v>33</v>
      </c>
      <c r="S9" s="45" t="s">
        <v>38</v>
      </c>
      <c r="T9" s="25">
        <v>27</v>
      </c>
      <c r="U9" s="25">
        <v>10</v>
      </c>
      <c r="V9" s="25">
        <v>2</v>
      </c>
      <c r="W9" s="25">
        <v>12</v>
      </c>
      <c r="X9" s="46">
        <v>0</v>
      </c>
      <c r="Y9" s="76" t="s">
        <v>38</v>
      </c>
      <c r="Z9" s="85">
        <v>29</v>
      </c>
      <c r="AA9" s="85">
        <v>10</v>
      </c>
      <c r="AB9" s="85">
        <v>12</v>
      </c>
      <c r="AC9" s="85">
        <v>22</v>
      </c>
      <c r="AD9" s="81">
        <v>0</v>
      </c>
      <c r="AE9" s="84" t="s">
        <v>38</v>
      </c>
      <c r="AF9" s="144">
        <v>26</v>
      </c>
      <c r="AG9" s="144">
        <v>6</v>
      </c>
      <c r="AH9" s="144">
        <v>3</v>
      </c>
      <c r="AI9" s="144">
        <v>9</v>
      </c>
      <c r="AJ9" s="81">
        <v>0</v>
      </c>
      <c r="AK9" s="109" t="s">
        <v>38</v>
      </c>
      <c r="AL9" s="144">
        <v>28</v>
      </c>
      <c r="AM9" s="144">
        <v>7</v>
      </c>
      <c r="AN9" s="144">
        <v>5</v>
      </c>
      <c r="AO9" s="144">
        <v>12</v>
      </c>
      <c r="AP9" s="81">
        <v>0</v>
      </c>
      <c r="AQ9" s="156" t="s">
        <v>38</v>
      </c>
      <c r="AR9" s="157">
        <v>26</v>
      </c>
      <c r="AS9" s="157">
        <v>9</v>
      </c>
      <c r="AT9" s="157">
        <v>10</v>
      </c>
      <c r="AU9" s="157">
        <v>19</v>
      </c>
      <c r="AV9" s="157">
        <v>0</v>
      </c>
      <c r="AW9" s="161" t="str">
        <f>INDEX(PlayerTable!C:C,MATCH(C9,PlayerTable!E:E,0))</f>
        <v>Alien</v>
      </c>
      <c r="AX9" s="156">
        <f>COUNT(Goalies!J$53:J$80)</f>
        <v>20</v>
      </c>
      <c r="AY9" s="156">
        <f>INDEX(PlayerTable!I:I,MATCH(C9,PlayerTable!E:E,0))</f>
        <v>0</v>
      </c>
      <c r="AZ9" s="156">
        <f>INDEX(PlayerTable!J:J,MATCH(C9,PlayerTable!E:E,0))</f>
        <v>0</v>
      </c>
      <c r="BA9" s="156">
        <f>INDEX(PlayerTable!K:K,MATCH(C9,PlayerTable!E:E,0))</f>
        <v>0</v>
      </c>
      <c r="BB9" s="156">
        <f>IF(INDEX(PlayerTable!L:L,MATCH(C9,PlayerTable!E:E,0))="", 0, INDEX(PlayerTable!L:L,MATCH(C9,PlayerTable!E:E,0)))</f>
        <v>0</v>
      </c>
    </row>
    <row r="10" spans="1:60" ht="15" customHeight="1" x14ac:dyDescent="0.25">
      <c r="A10" s="144" t="str">
        <f t="shared" si="0"/>
        <v>Yes</v>
      </c>
      <c r="C10" s="144">
        <v>1007</v>
      </c>
      <c r="D10" s="137" t="s">
        <v>29</v>
      </c>
      <c r="E10" s="137" t="s">
        <v>11</v>
      </c>
      <c r="F10" s="51">
        <f t="shared" si="2"/>
        <v>198</v>
      </c>
      <c r="G10" s="158">
        <f t="shared" si="3"/>
        <v>19</v>
      </c>
      <c r="H10" s="158">
        <f t="shared" si="4"/>
        <v>10</v>
      </c>
      <c r="I10" s="158">
        <f t="shared" si="5"/>
        <v>29</v>
      </c>
      <c r="J10" s="105">
        <f t="shared" si="1"/>
        <v>0.14646464646464646</v>
      </c>
      <c r="K10" s="158">
        <f t="shared" si="6"/>
        <v>3</v>
      </c>
      <c r="L10" s="98" t="s">
        <v>38</v>
      </c>
      <c r="M10" s="96">
        <v>29</v>
      </c>
      <c r="N10" s="96">
        <v>8</v>
      </c>
      <c r="O10" s="96">
        <v>2</v>
      </c>
      <c r="P10" s="96">
        <v>10</v>
      </c>
      <c r="Q10" s="108" t="s">
        <v>38</v>
      </c>
      <c r="R10" s="96">
        <v>33</v>
      </c>
      <c r="S10" s="45" t="s">
        <v>38</v>
      </c>
      <c r="T10" s="25">
        <v>27</v>
      </c>
      <c r="U10" s="25">
        <v>6</v>
      </c>
      <c r="V10" s="25">
        <v>4</v>
      </c>
      <c r="W10" s="25">
        <v>10</v>
      </c>
      <c r="X10" s="46">
        <v>3</v>
      </c>
      <c r="Y10" s="76" t="s">
        <v>38</v>
      </c>
      <c r="Z10" s="77">
        <v>29</v>
      </c>
      <c r="AA10" s="77">
        <v>5</v>
      </c>
      <c r="AB10" s="77">
        <v>4</v>
      </c>
      <c r="AC10" s="77">
        <v>9</v>
      </c>
      <c r="AD10" s="81">
        <v>0</v>
      </c>
      <c r="AE10" s="84" t="s">
        <v>38</v>
      </c>
      <c r="AF10" s="110">
        <v>26</v>
      </c>
      <c r="AG10" s="110">
        <v>0</v>
      </c>
      <c r="AH10" s="110">
        <v>0</v>
      </c>
      <c r="AI10" s="110">
        <v>0</v>
      </c>
      <c r="AJ10" s="81">
        <v>0</v>
      </c>
      <c r="AK10" s="109" t="s">
        <v>38</v>
      </c>
      <c r="AL10" s="110">
        <v>28</v>
      </c>
      <c r="AM10" s="110">
        <v>0</v>
      </c>
      <c r="AN10" s="110">
        <v>0</v>
      </c>
      <c r="AO10" s="110">
        <v>0</v>
      </c>
      <c r="AP10" s="81">
        <v>0</v>
      </c>
      <c r="AQ10" s="156" t="s">
        <v>38</v>
      </c>
      <c r="AR10" s="157">
        <v>26</v>
      </c>
      <c r="AS10" s="157">
        <v>0</v>
      </c>
      <c r="AT10" s="157">
        <v>0</v>
      </c>
      <c r="AU10" s="157">
        <v>0</v>
      </c>
      <c r="AV10" s="157">
        <v>0</v>
      </c>
      <c r="AW10" s="161"/>
      <c r="AX10" s="156"/>
      <c r="AY10" s="156"/>
      <c r="AZ10" s="156"/>
      <c r="BA10" s="156"/>
      <c r="BB10" s="156"/>
    </row>
    <row r="11" spans="1:60" ht="15" customHeight="1" x14ac:dyDescent="0.25">
      <c r="A11" s="144" t="str">
        <f t="shared" si="0"/>
        <v>Yes</v>
      </c>
      <c r="C11" s="32">
        <v>1008</v>
      </c>
      <c r="D11" s="137" t="s">
        <v>10</v>
      </c>
      <c r="E11" s="137" t="s">
        <v>11</v>
      </c>
      <c r="F11" s="51">
        <f t="shared" si="2"/>
        <v>218</v>
      </c>
      <c r="G11" s="158">
        <f t="shared" si="3"/>
        <v>122</v>
      </c>
      <c r="H11" s="158">
        <f t="shared" si="4"/>
        <v>57</v>
      </c>
      <c r="I11" s="158">
        <f t="shared" si="5"/>
        <v>179</v>
      </c>
      <c r="J11" s="105">
        <f t="shared" si="1"/>
        <v>0.82110091743119262</v>
      </c>
      <c r="K11" s="158">
        <f t="shared" si="6"/>
        <v>18</v>
      </c>
      <c r="L11" s="98" t="s">
        <v>38</v>
      </c>
      <c r="M11" s="52">
        <v>29</v>
      </c>
      <c r="N11" s="52">
        <v>17</v>
      </c>
      <c r="O11" s="52">
        <v>11</v>
      </c>
      <c r="P11" s="52">
        <v>28</v>
      </c>
      <c r="Q11" s="108" t="s">
        <v>38</v>
      </c>
      <c r="R11" s="96">
        <v>33</v>
      </c>
      <c r="S11" s="45" t="s">
        <v>38</v>
      </c>
      <c r="T11" s="25">
        <v>27</v>
      </c>
      <c r="U11" s="25">
        <v>19</v>
      </c>
      <c r="V11" s="25">
        <v>7</v>
      </c>
      <c r="W11" s="25">
        <v>26</v>
      </c>
      <c r="X11" s="46">
        <v>6</v>
      </c>
      <c r="Y11" s="76" t="s">
        <v>38</v>
      </c>
      <c r="Z11" s="144">
        <v>29</v>
      </c>
      <c r="AA11" s="144">
        <v>26</v>
      </c>
      <c r="AB11" s="144">
        <v>9</v>
      </c>
      <c r="AC11" s="144">
        <v>35</v>
      </c>
      <c r="AD11" s="81">
        <v>0</v>
      </c>
      <c r="AE11" s="84" t="s">
        <v>38</v>
      </c>
      <c r="AF11" s="144">
        <v>26</v>
      </c>
      <c r="AG11" s="144">
        <v>21</v>
      </c>
      <c r="AH11" s="144">
        <v>9</v>
      </c>
      <c r="AI11" s="144">
        <v>30</v>
      </c>
      <c r="AJ11" s="81">
        <v>0</v>
      </c>
      <c r="AK11" s="109" t="s">
        <v>38</v>
      </c>
      <c r="AL11" s="144">
        <v>28</v>
      </c>
      <c r="AM11" s="144">
        <v>26</v>
      </c>
      <c r="AN11" s="144">
        <v>11</v>
      </c>
      <c r="AO11" s="144">
        <v>37</v>
      </c>
      <c r="AP11" s="81">
        <v>3</v>
      </c>
      <c r="AQ11" s="156" t="s">
        <v>38</v>
      </c>
      <c r="AR11" s="157">
        <v>26</v>
      </c>
      <c r="AS11" s="157">
        <v>13</v>
      </c>
      <c r="AT11" s="157">
        <v>10</v>
      </c>
      <c r="AU11" s="157">
        <v>23</v>
      </c>
      <c r="AV11" s="157">
        <v>9</v>
      </c>
      <c r="AW11" s="161" t="str">
        <f>INDEX(PlayerTable!C:C,MATCH(C11,PlayerTable!E:E,0))</f>
        <v>Alien</v>
      </c>
      <c r="AX11" s="156">
        <f>COUNT(Goalies!J$53:J$80)</f>
        <v>20</v>
      </c>
      <c r="AY11" s="156">
        <f>INDEX(PlayerTable!I:I,MATCH(C11,PlayerTable!E:E,0))</f>
        <v>0</v>
      </c>
      <c r="AZ11" s="156">
        <f>INDEX(PlayerTable!J:J,MATCH(C11,PlayerTable!E:E,0))</f>
        <v>0</v>
      </c>
      <c r="BA11" s="156">
        <f>INDEX(PlayerTable!K:K,MATCH(C11,PlayerTable!E:E,0))</f>
        <v>0</v>
      </c>
      <c r="BB11" s="156">
        <f>IF(INDEX(PlayerTable!L:L,MATCH(C11,PlayerTable!E:E,0))="", 0, INDEX(PlayerTable!L:L,MATCH(C11,PlayerTable!E:E,0)))</f>
        <v>0</v>
      </c>
    </row>
    <row r="12" spans="1:60" ht="15" customHeight="1" x14ac:dyDescent="0.25">
      <c r="A12" s="144" t="str">
        <f t="shared" si="0"/>
        <v/>
      </c>
      <c r="C12" s="32">
        <v>5020</v>
      </c>
      <c r="D12" s="137" t="s">
        <v>359</v>
      </c>
      <c r="E12" s="137" t="s">
        <v>360</v>
      </c>
      <c r="F12" s="51">
        <f t="shared" si="2"/>
        <v>80</v>
      </c>
      <c r="G12" s="158">
        <f t="shared" si="3"/>
        <v>0</v>
      </c>
      <c r="H12" s="158">
        <f t="shared" si="4"/>
        <v>0</v>
      </c>
      <c r="I12" s="158">
        <f t="shared" si="5"/>
        <v>0</v>
      </c>
      <c r="J12" s="105">
        <f t="shared" si="1"/>
        <v>0</v>
      </c>
      <c r="K12" s="158">
        <f t="shared" si="6"/>
        <v>0</v>
      </c>
      <c r="L12" s="101"/>
      <c r="M12" s="89"/>
      <c r="N12" s="89"/>
      <c r="O12" s="89"/>
      <c r="P12" s="89"/>
      <c r="Q12" s="107"/>
      <c r="R12" s="96"/>
      <c r="Y12" s="76"/>
      <c r="Z12" s="144"/>
      <c r="AA12" s="144"/>
      <c r="AB12" s="144"/>
      <c r="AC12" s="144"/>
      <c r="AE12" s="84" t="s">
        <v>118</v>
      </c>
      <c r="AF12" s="144">
        <v>26</v>
      </c>
      <c r="AG12" s="144">
        <v>0</v>
      </c>
      <c r="AH12" s="144">
        <v>0</v>
      </c>
      <c r="AI12" s="144">
        <v>0</v>
      </c>
      <c r="AJ12" s="81">
        <v>0</v>
      </c>
      <c r="AK12" s="109" t="s">
        <v>38</v>
      </c>
      <c r="AL12" s="144">
        <v>28</v>
      </c>
      <c r="AM12" s="144">
        <v>0</v>
      </c>
      <c r="AN12" s="144">
        <v>0</v>
      </c>
      <c r="AO12" s="144">
        <v>0</v>
      </c>
      <c r="AP12" s="81">
        <v>0</v>
      </c>
      <c r="AQ12" s="156" t="s">
        <v>38</v>
      </c>
      <c r="AR12" s="157">
        <v>26</v>
      </c>
      <c r="AS12" s="157">
        <v>0</v>
      </c>
      <c r="AT12" s="157">
        <v>0</v>
      </c>
      <c r="AU12" s="157">
        <v>0</v>
      </c>
      <c r="AV12" s="157">
        <v>0</v>
      </c>
      <c r="AW12" s="161"/>
      <c r="AX12" s="156"/>
      <c r="AY12" s="156"/>
      <c r="AZ12" s="156"/>
      <c r="BA12" s="156"/>
      <c r="BB12" s="156"/>
    </row>
    <row r="13" spans="1:60" ht="15" customHeight="1" x14ac:dyDescent="0.25">
      <c r="A13" s="144" t="str">
        <f t="shared" si="0"/>
        <v>Yes</v>
      </c>
      <c r="C13" s="32">
        <v>1010</v>
      </c>
      <c r="D13" s="84" t="s">
        <v>16</v>
      </c>
      <c r="E13" s="84" t="s">
        <v>17</v>
      </c>
      <c r="F13" s="51">
        <f t="shared" si="2"/>
        <v>218</v>
      </c>
      <c r="G13" s="158">
        <f t="shared" si="3"/>
        <v>24</v>
      </c>
      <c r="H13" s="158">
        <f t="shared" si="4"/>
        <v>9</v>
      </c>
      <c r="I13" s="158">
        <f t="shared" si="5"/>
        <v>33</v>
      </c>
      <c r="J13" s="105">
        <f t="shared" si="1"/>
        <v>0.15137614678899083</v>
      </c>
      <c r="K13" s="158">
        <f t="shared" si="6"/>
        <v>16</v>
      </c>
      <c r="L13" s="88" t="s">
        <v>271</v>
      </c>
      <c r="M13" s="96">
        <v>29</v>
      </c>
      <c r="N13" s="96">
        <v>7</v>
      </c>
      <c r="O13" s="96">
        <v>0</v>
      </c>
      <c r="P13" s="96">
        <v>7</v>
      </c>
      <c r="Q13" s="108" t="s">
        <v>38</v>
      </c>
      <c r="R13" s="96">
        <v>33</v>
      </c>
      <c r="S13" s="45" t="s">
        <v>38</v>
      </c>
      <c r="T13" s="89">
        <v>27</v>
      </c>
      <c r="U13" s="25">
        <v>5</v>
      </c>
      <c r="V13" s="25">
        <v>3</v>
      </c>
      <c r="W13" s="25">
        <v>8</v>
      </c>
      <c r="X13" s="46">
        <v>0</v>
      </c>
      <c r="Y13" s="76" t="s">
        <v>38</v>
      </c>
      <c r="Z13" s="85">
        <v>29</v>
      </c>
      <c r="AA13" s="85">
        <v>0</v>
      </c>
      <c r="AB13" s="85">
        <v>0</v>
      </c>
      <c r="AC13" s="85">
        <v>0</v>
      </c>
      <c r="AD13" s="81">
        <v>0</v>
      </c>
      <c r="AE13" s="84" t="s">
        <v>38</v>
      </c>
      <c r="AF13" s="144">
        <v>26</v>
      </c>
      <c r="AG13" s="144">
        <v>2</v>
      </c>
      <c r="AH13" s="144">
        <v>2</v>
      </c>
      <c r="AI13" s="144">
        <v>4</v>
      </c>
      <c r="AJ13" s="81">
        <v>0</v>
      </c>
      <c r="AK13" s="109" t="s">
        <v>38</v>
      </c>
      <c r="AL13" s="144">
        <v>28</v>
      </c>
      <c r="AM13" s="144">
        <v>4</v>
      </c>
      <c r="AN13" s="144">
        <v>3</v>
      </c>
      <c r="AO13" s="144">
        <v>7</v>
      </c>
      <c r="AP13" s="81">
        <v>16</v>
      </c>
      <c r="AQ13" s="156" t="s">
        <v>38</v>
      </c>
      <c r="AR13" s="157">
        <v>26</v>
      </c>
      <c r="AS13" s="157">
        <v>6</v>
      </c>
      <c r="AT13" s="157">
        <v>1</v>
      </c>
      <c r="AU13" s="157">
        <v>7</v>
      </c>
      <c r="AV13" s="157">
        <v>0</v>
      </c>
      <c r="AW13" s="161" t="str">
        <f>INDEX(PlayerTable!C:C,MATCH(C13,PlayerTable!E:E,0))</f>
        <v>Alien</v>
      </c>
      <c r="AX13" s="156">
        <f>COUNT(Goalies!J$53:J$80)</f>
        <v>20</v>
      </c>
      <c r="AY13" s="156">
        <f>INDEX(PlayerTable!I:I,MATCH(C13,PlayerTable!E:E,0))</f>
        <v>0</v>
      </c>
      <c r="AZ13" s="156">
        <f>INDEX(PlayerTable!J:J,MATCH(C13,PlayerTable!E:E,0))</f>
        <v>0</v>
      </c>
      <c r="BA13" s="156">
        <f>INDEX(PlayerTable!K:K,MATCH(C13,PlayerTable!E:E,0))</f>
        <v>0</v>
      </c>
      <c r="BB13" s="156">
        <f>IF(INDEX(PlayerTable!L:L,MATCH(C13,PlayerTable!E:E,0))="", 0, INDEX(PlayerTable!L:L,MATCH(C13,PlayerTable!E:E,0)))</f>
        <v>0</v>
      </c>
    </row>
    <row r="14" spans="1:60" ht="15" customHeight="1" x14ac:dyDescent="0.25">
      <c r="A14" s="144" t="str">
        <f t="shared" si="0"/>
        <v/>
      </c>
      <c r="C14" s="32">
        <v>1011</v>
      </c>
      <c r="D14" s="137" t="s">
        <v>248</v>
      </c>
      <c r="E14" s="137" t="s">
        <v>9</v>
      </c>
      <c r="F14" s="51">
        <f t="shared" si="2"/>
        <v>109</v>
      </c>
      <c r="G14" s="158">
        <f t="shared" si="3"/>
        <v>1</v>
      </c>
      <c r="H14" s="158">
        <f t="shared" si="4"/>
        <v>0</v>
      </c>
      <c r="I14" s="158">
        <f t="shared" si="5"/>
        <v>1</v>
      </c>
      <c r="J14" s="105">
        <f t="shared" si="1"/>
        <v>9.1743119266055051E-3</v>
      </c>
      <c r="K14" s="158">
        <f t="shared" si="6"/>
        <v>0</v>
      </c>
      <c r="L14" s="88"/>
      <c r="M14" s="89"/>
      <c r="N14" s="89"/>
      <c r="O14" s="89"/>
      <c r="P14" s="89"/>
      <c r="Q14" s="107"/>
      <c r="R14" s="96"/>
      <c r="T14" s="93"/>
      <c r="Y14" s="76" t="s">
        <v>38</v>
      </c>
      <c r="Z14" s="144">
        <v>29</v>
      </c>
      <c r="AA14" s="144">
        <v>0</v>
      </c>
      <c r="AB14" s="144">
        <v>0</v>
      </c>
      <c r="AC14" s="144">
        <v>0</v>
      </c>
      <c r="AD14" s="81">
        <v>0</v>
      </c>
      <c r="AE14" s="84" t="s">
        <v>38</v>
      </c>
      <c r="AF14" s="144">
        <v>26</v>
      </c>
      <c r="AG14" s="144">
        <v>0</v>
      </c>
      <c r="AH14" s="144">
        <v>0</v>
      </c>
      <c r="AI14" s="144">
        <v>0</v>
      </c>
      <c r="AJ14" s="81">
        <v>0</v>
      </c>
      <c r="AK14" s="109" t="s">
        <v>38</v>
      </c>
      <c r="AL14" s="144">
        <v>28</v>
      </c>
      <c r="AM14" s="144">
        <v>1</v>
      </c>
      <c r="AN14" s="144">
        <v>0</v>
      </c>
      <c r="AO14" s="144">
        <v>1</v>
      </c>
      <c r="AP14" s="81">
        <v>0</v>
      </c>
      <c r="AQ14" s="156" t="s">
        <v>38</v>
      </c>
      <c r="AR14" s="157">
        <v>26</v>
      </c>
      <c r="AS14" s="157">
        <v>0</v>
      </c>
      <c r="AT14" s="157">
        <v>0</v>
      </c>
      <c r="AU14" s="157">
        <v>0</v>
      </c>
      <c r="AV14" s="157">
        <v>0</v>
      </c>
      <c r="AW14" s="161"/>
      <c r="AX14" s="156"/>
      <c r="AY14" s="156"/>
      <c r="AZ14" s="156"/>
      <c r="BA14" s="156"/>
      <c r="BB14" s="156"/>
    </row>
    <row r="15" spans="1:60" s="7" customFormat="1" ht="15" customHeight="1" x14ac:dyDescent="0.25">
      <c r="A15" s="144" t="str">
        <f t="shared" si="0"/>
        <v/>
      </c>
      <c r="B15" s="85"/>
      <c r="C15" s="32">
        <v>5008</v>
      </c>
      <c r="D15" s="137" t="s">
        <v>43</v>
      </c>
      <c r="E15" s="137" t="s">
        <v>9</v>
      </c>
      <c r="F15" s="51">
        <f t="shared" si="2"/>
        <v>156</v>
      </c>
      <c r="G15" s="158">
        <f t="shared" si="3"/>
        <v>17</v>
      </c>
      <c r="H15" s="158">
        <f t="shared" si="4"/>
        <v>13</v>
      </c>
      <c r="I15" s="158">
        <f t="shared" si="5"/>
        <v>30</v>
      </c>
      <c r="J15" s="105">
        <f t="shared" si="1"/>
        <v>0.19230769230769232</v>
      </c>
      <c r="K15" s="158">
        <f t="shared" si="6"/>
        <v>27</v>
      </c>
      <c r="L15" s="88"/>
      <c r="M15" s="89"/>
      <c r="N15" s="89"/>
      <c r="O15" s="89"/>
      <c r="P15" s="89"/>
      <c r="Q15" s="107"/>
      <c r="R15" s="96"/>
      <c r="S15" s="45" t="s">
        <v>118</v>
      </c>
      <c r="T15" s="25">
        <v>27</v>
      </c>
      <c r="U15" s="25">
        <v>3</v>
      </c>
      <c r="V15" s="25">
        <v>1</v>
      </c>
      <c r="W15" s="25">
        <v>4</v>
      </c>
      <c r="X15" s="46">
        <v>3</v>
      </c>
      <c r="Y15" s="76" t="s">
        <v>118</v>
      </c>
      <c r="Z15" s="144">
        <v>29</v>
      </c>
      <c r="AA15" s="144">
        <v>4</v>
      </c>
      <c r="AB15" s="144">
        <v>4</v>
      </c>
      <c r="AC15" s="144">
        <v>8</v>
      </c>
      <c r="AD15" s="81">
        <v>0</v>
      </c>
      <c r="AE15" s="84" t="s">
        <v>38</v>
      </c>
      <c r="AF15" s="144">
        <v>26</v>
      </c>
      <c r="AG15" s="144">
        <v>3</v>
      </c>
      <c r="AH15" s="144">
        <v>2</v>
      </c>
      <c r="AI15" s="144">
        <v>5</v>
      </c>
      <c r="AJ15" s="81">
        <v>6</v>
      </c>
      <c r="AK15" s="109" t="s">
        <v>38</v>
      </c>
      <c r="AL15" s="144">
        <v>28</v>
      </c>
      <c r="AM15" s="144">
        <v>3</v>
      </c>
      <c r="AN15" s="144">
        <v>1</v>
      </c>
      <c r="AO15" s="144">
        <v>4</v>
      </c>
      <c r="AP15" s="81">
        <v>9</v>
      </c>
      <c r="AQ15" s="156" t="s">
        <v>38</v>
      </c>
      <c r="AR15" s="157">
        <v>26</v>
      </c>
      <c r="AS15" s="157">
        <v>4</v>
      </c>
      <c r="AT15" s="157">
        <v>5</v>
      </c>
      <c r="AU15" s="157">
        <v>9</v>
      </c>
      <c r="AV15" s="157">
        <v>9</v>
      </c>
      <c r="AW15" s="161" t="str">
        <f>INDEX(PlayerTable!C:C,MATCH(C15,PlayerTable!E:E,0))</f>
        <v>Alien</v>
      </c>
      <c r="AX15" s="156">
        <f>COUNT(Goalies!J$53:J$80)</f>
        <v>20</v>
      </c>
      <c r="AY15" s="156">
        <f>INDEX(PlayerTable!I:I,MATCH(C15,PlayerTable!E:E,0))</f>
        <v>0</v>
      </c>
      <c r="AZ15" s="156">
        <f>INDEX(PlayerTable!J:J,MATCH(C15,PlayerTable!E:E,0))</f>
        <v>0</v>
      </c>
      <c r="BA15" s="156">
        <f>INDEX(PlayerTable!K:K,MATCH(C15,PlayerTable!E:E,0))</f>
        <v>0</v>
      </c>
      <c r="BB15" s="156">
        <f>IF(INDEX(PlayerTable!L:L,MATCH(C15,PlayerTable!E:E,0))="", 0, INDEX(PlayerTable!L:L,MATCH(C15,PlayerTable!E:E,0)))</f>
        <v>0</v>
      </c>
      <c r="BC15" s="161"/>
      <c r="BH15" s="103"/>
    </row>
    <row r="16" spans="1:60" s="7" customFormat="1" ht="15" customHeight="1" x14ac:dyDescent="0.25">
      <c r="A16" s="144" t="str">
        <f t="shared" si="0"/>
        <v/>
      </c>
      <c r="B16" s="85"/>
      <c r="C16" s="127">
        <v>1018</v>
      </c>
      <c r="D16" s="95" t="s">
        <v>115</v>
      </c>
      <c r="E16" s="95" t="s">
        <v>420</v>
      </c>
      <c r="F16" s="51">
        <f t="shared" si="2"/>
        <v>74</v>
      </c>
      <c r="G16" s="158">
        <f t="shared" si="3"/>
        <v>21</v>
      </c>
      <c r="H16" s="158">
        <f t="shared" si="4"/>
        <v>8</v>
      </c>
      <c r="I16" s="158">
        <f t="shared" si="5"/>
        <v>29</v>
      </c>
      <c r="J16" s="105">
        <f t="shared" si="1"/>
        <v>0.39189189189189189</v>
      </c>
      <c r="K16" s="158">
        <f t="shared" si="6"/>
        <v>15</v>
      </c>
      <c r="L16" s="101"/>
      <c r="M16" s="89"/>
      <c r="N16" s="89"/>
      <c r="O16" s="89"/>
      <c r="P16" s="89"/>
      <c r="Q16" s="107"/>
      <c r="R16" s="96"/>
      <c r="S16" s="45"/>
      <c r="T16" s="25"/>
      <c r="U16" s="25"/>
      <c r="V16" s="25"/>
      <c r="W16" s="25"/>
      <c r="X16" s="46"/>
      <c r="Y16" s="76"/>
      <c r="Z16" s="144"/>
      <c r="AA16" s="144"/>
      <c r="AB16" s="144"/>
      <c r="AC16" s="144"/>
      <c r="AD16" s="81"/>
      <c r="AE16" s="84"/>
      <c r="AF16" s="144"/>
      <c r="AG16" s="144"/>
      <c r="AH16" s="144"/>
      <c r="AI16" s="144"/>
      <c r="AJ16" s="81"/>
      <c r="AK16" s="109" t="s">
        <v>38</v>
      </c>
      <c r="AL16" s="144">
        <v>28</v>
      </c>
      <c r="AM16" s="144">
        <v>12</v>
      </c>
      <c r="AN16" s="144">
        <v>0</v>
      </c>
      <c r="AO16" s="144">
        <v>12</v>
      </c>
      <c r="AP16" s="81">
        <v>12</v>
      </c>
      <c r="AQ16" s="156" t="s">
        <v>38</v>
      </c>
      <c r="AR16" s="157">
        <v>26</v>
      </c>
      <c r="AS16" s="157">
        <v>9</v>
      </c>
      <c r="AT16" s="157">
        <v>8</v>
      </c>
      <c r="AU16" s="157">
        <v>17</v>
      </c>
      <c r="AV16" s="157">
        <v>3</v>
      </c>
      <c r="AW16" s="161" t="str">
        <f>INDEX(PlayerTable!C:C,MATCH(C16,PlayerTable!E:E,0))</f>
        <v>Alien</v>
      </c>
      <c r="AX16" s="156">
        <f>COUNT(Goalies!J$53:J$80)</f>
        <v>20</v>
      </c>
      <c r="AY16" s="156">
        <f>INDEX(PlayerTable!I:I,MATCH(C16,PlayerTable!E:E,0))</f>
        <v>0</v>
      </c>
      <c r="AZ16" s="156">
        <f>INDEX(PlayerTable!J:J,MATCH(C16,PlayerTable!E:E,0))</f>
        <v>0</v>
      </c>
      <c r="BA16" s="156">
        <f>INDEX(PlayerTable!K:K,MATCH(C16,PlayerTable!E:E,0))</f>
        <v>0</v>
      </c>
      <c r="BB16" s="156">
        <f>IF(INDEX(PlayerTable!L:L,MATCH(C16,PlayerTable!E:E,0))="", 0, INDEX(PlayerTable!L:L,MATCH(C16,PlayerTable!E:E,0)))</f>
        <v>0</v>
      </c>
      <c r="BC16" s="161"/>
      <c r="BH16" s="103"/>
    </row>
    <row r="17" spans="1:60" ht="15" customHeight="1" x14ac:dyDescent="0.25">
      <c r="A17" s="144" t="str">
        <f t="shared" si="0"/>
        <v>Yes</v>
      </c>
      <c r="C17" s="32">
        <v>1012</v>
      </c>
      <c r="D17" t="s">
        <v>32</v>
      </c>
      <c r="E17" t="s">
        <v>33</v>
      </c>
      <c r="F17" s="51">
        <f t="shared" si="2"/>
        <v>218</v>
      </c>
      <c r="G17" s="158">
        <f t="shared" si="3"/>
        <v>12</v>
      </c>
      <c r="H17" s="158">
        <f t="shared" si="4"/>
        <v>14</v>
      </c>
      <c r="I17" s="158">
        <f t="shared" si="5"/>
        <v>26</v>
      </c>
      <c r="J17" s="105">
        <f t="shared" si="1"/>
        <v>0.11926605504587157</v>
      </c>
      <c r="K17" s="158">
        <f t="shared" si="6"/>
        <v>6</v>
      </c>
      <c r="L17" s="98" t="s">
        <v>38</v>
      </c>
      <c r="M17" s="96">
        <v>29</v>
      </c>
      <c r="N17" s="96">
        <v>2</v>
      </c>
      <c r="O17" s="96">
        <v>6</v>
      </c>
      <c r="P17" s="96">
        <v>8</v>
      </c>
      <c r="Q17" s="108" t="s">
        <v>38</v>
      </c>
      <c r="R17" s="96">
        <v>33</v>
      </c>
      <c r="S17" s="45" t="s">
        <v>38</v>
      </c>
      <c r="T17" s="25">
        <v>27</v>
      </c>
      <c r="U17" s="25">
        <v>5</v>
      </c>
      <c r="V17" s="25">
        <v>3</v>
      </c>
      <c r="W17" s="25">
        <v>8</v>
      </c>
      <c r="X17" s="46">
        <v>0</v>
      </c>
      <c r="Y17" s="76" t="s">
        <v>38</v>
      </c>
      <c r="Z17" s="77">
        <v>29</v>
      </c>
      <c r="AA17" s="77">
        <v>3</v>
      </c>
      <c r="AB17" s="77">
        <v>3</v>
      </c>
      <c r="AC17" s="77">
        <v>6</v>
      </c>
      <c r="AD17" s="81">
        <v>0</v>
      </c>
      <c r="AE17" s="84" t="s">
        <v>38</v>
      </c>
      <c r="AF17" s="110">
        <v>26</v>
      </c>
      <c r="AG17" s="110">
        <v>2</v>
      </c>
      <c r="AH17" s="110">
        <v>1</v>
      </c>
      <c r="AI17" s="110">
        <v>3</v>
      </c>
      <c r="AJ17" s="81">
        <v>6</v>
      </c>
      <c r="AK17" s="109" t="s">
        <v>38</v>
      </c>
      <c r="AL17" s="110">
        <v>28</v>
      </c>
      <c r="AM17" s="110">
        <v>0</v>
      </c>
      <c r="AN17" s="110">
        <v>0</v>
      </c>
      <c r="AO17" s="110">
        <v>0</v>
      </c>
      <c r="AP17" s="81">
        <v>0</v>
      </c>
      <c r="AQ17" s="156" t="s">
        <v>38</v>
      </c>
      <c r="AR17" s="157">
        <v>26</v>
      </c>
      <c r="AS17" s="157">
        <v>0</v>
      </c>
      <c r="AT17" s="157">
        <v>1</v>
      </c>
      <c r="AU17" s="157">
        <v>1</v>
      </c>
      <c r="AV17" s="157">
        <v>0</v>
      </c>
      <c r="AW17" s="161" t="str">
        <f>INDEX(PlayerTable!C:C,MATCH(C17,PlayerTable!E:E,0))</f>
        <v>Alien</v>
      </c>
      <c r="AX17" s="156">
        <f>COUNT(Goalies!J$53:J$80)</f>
        <v>20</v>
      </c>
      <c r="AY17" s="156">
        <f>INDEX(PlayerTable!I:I,MATCH(C17,PlayerTable!E:E,0))</f>
        <v>0</v>
      </c>
      <c r="AZ17" s="156">
        <f>INDEX(PlayerTable!J:J,MATCH(C17,PlayerTable!E:E,0))</f>
        <v>0</v>
      </c>
      <c r="BA17" s="156">
        <f>INDEX(PlayerTable!K:K,MATCH(C17,PlayerTable!E:E,0))</f>
        <v>0</v>
      </c>
      <c r="BB17" s="156">
        <f>IF(INDEX(PlayerTable!L:L,MATCH(C17,PlayerTable!E:E,0))="", 0, INDEX(PlayerTable!L:L,MATCH(C17,PlayerTable!E:E,0)))</f>
        <v>0</v>
      </c>
    </row>
    <row r="18" spans="1:60" ht="15" customHeight="1" x14ac:dyDescent="0.25">
      <c r="A18" s="144" t="str">
        <f t="shared" si="0"/>
        <v>Yes</v>
      </c>
      <c r="C18" s="32">
        <v>1013</v>
      </c>
      <c r="D18" t="s">
        <v>18</v>
      </c>
      <c r="E18" t="s">
        <v>19</v>
      </c>
      <c r="F18" s="51">
        <f t="shared" si="2"/>
        <v>218</v>
      </c>
      <c r="G18" s="158">
        <f t="shared" si="3"/>
        <v>118</v>
      </c>
      <c r="H18" s="158">
        <f t="shared" si="4"/>
        <v>44</v>
      </c>
      <c r="I18" s="158">
        <f t="shared" si="5"/>
        <v>162</v>
      </c>
      <c r="J18" s="105">
        <f t="shared" si="1"/>
        <v>0.74311926605504586</v>
      </c>
      <c r="K18" s="158">
        <f t="shared" si="6"/>
        <v>45</v>
      </c>
      <c r="L18" s="98" t="s">
        <v>38</v>
      </c>
      <c r="M18" s="96">
        <v>29</v>
      </c>
      <c r="N18" s="96">
        <v>17</v>
      </c>
      <c r="O18" s="96">
        <v>3</v>
      </c>
      <c r="P18" s="96">
        <v>20</v>
      </c>
      <c r="Q18" s="108" t="s">
        <v>38</v>
      </c>
      <c r="R18" s="96">
        <v>33</v>
      </c>
      <c r="S18" s="45" t="s">
        <v>38</v>
      </c>
      <c r="T18" s="25">
        <v>27</v>
      </c>
      <c r="U18" s="25">
        <v>28</v>
      </c>
      <c r="V18" s="25">
        <v>8</v>
      </c>
      <c r="W18" s="25">
        <v>36</v>
      </c>
      <c r="X18" s="46">
        <v>9</v>
      </c>
      <c r="Y18" s="76" t="s">
        <v>38</v>
      </c>
      <c r="Z18" s="77">
        <v>29</v>
      </c>
      <c r="AA18" s="77">
        <v>16</v>
      </c>
      <c r="AB18" s="77">
        <v>14</v>
      </c>
      <c r="AC18" s="77">
        <v>30</v>
      </c>
      <c r="AD18" s="81">
        <v>18</v>
      </c>
      <c r="AE18" s="84" t="s">
        <v>38</v>
      </c>
      <c r="AF18" s="110">
        <v>26</v>
      </c>
      <c r="AG18" s="110">
        <v>16</v>
      </c>
      <c r="AH18" s="110">
        <v>6</v>
      </c>
      <c r="AI18" s="110">
        <v>22</v>
      </c>
      <c r="AJ18" s="81">
        <v>9</v>
      </c>
      <c r="AK18" s="109" t="s">
        <v>38</v>
      </c>
      <c r="AL18" s="110">
        <v>28</v>
      </c>
      <c r="AM18" s="110">
        <v>16</v>
      </c>
      <c r="AN18" s="110">
        <v>4</v>
      </c>
      <c r="AO18" s="110">
        <v>20</v>
      </c>
      <c r="AP18" s="81">
        <v>6</v>
      </c>
      <c r="AQ18" s="156" t="s">
        <v>38</v>
      </c>
      <c r="AR18" s="157">
        <v>26</v>
      </c>
      <c r="AS18" s="157">
        <v>25</v>
      </c>
      <c r="AT18" s="157">
        <v>9</v>
      </c>
      <c r="AU18" s="157">
        <v>34</v>
      </c>
      <c r="AV18" s="157">
        <v>3</v>
      </c>
      <c r="AW18" s="161" t="str">
        <f>INDEX(PlayerTable!C:C,MATCH(C18,PlayerTable!E:E,0))</f>
        <v>Alien</v>
      </c>
      <c r="AX18" s="156">
        <f>COUNT(Goalies!J$53:J$80)</f>
        <v>20</v>
      </c>
      <c r="AY18" s="156">
        <f>INDEX(PlayerTable!I:I,MATCH(C18,PlayerTable!E:E,0))</f>
        <v>0</v>
      </c>
      <c r="AZ18" s="156">
        <f>INDEX(PlayerTable!J:J,MATCH(C18,PlayerTable!E:E,0))</f>
        <v>0</v>
      </c>
      <c r="BA18" s="156">
        <f>INDEX(PlayerTable!K:K,MATCH(C18,PlayerTable!E:E,0))</f>
        <v>0</v>
      </c>
      <c r="BB18" s="156">
        <f>IF(INDEX(PlayerTable!L:L,MATCH(C18,PlayerTable!E:E,0))="", 0, INDEX(PlayerTable!L:L,MATCH(C18,PlayerTable!E:E,0)))</f>
        <v>0</v>
      </c>
    </row>
    <row r="19" spans="1:60" ht="15" customHeight="1" x14ac:dyDescent="0.25">
      <c r="A19" s="144" t="str">
        <f t="shared" si="0"/>
        <v>Yes</v>
      </c>
      <c r="B19" s="85" t="s">
        <v>277</v>
      </c>
      <c r="C19" s="144">
        <v>1014</v>
      </c>
      <c r="D19" s="137" t="s">
        <v>22</v>
      </c>
      <c r="E19" s="137" t="s">
        <v>23</v>
      </c>
      <c r="F19" s="51">
        <f t="shared" si="2"/>
        <v>218</v>
      </c>
      <c r="G19" s="158">
        <f t="shared" si="3"/>
        <v>59</v>
      </c>
      <c r="H19" s="158">
        <f t="shared" si="4"/>
        <v>25</v>
      </c>
      <c r="I19" s="158">
        <f t="shared" si="5"/>
        <v>84</v>
      </c>
      <c r="J19" s="105">
        <f t="shared" si="1"/>
        <v>0.38532110091743121</v>
      </c>
      <c r="K19" s="158">
        <f t="shared" si="6"/>
        <v>33</v>
      </c>
      <c r="L19" s="98" t="s">
        <v>38</v>
      </c>
      <c r="M19" s="96">
        <v>29</v>
      </c>
      <c r="N19" s="96">
        <v>7</v>
      </c>
      <c r="O19" s="96">
        <v>1</v>
      </c>
      <c r="P19" s="96">
        <v>8</v>
      </c>
      <c r="Q19" s="108" t="s">
        <v>38</v>
      </c>
      <c r="R19" s="96">
        <v>33</v>
      </c>
      <c r="S19" s="45" t="s">
        <v>38</v>
      </c>
      <c r="T19" s="89">
        <v>27</v>
      </c>
      <c r="U19" s="25">
        <v>14</v>
      </c>
      <c r="V19" s="25">
        <v>8</v>
      </c>
      <c r="W19" s="25">
        <v>22</v>
      </c>
      <c r="X19" s="46">
        <v>0</v>
      </c>
      <c r="Y19" s="76" t="s">
        <v>38</v>
      </c>
      <c r="Z19" s="77">
        <v>29</v>
      </c>
      <c r="AA19" s="77">
        <v>20</v>
      </c>
      <c r="AB19" s="77">
        <v>4</v>
      </c>
      <c r="AC19" s="77">
        <v>24</v>
      </c>
      <c r="AD19" s="81">
        <v>15</v>
      </c>
      <c r="AE19" s="84" t="s">
        <v>38</v>
      </c>
      <c r="AF19" s="144">
        <v>26</v>
      </c>
      <c r="AG19" s="144">
        <v>6</v>
      </c>
      <c r="AH19" s="144">
        <v>4</v>
      </c>
      <c r="AI19" s="144">
        <v>10</v>
      </c>
      <c r="AJ19" s="81">
        <v>9</v>
      </c>
      <c r="AK19" s="109" t="s">
        <v>38</v>
      </c>
      <c r="AL19" s="144">
        <v>28</v>
      </c>
      <c r="AM19" s="144">
        <v>10</v>
      </c>
      <c r="AN19" s="144">
        <v>2</v>
      </c>
      <c r="AO19" s="144">
        <v>12</v>
      </c>
      <c r="AP19" s="81">
        <v>6</v>
      </c>
      <c r="AQ19" s="156" t="s">
        <v>38</v>
      </c>
      <c r="AR19" s="157">
        <v>26</v>
      </c>
      <c r="AS19" s="157">
        <v>2</v>
      </c>
      <c r="AT19" s="157">
        <v>6</v>
      </c>
      <c r="AU19" s="157">
        <v>8</v>
      </c>
      <c r="AV19" s="157">
        <v>3</v>
      </c>
      <c r="AW19" s="161" t="str">
        <f>INDEX(PlayerTable!C:C,MATCH(C19,PlayerTable!E:E,0))</f>
        <v>Alien</v>
      </c>
      <c r="AX19" s="156">
        <f>COUNT(Goalies!J$53:J$80)</f>
        <v>20</v>
      </c>
      <c r="AY19" s="156">
        <f>INDEX(PlayerTable!I:I,MATCH(C19,PlayerTable!E:E,0))</f>
        <v>0</v>
      </c>
      <c r="AZ19" s="156">
        <f>INDEX(PlayerTable!J:J,MATCH(C19,PlayerTable!E:E,0))</f>
        <v>0</v>
      </c>
      <c r="BA19" s="156">
        <f>INDEX(PlayerTable!K:K,MATCH(C19,PlayerTable!E:E,0))</f>
        <v>0</v>
      </c>
      <c r="BB19" s="156">
        <f>IF(INDEX(PlayerTable!L:L,MATCH(C19,PlayerTable!E:E,0))="", 0, INDEX(PlayerTable!L:L,MATCH(C19,PlayerTable!E:E,0)))</f>
        <v>0</v>
      </c>
    </row>
    <row r="20" spans="1:60" ht="15" customHeight="1" x14ac:dyDescent="0.25">
      <c r="A20" s="144" t="str">
        <f t="shared" si="0"/>
        <v>Yes</v>
      </c>
      <c r="C20" s="144">
        <v>1015</v>
      </c>
      <c r="D20" s="137" t="s">
        <v>32</v>
      </c>
      <c r="E20" s="137" t="s">
        <v>35</v>
      </c>
      <c r="F20" s="51">
        <f t="shared" si="2"/>
        <v>218</v>
      </c>
      <c r="G20" s="158">
        <f t="shared" si="3"/>
        <v>17</v>
      </c>
      <c r="H20" s="158">
        <f t="shared" si="4"/>
        <v>13</v>
      </c>
      <c r="I20" s="158">
        <f t="shared" si="5"/>
        <v>30</v>
      </c>
      <c r="J20" s="105">
        <f t="shared" si="1"/>
        <v>0.13761467889908258</v>
      </c>
      <c r="K20" s="158">
        <f t="shared" si="6"/>
        <v>0</v>
      </c>
      <c r="L20" s="98" t="s">
        <v>38</v>
      </c>
      <c r="M20" s="96">
        <v>29</v>
      </c>
      <c r="N20" s="96">
        <v>3</v>
      </c>
      <c r="O20" s="96">
        <v>4</v>
      </c>
      <c r="P20" s="96">
        <v>7</v>
      </c>
      <c r="Q20" s="108" t="s">
        <v>38</v>
      </c>
      <c r="R20" s="96">
        <v>33</v>
      </c>
      <c r="S20" s="45" t="s">
        <v>38</v>
      </c>
      <c r="T20" s="25">
        <v>27</v>
      </c>
      <c r="U20" s="25">
        <v>3</v>
      </c>
      <c r="V20" s="25">
        <v>2</v>
      </c>
      <c r="W20" s="25">
        <v>5</v>
      </c>
      <c r="X20" s="46">
        <v>0</v>
      </c>
      <c r="Y20" s="76" t="s">
        <v>38</v>
      </c>
      <c r="Z20" s="85">
        <v>29</v>
      </c>
      <c r="AA20" s="85">
        <v>7</v>
      </c>
      <c r="AB20" s="85">
        <v>2</v>
      </c>
      <c r="AC20" s="85">
        <v>9</v>
      </c>
      <c r="AD20" s="81">
        <v>0</v>
      </c>
      <c r="AE20" s="84" t="s">
        <v>38</v>
      </c>
      <c r="AF20" s="110">
        <v>26</v>
      </c>
      <c r="AG20" s="110">
        <v>1</v>
      </c>
      <c r="AH20" s="110">
        <v>2</v>
      </c>
      <c r="AI20" s="110">
        <v>3</v>
      </c>
      <c r="AJ20" s="81">
        <v>0</v>
      </c>
      <c r="AK20" s="109" t="s">
        <v>38</v>
      </c>
      <c r="AL20" s="110">
        <v>28</v>
      </c>
      <c r="AM20" s="110">
        <v>2</v>
      </c>
      <c r="AN20" s="110">
        <v>1</v>
      </c>
      <c r="AO20" s="110">
        <v>3</v>
      </c>
      <c r="AP20" s="81">
        <v>0</v>
      </c>
      <c r="AQ20" s="156" t="s">
        <v>38</v>
      </c>
      <c r="AR20" s="157">
        <v>26</v>
      </c>
      <c r="AS20" s="157">
        <v>1</v>
      </c>
      <c r="AT20" s="157">
        <v>2</v>
      </c>
      <c r="AU20" s="157">
        <v>3</v>
      </c>
      <c r="AV20" s="157">
        <v>0</v>
      </c>
      <c r="AW20" s="161" t="str">
        <f>INDEX(PlayerTable!C:C,MATCH(C20,PlayerTable!E:E,0))</f>
        <v>Alien</v>
      </c>
      <c r="AX20" s="156">
        <f>COUNT(Goalies!J$53:J$80)</f>
        <v>20</v>
      </c>
      <c r="AY20" s="156">
        <f>INDEX(PlayerTable!I:I,MATCH(C20,PlayerTable!E:E,0))</f>
        <v>0</v>
      </c>
      <c r="AZ20" s="156">
        <f>INDEX(PlayerTable!J:J,MATCH(C20,PlayerTable!E:E,0))</f>
        <v>0</v>
      </c>
      <c r="BA20" s="156">
        <f>INDEX(PlayerTable!K:K,MATCH(C20,PlayerTable!E:E,0))</f>
        <v>0</v>
      </c>
      <c r="BB20" s="156">
        <f>IF(INDEX(PlayerTable!L:L,MATCH(C20,PlayerTable!E:E,0))="", 0, INDEX(PlayerTable!L:L,MATCH(C20,PlayerTable!E:E,0)))</f>
        <v>0</v>
      </c>
    </row>
    <row r="21" spans="1:60" ht="15" customHeight="1" x14ac:dyDescent="0.25">
      <c r="A21" s="144" t="str">
        <f t="shared" si="0"/>
        <v>Yes</v>
      </c>
      <c r="C21" s="32">
        <v>1016</v>
      </c>
      <c r="D21" s="68" t="s">
        <v>14</v>
      </c>
      <c r="E21" s="68" t="s">
        <v>15</v>
      </c>
      <c r="F21" s="51">
        <f t="shared" si="2"/>
        <v>218</v>
      </c>
      <c r="G21" s="158">
        <f t="shared" si="3"/>
        <v>38</v>
      </c>
      <c r="H21" s="158">
        <f t="shared" si="4"/>
        <v>58</v>
      </c>
      <c r="I21" s="158">
        <f t="shared" si="5"/>
        <v>96</v>
      </c>
      <c r="J21" s="105">
        <f t="shared" si="1"/>
        <v>0.44036697247706424</v>
      </c>
      <c r="K21" s="158">
        <f t="shared" si="6"/>
        <v>9</v>
      </c>
      <c r="L21" s="98" t="s">
        <v>38</v>
      </c>
      <c r="M21" s="96">
        <v>29</v>
      </c>
      <c r="N21" s="96">
        <v>7</v>
      </c>
      <c r="O21" s="96">
        <v>6</v>
      </c>
      <c r="P21" s="96">
        <v>13</v>
      </c>
      <c r="Q21" s="108" t="s">
        <v>38</v>
      </c>
      <c r="R21" s="96">
        <v>33</v>
      </c>
      <c r="S21" s="45" t="s">
        <v>38</v>
      </c>
      <c r="T21" s="89">
        <v>27</v>
      </c>
      <c r="U21" s="25">
        <v>5</v>
      </c>
      <c r="V21" s="25">
        <v>6</v>
      </c>
      <c r="W21" s="25">
        <v>11</v>
      </c>
      <c r="X21" s="46">
        <v>6</v>
      </c>
      <c r="Y21" s="76" t="s">
        <v>38</v>
      </c>
      <c r="Z21" s="77">
        <v>29</v>
      </c>
      <c r="AA21" s="77">
        <v>6</v>
      </c>
      <c r="AB21" s="77">
        <v>15</v>
      </c>
      <c r="AC21" s="77">
        <v>21</v>
      </c>
      <c r="AD21" s="81">
        <v>0</v>
      </c>
      <c r="AE21" s="84" t="s">
        <v>38</v>
      </c>
      <c r="AF21" s="110">
        <v>26</v>
      </c>
      <c r="AG21" s="110">
        <v>4</v>
      </c>
      <c r="AH21" s="110">
        <v>8</v>
      </c>
      <c r="AI21" s="110">
        <v>12</v>
      </c>
      <c r="AJ21" s="81">
        <v>3</v>
      </c>
      <c r="AK21" s="109" t="s">
        <v>38</v>
      </c>
      <c r="AL21" s="110">
        <v>28</v>
      </c>
      <c r="AM21" s="110">
        <v>5</v>
      </c>
      <c r="AN21" s="110">
        <v>7</v>
      </c>
      <c r="AO21" s="110">
        <v>12</v>
      </c>
      <c r="AP21" s="81">
        <v>0</v>
      </c>
      <c r="AQ21" s="156" t="s">
        <v>38</v>
      </c>
      <c r="AR21" s="157">
        <v>26</v>
      </c>
      <c r="AS21" s="157">
        <v>11</v>
      </c>
      <c r="AT21" s="157">
        <v>16</v>
      </c>
      <c r="AU21" s="157">
        <v>27</v>
      </c>
      <c r="AV21" s="157">
        <v>0</v>
      </c>
      <c r="AW21" s="161" t="str">
        <f>INDEX(PlayerTable!C:C,MATCH(C21,PlayerTable!E:E,0))</f>
        <v>Alien</v>
      </c>
      <c r="AX21" s="156">
        <f>COUNT(Goalies!J$53:J$80)</f>
        <v>20</v>
      </c>
      <c r="AY21" s="156">
        <f>INDEX(PlayerTable!I:I,MATCH(C21,PlayerTable!E:E,0))</f>
        <v>0</v>
      </c>
      <c r="AZ21" s="156">
        <f>INDEX(PlayerTable!J:J,MATCH(C21,PlayerTable!E:E,0))</f>
        <v>0</v>
      </c>
      <c r="BA21" s="156">
        <f>INDEX(PlayerTable!K:K,MATCH(C21,PlayerTable!E:E,0))</f>
        <v>0</v>
      </c>
      <c r="BB21" s="156">
        <f>IF(INDEX(PlayerTable!L:L,MATCH(C21,PlayerTable!E:E,0))="", 0, INDEX(PlayerTable!L:L,MATCH(C21,PlayerTable!E:E,0)))</f>
        <v>0</v>
      </c>
    </row>
    <row r="22" spans="1:60" ht="15" customHeight="1" x14ac:dyDescent="0.25">
      <c r="A22" s="144" t="str">
        <f t="shared" si="0"/>
        <v/>
      </c>
      <c r="C22" s="32">
        <v>4025</v>
      </c>
      <c r="D22" s="126" t="s">
        <v>492</v>
      </c>
      <c r="E22" s="126" t="s">
        <v>493</v>
      </c>
      <c r="F22" s="51">
        <f t="shared" si="2"/>
        <v>26</v>
      </c>
      <c r="G22" s="158">
        <f t="shared" si="3"/>
        <v>3</v>
      </c>
      <c r="H22" s="158">
        <f t="shared" si="4"/>
        <v>0</v>
      </c>
      <c r="I22" s="158">
        <f t="shared" si="5"/>
        <v>3</v>
      </c>
      <c r="J22" s="105">
        <f t="shared" si="1"/>
        <v>0.11538461538461539</v>
      </c>
      <c r="K22" s="158">
        <f t="shared" si="6"/>
        <v>0</v>
      </c>
      <c r="L22" s="101"/>
      <c r="M22" s="89"/>
      <c r="N22" s="89"/>
      <c r="O22" s="89"/>
      <c r="P22" s="89"/>
      <c r="Q22" s="107"/>
      <c r="R22" s="89"/>
      <c r="Y22" s="76"/>
      <c r="Z22" s="85"/>
      <c r="AA22" s="85"/>
      <c r="AB22" s="85"/>
      <c r="AC22" s="85"/>
      <c r="AE22" s="84"/>
      <c r="AF22" s="144"/>
      <c r="AG22" s="144"/>
      <c r="AH22" s="144"/>
      <c r="AI22" s="144"/>
      <c r="AK22" s="137"/>
      <c r="AL22" s="144"/>
      <c r="AM22" s="144"/>
      <c r="AN22" s="144"/>
      <c r="AO22" s="144"/>
      <c r="AQ22" s="156" t="s">
        <v>413</v>
      </c>
      <c r="AR22" s="157">
        <v>26</v>
      </c>
      <c r="AS22" s="157">
        <v>3</v>
      </c>
      <c r="AT22" s="157">
        <v>0</v>
      </c>
      <c r="AU22" s="157">
        <v>3</v>
      </c>
      <c r="AV22" s="157">
        <v>0</v>
      </c>
      <c r="AW22" s="161"/>
      <c r="AX22" s="156"/>
      <c r="AY22" s="156"/>
      <c r="AZ22" s="156"/>
      <c r="BA22" s="156"/>
      <c r="BB22" s="156"/>
    </row>
    <row r="23" spans="1:60" ht="15" customHeight="1" x14ac:dyDescent="0.25">
      <c r="A23" s="144" t="str">
        <f t="shared" si="0"/>
        <v/>
      </c>
      <c r="C23" s="32">
        <v>4026</v>
      </c>
      <c r="D23" s="126" t="s">
        <v>498</v>
      </c>
      <c r="E23" s="126" t="s">
        <v>499</v>
      </c>
      <c r="F23" s="51">
        <f t="shared" si="2"/>
        <v>26</v>
      </c>
      <c r="G23" s="158">
        <f t="shared" si="3"/>
        <v>0</v>
      </c>
      <c r="H23" s="158">
        <f t="shared" si="4"/>
        <v>2</v>
      </c>
      <c r="I23" s="158">
        <f t="shared" si="5"/>
        <v>2</v>
      </c>
      <c r="J23" s="105">
        <f t="shared" si="1"/>
        <v>7.6923076923076927E-2</v>
      </c>
      <c r="K23" s="158">
        <f t="shared" si="6"/>
        <v>0</v>
      </c>
      <c r="L23" s="101"/>
      <c r="M23" s="89"/>
      <c r="N23" s="89"/>
      <c r="O23" s="89"/>
      <c r="P23" s="89"/>
      <c r="Q23" s="107"/>
      <c r="R23" s="89"/>
      <c r="Y23" s="76"/>
      <c r="Z23" s="144"/>
      <c r="AA23" s="144"/>
      <c r="AB23" s="144"/>
      <c r="AC23" s="144"/>
      <c r="AE23" s="84"/>
      <c r="AF23" s="144"/>
      <c r="AG23" s="144"/>
      <c r="AH23" s="144"/>
      <c r="AI23" s="144"/>
      <c r="AK23" s="137"/>
      <c r="AL23" s="144"/>
      <c r="AM23" s="144"/>
      <c r="AN23" s="144"/>
      <c r="AO23" s="144"/>
      <c r="AQ23" s="156" t="s">
        <v>413</v>
      </c>
      <c r="AR23" s="157">
        <v>26</v>
      </c>
      <c r="AS23" s="157">
        <v>0</v>
      </c>
      <c r="AT23" s="157">
        <v>2</v>
      </c>
      <c r="AU23" s="157">
        <v>2</v>
      </c>
      <c r="AV23" s="157">
        <v>0</v>
      </c>
      <c r="AW23" s="161"/>
      <c r="AX23" s="156"/>
      <c r="AY23" s="156"/>
      <c r="AZ23" s="156"/>
      <c r="BA23" s="156"/>
      <c r="BB23" s="156"/>
    </row>
    <row r="24" spans="1:60" ht="15" customHeight="1" x14ac:dyDescent="0.25">
      <c r="A24" s="144" t="str">
        <f t="shared" si="0"/>
        <v/>
      </c>
      <c r="C24" s="32">
        <v>4004</v>
      </c>
      <c r="D24" s="109" t="s">
        <v>115</v>
      </c>
      <c r="E24" s="109" t="s">
        <v>116</v>
      </c>
      <c r="F24" s="51">
        <f t="shared" si="2"/>
        <v>129</v>
      </c>
      <c r="G24" s="158">
        <f t="shared" si="3"/>
        <v>15</v>
      </c>
      <c r="H24" s="158">
        <f t="shared" si="4"/>
        <v>8</v>
      </c>
      <c r="I24" s="158">
        <f t="shared" si="5"/>
        <v>23</v>
      </c>
      <c r="J24" s="105">
        <f t="shared" si="1"/>
        <v>0.17829457364341086</v>
      </c>
      <c r="K24" s="158">
        <f t="shared" si="6"/>
        <v>12</v>
      </c>
      <c r="L24" s="101"/>
      <c r="M24" s="89"/>
      <c r="N24" s="89"/>
      <c r="O24" s="89"/>
      <c r="P24" s="89"/>
      <c r="Q24" s="107"/>
      <c r="R24" s="96"/>
      <c r="Y24" s="76" t="s">
        <v>91</v>
      </c>
      <c r="Z24" s="110">
        <v>29</v>
      </c>
      <c r="AA24" s="110">
        <v>5</v>
      </c>
      <c r="AB24" s="110">
        <v>4</v>
      </c>
      <c r="AC24" s="110">
        <v>9</v>
      </c>
      <c r="AD24" s="81">
        <v>3</v>
      </c>
      <c r="AE24" s="84" t="s">
        <v>91</v>
      </c>
      <c r="AF24" s="144">
        <v>26</v>
      </c>
      <c r="AG24" s="144">
        <v>0</v>
      </c>
      <c r="AH24" s="144">
        <v>0</v>
      </c>
      <c r="AI24" s="144">
        <v>0</v>
      </c>
      <c r="AJ24" s="81">
        <v>0</v>
      </c>
      <c r="AK24" s="109" t="s">
        <v>413</v>
      </c>
      <c r="AL24" s="144">
        <v>28</v>
      </c>
      <c r="AM24" s="144">
        <v>7</v>
      </c>
      <c r="AN24" s="144">
        <v>1</v>
      </c>
      <c r="AO24" s="144">
        <v>8</v>
      </c>
      <c r="AP24" s="81">
        <v>0</v>
      </c>
      <c r="AQ24" s="156" t="s">
        <v>413</v>
      </c>
      <c r="AR24" s="157">
        <v>26</v>
      </c>
      <c r="AS24" s="157">
        <v>3</v>
      </c>
      <c r="AT24" s="157">
        <v>3</v>
      </c>
      <c r="AU24" s="157">
        <v>6</v>
      </c>
      <c r="AV24" s="157">
        <v>9</v>
      </c>
      <c r="AW24" s="161" t="str">
        <f>INDEX(PlayerTable!C:C,MATCH(C24,PlayerTable!E:E,0))</f>
        <v>Flying Moose</v>
      </c>
      <c r="AX24" s="156">
        <f>COUNT(Goalies!J$53:J$80)</f>
        <v>20</v>
      </c>
      <c r="AY24" s="156">
        <f>INDEX(PlayerTable!I:I,MATCH(C24,PlayerTable!E:E,0))</f>
        <v>0</v>
      </c>
      <c r="AZ24" s="156">
        <f>INDEX(PlayerTable!J:J,MATCH(C24,PlayerTable!E:E,0))</f>
        <v>0</v>
      </c>
      <c r="BA24" s="156">
        <f>INDEX(PlayerTable!K:K,MATCH(C24,PlayerTable!E:E,0))</f>
        <v>0</v>
      </c>
      <c r="BB24" s="156">
        <f>IF(INDEX(PlayerTable!L:L,MATCH(C24,PlayerTable!E:E,0))="", 0, INDEX(PlayerTable!L:L,MATCH(C24,PlayerTable!E:E,0)))</f>
        <v>0</v>
      </c>
    </row>
    <row r="25" spans="1:60" ht="15" customHeight="1" x14ac:dyDescent="0.25">
      <c r="A25" s="144" t="str">
        <f t="shared" si="0"/>
        <v/>
      </c>
      <c r="C25" s="32">
        <v>4027</v>
      </c>
      <c r="D25" s="126" t="s">
        <v>167</v>
      </c>
      <c r="E25" s="126" t="s">
        <v>465</v>
      </c>
      <c r="F25" s="51">
        <f t="shared" si="2"/>
        <v>46</v>
      </c>
      <c r="G25" s="158">
        <f t="shared" si="3"/>
        <v>17</v>
      </c>
      <c r="H25" s="158">
        <f t="shared" si="4"/>
        <v>8</v>
      </c>
      <c r="I25" s="158">
        <f t="shared" si="5"/>
        <v>25</v>
      </c>
      <c r="J25" s="105">
        <f t="shared" si="1"/>
        <v>0.54347826086956519</v>
      </c>
      <c r="K25" s="158">
        <f t="shared" si="6"/>
        <v>30</v>
      </c>
      <c r="L25" s="101"/>
      <c r="M25" s="89"/>
      <c r="N25" s="89"/>
      <c r="O25" s="89"/>
      <c r="P25" s="89"/>
      <c r="Q25" s="107"/>
      <c r="R25" s="89"/>
      <c r="Y25" s="76"/>
      <c r="Z25" s="77"/>
      <c r="AA25" s="77"/>
      <c r="AB25" s="77"/>
      <c r="AC25" s="77"/>
      <c r="AE25" s="84"/>
      <c r="AF25" s="144"/>
      <c r="AG25" s="144"/>
      <c r="AH25" s="144"/>
      <c r="AI25" s="144"/>
      <c r="AK25" s="109"/>
      <c r="AL25" s="144"/>
      <c r="AM25" s="144"/>
      <c r="AN25" s="144"/>
      <c r="AO25" s="144"/>
      <c r="AQ25" s="156" t="s">
        <v>413</v>
      </c>
      <c r="AR25" s="157">
        <v>26</v>
      </c>
      <c r="AS25" s="157">
        <v>17</v>
      </c>
      <c r="AT25" s="157">
        <v>8</v>
      </c>
      <c r="AU25" s="157">
        <v>25</v>
      </c>
      <c r="AV25" s="157">
        <v>30</v>
      </c>
      <c r="AW25" s="161" t="str">
        <f>INDEX(PlayerTable!C:C,MATCH(C25,PlayerTable!E:E,0))</f>
        <v>Flying Moose</v>
      </c>
      <c r="AX25" s="156">
        <f>COUNT(Goalies!J$53:J$80)</f>
        <v>20</v>
      </c>
      <c r="AY25" s="156">
        <f>INDEX(PlayerTable!I:I,MATCH(C25,PlayerTable!E:E,0))</f>
        <v>0</v>
      </c>
      <c r="AZ25" s="156">
        <f>INDEX(PlayerTable!J:J,MATCH(C25,PlayerTable!E:E,0))</f>
        <v>0</v>
      </c>
      <c r="BA25" s="156">
        <f>INDEX(PlayerTable!K:K,MATCH(C25,PlayerTable!E:E,0))</f>
        <v>0</v>
      </c>
      <c r="BB25" s="156">
        <f>IF(INDEX(PlayerTable!L:L,MATCH(C25,PlayerTable!E:E,0))="", 0, INDEX(PlayerTable!L:L,MATCH(C25,PlayerTable!E:E,0)))</f>
        <v>0</v>
      </c>
    </row>
    <row r="26" spans="1:60" ht="15" customHeight="1" x14ac:dyDescent="0.25">
      <c r="A26" s="144" t="str">
        <f t="shared" si="0"/>
        <v/>
      </c>
      <c r="C26" s="32">
        <v>4028</v>
      </c>
      <c r="D26" s="126" t="s">
        <v>43</v>
      </c>
      <c r="E26" s="126" t="s">
        <v>489</v>
      </c>
      <c r="F26" s="51">
        <f t="shared" si="2"/>
        <v>46</v>
      </c>
      <c r="G26" s="158">
        <f t="shared" si="3"/>
        <v>4</v>
      </c>
      <c r="H26" s="158">
        <f t="shared" si="4"/>
        <v>10</v>
      </c>
      <c r="I26" s="158">
        <f t="shared" si="5"/>
        <v>14</v>
      </c>
      <c r="J26" s="105">
        <f t="shared" si="1"/>
        <v>0.30434782608695654</v>
      </c>
      <c r="K26" s="158">
        <f t="shared" si="6"/>
        <v>6</v>
      </c>
      <c r="L26" s="101"/>
      <c r="M26" s="89"/>
      <c r="N26" s="89"/>
      <c r="O26" s="89"/>
      <c r="P26" s="89"/>
      <c r="Q26" s="107"/>
      <c r="R26" s="89"/>
      <c r="Y26" s="76"/>
      <c r="Z26" s="77"/>
      <c r="AA26" s="77"/>
      <c r="AB26" s="77"/>
      <c r="AC26" s="77"/>
      <c r="AE26" s="84"/>
      <c r="AK26" s="109"/>
      <c r="AQ26" s="156" t="s">
        <v>413</v>
      </c>
      <c r="AR26" s="157">
        <v>26</v>
      </c>
      <c r="AS26" s="157">
        <v>4</v>
      </c>
      <c r="AT26" s="157">
        <v>10</v>
      </c>
      <c r="AU26" s="157">
        <v>14</v>
      </c>
      <c r="AV26" s="157">
        <v>6</v>
      </c>
      <c r="AW26" s="161" t="str">
        <f>INDEX(PlayerTable!C:C,MATCH(C26,PlayerTable!E:E,0))</f>
        <v>Red Alert</v>
      </c>
      <c r="AX26" s="156">
        <f>COUNT(Goalies!J$53:J$80)</f>
        <v>20</v>
      </c>
      <c r="AY26" s="156">
        <f>INDEX(PlayerTable!I:I,MATCH(C26,PlayerTable!E:E,0))</f>
        <v>0</v>
      </c>
      <c r="AZ26" s="156">
        <f>INDEX(PlayerTable!J:J,MATCH(C26,PlayerTable!E:E,0))</f>
        <v>0</v>
      </c>
      <c r="BA26" s="156">
        <f>INDEX(PlayerTable!K:K,MATCH(C26,PlayerTable!E:E,0))</f>
        <v>0</v>
      </c>
      <c r="BB26" s="156">
        <f>IF(INDEX(PlayerTable!L:L,MATCH(C26,PlayerTable!E:E,0))="", 0, INDEX(PlayerTable!L:L,MATCH(C26,PlayerTable!E:E,0)))</f>
        <v>0</v>
      </c>
    </row>
    <row r="27" spans="1:60" ht="15" customHeight="1" x14ac:dyDescent="0.25">
      <c r="A27" s="144" t="str">
        <f t="shared" si="0"/>
        <v/>
      </c>
      <c r="C27" s="32">
        <v>4029</v>
      </c>
      <c r="D27" s="126" t="s">
        <v>466</v>
      </c>
      <c r="E27" s="126" t="s">
        <v>467</v>
      </c>
      <c r="F27" s="51">
        <f t="shared" si="2"/>
        <v>46</v>
      </c>
      <c r="G27" s="158">
        <f t="shared" si="3"/>
        <v>3</v>
      </c>
      <c r="H27" s="158">
        <f t="shared" si="4"/>
        <v>1</v>
      </c>
      <c r="I27" s="158">
        <f t="shared" si="5"/>
        <v>4</v>
      </c>
      <c r="J27" s="105">
        <f t="shared" si="1"/>
        <v>8.6956521739130432E-2</v>
      </c>
      <c r="K27" s="158">
        <f t="shared" si="6"/>
        <v>3</v>
      </c>
      <c r="L27" s="101"/>
      <c r="M27" s="89"/>
      <c r="N27" s="89"/>
      <c r="O27" s="89"/>
      <c r="P27" s="89"/>
      <c r="Q27" s="107"/>
      <c r="R27" s="89"/>
      <c r="Y27" s="76"/>
      <c r="Z27" s="77"/>
      <c r="AA27" s="77"/>
      <c r="AB27" s="77"/>
      <c r="AC27" s="77"/>
      <c r="AE27" s="84"/>
      <c r="AK27" s="109"/>
      <c r="AQ27" s="156" t="s">
        <v>413</v>
      </c>
      <c r="AR27" s="157">
        <v>26</v>
      </c>
      <c r="AS27" s="157">
        <v>3</v>
      </c>
      <c r="AT27" s="157">
        <v>1</v>
      </c>
      <c r="AU27" s="157">
        <v>4</v>
      </c>
      <c r="AV27" s="157">
        <v>3</v>
      </c>
      <c r="AW27" s="161" t="str">
        <f>INDEX(PlayerTable!C:C,MATCH(C27,PlayerTable!E:E,0))</f>
        <v>Flying Moose</v>
      </c>
      <c r="AX27" s="156">
        <f>COUNT(Goalies!J$53:J$80)</f>
        <v>20</v>
      </c>
      <c r="AY27" s="156">
        <f>INDEX(PlayerTable!I:I,MATCH(C27,PlayerTable!E:E,0))</f>
        <v>0</v>
      </c>
      <c r="AZ27" s="156">
        <f>INDEX(PlayerTable!J:J,MATCH(C27,PlayerTable!E:E,0))</f>
        <v>0</v>
      </c>
      <c r="BA27" s="156">
        <f>INDEX(PlayerTable!K:K,MATCH(C27,PlayerTable!E:E,0))</f>
        <v>0</v>
      </c>
      <c r="BB27" s="156">
        <f>IF(INDEX(PlayerTable!L:L,MATCH(C27,PlayerTable!E:E,0))="", 0, INDEX(PlayerTable!L:L,MATCH(C27,PlayerTable!E:E,0)))</f>
        <v>0</v>
      </c>
    </row>
    <row r="28" spans="1:60" s="7" customFormat="1" ht="15" customHeight="1" x14ac:dyDescent="0.25">
      <c r="A28" s="144" t="str">
        <f t="shared" si="0"/>
        <v/>
      </c>
      <c r="B28" s="85"/>
      <c r="C28" s="32">
        <v>4009</v>
      </c>
      <c r="D28" s="137" t="s">
        <v>57</v>
      </c>
      <c r="E28" s="137" t="s">
        <v>110</v>
      </c>
      <c r="F28" s="51">
        <f t="shared" si="2"/>
        <v>129</v>
      </c>
      <c r="G28" s="158">
        <f t="shared" si="3"/>
        <v>2</v>
      </c>
      <c r="H28" s="158">
        <f t="shared" si="4"/>
        <v>5</v>
      </c>
      <c r="I28" s="158">
        <f t="shared" si="5"/>
        <v>7</v>
      </c>
      <c r="J28" s="105">
        <f t="shared" si="1"/>
        <v>5.4263565891472867E-2</v>
      </c>
      <c r="K28" s="158">
        <f t="shared" si="6"/>
        <v>3</v>
      </c>
      <c r="L28" s="101"/>
      <c r="M28" s="89"/>
      <c r="N28" s="89"/>
      <c r="O28" s="89"/>
      <c r="P28" s="89"/>
      <c r="Q28" s="107"/>
      <c r="R28" s="96"/>
      <c r="S28" s="45"/>
      <c r="T28" s="25"/>
      <c r="U28" s="25"/>
      <c r="V28" s="25"/>
      <c r="W28" s="25"/>
      <c r="X28" s="46"/>
      <c r="Y28" s="76" t="s">
        <v>91</v>
      </c>
      <c r="Z28" s="144">
        <v>29</v>
      </c>
      <c r="AA28" s="144">
        <v>1</v>
      </c>
      <c r="AB28" s="144">
        <v>3</v>
      </c>
      <c r="AC28" s="144">
        <v>4</v>
      </c>
      <c r="AD28" s="81">
        <v>3</v>
      </c>
      <c r="AE28" s="84" t="s">
        <v>91</v>
      </c>
      <c r="AF28" s="144">
        <v>26</v>
      </c>
      <c r="AG28" s="144">
        <v>0</v>
      </c>
      <c r="AH28" s="144">
        <v>1</v>
      </c>
      <c r="AI28" s="144">
        <v>1</v>
      </c>
      <c r="AJ28" s="81">
        <v>0</v>
      </c>
      <c r="AK28" s="109" t="s">
        <v>413</v>
      </c>
      <c r="AL28" s="144">
        <v>28</v>
      </c>
      <c r="AM28" s="144">
        <v>0</v>
      </c>
      <c r="AN28" s="144">
        <v>1</v>
      </c>
      <c r="AO28" s="144">
        <v>1</v>
      </c>
      <c r="AP28" s="81">
        <v>0</v>
      </c>
      <c r="AQ28" s="156" t="s">
        <v>413</v>
      </c>
      <c r="AR28" s="157">
        <v>26</v>
      </c>
      <c r="AS28" s="157">
        <v>1</v>
      </c>
      <c r="AT28" s="157">
        <v>0</v>
      </c>
      <c r="AU28" s="157">
        <v>1</v>
      </c>
      <c r="AV28" s="157">
        <v>0</v>
      </c>
      <c r="AW28" s="161" t="str">
        <f>INDEX(PlayerTable!C:C,MATCH(C28,PlayerTable!E:E,0))</f>
        <v>Flying Moose</v>
      </c>
      <c r="AX28" s="156">
        <f>COUNT(Goalies!J$53:J$80)</f>
        <v>20</v>
      </c>
      <c r="AY28" s="156">
        <f>INDEX(PlayerTable!I:I,MATCH(C28,PlayerTable!E:E,0))</f>
        <v>0</v>
      </c>
      <c r="AZ28" s="156">
        <f>INDEX(PlayerTable!J:J,MATCH(C28,PlayerTable!E:E,0))</f>
        <v>0</v>
      </c>
      <c r="BA28" s="156">
        <f>INDEX(PlayerTable!K:K,MATCH(C28,PlayerTable!E:E,0))</f>
        <v>0</v>
      </c>
      <c r="BB28" s="156">
        <f>IF(INDEX(PlayerTable!L:L,MATCH(C28,PlayerTable!E:E,0))="", 0, INDEX(PlayerTable!L:L,MATCH(C28,PlayerTable!E:E,0)))</f>
        <v>0</v>
      </c>
      <c r="BC28" s="161"/>
      <c r="BH28" s="103"/>
    </row>
    <row r="29" spans="1:60" s="7" customFormat="1" ht="15" customHeight="1" x14ac:dyDescent="0.25">
      <c r="A29" s="144" t="str">
        <f t="shared" si="0"/>
        <v/>
      </c>
      <c r="B29" s="85"/>
      <c r="C29" s="144">
        <v>4010</v>
      </c>
      <c r="D29" s="137" t="s">
        <v>97</v>
      </c>
      <c r="E29" s="137" t="s">
        <v>98</v>
      </c>
      <c r="F29" s="51">
        <f t="shared" si="2"/>
        <v>109</v>
      </c>
      <c r="G29" s="158">
        <f t="shared" si="3"/>
        <v>5</v>
      </c>
      <c r="H29" s="158">
        <f t="shared" si="4"/>
        <v>5</v>
      </c>
      <c r="I29" s="158">
        <f t="shared" si="5"/>
        <v>10</v>
      </c>
      <c r="J29" s="105">
        <f t="shared" si="1"/>
        <v>9.1743119266055051E-2</v>
      </c>
      <c r="K29" s="158">
        <f t="shared" si="6"/>
        <v>3</v>
      </c>
      <c r="L29" s="101"/>
      <c r="M29" s="25"/>
      <c r="N29" s="25"/>
      <c r="O29" s="25"/>
      <c r="P29" s="25"/>
      <c r="Q29" s="73"/>
      <c r="R29" s="96"/>
      <c r="S29" s="45"/>
      <c r="T29" s="25"/>
      <c r="U29" s="25"/>
      <c r="V29" s="25"/>
      <c r="W29" s="25"/>
      <c r="X29" s="46"/>
      <c r="Y29" s="76" t="s">
        <v>91</v>
      </c>
      <c r="Z29" s="77">
        <v>29</v>
      </c>
      <c r="AA29" s="77">
        <v>1</v>
      </c>
      <c r="AB29" s="77">
        <v>1</v>
      </c>
      <c r="AC29" s="77">
        <v>2</v>
      </c>
      <c r="AD29" s="81">
        <v>3</v>
      </c>
      <c r="AE29" s="84" t="s">
        <v>91</v>
      </c>
      <c r="AF29" s="110">
        <v>26</v>
      </c>
      <c r="AG29" s="110">
        <v>1</v>
      </c>
      <c r="AH29" s="110">
        <v>3</v>
      </c>
      <c r="AI29" s="110">
        <v>4</v>
      </c>
      <c r="AJ29" s="81">
        <v>0</v>
      </c>
      <c r="AK29" s="109" t="s">
        <v>413</v>
      </c>
      <c r="AL29" s="110">
        <v>28</v>
      </c>
      <c r="AM29" s="110">
        <v>3</v>
      </c>
      <c r="AN29" s="110">
        <v>1</v>
      </c>
      <c r="AO29" s="110">
        <v>4</v>
      </c>
      <c r="AP29" s="81">
        <v>0</v>
      </c>
      <c r="AQ29" s="156" t="s">
        <v>413</v>
      </c>
      <c r="AR29" s="157">
        <v>26</v>
      </c>
      <c r="AS29" s="157">
        <v>0</v>
      </c>
      <c r="AT29" s="157">
        <v>0</v>
      </c>
      <c r="AU29" s="157">
        <v>0</v>
      </c>
      <c r="AV29" s="157">
        <v>0</v>
      </c>
      <c r="AW29" s="161"/>
      <c r="AX29" s="156"/>
      <c r="AY29" s="156"/>
      <c r="AZ29" s="156"/>
      <c r="BA29" s="156"/>
      <c r="BB29" s="156"/>
      <c r="BC29" s="161"/>
      <c r="BH29" s="103"/>
    </row>
    <row r="30" spans="1:60" s="7" customFormat="1" ht="15" customHeight="1" x14ac:dyDescent="0.25">
      <c r="A30" s="144" t="str">
        <f t="shared" si="0"/>
        <v/>
      </c>
      <c r="B30" s="85"/>
      <c r="C30" s="32">
        <v>4018</v>
      </c>
      <c r="D30" s="7" t="s">
        <v>372</v>
      </c>
      <c r="E30" s="7" t="s">
        <v>373</v>
      </c>
      <c r="F30" s="51">
        <f t="shared" si="2"/>
        <v>100</v>
      </c>
      <c r="G30" s="158">
        <f t="shared" si="3"/>
        <v>38</v>
      </c>
      <c r="H30" s="158">
        <f t="shared" si="4"/>
        <v>11</v>
      </c>
      <c r="I30" s="158">
        <f t="shared" si="5"/>
        <v>49</v>
      </c>
      <c r="J30" s="105">
        <f t="shared" si="1"/>
        <v>0.49</v>
      </c>
      <c r="K30" s="158">
        <f t="shared" si="6"/>
        <v>15</v>
      </c>
      <c r="L30" s="101"/>
      <c r="M30" s="89"/>
      <c r="N30" s="89"/>
      <c r="O30" s="89"/>
      <c r="P30" s="89"/>
      <c r="Q30" s="107"/>
      <c r="R30" s="96"/>
      <c r="S30" s="45"/>
      <c r="T30" s="25"/>
      <c r="U30" s="25"/>
      <c r="V30" s="25"/>
      <c r="W30" s="25"/>
      <c r="X30" s="46"/>
      <c r="Y30" s="76"/>
      <c r="Z30" s="77"/>
      <c r="AA30" s="77"/>
      <c r="AB30" s="77"/>
      <c r="AC30" s="77"/>
      <c r="AD30" s="81"/>
      <c r="AE30" s="84" t="s">
        <v>91</v>
      </c>
      <c r="AF30" s="144">
        <v>26</v>
      </c>
      <c r="AG30" s="144">
        <v>11</v>
      </c>
      <c r="AH30" s="144">
        <v>5</v>
      </c>
      <c r="AI30" s="144">
        <v>16</v>
      </c>
      <c r="AJ30" s="81">
        <v>3</v>
      </c>
      <c r="AK30" s="109" t="s">
        <v>413</v>
      </c>
      <c r="AL30" s="144">
        <v>28</v>
      </c>
      <c r="AM30" s="144">
        <v>18</v>
      </c>
      <c r="AN30" s="144">
        <v>2</v>
      </c>
      <c r="AO30" s="144">
        <v>20</v>
      </c>
      <c r="AP30" s="81">
        <v>0</v>
      </c>
      <c r="AQ30" s="156" t="s">
        <v>413</v>
      </c>
      <c r="AR30" s="157">
        <v>26</v>
      </c>
      <c r="AS30" s="157">
        <v>9</v>
      </c>
      <c r="AT30" s="157">
        <v>4</v>
      </c>
      <c r="AU30" s="157">
        <v>13</v>
      </c>
      <c r="AV30" s="157">
        <v>12</v>
      </c>
      <c r="AW30" s="161" t="str">
        <f>INDEX(PlayerTable!C:C,MATCH(C30,PlayerTable!E:E,0))</f>
        <v>Flying Moose</v>
      </c>
      <c r="AX30" s="156">
        <f>COUNT(Goalies!J$53:J$80)</f>
        <v>20</v>
      </c>
      <c r="AY30" s="156">
        <f>INDEX(PlayerTable!I:I,MATCH(C30,PlayerTable!E:E,0))</f>
        <v>0</v>
      </c>
      <c r="AZ30" s="156">
        <f>INDEX(PlayerTable!J:J,MATCH(C30,PlayerTable!E:E,0))</f>
        <v>0</v>
      </c>
      <c r="BA30" s="156">
        <f>INDEX(PlayerTable!K:K,MATCH(C30,PlayerTable!E:E,0))</f>
        <v>0</v>
      </c>
      <c r="BB30" s="156">
        <f>IF(INDEX(PlayerTable!L:L,MATCH(C30,PlayerTable!E:E,0))="", 0, INDEX(PlayerTable!L:L,MATCH(C30,PlayerTable!E:E,0)))</f>
        <v>0</v>
      </c>
      <c r="BC30" s="161"/>
      <c r="BH30" s="103"/>
    </row>
    <row r="31" spans="1:60" s="7" customFormat="1" ht="15" customHeight="1" x14ac:dyDescent="0.25">
      <c r="A31" s="144" t="str">
        <f t="shared" si="0"/>
        <v/>
      </c>
      <c r="B31" s="85"/>
      <c r="C31" s="32">
        <v>4030</v>
      </c>
      <c r="D31" s="126" t="s">
        <v>495</v>
      </c>
      <c r="E31" s="126" t="s">
        <v>496</v>
      </c>
      <c r="F31" s="51">
        <f t="shared" si="2"/>
        <v>26</v>
      </c>
      <c r="G31" s="158">
        <f t="shared" si="3"/>
        <v>3</v>
      </c>
      <c r="H31" s="158">
        <f t="shared" si="4"/>
        <v>4</v>
      </c>
      <c r="I31" s="158">
        <f t="shared" si="5"/>
        <v>7</v>
      </c>
      <c r="J31" s="105">
        <f t="shared" si="1"/>
        <v>0.26923076923076922</v>
      </c>
      <c r="K31" s="158">
        <f t="shared" si="6"/>
        <v>6</v>
      </c>
      <c r="L31" s="101"/>
      <c r="M31" s="89"/>
      <c r="N31" s="89"/>
      <c r="O31" s="89"/>
      <c r="P31" s="89"/>
      <c r="Q31" s="107"/>
      <c r="R31" s="89"/>
      <c r="S31" s="45"/>
      <c r="T31" s="25"/>
      <c r="U31" s="25"/>
      <c r="V31" s="25"/>
      <c r="W31" s="25"/>
      <c r="X31" s="46"/>
      <c r="Y31" s="76"/>
      <c r="Z31" s="77"/>
      <c r="AA31" s="77"/>
      <c r="AB31" s="77"/>
      <c r="AC31" s="77"/>
      <c r="AD31" s="81"/>
      <c r="AE31" s="84"/>
      <c r="AF31" s="144"/>
      <c r="AG31" s="144"/>
      <c r="AH31" s="144"/>
      <c r="AI31" s="144"/>
      <c r="AJ31" s="81"/>
      <c r="AK31" s="109"/>
      <c r="AL31" s="144"/>
      <c r="AM31" s="144"/>
      <c r="AN31" s="144"/>
      <c r="AO31" s="144"/>
      <c r="AP31" s="81"/>
      <c r="AQ31" s="156" t="s">
        <v>413</v>
      </c>
      <c r="AR31" s="157">
        <v>26</v>
      </c>
      <c r="AS31" s="157">
        <v>3</v>
      </c>
      <c r="AT31" s="157">
        <v>4</v>
      </c>
      <c r="AU31" s="157">
        <v>7</v>
      </c>
      <c r="AV31" s="157">
        <v>6</v>
      </c>
      <c r="AW31" s="161"/>
      <c r="AX31" s="156"/>
      <c r="AY31" s="156"/>
      <c r="AZ31" s="156"/>
      <c r="BA31" s="156"/>
      <c r="BB31" s="156"/>
      <c r="BC31" s="161"/>
      <c r="BH31" s="103"/>
    </row>
    <row r="32" spans="1:60" ht="15" customHeight="1" x14ac:dyDescent="0.25">
      <c r="A32" s="144" t="str">
        <f t="shared" si="0"/>
        <v/>
      </c>
      <c r="C32" s="32">
        <v>4011</v>
      </c>
      <c r="D32" s="137" t="s">
        <v>99</v>
      </c>
      <c r="E32" s="137" t="s">
        <v>103</v>
      </c>
      <c r="F32" s="51">
        <f t="shared" si="2"/>
        <v>138</v>
      </c>
      <c r="G32" s="158">
        <f t="shared" si="3"/>
        <v>26</v>
      </c>
      <c r="H32" s="158">
        <f t="shared" si="4"/>
        <v>13</v>
      </c>
      <c r="I32" s="158">
        <f t="shared" si="5"/>
        <v>39</v>
      </c>
      <c r="J32" s="105">
        <f t="shared" si="1"/>
        <v>0.28260869565217389</v>
      </c>
      <c r="K32" s="158">
        <f t="shared" si="6"/>
        <v>21</v>
      </c>
      <c r="L32" s="88" t="s">
        <v>264</v>
      </c>
      <c r="M32" s="96">
        <v>29</v>
      </c>
      <c r="N32" s="96">
        <v>2</v>
      </c>
      <c r="O32" s="96">
        <v>0</v>
      </c>
      <c r="P32" s="96">
        <v>2</v>
      </c>
      <c r="Q32" s="108"/>
      <c r="R32" s="96"/>
      <c r="Y32" s="76" t="s">
        <v>91</v>
      </c>
      <c r="Z32" s="144">
        <v>29</v>
      </c>
      <c r="AA32" s="144">
        <v>10</v>
      </c>
      <c r="AB32" s="144">
        <v>6</v>
      </c>
      <c r="AC32" s="144">
        <v>16</v>
      </c>
      <c r="AD32" s="81">
        <v>12</v>
      </c>
      <c r="AE32" s="84" t="s">
        <v>91</v>
      </c>
      <c r="AF32" s="144">
        <v>26</v>
      </c>
      <c r="AG32" s="144">
        <v>9</v>
      </c>
      <c r="AH32" s="144">
        <v>3</v>
      </c>
      <c r="AI32" s="144">
        <v>12</v>
      </c>
      <c r="AJ32" s="81">
        <v>6</v>
      </c>
      <c r="AK32" s="109" t="s">
        <v>413</v>
      </c>
      <c r="AL32" s="144">
        <v>28</v>
      </c>
      <c r="AM32" s="144">
        <v>1</v>
      </c>
      <c r="AN32" s="144">
        <v>3</v>
      </c>
      <c r="AO32" s="144">
        <v>4</v>
      </c>
      <c r="AP32" s="81">
        <v>3</v>
      </c>
      <c r="AQ32" s="156" t="s">
        <v>413</v>
      </c>
      <c r="AR32" s="157">
        <v>26</v>
      </c>
      <c r="AS32" s="157">
        <v>4</v>
      </c>
      <c r="AT32" s="157">
        <v>1</v>
      </c>
      <c r="AU32" s="157">
        <v>5</v>
      </c>
      <c r="AV32" s="157">
        <v>0</v>
      </c>
      <c r="AW32" s="161"/>
      <c r="AX32" s="156"/>
      <c r="AY32" s="156"/>
      <c r="AZ32" s="156"/>
      <c r="BA32" s="156"/>
      <c r="BB32" s="156"/>
    </row>
    <row r="33" spans="1:60" ht="15" customHeight="1" x14ac:dyDescent="0.25">
      <c r="A33" s="144" t="str">
        <f t="shared" si="0"/>
        <v/>
      </c>
      <c r="C33" s="32">
        <v>4020</v>
      </c>
      <c r="D33" t="s">
        <v>41</v>
      </c>
      <c r="E33" t="s">
        <v>398</v>
      </c>
      <c r="F33" s="51">
        <f t="shared" si="2"/>
        <v>100</v>
      </c>
      <c r="G33" s="158">
        <f t="shared" si="3"/>
        <v>5</v>
      </c>
      <c r="H33" s="158">
        <f t="shared" si="4"/>
        <v>4</v>
      </c>
      <c r="I33" s="158">
        <f t="shared" si="5"/>
        <v>9</v>
      </c>
      <c r="J33" s="105">
        <f t="shared" si="1"/>
        <v>0.09</v>
      </c>
      <c r="K33" s="158">
        <f t="shared" si="6"/>
        <v>19</v>
      </c>
      <c r="L33" s="101"/>
      <c r="M33" s="89"/>
      <c r="N33" s="89"/>
      <c r="O33" s="89"/>
      <c r="P33" s="89"/>
      <c r="Q33" s="107"/>
      <c r="R33" s="96"/>
      <c r="Y33" s="76"/>
      <c r="Z33" s="77"/>
      <c r="AA33" s="77"/>
      <c r="AB33" s="77"/>
      <c r="AC33" s="77"/>
      <c r="AE33" s="84" t="s">
        <v>91</v>
      </c>
      <c r="AF33" s="110">
        <v>26</v>
      </c>
      <c r="AG33" s="110">
        <v>0</v>
      </c>
      <c r="AH33" s="110">
        <v>2</v>
      </c>
      <c r="AI33" s="110">
        <v>2</v>
      </c>
      <c r="AJ33" s="81">
        <v>0</v>
      </c>
      <c r="AK33" s="109" t="s">
        <v>413</v>
      </c>
      <c r="AL33" s="110">
        <v>28</v>
      </c>
      <c r="AM33" s="110">
        <v>3</v>
      </c>
      <c r="AN33" s="110">
        <v>1</v>
      </c>
      <c r="AO33" s="110">
        <v>4</v>
      </c>
      <c r="AP33" s="81">
        <v>3</v>
      </c>
      <c r="AQ33" s="156" t="s">
        <v>413</v>
      </c>
      <c r="AR33" s="157">
        <v>26</v>
      </c>
      <c r="AS33" s="157">
        <v>2</v>
      </c>
      <c r="AT33" s="157">
        <v>1</v>
      </c>
      <c r="AU33" s="157">
        <v>3</v>
      </c>
      <c r="AV33" s="157">
        <v>16</v>
      </c>
      <c r="AW33" s="161" t="str">
        <f>INDEX(PlayerTable!C:C,MATCH(C33,PlayerTable!E:E,0))</f>
        <v>Flying Moose</v>
      </c>
      <c r="AX33" s="156">
        <f>COUNT(Goalies!J$53:J$80)</f>
        <v>20</v>
      </c>
      <c r="AY33" s="156">
        <f>INDEX(PlayerTable!I:I,MATCH(C33,PlayerTable!E:E,0))</f>
        <v>0</v>
      </c>
      <c r="AZ33" s="156">
        <f>INDEX(PlayerTable!J:J,MATCH(C33,PlayerTable!E:E,0))</f>
        <v>0</v>
      </c>
      <c r="BA33" s="156">
        <f>INDEX(PlayerTable!K:K,MATCH(C33,PlayerTable!E:E,0))</f>
        <v>0</v>
      </c>
      <c r="BB33" s="156">
        <f>IF(INDEX(PlayerTable!L:L,MATCH(C33,PlayerTable!E:E,0))="", 0, INDEX(PlayerTable!L:L,MATCH(C33,PlayerTable!E:E,0)))</f>
        <v>0</v>
      </c>
    </row>
    <row r="34" spans="1:60" ht="15" customHeight="1" x14ac:dyDescent="0.25">
      <c r="A34" s="144" t="str">
        <f t="shared" si="0"/>
        <v/>
      </c>
      <c r="C34" s="32">
        <v>4013</v>
      </c>
      <c r="D34" t="s">
        <v>117</v>
      </c>
      <c r="E34" t="s">
        <v>94</v>
      </c>
      <c r="F34" s="51">
        <f t="shared" si="2"/>
        <v>156</v>
      </c>
      <c r="G34" s="158">
        <f t="shared" si="3"/>
        <v>41</v>
      </c>
      <c r="H34" s="158">
        <f t="shared" si="4"/>
        <v>24</v>
      </c>
      <c r="I34" s="158">
        <f t="shared" si="5"/>
        <v>65</v>
      </c>
      <c r="J34" s="105">
        <f t="shared" si="1"/>
        <v>0.41666666666666669</v>
      </c>
      <c r="K34" s="158">
        <f t="shared" si="6"/>
        <v>12</v>
      </c>
      <c r="L34" s="88"/>
      <c r="M34" s="89"/>
      <c r="N34" s="89"/>
      <c r="O34" s="89"/>
      <c r="P34" s="89"/>
      <c r="Q34" s="107"/>
      <c r="R34" s="96"/>
      <c r="S34" s="45" t="s">
        <v>271</v>
      </c>
      <c r="T34" s="25">
        <v>27</v>
      </c>
      <c r="U34" s="25">
        <v>9</v>
      </c>
      <c r="V34" s="25">
        <v>8</v>
      </c>
      <c r="W34" s="25">
        <v>17</v>
      </c>
      <c r="X34" s="46">
        <v>0</v>
      </c>
      <c r="Y34" s="76" t="s">
        <v>91</v>
      </c>
      <c r="Z34" s="77">
        <v>29</v>
      </c>
      <c r="AA34" s="77">
        <v>9</v>
      </c>
      <c r="AB34" s="77">
        <v>2</v>
      </c>
      <c r="AC34" s="77">
        <v>11</v>
      </c>
      <c r="AD34" s="81">
        <v>3</v>
      </c>
      <c r="AE34" s="84" t="s">
        <v>91</v>
      </c>
      <c r="AF34" s="144">
        <v>26</v>
      </c>
      <c r="AG34" s="144">
        <v>6</v>
      </c>
      <c r="AH34" s="144">
        <v>3</v>
      </c>
      <c r="AI34" s="144">
        <v>9</v>
      </c>
      <c r="AJ34" s="81">
        <v>3</v>
      </c>
      <c r="AK34" s="109" t="s">
        <v>413</v>
      </c>
      <c r="AL34" s="144">
        <v>28</v>
      </c>
      <c r="AM34" s="144">
        <v>13</v>
      </c>
      <c r="AN34" s="144">
        <v>9</v>
      </c>
      <c r="AO34" s="144">
        <v>22</v>
      </c>
      <c r="AP34" s="81">
        <v>3</v>
      </c>
      <c r="AQ34" s="156" t="s">
        <v>413</v>
      </c>
      <c r="AR34" s="157">
        <v>26</v>
      </c>
      <c r="AS34" s="157">
        <v>4</v>
      </c>
      <c r="AT34" s="157">
        <v>2</v>
      </c>
      <c r="AU34" s="157">
        <v>6</v>
      </c>
      <c r="AV34" s="157">
        <v>3</v>
      </c>
      <c r="AW34" s="161" t="str">
        <f>INDEX(PlayerTable!C:C,MATCH(C34,PlayerTable!E:E,0))</f>
        <v>Flying Moose</v>
      </c>
      <c r="AX34" s="156">
        <f>COUNT(Goalies!J$53:J$80)</f>
        <v>20</v>
      </c>
      <c r="AY34" s="156">
        <f>INDEX(PlayerTable!I:I,MATCH(C34,PlayerTable!E:E,0))</f>
        <v>0</v>
      </c>
      <c r="AZ34" s="156">
        <f>INDEX(PlayerTable!J:J,MATCH(C34,PlayerTable!E:E,0))</f>
        <v>0</v>
      </c>
      <c r="BA34" s="156">
        <f>INDEX(PlayerTable!K:K,MATCH(C34,PlayerTable!E:E,0))</f>
        <v>0</v>
      </c>
      <c r="BB34" s="156">
        <f>IF(INDEX(PlayerTable!L:L,MATCH(C34,PlayerTable!E:E,0))="", 0, INDEX(PlayerTable!L:L,MATCH(C34,PlayerTable!E:E,0)))</f>
        <v>0</v>
      </c>
    </row>
    <row r="35" spans="1:60" ht="15" customHeight="1" x14ac:dyDescent="0.25">
      <c r="A35" s="144" t="str">
        <f t="shared" ref="A35:A68" si="7">IF(AND(ISTEXT(L35), ISTEXT(Q35), ISTEXT(S35), ISTEXT(Y35), ISTEXT(AE35),ISTEXT(AK35),ISTEXT(AQ35)),"Yes", "")</f>
        <v/>
      </c>
      <c r="C35" s="32">
        <v>4014</v>
      </c>
      <c r="D35" t="s">
        <v>113</v>
      </c>
      <c r="E35" t="s">
        <v>94</v>
      </c>
      <c r="F35" s="51">
        <f t="shared" si="2"/>
        <v>129</v>
      </c>
      <c r="G35" s="158">
        <f t="shared" si="3"/>
        <v>7</v>
      </c>
      <c r="H35" s="158">
        <f t="shared" si="4"/>
        <v>14</v>
      </c>
      <c r="I35" s="158">
        <f t="shared" si="5"/>
        <v>21</v>
      </c>
      <c r="J35" s="105">
        <f t="shared" si="1"/>
        <v>0.16279069767441862</v>
      </c>
      <c r="K35" s="158">
        <f t="shared" si="6"/>
        <v>51</v>
      </c>
      <c r="L35" s="101"/>
      <c r="M35" s="89"/>
      <c r="N35" s="89"/>
      <c r="O35" s="89"/>
      <c r="P35" s="89"/>
      <c r="Q35" s="107"/>
      <c r="R35" s="96"/>
      <c r="T35" s="89"/>
      <c r="Y35" s="76" t="s">
        <v>91</v>
      </c>
      <c r="Z35" s="77">
        <v>29</v>
      </c>
      <c r="AA35" s="77">
        <v>3</v>
      </c>
      <c r="AB35" s="77">
        <v>4</v>
      </c>
      <c r="AC35" s="77">
        <v>7</v>
      </c>
      <c r="AD35" s="81">
        <v>6</v>
      </c>
      <c r="AE35" s="84" t="s">
        <v>91</v>
      </c>
      <c r="AF35" s="110">
        <v>26</v>
      </c>
      <c r="AG35" s="110">
        <v>1</v>
      </c>
      <c r="AH35" s="110">
        <v>3</v>
      </c>
      <c r="AI35" s="110">
        <v>4</v>
      </c>
      <c r="AJ35" s="81">
        <v>12</v>
      </c>
      <c r="AK35" s="109" t="s">
        <v>413</v>
      </c>
      <c r="AL35" s="110">
        <v>28</v>
      </c>
      <c r="AM35" s="110">
        <v>3</v>
      </c>
      <c r="AN35" s="110">
        <v>3</v>
      </c>
      <c r="AO35" s="110">
        <v>6</v>
      </c>
      <c r="AP35" s="81">
        <v>12</v>
      </c>
      <c r="AQ35" s="156" t="s">
        <v>413</v>
      </c>
      <c r="AR35" s="157">
        <v>26</v>
      </c>
      <c r="AS35" s="157">
        <v>0</v>
      </c>
      <c r="AT35" s="157">
        <v>4</v>
      </c>
      <c r="AU35" s="157">
        <v>4</v>
      </c>
      <c r="AV35" s="157">
        <v>21</v>
      </c>
      <c r="AW35" s="161" t="str">
        <f>INDEX(PlayerTable!C:C,MATCH(C35,PlayerTable!E:E,0))</f>
        <v>Flying Moose</v>
      </c>
      <c r="AX35" s="156">
        <f>COUNT(Goalies!J$53:J$80)</f>
        <v>20</v>
      </c>
      <c r="AY35" s="156">
        <f>INDEX(PlayerTable!I:I,MATCH(C35,PlayerTable!E:E,0))</f>
        <v>0</v>
      </c>
      <c r="AZ35" s="156">
        <f>INDEX(PlayerTable!J:J,MATCH(C35,PlayerTable!E:E,0))</f>
        <v>0</v>
      </c>
      <c r="BA35" s="156">
        <f>INDEX(PlayerTable!K:K,MATCH(C35,PlayerTable!E:E,0))</f>
        <v>0</v>
      </c>
      <c r="BB35" s="156">
        <f>IF(INDEX(PlayerTable!L:L,MATCH(C35,PlayerTable!E:E,0))="", 0, INDEX(PlayerTable!L:L,MATCH(C35,PlayerTable!E:E,0)))</f>
        <v>0</v>
      </c>
    </row>
    <row r="36" spans="1:60" ht="15" customHeight="1" x14ac:dyDescent="0.25">
      <c r="A36" s="144" t="str">
        <f t="shared" si="7"/>
        <v/>
      </c>
      <c r="C36" s="144">
        <v>4031</v>
      </c>
      <c r="D36" s="126" t="s">
        <v>62</v>
      </c>
      <c r="E36" s="126" t="s">
        <v>459</v>
      </c>
      <c r="F36" s="51">
        <f t="shared" si="2"/>
        <v>46</v>
      </c>
      <c r="G36" s="158">
        <f t="shared" si="3"/>
        <v>8</v>
      </c>
      <c r="H36" s="158">
        <f t="shared" si="4"/>
        <v>6</v>
      </c>
      <c r="I36" s="158">
        <f t="shared" si="5"/>
        <v>14</v>
      </c>
      <c r="J36" s="105">
        <f t="shared" si="1"/>
        <v>0.30434782608695654</v>
      </c>
      <c r="K36" s="158">
        <f t="shared" si="6"/>
        <v>3</v>
      </c>
      <c r="L36" s="101"/>
      <c r="M36" s="89"/>
      <c r="N36" s="89"/>
      <c r="O36" s="89"/>
      <c r="P36" s="89"/>
      <c r="Q36" s="107"/>
      <c r="R36" s="89"/>
      <c r="T36" s="89"/>
      <c r="Y36" s="76"/>
      <c r="Z36" s="77"/>
      <c r="AA36" s="77"/>
      <c r="AB36" s="77"/>
      <c r="AC36" s="77"/>
      <c r="AE36" s="84"/>
      <c r="AK36" s="109"/>
      <c r="AQ36" s="156" t="s">
        <v>413</v>
      </c>
      <c r="AR36" s="157">
        <v>26</v>
      </c>
      <c r="AS36" s="157">
        <v>8</v>
      </c>
      <c r="AT36" s="157">
        <v>6</v>
      </c>
      <c r="AU36" s="157">
        <v>14</v>
      </c>
      <c r="AV36" s="157">
        <v>3</v>
      </c>
      <c r="AW36" s="161" t="str">
        <f>INDEX(PlayerTable!C:C,MATCH(C36,PlayerTable!E:E,0))</f>
        <v>Flying Moose</v>
      </c>
      <c r="AX36" s="156">
        <f>COUNT(Goalies!J$53:J$80)</f>
        <v>20</v>
      </c>
      <c r="AY36" s="156">
        <f>INDEX(PlayerTable!I:I,MATCH(C36,PlayerTable!E:E,0))</f>
        <v>0</v>
      </c>
      <c r="AZ36" s="156">
        <f>INDEX(PlayerTable!J:J,MATCH(C36,PlayerTable!E:E,0))</f>
        <v>0</v>
      </c>
      <c r="BA36" s="156">
        <f>INDEX(PlayerTable!K:K,MATCH(C36,PlayerTable!E:E,0))</f>
        <v>0</v>
      </c>
      <c r="BB36" s="156">
        <f>IF(INDEX(PlayerTable!L:L,MATCH(C36,PlayerTable!E:E,0))="", 0, INDEX(PlayerTable!L:L,MATCH(C36,PlayerTable!E:E,0)))</f>
        <v>0</v>
      </c>
    </row>
    <row r="37" spans="1:60" ht="15" customHeight="1" x14ac:dyDescent="0.25">
      <c r="A37" s="144" t="str">
        <f t="shared" si="7"/>
        <v/>
      </c>
      <c r="C37" s="32">
        <v>4016</v>
      </c>
      <c r="D37" t="s">
        <v>106</v>
      </c>
      <c r="E37" t="s">
        <v>107</v>
      </c>
      <c r="F37" s="51">
        <f t="shared" si="2"/>
        <v>129</v>
      </c>
      <c r="G37" s="158">
        <f t="shared" si="3"/>
        <v>0</v>
      </c>
      <c r="H37" s="158">
        <f t="shared" si="4"/>
        <v>1</v>
      </c>
      <c r="I37" s="158">
        <f t="shared" si="5"/>
        <v>1</v>
      </c>
      <c r="J37" s="105">
        <f t="shared" si="1"/>
        <v>7.7519379844961239E-3</v>
      </c>
      <c r="K37" s="158">
        <f t="shared" si="6"/>
        <v>0</v>
      </c>
      <c r="L37" s="101"/>
      <c r="M37" s="89"/>
      <c r="N37" s="89"/>
      <c r="O37" s="89"/>
      <c r="P37" s="89"/>
      <c r="Q37" s="107"/>
      <c r="R37" s="96"/>
      <c r="Y37" s="76" t="s">
        <v>91</v>
      </c>
      <c r="Z37" s="77">
        <v>29</v>
      </c>
      <c r="AA37" s="77">
        <v>0</v>
      </c>
      <c r="AB37" s="77">
        <v>1</v>
      </c>
      <c r="AC37" s="77">
        <v>1</v>
      </c>
      <c r="AD37" s="81">
        <v>0</v>
      </c>
      <c r="AE37" s="84" t="s">
        <v>91</v>
      </c>
      <c r="AF37" s="110">
        <v>26</v>
      </c>
      <c r="AG37" s="110">
        <v>0</v>
      </c>
      <c r="AH37" s="110">
        <v>0</v>
      </c>
      <c r="AI37" s="110">
        <v>0</v>
      </c>
      <c r="AJ37" s="81">
        <v>0</v>
      </c>
      <c r="AK37" s="109" t="s">
        <v>413</v>
      </c>
      <c r="AL37" s="110">
        <v>28</v>
      </c>
      <c r="AM37" s="110">
        <v>0</v>
      </c>
      <c r="AN37" s="110">
        <v>0</v>
      </c>
      <c r="AO37" s="110">
        <v>0</v>
      </c>
      <c r="AP37" s="81">
        <v>0</v>
      </c>
      <c r="AQ37" s="156" t="s">
        <v>413</v>
      </c>
      <c r="AR37" s="157">
        <v>26</v>
      </c>
      <c r="AS37" s="157">
        <v>0</v>
      </c>
      <c r="AT37" s="157">
        <v>0</v>
      </c>
      <c r="AU37" s="157">
        <v>0</v>
      </c>
      <c r="AV37" s="157">
        <v>0</v>
      </c>
      <c r="AW37" s="161" t="str">
        <f>INDEX(PlayerTable!C:C,MATCH(C37,PlayerTable!E:E,0))</f>
        <v>Flying Moose</v>
      </c>
      <c r="AX37" s="156">
        <f>COUNT(Goalies!J$53:J$80)</f>
        <v>20</v>
      </c>
      <c r="AY37" s="156">
        <f>INDEX(PlayerTable!I:I,MATCH(C37,PlayerTable!E:E,0))</f>
        <v>0</v>
      </c>
      <c r="AZ37" s="156">
        <f>INDEX(PlayerTable!J:J,MATCH(C37,PlayerTable!E:E,0))</f>
        <v>0</v>
      </c>
      <c r="BA37" s="156">
        <f>INDEX(PlayerTable!K:K,MATCH(C37,PlayerTable!E:E,0))</f>
        <v>0</v>
      </c>
      <c r="BB37" s="156">
        <f>IF(INDEX(PlayerTable!L:L,MATCH(C37,PlayerTable!E:E,0))="", 0, INDEX(PlayerTable!L:L,MATCH(C37,PlayerTable!E:E,0)))</f>
        <v>0</v>
      </c>
    </row>
    <row r="38" spans="1:60" ht="15" customHeight="1" x14ac:dyDescent="0.25">
      <c r="A38" s="144" t="str">
        <f t="shared" si="7"/>
        <v/>
      </c>
      <c r="C38" s="32">
        <v>3026</v>
      </c>
      <c r="D38" s="126" t="s">
        <v>469</v>
      </c>
      <c r="E38" s="126" t="s">
        <v>470</v>
      </c>
      <c r="F38" s="51">
        <f t="shared" si="2"/>
        <v>26</v>
      </c>
      <c r="G38" s="158">
        <f t="shared" si="3"/>
        <v>1</v>
      </c>
      <c r="H38" s="158">
        <f t="shared" si="4"/>
        <v>2</v>
      </c>
      <c r="I38" s="158">
        <f t="shared" si="5"/>
        <v>3</v>
      </c>
      <c r="J38" s="105">
        <f t="shared" si="1"/>
        <v>0.11538461538461539</v>
      </c>
      <c r="K38" s="158">
        <f t="shared" si="6"/>
        <v>0</v>
      </c>
      <c r="L38" s="101"/>
      <c r="M38" s="89"/>
      <c r="N38" s="89"/>
      <c r="O38" s="89"/>
      <c r="P38" s="89"/>
      <c r="Q38" s="107"/>
      <c r="R38" s="89"/>
      <c r="Y38" s="76"/>
      <c r="Z38" s="77"/>
      <c r="AA38" s="77"/>
      <c r="AB38" s="77"/>
      <c r="AC38" s="77"/>
      <c r="AE38" s="84"/>
      <c r="AF38" s="144"/>
      <c r="AG38" s="144"/>
      <c r="AH38" s="144"/>
      <c r="AI38" s="144"/>
      <c r="AK38" s="109"/>
      <c r="AL38" s="144"/>
      <c r="AM38" s="144"/>
      <c r="AN38" s="144"/>
      <c r="AO38" s="144"/>
      <c r="AQ38" s="156" t="s">
        <v>66</v>
      </c>
      <c r="AR38" s="157">
        <v>26</v>
      </c>
      <c r="AS38" s="157">
        <v>1</v>
      </c>
      <c r="AT38" s="157">
        <v>2</v>
      </c>
      <c r="AU38" s="157">
        <v>3</v>
      </c>
      <c r="AV38" s="157">
        <v>0</v>
      </c>
      <c r="AW38" s="161"/>
      <c r="AX38" s="156"/>
      <c r="AY38" s="156"/>
      <c r="AZ38" s="156"/>
      <c r="BA38" s="156"/>
      <c r="BB38" s="156"/>
    </row>
    <row r="39" spans="1:60" ht="15" customHeight="1" x14ac:dyDescent="0.25">
      <c r="A39" s="144" t="str">
        <f t="shared" si="7"/>
        <v/>
      </c>
      <c r="C39" s="32">
        <v>3018</v>
      </c>
      <c r="D39" s="84" t="s">
        <v>196</v>
      </c>
      <c r="E39" s="84" t="s">
        <v>361</v>
      </c>
      <c r="F39" s="51">
        <f t="shared" si="2"/>
        <v>100</v>
      </c>
      <c r="G39" s="158">
        <f t="shared" si="3"/>
        <v>10</v>
      </c>
      <c r="H39" s="158">
        <f t="shared" si="4"/>
        <v>11</v>
      </c>
      <c r="I39" s="158">
        <f t="shared" si="5"/>
        <v>21</v>
      </c>
      <c r="J39" s="105">
        <f t="shared" si="1"/>
        <v>0.21</v>
      </c>
      <c r="K39" s="158">
        <f t="shared" si="6"/>
        <v>62</v>
      </c>
      <c r="L39" s="101"/>
      <c r="M39" s="89"/>
      <c r="N39" s="89"/>
      <c r="O39" s="89"/>
      <c r="P39" s="89"/>
      <c r="Q39" s="107"/>
      <c r="R39" s="96"/>
      <c r="Y39" s="76"/>
      <c r="Z39" s="85"/>
      <c r="AA39" s="85"/>
      <c r="AB39" s="85"/>
      <c r="AC39" s="85"/>
      <c r="AE39" s="84" t="s">
        <v>66</v>
      </c>
      <c r="AF39" s="144">
        <v>26</v>
      </c>
      <c r="AG39" s="144">
        <v>5</v>
      </c>
      <c r="AH39" s="144">
        <v>8</v>
      </c>
      <c r="AI39" s="144">
        <v>13</v>
      </c>
      <c r="AJ39" s="81">
        <v>18</v>
      </c>
      <c r="AK39" s="109" t="s">
        <v>66</v>
      </c>
      <c r="AL39" s="144">
        <v>28</v>
      </c>
      <c r="AM39" s="144">
        <v>2</v>
      </c>
      <c r="AN39" s="144">
        <v>2</v>
      </c>
      <c r="AO39" s="144">
        <v>4</v>
      </c>
      <c r="AP39" s="81">
        <v>31</v>
      </c>
      <c r="AQ39" s="156" t="s">
        <v>66</v>
      </c>
      <c r="AR39" s="157">
        <v>26</v>
      </c>
      <c r="AS39" s="157">
        <v>3</v>
      </c>
      <c r="AT39" s="157">
        <v>1</v>
      </c>
      <c r="AU39" s="157">
        <v>4</v>
      </c>
      <c r="AV39" s="157">
        <v>13</v>
      </c>
      <c r="AW39" s="161" t="str">
        <f>INDEX(PlayerTable!C:C,MATCH(C39,PlayerTable!E:E,0))</f>
        <v>Blades of Steel</v>
      </c>
      <c r="AX39" s="156">
        <f>COUNT(Goalies!J$53:J$80)</f>
        <v>20</v>
      </c>
      <c r="AY39" s="156">
        <f>INDEX(PlayerTable!I:I,MATCH(C39,PlayerTable!E:E,0))</f>
        <v>0</v>
      </c>
      <c r="AZ39" s="156">
        <f>INDEX(PlayerTable!J:J,MATCH(C39,PlayerTable!E:E,0))</f>
        <v>0</v>
      </c>
      <c r="BA39" s="156">
        <f>INDEX(PlayerTable!K:K,MATCH(C39,PlayerTable!E:E,0))</f>
        <v>0</v>
      </c>
      <c r="BB39" s="156">
        <f>IF(INDEX(PlayerTable!L:L,MATCH(C39,PlayerTable!E:E,0))="", 0, INDEX(PlayerTable!L:L,MATCH(C39,PlayerTable!E:E,0)))</f>
        <v>0</v>
      </c>
    </row>
    <row r="40" spans="1:60" ht="15" customHeight="1" x14ac:dyDescent="0.25">
      <c r="A40" s="144" t="str">
        <f t="shared" si="7"/>
        <v/>
      </c>
      <c r="C40" s="144">
        <v>3025</v>
      </c>
      <c r="D40" s="126" t="s">
        <v>99</v>
      </c>
      <c r="E40" s="126" t="s">
        <v>446</v>
      </c>
      <c r="F40" s="51">
        <f t="shared" si="2"/>
        <v>54</v>
      </c>
      <c r="G40" s="158">
        <f t="shared" si="3"/>
        <v>13</v>
      </c>
      <c r="H40" s="158">
        <f t="shared" si="4"/>
        <v>8</v>
      </c>
      <c r="I40" s="158">
        <f t="shared" si="5"/>
        <v>21</v>
      </c>
      <c r="J40" s="105">
        <f t="shared" si="1"/>
        <v>0.3888888888888889</v>
      </c>
      <c r="K40" s="158">
        <f t="shared" si="6"/>
        <v>27</v>
      </c>
      <c r="L40" s="101"/>
      <c r="M40" s="89"/>
      <c r="N40" s="89"/>
      <c r="O40" s="89"/>
      <c r="P40" s="89"/>
      <c r="Q40" s="107"/>
      <c r="R40" s="89"/>
      <c r="Y40" s="76"/>
      <c r="Z40" s="85"/>
      <c r="AA40" s="85"/>
      <c r="AB40" s="85"/>
      <c r="AC40" s="85"/>
      <c r="AE40" s="84"/>
      <c r="AF40" s="144"/>
      <c r="AG40" s="144"/>
      <c r="AH40" s="144"/>
      <c r="AI40" s="144"/>
      <c r="AK40" s="109" t="s">
        <v>66</v>
      </c>
      <c r="AL40" s="144">
        <v>28</v>
      </c>
      <c r="AM40" s="144">
        <v>5</v>
      </c>
      <c r="AN40" s="144">
        <v>3</v>
      </c>
      <c r="AO40" s="144">
        <v>8</v>
      </c>
      <c r="AP40" s="81">
        <v>9</v>
      </c>
      <c r="AQ40" s="156" t="s">
        <v>66</v>
      </c>
      <c r="AR40" s="157">
        <v>26</v>
      </c>
      <c r="AS40" s="157">
        <v>8</v>
      </c>
      <c r="AT40" s="157">
        <v>5</v>
      </c>
      <c r="AU40" s="157">
        <v>13</v>
      </c>
      <c r="AV40" s="157">
        <v>18</v>
      </c>
      <c r="AW40" s="161"/>
      <c r="AX40" s="156"/>
      <c r="AY40" s="156"/>
      <c r="AZ40" s="156"/>
      <c r="BA40" s="156"/>
      <c r="BB40" s="156"/>
    </row>
    <row r="41" spans="1:60" ht="15" customHeight="1" x14ac:dyDescent="0.25">
      <c r="A41" s="144" t="str">
        <f t="shared" si="7"/>
        <v>Yes</v>
      </c>
      <c r="C41" s="144">
        <v>3002</v>
      </c>
      <c r="D41" s="137" t="s">
        <v>67</v>
      </c>
      <c r="E41" s="137" t="s">
        <v>78</v>
      </c>
      <c r="F41" s="51">
        <f t="shared" si="2"/>
        <v>218</v>
      </c>
      <c r="G41" s="158">
        <f t="shared" si="3"/>
        <v>2</v>
      </c>
      <c r="H41" s="158">
        <f t="shared" si="4"/>
        <v>10</v>
      </c>
      <c r="I41" s="158">
        <f t="shared" si="5"/>
        <v>12</v>
      </c>
      <c r="J41" s="105">
        <f t="shared" si="1"/>
        <v>5.5045871559633031E-2</v>
      </c>
      <c r="K41" s="158">
        <f t="shared" si="6"/>
        <v>6</v>
      </c>
      <c r="L41" s="88" t="s">
        <v>264</v>
      </c>
      <c r="M41" s="96">
        <v>29</v>
      </c>
      <c r="N41" s="96">
        <v>0</v>
      </c>
      <c r="O41" s="96">
        <v>0</v>
      </c>
      <c r="P41" s="96">
        <v>0</v>
      </c>
      <c r="Q41" s="108" t="s">
        <v>264</v>
      </c>
      <c r="R41" s="96">
        <v>33</v>
      </c>
      <c r="S41" s="45" t="s">
        <v>264</v>
      </c>
      <c r="T41" s="25">
        <v>27</v>
      </c>
      <c r="U41" s="25">
        <v>1</v>
      </c>
      <c r="V41" s="25">
        <v>3</v>
      </c>
      <c r="W41" s="25">
        <v>4</v>
      </c>
      <c r="X41" s="46">
        <v>0</v>
      </c>
      <c r="Y41" s="76" t="s">
        <v>66</v>
      </c>
      <c r="Z41" s="77">
        <v>29</v>
      </c>
      <c r="AA41" s="77">
        <v>0</v>
      </c>
      <c r="AB41" s="77">
        <v>6</v>
      </c>
      <c r="AC41" s="77">
        <v>6</v>
      </c>
      <c r="AD41" s="81">
        <v>0</v>
      </c>
      <c r="AE41" s="84" t="s">
        <v>66</v>
      </c>
      <c r="AF41" s="144">
        <v>26</v>
      </c>
      <c r="AG41" s="144">
        <v>0</v>
      </c>
      <c r="AH41" s="144">
        <v>0</v>
      </c>
      <c r="AI41" s="144">
        <v>0</v>
      </c>
      <c r="AJ41" s="81">
        <v>0</v>
      </c>
      <c r="AK41" s="109" t="s">
        <v>66</v>
      </c>
      <c r="AL41" s="144">
        <v>28</v>
      </c>
      <c r="AM41" s="144">
        <v>1</v>
      </c>
      <c r="AN41" s="144">
        <v>0</v>
      </c>
      <c r="AO41" s="144">
        <v>1</v>
      </c>
      <c r="AP41" s="81">
        <v>0</v>
      </c>
      <c r="AQ41" s="156" t="s">
        <v>66</v>
      </c>
      <c r="AR41" s="157">
        <v>26</v>
      </c>
      <c r="AS41" s="157">
        <v>0</v>
      </c>
      <c r="AT41" s="157">
        <v>1</v>
      </c>
      <c r="AU41" s="157">
        <v>1</v>
      </c>
      <c r="AV41" s="157">
        <v>6</v>
      </c>
      <c r="AW41" s="161" t="str">
        <f>INDEX(PlayerTable!C:C,MATCH(C41,PlayerTable!E:E,0))</f>
        <v>Blades of Steel</v>
      </c>
      <c r="AX41" s="156">
        <f>COUNT(Goalies!J$53:J$80)</f>
        <v>20</v>
      </c>
      <c r="AY41" s="156">
        <f>INDEX(PlayerTable!I:I,MATCH(C41,PlayerTable!E:E,0))</f>
        <v>0</v>
      </c>
      <c r="AZ41" s="156">
        <f>INDEX(PlayerTable!J:J,MATCH(C41,PlayerTable!E:E,0))</f>
        <v>0</v>
      </c>
      <c r="BA41" s="156">
        <f>INDEX(PlayerTable!K:K,MATCH(C41,PlayerTable!E:E,0))</f>
        <v>0</v>
      </c>
      <c r="BB41" s="156">
        <f>IF(INDEX(PlayerTable!L:L,MATCH(C41,PlayerTable!E:E,0))="", 0, INDEX(PlayerTable!L:L,MATCH(C41,PlayerTable!E:E,0)))</f>
        <v>0</v>
      </c>
    </row>
    <row r="42" spans="1:60" ht="15" customHeight="1" x14ac:dyDescent="0.25">
      <c r="A42" s="144" t="str">
        <f t="shared" si="7"/>
        <v/>
      </c>
      <c r="C42" s="144">
        <v>3004</v>
      </c>
      <c r="D42" s="137" t="s">
        <v>22</v>
      </c>
      <c r="E42" s="137" t="s">
        <v>80</v>
      </c>
      <c r="F42" s="51">
        <f t="shared" si="2"/>
        <v>156</v>
      </c>
      <c r="G42" s="158">
        <f t="shared" si="3"/>
        <v>50</v>
      </c>
      <c r="H42" s="158">
        <f t="shared" si="4"/>
        <v>15</v>
      </c>
      <c r="I42" s="158">
        <f t="shared" si="5"/>
        <v>65</v>
      </c>
      <c r="J42" s="105">
        <f t="shared" si="1"/>
        <v>0.41666666666666669</v>
      </c>
      <c r="K42" s="158">
        <f t="shared" si="6"/>
        <v>27</v>
      </c>
      <c r="L42" s="88"/>
      <c r="M42" s="89"/>
      <c r="N42" s="89"/>
      <c r="O42" s="89"/>
      <c r="P42" s="89"/>
      <c r="Q42" s="107"/>
      <c r="R42" s="96"/>
      <c r="S42" s="45" t="s">
        <v>264</v>
      </c>
      <c r="T42" s="25">
        <v>27</v>
      </c>
      <c r="U42" s="25">
        <v>8</v>
      </c>
      <c r="V42" s="25">
        <v>2</v>
      </c>
      <c r="W42" s="25">
        <v>10</v>
      </c>
      <c r="X42" s="46">
        <v>0</v>
      </c>
      <c r="Y42" s="76" t="s">
        <v>66</v>
      </c>
      <c r="Z42" s="77">
        <v>29</v>
      </c>
      <c r="AA42" s="77">
        <v>4</v>
      </c>
      <c r="AB42" s="77">
        <v>1</v>
      </c>
      <c r="AC42" s="77">
        <v>5</v>
      </c>
      <c r="AD42" s="81">
        <v>9</v>
      </c>
      <c r="AE42" s="84" t="s">
        <v>66</v>
      </c>
      <c r="AF42" s="110">
        <v>26</v>
      </c>
      <c r="AG42" s="110">
        <v>14</v>
      </c>
      <c r="AH42" s="110">
        <v>6</v>
      </c>
      <c r="AI42" s="110">
        <v>20</v>
      </c>
      <c r="AJ42" s="81">
        <v>3</v>
      </c>
      <c r="AK42" s="109" t="s">
        <v>66</v>
      </c>
      <c r="AL42" s="110">
        <v>28</v>
      </c>
      <c r="AM42" s="110">
        <v>8</v>
      </c>
      <c r="AN42" s="110">
        <v>1</v>
      </c>
      <c r="AO42" s="110">
        <v>9</v>
      </c>
      <c r="AP42" s="81">
        <v>9</v>
      </c>
      <c r="AQ42" s="156" t="s">
        <v>66</v>
      </c>
      <c r="AR42" s="157">
        <v>26</v>
      </c>
      <c r="AS42" s="157">
        <v>16</v>
      </c>
      <c r="AT42" s="157">
        <v>5</v>
      </c>
      <c r="AU42" s="157">
        <v>21</v>
      </c>
      <c r="AV42" s="157">
        <v>6</v>
      </c>
      <c r="AW42" s="161" t="str">
        <f>INDEX(PlayerTable!C:C,MATCH(C42,PlayerTable!E:E,0))</f>
        <v>Blades of Steel</v>
      </c>
      <c r="AX42" s="156">
        <f>COUNT(Goalies!J$53:J$80)</f>
        <v>20</v>
      </c>
      <c r="AY42" s="156">
        <f>INDEX(PlayerTable!I:I,MATCH(C42,PlayerTable!E:E,0))</f>
        <v>0</v>
      </c>
      <c r="AZ42" s="156">
        <f>INDEX(PlayerTable!J:J,MATCH(C42,PlayerTable!E:E,0))</f>
        <v>0</v>
      </c>
      <c r="BA42" s="156">
        <f>INDEX(PlayerTable!K:K,MATCH(C42,PlayerTable!E:E,0))</f>
        <v>0</v>
      </c>
      <c r="BB42" s="156">
        <f>IF(INDEX(PlayerTable!L:L,MATCH(C42,PlayerTable!E:E,0))="", 0, INDEX(PlayerTable!L:L,MATCH(C42,PlayerTable!E:E,0)))</f>
        <v>0</v>
      </c>
    </row>
    <row r="43" spans="1:60" ht="15" customHeight="1" x14ac:dyDescent="0.25">
      <c r="A43" s="144" t="str">
        <f t="shared" si="7"/>
        <v/>
      </c>
      <c r="C43" s="32">
        <v>3005</v>
      </c>
      <c r="D43" t="s">
        <v>69</v>
      </c>
      <c r="E43" t="s">
        <v>81</v>
      </c>
      <c r="F43" s="51">
        <f t="shared" si="2"/>
        <v>169</v>
      </c>
      <c r="G43" s="158">
        <f t="shared" si="3"/>
        <v>15</v>
      </c>
      <c r="H43" s="158">
        <f t="shared" si="4"/>
        <v>20</v>
      </c>
      <c r="I43" s="158">
        <f t="shared" si="5"/>
        <v>35</v>
      </c>
      <c r="J43" s="105">
        <f t="shared" si="1"/>
        <v>0.20710059171597633</v>
      </c>
      <c r="K43" s="158">
        <f t="shared" si="6"/>
        <v>15</v>
      </c>
      <c r="L43" s="88"/>
      <c r="M43" s="89"/>
      <c r="N43" s="89"/>
      <c r="O43" s="89"/>
      <c r="P43" s="89"/>
      <c r="Q43" s="107" t="s">
        <v>264</v>
      </c>
      <c r="R43" s="96">
        <v>33</v>
      </c>
      <c r="S43" s="45" t="s">
        <v>264</v>
      </c>
      <c r="T43" s="25">
        <v>27</v>
      </c>
      <c r="U43" s="25">
        <v>1</v>
      </c>
      <c r="V43" s="25">
        <v>0</v>
      </c>
      <c r="W43" s="25">
        <v>1</v>
      </c>
      <c r="X43" s="46">
        <v>0</v>
      </c>
      <c r="Y43" s="76" t="s">
        <v>66</v>
      </c>
      <c r="Z43" s="77">
        <v>29</v>
      </c>
      <c r="AA43" s="77">
        <v>13</v>
      </c>
      <c r="AB43" s="77">
        <v>14</v>
      </c>
      <c r="AC43" s="77">
        <v>27</v>
      </c>
      <c r="AD43" s="81">
        <v>6</v>
      </c>
      <c r="AE43" s="84" t="s">
        <v>66</v>
      </c>
      <c r="AF43" s="144">
        <v>26</v>
      </c>
      <c r="AG43" s="144">
        <v>1</v>
      </c>
      <c r="AH43" s="144">
        <v>4</v>
      </c>
      <c r="AI43" s="144">
        <v>5</v>
      </c>
      <c r="AJ43" s="81">
        <v>6</v>
      </c>
      <c r="AK43" s="109" t="s">
        <v>66</v>
      </c>
      <c r="AL43" s="144">
        <v>28</v>
      </c>
      <c r="AM43" s="144">
        <v>0</v>
      </c>
      <c r="AN43" s="144">
        <v>0</v>
      </c>
      <c r="AO43" s="144">
        <v>0</v>
      </c>
      <c r="AP43" s="81">
        <v>0</v>
      </c>
      <c r="AQ43" s="156" t="s">
        <v>66</v>
      </c>
      <c r="AR43" s="157">
        <v>26</v>
      </c>
      <c r="AS43" s="157">
        <v>0</v>
      </c>
      <c r="AT43" s="157">
        <v>2</v>
      </c>
      <c r="AU43" s="157">
        <v>2</v>
      </c>
      <c r="AV43" s="157">
        <v>3</v>
      </c>
      <c r="AW43" s="161"/>
      <c r="AX43" s="156"/>
      <c r="AY43" s="156"/>
      <c r="AZ43" s="156"/>
      <c r="BA43" s="156"/>
      <c r="BB43" s="156"/>
    </row>
    <row r="44" spans="1:60" ht="15" customHeight="1" x14ac:dyDescent="0.25">
      <c r="A44" s="144" t="str">
        <f t="shared" si="7"/>
        <v/>
      </c>
      <c r="C44" s="32">
        <v>3006</v>
      </c>
      <c r="D44" t="s">
        <v>53</v>
      </c>
      <c r="E44" t="s">
        <v>81</v>
      </c>
      <c r="F44" s="51">
        <f t="shared" si="2"/>
        <v>169</v>
      </c>
      <c r="G44" s="158">
        <f t="shared" si="3"/>
        <v>10</v>
      </c>
      <c r="H44" s="158">
        <f t="shared" si="4"/>
        <v>8</v>
      </c>
      <c r="I44" s="158">
        <f t="shared" si="5"/>
        <v>18</v>
      </c>
      <c r="J44" s="105">
        <f t="shared" si="1"/>
        <v>0.10650887573964497</v>
      </c>
      <c r="K44" s="158">
        <f t="shared" si="6"/>
        <v>9</v>
      </c>
      <c r="L44" s="88"/>
      <c r="M44" s="89"/>
      <c r="N44" s="89"/>
      <c r="O44" s="89"/>
      <c r="P44" s="89"/>
      <c r="Q44" s="107" t="s">
        <v>264</v>
      </c>
      <c r="R44" s="96">
        <v>33</v>
      </c>
      <c r="S44" s="45" t="s">
        <v>264</v>
      </c>
      <c r="T44" s="25">
        <v>27</v>
      </c>
      <c r="U44" s="25">
        <v>2</v>
      </c>
      <c r="V44" s="25">
        <v>1</v>
      </c>
      <c r="W44" s="25">
        <v>3</v>
      </c>
      <c r="X44" s="46">
        <v>0</v>
      </c>
      <c r="Y44" s="76" t="s">
        <v>66</v>
      </c>
      <c r="Z44" s="77">
        <v>29</v>
      </c>
      <c r="AA44" s="77">
        <v>3</v>
      </c>
      <c r="AB44" s="77">
        <v>2</v>
      </c>
      <c r="AC44" s="77">
        <v>5</v>
      </c>
      <c r="AD44" s="81">
        <v>0</v>
      </c>
      <c r="AE44" s="84" t="s">
        <v>66</v>
      </c>
      <c r="AF44" s="110">
        <v>26</v>
      </c>
      <c r="AG44" s="110">
        <v>4</v>
      </c>
      <c r="AH44" s="110">
        <v>2</v>
      </c>
      <c r="AI44" s="110">
        <v>6</v>
      </c>
      <c r="AJ44" s="81">
        <v>3</v>
      </c>
      <c r="AK44" s="109" t="s">
        <v>66</v>
      </c>
      <c r="AL44" s="110">
        <v>28</v>
      </c>
      <c r="AM44" s="110">
        <v>1</v>
      </c>
      <c r="AN44" s="110">
        <v>1</v>
      </c>
      <c r="AO44" s="110">
        <v>2</v>
      </c>
      <c r="AP44" s="81">
        <v>0</v>
      </c>
      <c r="AQ44" s="156" t="s">
        <v>66</v>
      </c>
      <c r="AR44" s="157">
        <v>26</v>
      </c>
      <c r="AS44" s="157">
        <v>0</v>
      </c>
      <c r="AT44" s="157">
        <v>2</v>
      </c>
      <c r="AU44" s="157">
        <v>2</v>
      </c>
      <c r="AV44" s="157">
        <v>6</v>
      </c>
      <c r="AW44" s="161"/>
      <c r="AX44" s="156"/>
      <c r="AY44" s="156"/>
      <c r="AZ44" s="156"/>
      <c r="BA44" s="156"/>
      <c r="BB44" s="156"/>
    </row>
    <row r="45" spans="1:60" ht="15" customHeight="1" x14ac:dyDescent="0.25">
      <c r="A45" s="144" t="str">
        <f t="shared" si="7"/>
        <v/>
      </c>
      <c r="C45" s="32">
        <v>3027</v>
      </c>
      <c r="D45" s="126" t="s">
        <v>463</v>
      </c>
      <c r="E45" s="126" t="s">
        <v>464</v>
      </c>
      <c r="F45" s="51">
        <f t="shared" si="2"/>
        <v>46</v>
      </c>
      <c r="G45" s="158">
        <f t="shared" si="3"/>
        <v>3</v>
      </c>
      <c r="H45" s="158">
        <f t="shared" si="4"/>
        <v>3</v>
      </c>
      <c r="I45" s="158">
        <f t="shared" si="5"/>
        <v>6</v>
      </c>
      <c r="J45" s="105">
        <f t="shared" si="1"/>
        <v>0.13043478260869565</v>
      </c>
      <c r="K45" s="158">
        <f t="shared" si="6"/>
        <v>12</v>
      </c>
      <c r="L45" s="101"/>
      <c r="M45" s="89"/>
      <c r="N45" s="89"/>
      <c r="O45" s="89"/>
      <c r="P45" s="89"/>
      <c r="Q45" s="107"/>
      <c r="R45" s="89"/>
      <c r="Y45" s="76"/>
      <c r="Z45" s="77"/>
      <c r="AA45" s="77"/>
      <c r="AB45" s="77"/>
      <c r="AC45" s="77"/>
      <c r="AE45" s="84"/>
      <c r="AF45" s="144"/>
      <c r="AG45" s="144"/>
      <c r="AH45" s="144"/>
      <c r="AI45" s="144"/>
      <c r="AK45" s="109"/>
      <c r="AL45" s="144"/>
      <c r="AM45" s="144"/>
      <c r="AN45" s="144"/>
      <c r="AO45" s="144"/>
      <c r="AQ45" s="156" t="s">
        <v>66</v>
      </c>
      <c r="AR45" s="157">
        <v>26</v>
      </c>
      <c r="AS45" s="157">
        <v>3</v>
      </c>
      <c r="AT45" s="157">
        <v>3</v>
      </c>
      <c r="AU45" s="157">
        <v>6</v>
      </c>
      <c r="AV45" s="157">
        <v>12</v>
      </c>
      <c r="AW45" s="161" t="str">
        <f>INDEX(PlayerTable!C:C,MATCH(C45,PlayerTable!E:E,0))</f>
        <v>Blades of Steel</v>
      </c>
      <c r="AX45" s="156">
        <f>COUNT(Goalies!J$53:J$80)</f>
        <v>20</v>
      </c>
      <c r="AY45" s="156">
        <f>INDEX(PlayerTable!I:I,MATCH(C45,PlayerTable!E:E,0))</f>
        <v>0</v>
      </c>
      <c r="AZ45" s="156">
        <f>INDEX(PlayerTable!J:J,MATCH(C45,PlayerTable!E:E,0))</f>
        <v>0</v>
      </c>
      <c r="BA45" s="156">
        <f>INDEX(PlayerTable!K:K,MATCH(C45,PlayerTable!E:E,0))</f>
        <v>0</v>
      </c>
      <c r="BB45" s="156">
        <f>IF(INDEX(PlayerTable!L:L,MATCH(C45,PlayerTable!E:E,0))="", 0, INDEX(PlayerTable!L:L,MATCH(C45,PlayerTable!E:E,0)))</f>
        <v>0</v>
      </c>
    </row>
    <row r="46" spans="1:60" ht="15" customHeight="1" x14ac:dyDescent="0.25">
      <c r="A46" s="144" t="str">
        <f t="shared" si="7"/>
        <v/>
      </c>
      <c r="C46" s="127">
        <v>3022</v>
      </c>
      <c r="D46" s="126" t="s">
        <v>75</v>
      </c>
      <c r="E46" s="126" t="s">
        <v>438</v>
      </c>
      <c r="F46" s="51">
        <f t="shared" si="2"/>
        <v>74</v>
      </c>
      <c r="G46" s="158">
        <f t="shared" si="3"/>
        <v>11</v>
      </c>
      <c r="H46" s="158">
        <f t="shared" si="4"/>
        <v>8</v>
      </c>
      <c r="I46" s="158">
        <f t="shared" si="5"/>
        <v>19</v>
      </c>
      <c r="J46" s="105">
        <f t="shared" si="1"/>
        <v>0.25675675675675674</v>
      </c>
      <c r="K46" s="158">
        <f t="shared" si="6"/>
        <v>3</v>
      </c>
      <c r="L46" s="101"/>
      <c r="M46" s="89"/>
      <c r="N46" s="89"/>
      <c r="O46" s="89"/>
      <c r="P46" s="89"/>
      <c r="Q46" s="107"/>
      <c r="R46" s="89"/>
      <c r="Y46" s="76"/>
      <c r="Z46" s="85"/>
      <c r="AA46" s="85"/>
      <c r="AB46" s="85"/>
      <c r="AC46" s="85"/>
      <c r="AE46" s="84"/>
      <c r="AF46" s="144"/>
      <c r="AG46" s="144"/>
      <c r="AH46" s="144"/>
      <c r="AI46" s="144"/>
      <c r="AK46" s="109" t="s">
        <v>66</v>
      </c>
      <c r="AL46" s="144">
        <v>28</v>
      </c>
      <c r="AM46" s="144">
        <v>9</v>
      </c>
      <c r="AN46" s="144">
        <v>5</v>
      </c>
      <c r="AO46" s="144">
        <v>14</v>
      </c>
      <c r="AP46" s="81">
        <v>0</v>
      </c>
      <c r="AQ46" s="156" t="s">
        <v>66</v>
      </c>
      <c r="AR46" s="157">
        <v>26</v>
      </c>
      <c r="AS46" s="157">
        <v>2</v>
      </c>
      <c r="AT46" s="157">
        <v>3</v>
      </c>
      <c r="AU46" s="157">
        <v>5</v>
      </c>
      <c r="AV46" s="157">
        <v>3</v>
      </c>
      <c r="AW46" s="161" t="str">
        <f>INDEX(PlayerTable!C:C,MATCH(C46,PlayerTable!E:E,0))</f>
        <v>Blades of Steel</v>
      </c>
      <c r="AX46" s="156">
        <f>COUNT(Goalies!J$53:J$80)</f>
        <v>20</v>
      </c>
      <c r="AY46" s="156">
        <f>INDEX(PlayerTable!I:I,MATCH(C46,PlayerTable!E:E,0))</f>
        <v>0</v>
      </c>
      <c r="AZ46" s="156">
        <f>INDEX(PlayerTable!J:J,MATCH(C46,PlayerTable!E:E,0))</f>
        <v>0</v>
      </c>
      <c r="BA46" s="156">
        <f>INDEX(PlayerTable!K:K,MATCH(C46,PlayerTable!E:E,0))</f>
        <v>0</v>
      </c>
      <c r="BB46" s="156">
        <f>IF(INDEX(PlayerTable!L:L,MATCH(C46,PlayerTable!E:E,0))="", 0, INDEX(PlayerTable!L:L,MATCH(C46,PlayerTable!E:E,0)))</f>
        <v>0</v>
      </c>
    </row>
    <row r="47" spans="1:60" ht="15" customHeight="1" x14ac:dyDescent="0.25">
      <c r="A47" s="144" t="str">
        <f t="shared" si="7"/>
        <v/>
      </c>
      <c r="B47" s="85" t="s">
        <v>280</v>
      </c>
      <c r="C47" s="32">
        <v>3011</v>
      </c>
      <c r="D47" t="s">
        <v>72</v>
      </c>
      <c r="E47" t="s">
        <v>85</v>
      </c>
      <c r="F47" s="51">
        <f t="shared" si="2"/>
        <v>189</v>
      </c>
      <c r="G47" s="158">
        <f t="shared" si="3"/>
        <v>66</v>
      </c>
      <c r="H47" s="158">
        <f t="shared" si="4"/>
        <v>42</v>
      </c>
      <c r="I47" s="158">
        <f t="shared" si="5"/>
        <v>108</v>
      </c>
      <c r="J47" s="105">
        <f t="shared" si="1"/>
        <v>0.5714285714285714</v>
      </c>
      <c r="K47" s="158">
        <f t="shared" si="6"/>
        <v>76</v>
      </c>
      <c r="L47" s="88"/>
      <c r="M47" s="89"/>
      <c r="N47" s="89"/>
      <c r="O47" s="89"/>
      <c r="P47" s="89"/>
      <c r="Q47" s="107" t="s">
        <v>264</v>
      </c>
      <c r="R47" s="96">
        <v>33</v>
      </c>
      <c r="S47" s="45" t="s">
        <v>264</v>
      </c>
      <c r="T47" s="25">
        <v>27</v>
      </c>
      <c r="U47" s="25">
        <v>11</v>
      </c>
      <c r="V47" s="25">
        <v>5</v>
      </c>
      <c r="W47" s="25">
        <v>16</v>
      </c>
      <c r="X47" s="46">
        <v>12</v>
      </c>
      <c r="Y47" s="76" t="s">
        <v>66</v>
      </c>
      <c r="Z47" s="77">
        <v>29</v>
      </c>
      <c r="AA47" s="77">
        <v>0</v>
      </c>
      <c r="AB47" s="77">
        <v>4</v>
      </c>
      <c r="AC47" s="77">
        <v>4</v>
      </c>
      <c r="AD47" s="81">
        <v>3</v>
      </c>
      <c r="AE47" s="84" t="s">
        <v>66</v>
      </c>
      <c r="AF47" s="144">
        <v>26</v>
      </c>
      <c r="AG47" s="144">
        <v>27</v>
      </c>
      <c r="AH47" s="144">
        <v>15</v>
      </c>
      <c r="AI47" s="144">
        <v>42</v>
      </c>
      <c r="AJ47" s="81">
        <v>12</v>
      </c>
      <c r="AK47" s="109" t="s">
        <v>66</v>
      </c>
      <c r="AL47" s="144">
        <v>28</v>
      </c>
      <c r="AM47" s="144">
        <v>16</v>
      </c>
      <c r="AN47" s="144">
        <v>6</v>
      </c>
      <c r="AO47" s="144">
        <v>22</v>
      </c>
      <c r="AP47" s="81">
        <v>15</v>
      </c>
      <c r="AQ47" s="156" t="s">
        <v>66</v>
      </c>
      <c r="AR47" s="157">
        <v>26</v>
      </c>
      <c r="AS47" s="157">
        <v>12</v>
      </c>
      <c r="AT47" s="157">
        <v>12</v>
      </c>
      <c r="AU47" s="157">
        <v>24</v>
      </c>
      <c r="AV47" s="157">
        <v>34</v>
      </c>
      <c r="AW47" s="161" t="str">
        <f>INDEX(PlayerTable!C:C,MATCH(C47,PlayerTable!E:E,0))</f>
        <v>Blades of Steel</v>
      </c>
      <c r="AX47" s="156">
        <f>COUNT(Goalies!J$53:J$80)</f>
        <v>20</v>
      </c>
      <c r="AY47" s="156">
        <f>INDEX(PlayerTable!I:I,MATCH(C47,PlayerTable!E:E,0))</f>
        <v>0</v>
      </c>
      <c r="AZ47" s="156">
        <f>INDEX(PlayerTable!J:J,MATCH(C47,PlayerTable!E:E,0))</f>
        <v>0</v>
      </c>
      <c r="BA47" s="156">
        <f>INDEX(PlayerTable!K:K,MATCH(C47,PlayerTable!E:E,0))</f>
        <v>0</v>
      </c>
      <c r="BB47" s="156">
        <f>IF(INDEX(PlayerTable!L:L,MATCH(C47,PlayerTable!E:E,0))="", 0, INDEX(PlayerTable!L:L,MATCH(C47,PlayerTable!E:E,0)))</f>
        <v>0</v>
      </c>
    </row>
    <row r="48" spans="1:60" s="7" customFormat="1" ht="15" customHeight="1" x14ac:dyDescent="0.25">
      <c r="A48" s="144" t="str">
        <f t="shared" si="7"/>
        <v/>
      </c>
      <c r="B48" s="85"/>
      <c r="C48" s="32">
        <v>3028</v>
      </c>
      <c r="D48" s="126" t="s">
        <v>74</v>
      </c>
      <c r="E48" s="126" t="s">
        <v>447</v>
      </c>
      <c r="F48" s="51">
        <f t="shared" si="2"/>
        <v>26</v>
      </c>
      <c r="G48" s="158">
        <f t="shared" si="3"/>
        <v>5</v>
      </c>
      <c r="H48" s="158">
        <f t="shared" si="4"/>
        <v>0</v>
      </c>
      <c r="I48" s="158">
        <f t="shared" si="5"/>
        <v>5</v>
      </c>
      <c r="J48" s="105">
        <f t="shared" si="1"/>
        <v>0.19230769230769232</v>
      </c>
      <c r="K48" s="158">
        <f t="shared" si="6"/>
        <v>12</v>
      </c>
      <c r="L48" s="101"/>
      <c r="M48" s="89"/>
      <c r="N48" s="89"/>
      <c r="O48" s="89"/>
      <c r="P48" s="89"/>
      <c r="Q48" s="107"/>
      <c r="R48" s="89"/>
      <c r="S48" s="45"/>
      <c r="T48" s="25"/>
      <c r="U48" s="25"/>
      <c r="V48" s="25"/>
      <c r="W48" s="25"/>
      <c r="X48" s="46"/>
      <c r="Y48" s="76"/>
      <c r="Z48" s="77"/>
      <c r="AA48" s="77"/>
      <c r="AB48" s="77"/>
      <c r="AC48" s="77"/>
      <c r="AD48" s="81"/>
      <c r="AE48" s="84"/>
      <c r="AF48" s="110"/>
      <c r="AG48" s="110"/>
      <c r="AH48" s="110"/>
      <c r="AI48" s="110"/>
      <c r="AJ48" s="81"/>
      <c r="AK48" s="109"/>
      <c r="AL48" s="110"/>
      <c r="AM48" s="110"/>
      <c r="AN48" s="110"/>
      <c r="AO48" s="110"/>
      <c r="AP48" s="81"/>
      <c r="AQ48" s="156" t="s">
        <v>66</v>
      </c>
      <c r="AR48" s="157">
        <v>26</v>
      </c>
      <c r="AS48" s="157">
        <v>5</v>
      </c>
      <c r="AT48" s="157">
        <v>0</v>
      </c>
      <c r="AU48" s="157">
        <v>5</v>
      </c>
      <c r="AV48" s="157">
        <v>12</v>
      </c>
      <c r="AW48" s="161"/>
      <c r="AX48" s="156"/>
      <c r="AY48" s="156"/>
      <c r="AZ48" s="156"/>
      <c r="BA48" s="156"/>
      <c r="BB48" s="156"/>
      <c r="BC48" s="161"/>
      <c r="BH48" s="103"/>
    </row>
    <row r="49" spans="1:60" s="7" customFormat="1" ht="15" customHeight="1" x14ac:dyDescent="0.25">
      <c r="A49" s="144" t="str">
        <f t="shared" si="7"/>
        <v/>
      </c>
      <c r="B49" s="85"/>
      <c r="C49" s="32">
        <v>3029</v>
      </c>
      <c r="D49" s="126" t="s">
        <v>520</v>
      </c>
      <c r="E49" s="126" t="s">
        <v>521</v>
      </c>
      <c r="F49" s="51">
        <f t="shared" si="2"/>
        <v>46</v>
      </c>
      <c r="G49" s="158">
        <f t="shared" si="3"/>
        <v>0</v>
      </c>
      <c r="H49" s="158">
        <f t="shared" si="4"/>
        <v>0</v>
      </c>
      <c r="I49" s="158">
        <f t="shared" si="5"/>
        <v>0</v>
      </c>
      <c r="J49" s="105">
        <f t="shared" si="1"/>
        <v>0</v>
      </c>
      <c r="K49" s="158">
        <f t="shared" si="6"/>
        <v>0</v>
      </c>
      <c r="L49" s="101"/>
      <c r="M49" s="89"/>
      <c r="N49" s="89"/>
      <c r="O49" s="89"/>
      <c r="P49" s="89"/>
      <c r="Q49" s="107"/>
      <c r="R49" s="89"/>
      <c r="S49" s="45"/>
      <c r="T49" s="25"/>
      <c r="U49" s="25"/>
      <c r="V49" s="25"/>
      <c r="W49" s="25"/>
      <c r="X49" s="46"/>
      <c r="Y49" s="76"/>
      <c r="Z49" s="77"/>
      <c r="AA49" s="77"/>
      <c r="AB49" s="77"/>
      <c r="AC49" s="77"/>
      <c r="AD49" s="81"/>
      <c r="AE49" s="84"/>
      <c r="AF49" s="144"/>
      <c r="AG49" s="144"/>
      <c r="AH49" s="144"/>
      <c r="AI49" s="144"/>
      <c r="AJ49" s="81"/>
      <c r="AK49" s="109"/>
      <c r="AL49" s="144"/>
      <c r="AM49" s="144"/>
      <c r="AN49" s="144"/>
      <c r="AO49" s="144"/>
      <c r="AP49" s="81"/>
      <c r="AQ49" s="156" t="s">
        <v>66</v>
      </c>
      <c r="AR49" s="157">
        <v>26</v>
      </c>
      <c r="AS49" s="157">
        <v>0</v>
      </c>
      <c r="AT49" s="157">
        <v>0</v>
      </c>
      <c r="AU49" s="157">
        <v>0</v>
      </c>
      <c r="AV49" s="157">
        <v>0</v>
      </c>
      <c r="AW49" s="161" t="str">
        <f>INDEX(PlayerTable!C:C,MATCH(C49,PlayerTable!E:E,0))</f>
        <v>Blades of Steel</v>
      </c>
      <c r="AX49" s="156">
        <f>COUNT(Goalies!J$53:J$80)</f>
        <v>20</v>
      </c>
      <c r="AY49" s="156">
        <f>INDEX(PlayerTable!I:I,MATCH(C49,PlayerTable!E:E,0))</f>
        <v>0</v>
      </c>
      <c r="AZ49" s="156">
        <f>INDEX(PlayerTable!J:J,MATCH(C49,PlayerTable!E:E,0))</f>
        <v>0</v>
      </c>
      <c r="BA49" s="156">
        <f>INDEX(PlayerTable!K:K,MATCH(C49,PlayerTable!E:E,0))</f>
        <v>0</v>
      </c>
      <c r="BB49" s="156">
        <f>IF(INDEX(PlayerTable!L:L,MATCH(C49,PlayerTable!E:E,0))="", 0, INDEX(PlayerTable!L:L,MATCH(C49,PlayerTable!E:E,0)))</f>
        <v>0</v>
      </c>
      <c r="BC49" s="161"/>
      <c r="BH49" s="103"/>
    </row>
    <row r="50" spans="1:60" ht="15" customHeight="1" x14ac:dyDescent="0.25">
      <c r="A50" s="144" t="str">
        <f t="shared" si="7"/>
        <v/>
      </c>
      <c r="C50" s="127">
        <v>3024</v>
      </c>
      <c r="D50" s="126" t="s">
        <v>43</v>
      </c>
      <c r="E50" s="126" t="s">
        <v>441</v>
      </c>
      <c r="F50" s="51">
        <f t="shared" si="2"/>
        <v>74</v>
      </c>
      <c r="G50" s="158">
        <f t="shared" si="3"/>
        <v>7</v>
      </c>
      <c r="H50" s="158">
        <f t="shared" si="4"/>
        <v>4</v>
      </c>
      <c r="I50" s="158">
        <f t="shared" si="5"/>
        <v>11</v>
      </c>
      <c r="J50" s="105">
        <f t="shared" si="1"/>
        <v>0.14864864864864866</v>
      </c>
      <c r="K50" s="158">
        <f t="shared" si="6"/>
        <v>6</v>
      </c>
      <c r="L50" s="101"/>
      <c r="M50" s="89"/>
      <c r="N50" s="89"/>
      <c r="O50" s="89"/>
      <c r="P50" s="89"/>
      <c r="Q50" s="107"/>
      <c r="R50" s="89"/>
      <c r="Y50" s="76"/>
      <c r="Z50" s="144"/>
      <c r="AA50" s="144"/>
      <c r="AB50" s="144"/>
      <c r="AC50" s="144"/>
      <c r="AE50" s="84"/>
      <c r="AF50" s="144"/>
      <c r="AG50" s="144"/>
      <c r="AH50" s="144"/>
      <c r="AI50" s="144"/>
      <c r="AK50" s="109" t="s">
        <v>66</v>
      </c>
      <c r="AL50" s="144">
        <v>28</v>
      </c>
      <c r="AM50" s="144">
        <v>6</v>
      </c>
      <c r="AN50" s="144">
        <v>1</v>
      </c>
      <c r="AO50" s="144">
        <v>7</v>
      </c>
      <c r="AP50" s="81">
        <v>3</v>
      </c>
      <c r="AQ50" s="156" t="s">
        <v>66</v>
      </c>
      <c r="AR50" s="157">
        <v>26</v>
      </c>
      <c r="AS50" s="157">
        <v>1</v>
      </c>
      <c r="AT50" s="157">
        <v>3</v>
      </c>
      <c r="AU50" s="157">
        <v>4</v>
      </c>
      <c r="AV50" s="157">
        <v>3</v>
      </c>
      <c r="AW50" s="161" t="str">
        <f>INDEX(PlayerTable!C:C,MATCH(C50,PlayerTable!E:E,0))</f>
        <v>Blades of Steel</v>
      </c>
      <c r="AX50" s="156">
        <f>COUNT(Goalies!J$53:J$80)</f>
        <v>20</v>
      </c>
      <c r="AY50" s="156">
        <f>INDEX(PlayerTable!I:I,MATCH(C50,PlayerTable!E:E,0))</f>
        <v>0</v>
      </c>
      <c r="AZ50" s="156">
        <f>INDEX(PlayerTable!J:J,MATCH(C50,PlayerTable!E:E,0))</f>
        <v>0</v>
      </c>
      <c r="BA50" s="156">
        <f>INDEX(PlayerTable!K:K,MATCH(C50,PlayerTable!E:E,0))</f>
        <v>0</v>
      </c>
      <c r="BB50" s="156">
        <f>IF(INDEX(PlayerTable!L:L,MATCH(C50,PlayerTable!E:E,0))="", 0, INDEX(PlayerTable!L:L,MATCH(C50,PlayerTable!E:E,0)))</f>
        <v>0</v>
      </c>
    </row>
    <row r="51" spans="1:60" ht="15" customHeight="1" x14ac:dyDescent="0.25">
      <c r="A51" s="144" t="str">
        <f t="shared" si="7"/>
        <v/>
      </c>
      <c r="C51" s="32">
        <v>3014</v>
      </c>
      <c r="D51" s="137" t="s">
        <v>74</v>
      </c>
      <c r="E51" s="137" t="s">
        <v>88</v>
      </c>
      <c r="F51" s="51">
        <f t="shared" si="2"/>
        <v>162</v>
      </c>
      <c r="G51" s="158">
        <f t="shared" si="3"/>
        <v>25</v>
      </c>
      <c r="H51" s="158">
        <f t="shared" si="4"/>
        <v>21</v>
      </c>
      <c r="I51" s="158">
        <f t="shared" si="5"/>
        <v>46</v>
      </c>
      <c r="J51" s="105">
        <f t="shared" si="1"/>
        <v>0.2839506172839506</v>
      </c>
      <c r="K51" s="158">
        <f t="shared" si="6"/>
        <v>61</v>
      </c>
      <c r="L51" s="101"/>
      <c r="M51" s="89"/>
      <c r="N51" s="89"/>
      <c r="O51" s="89"/>
      <c r="P51" s="89"/>
      <c r="Q51" s="146" t="s">
        <v>264</v>
      </c>
      <c r="R51" s="96">
        <v>33</v>
      </c>
      <c r="Y51" s="76" t="s">
        <v>66</v>
      </c>
      <c r="Z51" s="144">
        <v>29</v>
      </c>
      <c r="AA51" s="144">
        <v>2</v>
      </c>
      <c r="AB51" s="144">
        <v>6</v>
      </c>
      <c r="AC51" s="144">
        <v>8</v>
      </c>
      <c r="AD51" s="81">
        <v>12</v>
      </c>
      <c r="AE51" s="84" t="s">
        <v>66</v>
      </c>
      <c r="AF51" s="144">
        <v>26</v>
      </c>
      <c r="AG51" s="144">
        <v>10</v>
      </c>
      <c r="AH51" s="144">
        <v>8</v>
      </c>
      <c r="AI51" s="144">
        <v>18</v>
      </c>
      <c r="AJ51" s="81">
        <v>9</v>
      </c>
      <c r="AK51" s="109" t="s">
        <v>66</v>
      </c>
      <c r="AL51" s="144">
        <v>28</v>
      </c>
      <c r="AM51" s="144">
        <v>10</v>
      </c>
      <c r="AN51" s="144">
        <v>5</v>
      </c>
      <c r="AO51" s="144">
        <v>15</v>
      </c>
      <c r="AP51" s="81">
        <v>22</v>
      </c>
      <c r="AQ51" s="156" t="s">
        <v>66</v>
      </c>
      <c r="AR51" s="157">
        <v>26</v>
      </c>
      <c r="AS51" s="157">
        <v>3</v>
      </c>
      <c r="AT51" s="157">
        <v>2</v>
      </c>
      <c r="AU51" s="157">
        <v>5</v>
      </c>
      <c r="AV51" s="157">
        <v>18</v>
      </c>
      <c r="AW51" s="161" t="str">
        <f>INDEX(PlayerTable!C:C,MATCH(C51,PlayerTable!E:E,0))</f>
        <v>Blades of Steel</v>
      </c>
      <c r="AX51" s="156">
        <f>COUNT(Goalies!J$53:J$80)</f>
        <v>20</v>
      </c>
      <c r="AY51" s="156">
        <f>INDEX(PlayerTable!I:I,MATCH(C51,PlayerTable!E:E,0))</f>
        <v>0</v>
      </c>
      <c r="AZ51" s="156">
        <f>INDEX(PlayerTable!J:J,MATCH(C51,PlayerTable!E:E,0))</f>
        <v>0</v>
      </c>
      <c r="BA51" s="156">
        <f>INDEX(PlayerTable!K:K,MATCH(C51,PlayerTable!E:E,0))</f>
        <v>0</v>
      </c>
      <c r="BB51" s="156">
        <f>IF(INDEX(PlayerTable!L:L,MATCH(C51,PlayerTable!E:E,0))="", 0, INDEX(PlayerTable!L:L,MATCH(C51,PlayerTable!E:E,0)))</f>
        <v>0</v>
      </c>
    </row>
    <row r="52" spans="1:60" ht="15" customHeight="1" x14ac:dyDescent="0.25">
      <c r="A52" s="144" t="str">
        <f t="shared" si="7"/>
        <v/>
      </c>
      <c r="C52" s="32">
        <v>3030</v>
      </c>
      <c r="D52" s="126" t="s">
        <v>457</v>
      </c>
      <c r="E52" s="126" t="s">
        <v>458</v>
      </c>
      <c r="F52" s="51">
        <f t="shared" si="2"/>
        <v>26</v>
      </c>
      <c r="G52" s="158">
        <f t="shared" si="3"/>
        <v>7</v>
      </c>
      <c r="H52" s="158">
        <f t="shared" si="4"/>
        <v>4</v>
      </c>
      <c r="I52" s="158">
        <f t="shared" si="5"/>
        <v>11</v>
      </c>
      <c r="J52" s="105">
        <f t="shared" si="1"/>
        <v>0.42307692307692307</v>
      </c>
      <c r="K52" s="158">
        <f t="shared" si="6"/>
        <v>3</v>
      </c>
      <c r="L52" s="101"/>
      <c r="M52" s="89"/>
      <c r="N52" s="89"/>
      <c r="O52" s="89"/>
      <c r="P52" s="89"/>
      <c r="Q52" s="107"/>
      <c r="R52" s="89"/>
      <c r="Y52" s="76"/>
      <c r="Z52" s="77"/>
      <c r="AA52" s="77"/>
      <c r="AB52" s="77"/>
      <c r="AC52" s="77"/>
      <c r="AE52" s="84"/>
      <c r="AF52" s="144"/>
      <c r="AG52" s="144"/>
      <c r="AH52" s="144"/>
      <c r="AI52" s="144"/>
      <c r="AK52" s="109"/>
      <c r="AL52" s="144"/>
      <c r="AM52" s="144"/>
      <c r="AN52" s="144"/>
      <c r="AO52" s="144"/>
      <c r="AQ52" s="156" t="s">
        <v>66</v>
      </c>
      <c r="AR52" s="157">
        <v>26</v>
      </c>
      <c r="AS52" s="157">
        <v>7</v>
      </c>
      <c r="AT52" s="157">
        <v>4</v>
      </c>
      <c r="AU52" s="157">
        <v>11</v>
      </c>
      <c r="AV52" s="157">
        <v>3</v>
      </c>
      <c r="AW52" s="161"/>
      <c r="AX52" s="156"/>
      <c r="AY52" s="156"/>
      <c r="AZ52" s="156"/>
      <c r="BA52" s="156"/>
      <c r="BB52" s="156"/>
    </row>
    <row r="53" spans="1:60" ht="15" customHeight="1" x14ac:dyDescent="0.25">
      <c r="A53" s="144" t="str">
        <f t="shared" si="7"/>
        <v/>
      </c>
      <c r="C53" s="127">
        <v>3023</v>
      </c>
      <c r="D53" s="126" t="s">
        <v>439</v>
      </c>
      <c r="E53" s="126" t="s">
        <v>440</v>
      </c>
      <c r="F53" s="51">
        <f t="shared" si="2"/>
        <v>54</v>
      </c>
      <c r="G53" s="158">
        <f t="shared" si="3"/>
        <v>56</v>
      </c>
      <c r="H53" s="158">
        <f t="shared" si="4"/>
        <v>13</v>
      </c>
      <c r="I53" s="158">
        <f t="shared" si="5"/>
        <v>69</v>
      </c>
      <c r="J53" s="105">
        <f t="shared" si="1"/>
        <v>1.2777777777777777</v>
      </c>
      <c r="K53" s="158">
        <f t="shared" si="6"/>
        <v>33</v>
      </c>
      <c r="L53" s="101"/>
      <c r="M53" s="89"/>
      <c r="N53" s="89"/>
      <c r="O53" s="89"/>
      <c r="P53" s="89"/>
      <c r="Q53" s="107"/>
      <c r="R53" s="89"/>
      <c r="Y53" s="76"/>
      <c r="Z53" s="77"/>
      <c r="AA53" s="77"/>
      <c r="AB53" s="77"/>
      <c r="AC53" s="77"/>
      <c r="AE53" s="84"/>
      <c r="AK53" s="109" t="s">
        <v>66</v>
      </c>
      <c r="AL53" s="110">
        <v>28</v>
      </c>
      <c r="AM53" s="110">
        <v>26</v>
      </c>
      <c r="AN53" s="110">
        <v>4</v>
      </c>
      <c r="AO53" s="110">
        <v>30</v>
      </c>
      <c r="AP53" s="81">
        <v>24</v>
      </c>
      <c r="AQ53" s="156" t="s">
        <v>66</v>
      </c>
      <c r="AR53" s="157">
        <v>26</v>
      </c>
      <c r="AS53" s="157">
        <v>30</v>
      </c>
      <c r="AT53" s="157">
        <v>9</v>
      </c>
      <c r="AU53" s="157">
        <v>39</v>
      </c>
      <c r="AV53" s="157">
        <v>9</v>
      </c>
      <c r="AW53" s="161"/>
      <c r="AX53" s="156"/>
      <c r="AY53" s="156"/>
      <c r="AZ53" s="156"/>
      <c r="BA53" s="156"/>
      <c r="BB53" s="156"/>
    </row>
    <row r="54" spans="1:60" ht="15" customHeight="1" x14ac:dyDescent="0.25">
      <c r="A54" s="144" t="str">
        <f t="shared" si="7"/>
        <v/>
      </c>
      <c r="C54" s="32">
        <v>8001</v>
      </c>
      <c r="D54" s="68" t="s">
        <v>196</v>
      </c>
      <c r="E54" s="68" t="s">
        <v>197</v>
      </c>
      <c r="F54" s="51">
        <f t="shared" si="2"/>
        <v>189</v>
      </c>
      <c r="G54" s="158">
        <f t="shared" si="3"/>
        <v>4</v>
      </c>
      <c r="H54" s="158">
        <f t="shared" si="4"/>
        <v>15</v>
      </c>
      <c r="I54" s="158">
        <f t="shared" si="5"/>
        <v>19</v>
      </c>
      <c r="J54" s="105">
        <f t="shared" si="1"/>
        <v>0.10052910052910052</v>
      </c>
      <c r="K54" s="158">
        <f t="shared" si="6"/>
        <v>21</v>
      </c>
      <c r="L54" s="88"/>
      <c r="M54" s="89"/>
      <c r="N54" s="89"/>
      <c r="O54" s="89"/>
      <c r="P54" s="89"/>
      <c r="Q54" s="107" t="s">
        <v>339</v>
      </c>
      <c r="R54" s="96">
        <v>33</v>
      </c>
      <c r="S54" s="45" t="s">
        <v>183</v>
      </c>
      <c r="T54" s="25">
        <v>27</v>
      </c>
      <c r="U54" s="25">
        <v>2</v>
      </c>
      <c r="V54" s="25">
        <v>1</v>
      </c>
      <c r="W54" s="25">
        <v>3</v>
      </c>
      <c r="X54" s="46">
        <v>3</v>
      </c>
      <c r="Y54" s="76" t="s">
        <v>183</v>
      </c>
      <c r="Z54" s="77">
        <v>29</v>
      </c>
      <c r="AA54" s="77">
        <v>0</v>
      </c>
      <c r="AB54" s="77">
        <v>9</v>
      </c>
      <c r="AC54" s="77">
        <v>9</v>
      </c>
      <c r="AD54" s="81">
        <v>6</v>
      </c>
      <c r="AE54" s="84" t="s">
        <v>183</v>
      </c>
      <c r="AF54" s="144">
        <v>26</v>
      </c>
      <c r="AG54" s="144">
        <v>2</v>
      </c>
      <c r="AH54" s="144">
        <v>3</v>
      </c>
      <c r="AI54" s="144">
        <v>5</v>
      </c>
      <c r="AJ54" s="81">
        <v>6</v>
      </c>
      <c r="AK54" s="109" t="s">
        <v>412</v>
      </c>
      <c r="AL54" s="144">
        <v>28</v>
      </c>
      <c r="AM54" s="144">
        <v>0</v>
      </c>
      <c r="AN54" s="144">
        <v>0</v>
      </c>
      <c r="AO54" s="144">
        <v>0</v>
      </c>
      <c r="AP54" s="81">
        <v>0</v>
      </c>
      <c r="AQ54" s="156" t="s">
        <v>412</v>
      </c>
      <c r="AR54" s="157">
        <v>26</v>
      </c>
      <c r="AS54" s="157">
        <v>0</v>
      </c>
      <c r="AT54" s="157">
        <v>2</v>
      </c>
      <c r="AU54" s="157">
        <v>2</v>
      </c>
      <c r="AV54" s="157">
        <v>6</v>
      </c>
      <c r="AW54" s="161" t="str">
        <f>INDEX(PlayerTable!C:C,MATCH(C54,PlayerTable!E:E,0))</f>
        <v>Ichi</v>
      </c>
      <c r="AX54" s="156">
        <f>COUNT(Goalies!J$53:J$80)</f>
        <v>20</v>
      </c>
      <c r="AY54" s="156">
        <f>INDEX(PlayerTable!I:I,MATCH(C54,PlayerTable!E:E,0))</f>
        <v>0</v>
      </c>
      <c r="AZ54" s="156">
        <f>INDEX(PlayerTable!J:J,MATCH(C54,PlayerTable!E:E,0))</f>
        <v>0</v>
      </c>
      <c r="BA54" s="156">
        <f>INDEX(PlayerTable!K:K,MATCH(C54,PlayerTable!E:E,0))</f>
        <v>0</v>
      </c>
      <c r="BB54" s="156">
        <f>IF(INDEX(PlayerTable!L:L,MATCH(C54,PlayerTable!E:E,0))="", 0, INDEX(PlayerTable!L:L,MATCH(C54,PlayerTable!E:E,0)))</f>
        <v>0</v>
      </c>
    </row>
    <row r="55" spans="1:60" ht="15" customHeight="1" x14ac:dyDescent="0.25">
      <c r="A55" s="144" t="str">
        <f t="shared" si="7"/>
        <v/>
      </c>
      <c r="C55" s="32">
        <v>8021</v>
      </c>
      <c r="D55" s="84" t="s">
        <v>403</v>
      </c>
      <c r="E55" s="84" t="s">
        <v>404</v>
      </c>
      <c r="F55" s="51">
        <f t="shared" si="2"/>
        <v>100</v>
      </c>
      <c r="G55" s="158">
        <f t="shared" si="3"/>
        <v>79</v>
      </c>
      <c r="H55" s="158">
        <f t="shared" si="4"/>
        <v>22</v>
      </c>
      <c r="I55" s="158">
        <f t="shared" si="5"/>
        <v>101</v>
      </c>
      <c r="J55" s="105">
        <f t="shared" si="1"/>
        <v>1.01</v>
      </c>
      <c r="K55" s="158">
        <f t="shared" si="6"/>
        <v>12</v>
      </c>
      <c r="L55" s="101"/>
      <c r="M55" s="89"/>
      <c r="N55" s="89"/>
      <c r="O55" s="89"/>
      <c r="P55" s="89"/>
      <c r="Q55" s="107"/>
      <c r="R55" s="96"/>
      <c r="Y55" s="76"/>
      <c r="Z55" s="85"/>
      <c r="AA55" s="85"/>
      <c r="AB55" s="85"/>
      <c r="AC55" s="85"/>
      <c r="AE55" s="84" t="s">
        <v>183</v>
      </c>
      <c r="AF55" s="144">
        <v>26</v>
      </c>
      <c r="AG55" s="144">
        <v>5</v>
      </c>
      <c r="AH55" s="144">
        <v>3</v>
      </c>
      <c r="AI55" s="144">
        <v>8</v>
      </c>
      <c r="AJ55" s="81">
        <v>3</v>
      </c>
      <c r="AK55" s="109" t="s">
        <v>412</v>
      </c>
      <c r="AL55" s="144">
        <v>28</v>
      </c>
      <c r="AM55" s="144">
        <v>31</v>
      </c>
      <c r="AN55" s="144">
        <v>8</v>
      </c>
      <c r="AO55" s="144">
        <v>39</v>
      </c>
      <c r="AP55" s="81">
        <v>6</v>
      </c>
      <c r="AQ55" s="156" t="s">
        <v>412</v>
      </c>
      <c r="AR55" s="157">
        <v>26</v>
      </c>
      <c r="AS55" s="157">
        <v>43</v>
      </c>
      <c r="AT55" s="157">
        <v>11</v>
      </c>
      <c r="AU55" s="157">
        <v>54</v>
      </c>
      <c r="AV55" s="157">
        <v>3</v>
      </c>
      <c r="AW55" s="161" t="str">
        <f>INDEX(PlayerTable!C:C,MATCH(C55,PlayerTable!E:E,0))</f>
        <v>Ichi</v>
      </c>
      <c r="AX55" s="156">
        <f>COUNT(Goalies!J$53:J$80)</f>
        <v>20</v>
      </c>
      <c r="AY55" s="156">
        <f>INDEX(PlayerTable!I:I,MATCH(C55,PlayerTable!E:E,0))</f>
        <v>0</v>
      </c>
      <c r="AZ55" s="156">
        <f>INDEX(PlayerTable!J:J,MATCH(C55,PlayerTable!E:E,0))</f>
        <v>0</v>
      </c>
      <c r="BA55" s="156">
        <f>INDEX(PlayerTable!K:K,MATCH(C55,PlayerTable!E:E,0))</f>
        <v>0</v>
      </c>
      <c r="BB55" s="156">
        <f>IF(INDEX(PlayerTable!L:L,MATCH(C55,PlayerTable!E:E,0))="", 0, INDEX(PlayerTable!L:L,MATCH(C55,PlayerTable!E:E,0)))</f>
        <v>0</v>
      </c>
    </row>
    <row r="56" spans="1:60" ht="15" customHeight="1" x14ac:dyDescent="0.25">
      <c r="A56" s="144" t="str">
        <f t="shared" si="7"/>
        <v/>
      </c>
      <c r="C56" s="32">
        <v>8004</v>
      </c>
      <c r="D56" t="s">
        <v>131</v>
      </c>
      <c r="E56" t="s">
        <v>198</v>
      </c>
      <c r="F56" s="51">
        <f t="shared" si="2"/>
        <v>156</v>
      </c>
      <c r="G56" s="158">
        <f t="shared" si="3"/>
        <v>96</v>
      </c>
      <c r="H56" s="158">
        <f t="shared" si="4"/>
        <v>60</v>
      </c>
      <c r="I56" s="158">
        <f t="shared" si="5"/>
        <v>156</v>
      </c>
      <c r="J56" s="105">
        <f t="shared" si="1"/>
        <v>1</v>
      </c>
      <c r="K56" s="158">
        <f t="shared" si="6"/>
        <v>66</v>
      </c>
      <c r="L56" s="88"/>
      <c r="M56" s="89"/>
      <c r="N56" s="89"/>
      <c r="O56" s="89"/>
      <c r="P56" s="89"/>
      <c r="Q56" s="107"/>
      <c r="R56" s="96"/>
      <c r="S56" s="45" t="s">
        <v>183</v>
      </c>
      <c r="T56" s="25">
        <v>27</v>
      </c>
      <c r="U56" s="25">
        <v>17</v>
      </c>
      <c r="V56" s="25">
        <v>13</v>
      </c>
      <c r="W56" s="25">
        <v>30</v>
      </c>
      <c r="X56" s="46">
        <v>9</v>
      </c>
      <c r="Y56" s="76" t="s">
        <v>183</v>
      </c>
      <c r="Z56" s="77">
        <v>29</v>
      </c>
      <c r="AA56" s="77">
        <v>24</v>
      </c>
      <c r="AB56" s="77">
        <v>18</v>
      </c>
      <c r="AC56" s="77">
        <v>42</v>
      </c>
      <c r="AD56" s="81">
        <v>6</v>
      </c>
      <c r="AE56" s="84" t="s">
        <v>183</v>
      </c>
      <c r="AF56" s="144">
        <v>26</v>
      </c>
      <c r="AG56" s="144">
        <v>18</v>
      </c>
      <c r="AH56" s="144">
        <v>10</v>
      </c>
      <c r="AI56" s="144">
        <v>28</v>
      </c>
      <c r="AJ56" s="81">
        <v>15</v>
      </c>
      <c r="AK56" s="109" t="s">
        <v>412</v>
      </c>
      <c r="AL56" s="144">
        <v>28</v>
      </c>
      <c r="AM56" s="144">
        <v>17</v>
      </c>
      <c r="AN56" s="144">
        <v>8</v>
      </c>
      <c r="AO56" s="144">
        <v>25</v>
      </c>
      <c r="AP56" s="81">
        <v>9</v>
      </c>
      <c r="AQ56" s="156" t="s">
        <v>412</v>
      </c>
      <c r="AR56" s="157">
        <v>26</v>
      </c>
      <c r="AS56" s="157">
        <v>20</v>
      </c>
      <c r="AT56" s="157">
        <v>11</v>
      </c>
      <c r="AU56" s="157">
        <v>31</v>
      </c>
      <c r="AV56" s="157">
        <v>27</v>
      </c>
      <c r="AW56" s="161" t="str">
        <f>INDEX(PlayerTable!C:C,MATCH(C56,PlayerTable!E:E,0))</f>
        <v>Ichi</v>
      </c>
      <c r="AX56" s="156">
        <f>COUNT(Goalies!J$53:J$80)</f>
        <v>20</v>
      </c>
      <c r="AY56" s="156">
        <f>INDEX(PlayerTable!I:I,MATCH(C56,PlayerTable!E:E,0))</f>
        <v>0</v>
      </c>
      <c r="AZ56" s="156">
        <f>INDEX(PlayerTable!J:J,MATCH(C56,PlayerTable!E:E,0))</f>
        <v>0</v>
      </c>
      <c r="BA56" s="156">
        <f>INDEX(PlayerTable!K:K,MATCH(C56,PlayerTable!E:E,0))</f>
        <v>0</v>
      </c>
      <c r="BB56" s="156">
        <f>IF(INDEX(PlayerTable!L:L,MATCH(C56,PlayerTable!E:E,0))="", 0, INDEX(PlayerTable!L:L,MATCH(C56,PlayerTable!E:E,0)))</f>
        <v>0</v>
      </c>
    </row>
    <row r="57" spans="1:60" ht="15" customHeight="1" x14ac:dyDescent="0.25">
      <c r="A57" s="144" t="str">
        <f t="shared" si="7"/>
        <v/>
      </c>
      <c r="C57" s="32">
        <v>8005</v>
      </c>
      <c r="D57" s="137" t="s">
        <v>69</v>
      </c>
      <c r="E57" s="137" t="s">
        <v>206</v>
      </c>
      <c r="F57" s="51">
        <f t="shared" si="2"/>
        <v>185</v>
      </c>
      <c r="G57" s="158">
        <f t="shared" si="3"/>
        <v>90</v>
      </c>
      <c r="H57" s="158">
        <f t="shared" si="4"/>
        <v>30</v>
      </c>
      <c r="I57" s="158">
        <f t="shared" si="5"/>
        <v>120</v>
      </c>
      <c r="J57" s="105">
        <f t="shared" si="1"/>
        <v>0.64864864864864868</v>
      </c>
      <c r="K57" s="158">
        <f t="shared" si="6"/>
        <v>87</v>
      </c>
      <c r="L57" s="100" t="s">
        <v>183</v>
      </c>
      <c r="M57" s="96">
        <v>29</v>
      </c>
      <c r="N57" s="96">
        <v>19</v>
      </c>
      <c r="O57" s="96">
        <v>9</v>
      </c>
      <c r="P57" s="96">
        <v>28</v>
      </c>
      <c r="Q57" s="108"/>
      <c r="R57" s="96"/>
      <c r="S57" s="45" t="s">
        <v>264</v>
      </c>
      <c r="T57" s="25">
        <v>27</v>
      </c>
      <c r="U57" s="25">
        <v>7</v>
      </c>
      <c r="V57" s="25">
        <v>0</v>
      </c>
      <c r="W57" s="25">
        <v>7</v>
      </c>
      <c r="X57" s="46">
        <v>3</v>
      </c>
      <c r="Y57" s="76" t="s">
        <v>183</v>
      </c>
      <c r="Z57" s="77">
        <v>29</v>
      </c>
      <c r="AA57" s="77">
        <v>16</v>
      </c>
      <c r="AB57" s="77">
        <v>6</v>
      </c>
      <c r="AC57" s="77">
        <v>22</v>
      </c>
      <c r="AD57" s="81">
        <v>33</v>
      </c>
      <c r="AE57" s="84" t="s">
        <v>183</v>
      </c>
      <c r="AF57" s="144">
        <v>26</v>
      </c>
      <c r="AG57" s="144">
        <v>12</v>
      </c>
      <c r="AH57" s="144">
        <v>3</v>
      </c>
      <c r="AI57" s="144">
        <v>15</v>
      </c>
      <c r="AJ57" s="81">
        <v>21</v>
      </c>
      <c r="AK57" s="109" t="s">
        <v>412</v>
      </c>
      <c r="AL57" s="144">
        <v>28</v>
      </c>
      <c r="AM57" s="144">
        <v>14</v>
      </c>
      <c r="AN57" s="144">
        <v>5</v>
      </c>
      <c r="AO57" s="144">
        <v>19</v>
      </c>
      <c r="AP57" s="81">
        <v>12</v>
      </c>
      <c r="AQ57" s="156" t="s">
        <v>412</v>
      </c>
      <c r="AR57" s="157">
        <v>26</v>
      </c>
      <c r="AS57" s="157">
        <v>22</v>
      </c>
      <c r="AT57" s="157">
        <v>7</v>
      </c>
      <c r="AU57" s="157">
        <v>29</v>
      </c>
      <c r="AV57" s="157">
        <v>18</v>
      </c>
      <c r="AW57" s="161" t="str">
        <f>INDEX(PlayerTable!C:C,MATCH(C57,PlayerTable!E:E,0))</f>
        <v>Ichi</v>
      </c>
      <c r="AX57" s="156">
        <f>COUNT(Goalies!J$53:J$80)</f>
        <v>20</v>
      </c>
      <c r="AY57" s="156">
        <f>INDEX(PlayerTable!I:I,MATCH(C57,PlayerTable!E:E,0))</f>
        <v>0</v>
      </c>
      <c r="AZ57" s="156">
        <f>INDEX(PlayerTable!J:J,MATCH(C57,PlayerTable!E:E,0))</f>
        <v>0</v>
      </c>
      <c r="BA57" s="156">
        <f>INDEX(PlayerTable!K:K,MATCH(C57,PlayerTable!E:E,0))</f>
        <v>0</v>
      </c>
      <c r="BB57" s="156">
        <f>IF(INDEX(PlayerTable!L:L,MATCH(C57,PlayerTable!E:E,0))="", 0, INDEX(PlayerTable!L:L,MATCH(C57,PlayerTable!E:E,0)))</f>
        <v>0</v>
      </c>
    </row>
    <row r="58" spans="1:60" ht="15" customHeight="1" x14ac:dyDescent="0.25">
      <c r="A58" s="144" t="str">
        <f t="shared" si="7"/>
        <v/>
      </c>
      <c r="C58" s="127">
        <v>8022</v>
      </c>
      <c r="D58" s="126" t="s">
        <v>111</v>
      </c>
      <c r="E58" s="126" t="s">
        <v>203</v>
      </c>
      <c r="F58" s="51">
        <f t="shared" si="2"/>
        <v>74</v>
      </c>
      <c r="G58" s="158">
        <f t="shared" si="3"/>
        <v>15</v>
      </c>
      <c r="H58" s="158">
        <f t="shared" si="4"/>
        <v>8</v>
      </c>
      <c r="I58" s="158">
        <f t="shared" si="5"/>
        <v>23</v>
      </c>
      <c r="J58" s="105">
        <f t="shared" si="1"/>
        <v>0.3108108108108108</v>
      </c>
      <c r="K58" s="158">
        <f t="shared" si="6"/>
        <v>3</v>
      </c>
      <c r="L58" s="101"/>
      <c r="M58" s="89"/>
      <c r="N58" s="89"/>
      <c r="O58" s="89"/>
      <c r="P58" s="89"/>
      <c r="Q58" s="107"/>
      <c r="R58" s="89"/>
      <c r="Y58" s="76"/>
      <c r="Z58" s="77"/>
      <c r="AA58" s="77"/>
      <c r="AB58" s="77"/>
      <c r="AC58" s="77"/>
      <c r="AE58" s="84"/>
      <c r="AF58" s="144"/>
      <c r="AG58" s="144"/>
      <c r="AH58" s="144"/>
      <c r="AI58" s="144"/>
      <c r="AK58" s="109" t="s">
        <v>412</v>
      </c>
      <c r="AL58" s="144">
        <v>28</v>
      </c>
      <c r="AM58" s="144">
        <v>5</v>
      </c>
      <c r="AN58" s="144">
        <v>6</v>
      </c>
      <c r="AO58" s="144">
        <v>11</v>
      </c>
      <c r="AP58" s="81">
        <v>3</v>
      </c>
      <c r="AQ58" s="156" t="s">
        <v>412</v>
      </c>
      <c r="AR58" s="157">
        <v>26</v>
      </c>
      <c r="AS58" s="157">
        <v>10</v>
      </c>
      <c r="AT58" s="157">
        <v>2</v>
      </c>
      <c r="AU58" s="157">
        <v>12</v>
      </c>
      <c r="AV58" s="157">
        <v>0</v>
      </c>
      <c r="AW58" s="161" t="str">
        <f>INDEX(PlayerTable!C:C,MATCH(C58,PlayerTable!E:E,0))</f>
        <v>Ichi</v>
      </c>
      <c r="AX58" s="156">
        <f>COUNT(Goalies!J$53:J$80)</f>
        <v>20</v>
      </c>
      <c r="AY58" s="156">
        <f>INDEX(PlayerTable!I:I,MATCH(C58,PlayerTable!E:E,0))</f>
        <v>0</v>
      </c>
      <c r="AZ58" s="156">
        <f>INDEX(PlayerTable!J:J,MATCH(C58,PlayerTable!E:E,0))</f>
        <v>0</v>
      </c>
      <c r="BA58" s="156">
        <f>INDEX(PlayerTable!K:K,MATCH(C58,PlayerTable!E:E,0))</f>
        <v>0</v>
      </c>
      <c r="BB58" s="156">
        <f>IF(INDEX(PlayerTable!L:L,MATCH(C58,PlayerTable!E:E,0))="", 0, INDEX(PlayerTable!L:L,MATCH(C58,PlayerTable!E:E,0)))</f>
        <v>0</v>
      </c>
    </row>
    <row r="59" spans="1:60" ht="15" customHeight="1" x14ac:dyDescent="0.25">
      <c r="A59" s="144" t="str">
        <f t="shared" si="7"/>
        <v>Yes</v>
      </c>
      <c r="B59" s="85" t="s">
        <v>277</v>
      </c>
      <c r="C59" s="32">
        <v>8006</v>
      </c>
      <c r="D59" t="s">
        <v>69</v>
      </c>
      <c r="E59" t="s">
        <v>203</v>
      </c>
      <c r="F59" s="51">
        <f t="shared" si="2"/>
        <v>218</v>
      </c>
      <c r="G59" s="158">
        <f t="shared" si="3"/>
        <v>72</v>
      </c>
      <c r="H59" s="158">
        <f t="shared" si="4"/>
        <v>32</v>
      </c>
      <c r="I59" s="158">
        <f t="shared" si="5"/>
        <v>104</v>
      </c>
      <c r="J59" s="105">
        <f t="shared" si="1"/>
        <v>0.47706422018348627</v>
      </c>
      <c r="K59" s="158">
        <f t="shared" si="6"/>
        <v>21</v>
      </c>
      <c r="L59" s="100" t="s">
        <v>183</v>
      </c>
      <c r="M59" s="96">
        <v>29</v>
      </c>
      <c r="N59" s="96">
        <v>8</v>
      </c>
      <c r="O59" s="96">
        <v>4</v>
      </c>
      <c r="P59" s="96">
        <v>12</v>
      </c>
      <c r="Q59" s="108" t="s">
        <v>339</v>
      </c>
      <c r="R59" s="96">
        <v>33</v>
      </c>
      <c r="S59" s="45" t="s">
        <v>183</v>
      </c>
      <c r="T59" s="25">
        <v>27</v>
      </c>
      <c r="U59" s="25">
        <v>10</v>
      </c>
      <c r="V59" s="25">
        <v>3</v>
      </c>
      <c r="W59" s="25">
        <v>13</v>
      </c>
      <c r="X59" s="46">
        <v>3</v>
      </c>
      <c r="Y59" s="76" t="s">
        <v>183</v>
      </c>
      <c r="Z59" s="77">
        <v>29</v>
      </c>
      <c r="AA59" s="77">
        <v>18</v>
      </c>
      <c r="AB59" s="77">
        <v>12</v>
      </c>
      <c r="AC59" s="77">
        <v>30</v>
      </c>
      <c r="AD59" s="81">
        <v>3</v>
      </c>
      <c r="AE59" s="84" t="s">
        <v>183</v>
      </c>
      <c r="AF59" s="144">
        <v>26</v>
      </c>
      <c r="AG59" s="144">
        <v>12</v>
      </c>
      <c r="AH59" s="144">
        <v>5</v>
      </c>
      <c r="AI59" s="144">
        <v>17</v>
      </c>
      <c r="AJ59" s="81">
        <v>6</v>
      </c>
      <c r="AK59" s="109" t="s">
        <v>412</v>
      </c>
      <c r="AL59" s="144">
        <v>28</v>
      </c>
      <c r="AM59" s="144">
        <v>16</v>
      </c>
      <c r="AN59" s="144">
        <v>6</v>
      </c>
      <c r="AO59" s="144">
        <v>22</v>
      </c>
      <c r="AP59" s="81">
        <v>6</v>
      </c>
      <c r="AQ59" s="156" t="s">
        <v>412</v>
      </c>
      <c r="AR59" s="157">
        <v>26</v>
      </c>
      <c r="AS59" s="157">
        <v>8</v>
      </c>
      <c r="AT59" s="157">
        <v>2</v>
      </c>
      <c r="AU59" s="157">
        <v>10</v>
      </c>
      <c r="AV59" s="157">
        <v>3</v>
      </c>
      <c r="AW59" s="161" t="str">
        <f>INDEX(PlayerTable!C:C,MATCH(C59,PlayerTable!E:E,0))</f>
        <v>Ichi</v>
      </c>
      <c r="AX59" s="156">
        <f>COUNT(Goalies!J$53:J$80)</f>
        <v>20</v>
      </c>
      <c r="AY59" s="156">
        <f>INDEX(PlayerTable!I:I,MATCH(C59,PlayerTable!E:E,0))</f>
        <v>0</v>
      </c>
      <c r="AZ59" s="156">
        <f>INDEX(PlayerTable!J:J,MATCH(C59,PlayerTable!E:E,0))</f>
        <v>0</v>
      </c>
      <c r="BA59" s="156">
        <f>INDEX(PlayerTable!K:K,MATCH(C59,PlayerTable!E:E,0))</f>
        <v>0</v>
      </c>
      <c r="BB59" s="156">
        <f>IF(INDEX(PlayerTable!L:L,MATCH(C59,PlayerTable!E:E,0))="", 0, INDEX(PlayerTable!L:L,MATCH(C59,PlayerTable!E:E,0)))</f>
        <v>0</v>
      </c>
    </row>
    <row r="60" spans="1:60" ht="15" customHeight="1" x14ac:dyDescent="0.25">
      <c r="A60" s="144" t="str">
        <f t="shared" si="7"/>
        <v/>
      </c>
      <c r="C60" s="32">
        <v>8025</v>
      </c>
      <c r="D60" s="126" t="s">
        <v>445</v>
      </c>
      <c r="E60" s="126" t="s">
        <v>525</v>
      </c>
      <c r="F60" s="51">
        <f t="shared" si="2"/>
        <v>46</v>
      </c>
      <c r="G60" s="158">
        <f t="shared" si="3"/>
        <v>10</v>
      </c>
      <c r="H60" s="158">
        <f t="shared" si="4"/>
        <v>12</v>
      </c>
      <c r="I60" s="158">
        <f t="shared" si="5"/>
        <v>22</v>
      </c>
      <c r="J60" s="105">
        <f t="shared" si="1"/>
        <v>0.47826086956521741</v>
      </c>
      <c r="K60" s="158">
        <f t="shared" si="6"/>
        <v>13</v>
      </c>
      <c r="L60" s="101"/>
      <c r="M60" s="89"/>
      <c r="N60" s="89"/>
      <c r="O60" s="89"/>
      <c r="P60" s="89"/>
      <c r="Q60" s="107"/>
      <c r="R60" s="89"/>
      <c r="Y60" s="76"/>
      <c r="Z60" s="144"/>
      <c r="AA60" s="144"/>
      <c r="AB60" s="144"/>
      <c r="AC60" s="144"/>
      <c r="AE60" s="84"/>
      <c r="AF60" s="144"/>
      <c r="AG60" s="144"/>
      <c r="AH60" s="144"/>
      <c r="AI60" s="144"/>
      <c r="AK60" s="109"/>
      <c r="AL60" s="144"/>
      <c r="AM60" s="144"/>
      <c r="AN60" s="144"/>
      <c r="AO60" s="144"/>
      <c r="AQ60" s="156" t="s">
        <v>412</v>
      </c>
      <c r="AR60" s="157">
        <v>26</v>
      </c>
      <c r="AS60" s="157">
        <v>10</v>
      </c>
      <c r="AT60" s="157">
        <v>12</v>
      </c>
      <c r="AU60" s="157">
        <v>22</v>
      </c>
      <c r="AV60" s="157">
        <v>13</v>
      </c>
      <c r="AW60" s="161" t="str">
        <f>INDEX(PlayerTable!C:C,MATCH(C60,PlayerTable!E:E,0))</f>
        <v>Ichi</v>
      </c>
      <c r="AX60" s="156">
        <f>COUNT(Goalies!J$53:J$80)</f>
        <v>20</v>
      </c>
      <c r="AY60" s="156">
        <f>INDEX(PlayerTable!I:I,MATCH(C60,PlayerTable!E:E,0))</f>
        <v>0</v>
      </c>
      <c r="AZ60" s="156">
        <f>INDEX(PlayerTable!J:J,MATCH(C60,PlayerTable!E:E,0))</f>
        <v>0</v>
      </c>
      <c r="BA60" s="156">
        <f>INDEX(PlayerTable!K:K,MATCH(C60,PlayerTable!E:E,0))</f>
        <v>0</v>
      </c>
      <c r="BB60" s="156">
        <f>IF(INDEX(PlayerTable!L:L,MATCH(C60,PlayerTable!E:E,0))="", 0, INDEX(PlayerTable!L:L,MATCH(C60,PlayerTable!E:E,0)))</f>
        <v>0</v>
      </c>
    </row>
    <row r="61" spans="1:60" ht="15" customHeight="1" x14ac:dyDescent="0.25">
      <c r="A61" s="144" t="str">
        <f t="shared" si="7"/>
        <v>Yes</v>
      </c>
      <c r="C61" s="32">
        <v>8008</v>
      </c>
      <c r="D61" t="s">
        <v>24</v>
      </c>
      <c r="E61" t="s">
        <v>204</v>
      </c>
      <c r="F61" s="51">
        <f t="shared" si="2"/>
        <v>218</v>
      </c>
      <c r="G61" s="158">
        <f t="shared" si="3"/>
        <v>56</v>
      </c>
      <c r="H61" s="158">
        <f t="shared" si="4"/>
        <v>48</v>
      </c>
      <c r="I61" s="158">
        <f t="shared" si="5"/>
        <v>104</v>
      </c>
      <c r="J61" s="105">
        <f t="shared" si="1"/>
        <v>0.47706422018348627</v>
      </c>
      <c r="K61" s="158">
        <f t="shared" si="6"/>
        <v>57</v>
      </c>
      <c r="L61" s="100" t="s">
        <v>183</v>
      </c>
      <c r="M61" s="96">
        <v>29</v>
      </c>
      <c r="N61" s="96">
        <v>5</v>
      </c>
      <c r="O61" s="96">
        <v>6</v>
      </c>
      <c r="P61" s="96">
        <v>11</v>
      </c>
      <c r="Q61" s="108" t="s">
        <v>339</v>
      </c>
      <c r="R61" s="96">
        <v>33</v>
      </c>
      <c r="S61" s="45" t="s">
        <v>183</v>
      </c>
      <c r="T61" s="25">
        <v>27</v>
      </c>
      <c r="U61" s="25">
        <v>11</v>
      </c>
      <c r="V61" s="25">
        <v>7</v>
      </c>
      <c r="W61" s="25">
        <v>18</v>
      </c>
      <c r="X61" s="46">
        <v>6</v>
      </c>
      <c r="Y61" s="76" t="s">
        <v>183</v>
      </c>
      <c r="Z61" s="77">
        <v>29</v>
      </c>
      <c r="AA61" s="77">
        <v>11</v>
      </c>
      <c r="AB61" s="77">
        <v>14</v>
      </c>
      <c r="AC61" s="77">
        <v>25</v>
      </c>
      <c r="AD61" s="81">
        <v>6</v>
      </c>
      <c r="AE61" s="84" t="s">
        <v>183</v>
      </c>
      <c r="AF61" s="144">
        <v>26</v>
      </c>
      <c r="AG61" s="144">
        <v>8</v>
      </c>
      <c r="AH61" s="144">
        <v>3</v>
      </c>
      <c r="AI61" s="144">
        <v>11</v>
      </c>
      <c r="AJ61" s="81">
        <v>15</v>
      </c>
      <c r="AK61" s="109" t="s">
        <v>412</v>
      </c>
      <c r="AL61" s="144">
        <v>28</v>
      </c>
      <c r="AM61" s="144">
        <v>9</v>
      </c>
      <c r="AN61" s="144">
        <v>5</v>
      </c>
      <c r="AO61" s="144">
        <v>14</v>
      </c>
      <c r="AP61" s="81">
        <v>15</v>
      </c>
      <c r="AQ61" s="156" t="s">
        <v>412</v>
      </c>
      <c r="AR61" s="157">
        <v>26</v>
      </c>
      <c r="AS61" s="157">
        <v>12</v>
      </c>
      <c r="AT61" s="157">
        <v>13</v>
      </c>
      <c r="AU61" s="157">
        <v>25</v>
      </c>
      <c r="AV61" s="157">
        <v>15</v>
      </c>
      <c r="AW61" s="161" t="str">
        <f>INDEX(PlayerTable!C:C,MATCH(C61,PlayerTable!E:E,0))</f>
        <v>Ichi</v>
      </c>
      <c r="AX61" s="156">
        <f>COUNT(Goalies!J$53:J$80)</f>
        <v>20</v>
      </c>
      <c r="AY61" s="156">
        <f>INDEX(PlayerTable!I:I,MATCH(C61,PlayerTable!E:E,0))</f>
        <v>0</v>
      </c>
      <c r="AZ61" s="156">
        <f>INDEX(PlayerTable!J:J,MATCH(C61,PlayerTable!E:E,0))</f>
        <v>0</v>
      </c>
      <c r="BA61" s="156">
        <f>INDEX(PlayerTable!K:K,MATCH(C61,PlayerTable!E:E,0))</f>
        <v>0</v>
      </c>
      <c r="BB61" s="156">
        <f>IF(INDEX(PlayerTable!L:L,MATCH(C61,PlayerTable!E:E,0))="", 0, INDEX(PlayerTable!L:L,MATCH(C61,PlayerTable!E:E,0)))</f>
        <v>0</v>
      </c>
    </row>
    <row r="62" spans="1:60" ht="15" customHeight="1" x14ac:dyDescent="0.25">
      <c r="A62" s="144" t="str">
        <f t="shared" si="7"/>
        <v/>
      </c>
      <c r="C62" s="32">
        <v>8019</v>
      </c>
      <c r="D62" t="s">
        <v>51</v>
      </c>
      <c r="E62" t="s">
        <v>367</v>
      </c>
      <c r="F62" s="51">
        <f t="shared" si="2"/>
        <v>100</v>
      </c>
      <c r="G62" s="158">
        <f t="shared" si="3"/>
        <v>26</v>
      </c>
      <c r="H62" s="158">
        <f t="shared" si="4"/>
        <v>16</v>
      </c>
      <c r="I62" s="158">
        <f t="shared" si="5"/>
        <v>42</v>
      </c>
      <c r="J62" s="105">
        <f t="shared" si="1"/>
        <v>0.42</v>
      </c>
      <c r="K62" s="158">
        <f t="shared" si="6"/>
        <v>21</v>
      </c>
      <c r="L62" s="101"/>
      <c r="M62" s="89"/>
      <c r="N62" s="89"/>
      <c r="O62" s="89"/>
      <c r="P62" s="89"/>
      <c r="Q62" s="107"/>
      <c r="R62" s="96"/>
      <c r="Y62" s="76"/>
      <c r="Z62" s="77"/>
      <c r="AA62" s="77"/>
      <c r="AB62" s="77"/>
      <c r="AC62" s="77"/>
      <c r="AE62" s="84" t="s">
        <v>183</v>
      </c>
      <c r="AF62" s="110">
        <v>26</v>
      </c>
      <c r="AG62" s="110">
        <v>5</v>
      </c>
      <c r="AH62" s="110">
        <v>7</v>
      </c>
      <c r="AI62" s="110">
        <v>12</v>
      </c>
      <c r="AJ62" s="81">
        <v>3</v>
      </c>
      <c r="AK62" s="109" t="s">
        <v>412</v>
      </c>
      <c r="AL62" s="110">
        <v>28</v>
      </c>
      <c r="AM62" s="110">
        <v>9</v>
      </c>
      <c r="AN62" s="110">
        <v>3</v>
      </c>
      <c r="AO62" s="110">
        <v>12</v>
      </c>
      <c r="AP62" s="81">
        <v>3</v>
      </c>
      <c r="AQ62" s="156" t="s">
        <v>412</v>
      </c>
      <c r="AR62" s="157">
        <v>26</v>
      </c>
      <c r="AS62" s="157">
        <v>12</v>
      </c>
      <c r="AT62" s="157">
        <v>6</v>
      </c>
      <c r="AU62" s="157">
        <v>18</v>
      </c>
      <c r="AV62" s="157">
        <v>15</v>
      </c>
      <c r="AW62" s="161" t="str">
        <f>INDEX(PlayerTable!C:C,MATCH(C62,PlayerTable!E:E,0))</f>
        <v>Ichi</v>
      </c>
      <c r="AX62" s="156">
        <f>COUNT(Goalies!J$53:J$80)</f>
        <v>20</v>
      </c>
      <c r="AY62" s="156">
        <f>INDEX(PlayerTable!I:I,MATCH(C62,PlayerTable!E:E,0))</f>
        <v>0</v>
      </c>
      <c r="AZ62" s="156">
        <f>INDEX(PlayerTable!J:J,MATCH(C62,PlayerTable!E:E,0))</f>
        <v>0</v>
      </c>
      <c r="BA62" s="156">
        <f>INDEX(PlayerTable!K:K,MATCH(C62,PlayerTable!E:E,0))</f>
        <v>0</v>
      </c>
      <c r="BB62" s="156">
        <f>IF(INDEX(PlayerTable!L:L,MATCH(C62,PlayerTable!E:E,0))="", 0, INDEX(PlayerTable!L:L,MATCH(C62,PlayerTable!E:E,0)))</f>
        <v>0</v>
      </c>
    </row>
    <row r="63" spans="1:60" ht="15" customHeight="1" x14ac:dyDescent="0.25">
      <c r="A63" s="144" t="str">
        <f t="shared" si="7"/>
        <v/>
      </c>
      <c r="C63" s="32">
        <v>8010</v>
      </c>
      <c r="D63" s="137" t="s">
        <v>191</v>
      </c>
      <c r="E63" s="137" t="s">
        <v>192</v>
      </c>
      <c r="F63" s="51">
        <f t="shared" si="2"/>
        <v>189</v>
      </c>
      <c r="G63" s="158">
        <f t="shared" si="3"/>
        <v>20</v>
      </c>
      <c r="H63" s="158">
        <f t="shared" si="4"/>
        <v>35</v>
      </c>
      <c r="I63" s="158">
        <f t="shared" si="5"/>
        <v>55</v>
      </c>
      <c r="J63" s="105">
        <f t="shared" si="1"/>
        <v>0.29100529100529099</v>
      </c>
      <c r="K63" s="158">
        <f t="shared" si="6"/>
        <v>45</v>
      </c>
      <c r="L63" s="88"/>
      <c r="M63" s="89"/>
      <c r="N63" s="89"/>
      <c r="O63" s="89"/>
      <c r="P63" s="89"/>
      <c r="Q63" s="107" t="s">
        <v>339</v>
      </c>
      <c r="R63" s="96">
        <v>33</v>
      </c>
      <c r="S63" s="45" t="s">
        <v>183</v>
      </c>
      <c r="T63" s="25">
        <v>27</v>
      </c>
      <c r="U63" s="25">
        <v>2</v>
      </c>
      <c r="V63" s="25">
        <v>4</v>
      </c>
      <c r="W63" s="25">
        <v>6</v>
      </c>
      <c r="X63" s="46">
        <v>6</v>
      </c>
      <c r="Y63" s="76" t="s">
        <v>183</v>
      </c>
      <c r="Z63" s="144">
        <v>29</v>
      </c>
      <c r="AA63" s="144">
        <v>3</v>
      </c>
      <c r="AB63" s="144">
        <v>15</v>
      </c>
      <c r="AC63" s="144">
        <v>18</v>
      </c>
      <c r="AD63" s="81">
        <v>12</v>
      </c>
      <c r="AE63" s="84" t="s">
        <v>183</v>
      </c>
      <c r="AF63" s="144">
        <v>26</v>
      </c>
      <c r="AG63" s="144">
        <v>5</v>
      </c>
      <c r="AH63" s="144">
        <v>9</v>
      </c>
      <c r="AI63" s="144">
        <v>14</v>
      </c>
      <c r="AJ63" s="81">
        <v>6</v>
      </c>
      <c r="AK63" s="109" t="s">
        <v>412</v>
      </c>
      <c r="AL63" s="144">
        <v>28</v>
      </c>
      <c r="AM63" s="144">
        <v>8</v>
      </c>
      <c r="AN63" s="144">
        <v>3</v>
      </c>
      <c r="AO63" s="144">
        <v>11</v>
      </c>
      <c r="AP63" s="81">
        <v>6</v>
      </c>
      <c r="AQ63" s="156" t="s">
        <v>412</v>
      </c>
      <c r="AR63" s="157">
        <v>26</v>
      </c>
      <c r="AS63" s="157">
        <v>2</v>
      </c>
      <c r="AT63" s="157">
        <v>4</v>
      </c>
      <c r="AU63" s="157">
        <v>6</v>
      </c>
      <c r="AV63" s="157">
        <v>15</v>
      </c>
      <c r="AW63" s="161" t="str">
        <f>INDEX(PlayerTable!C:C,MATCH(C63,PlayerTable!E:E,0))</f>
        <v>Ichi</v>
      </c>
      <c r="AX63" s="156">
        <f>COUNT(Goalies!J$53:J$80)</f>
        <v>20</v>
      </c>
      <c r="AY63" s="156">
        <f>INDEX(PlayerTable!I:I,MATCH(C63,PlayerTable!E:E,0))</f>
        <v>0</v>
      </c>
      <c r="AZ63" s="156">
        <f>INDEX(PlayerTable!J:J,MATCH(C63,PlayerTable!E:E,0))</f>
        <v>0</v>
      </c>
      <c r="BA63" s="156">
        <f>INDEX(PlayerTable!K:K,MATCH(C63,PlayerTable!E:E,0))</f>
        <v>0</v>
      </c>
      <c r="BB63" s="156">
        <f>IF(INDEX(PlayerTable!L:L,MATCH(C63,PlayerTable!E:E,0))="", 0, INDEX(PlayerTable!L:L,MATCH(C63,PlayerTable!E:E,0)))</f>
        <v>0</v>
      </c>
    </row>
    <row r="64" spans="1:60" ht="15" customHeight="1" x14ac:dyDescent="0.25">
      <c r="A64" s="144" t="str">
        <f t="shared" si="7"/>
        <v/>
      </c>
      <c r="C64" s="144">
        <v>8012</v>
      </c>
      <c r="D64" s="137" t="s">
        <v>185</v>
      </c>
      <c r="E64" s="137" t="s">
        <v>186</v>
      </c>
      <c r="F64" s="51">
        <f t="shared" si="2"/>
        <v>162</v>
      </c>
      <c r="G64" s="158">
        <f t="shared" si="3"/>
        <v>9</v>
      </c>
      <c r="H64" s="158">
        <f t="shared" si="4"/>
        <v>18</v>
      </c>
      <c r="I64" s="158">
        <f t="shared" si="5"/>
        <v>27</v>
      </c>
      <c r="J64" s="105">
        <f t="shared" si="1"/>
        <v>0.16666666666666666</v>
      </c>
      <c r="K64" s="158">
        <f t="shared" si="6"/>
        <v>9</v>
      </c>
      <c r="L64" s="101"/>
      <c r="M64" s="89"/>
      <c r="N64" s="89"/>
      <c r="O64" s="89"/>
      <c r="P64" s="89"/>
      <c r="Q64" s="107" t="s">
        <v>339</v>
      </c>
      <c r="R64" s="96">
        <v>33</v>
      </c>
      <c r="Y64" s="76" t="s">
        <v>183</v>
      </c>
      <c r="Z64" s="77">
        <v>29</v>
      </c>
      <c r="AA64" s="77">
        <v>5</v>
      </c>
      <c r="AB64" s="77">
        <v>8</v>
      </c>
      <c r="AC64" s="77">
        <v>13</v>
      </c>
      <c r="AD64" s="81">
        <v>3</v>
      </c>
      <c r="AE64" s="84" t="s">
        <v>183</v>
      </c>
      <c r="AF64" s="110">
        <v>26</v>
      </c>
      <c r="AG64" s="110">
        <v>2</v>
      </c>
      <c r="AH64" s="110">
        <v>2</v>
      </c>
      <c r="AI64" s="110">
        <v>4</v>
      </c>
      <c r="AJ64" s="81">
        <v>0</v>
      </c>
      <c r="AK64" s="109" t="s">
        <v>412</v>
      </c>
      <c r="AL64" s="110">
        <v>28</v>
      </c>
      <c r="AM64" s="110">
        <v>0</v>
      </c>
      <c r="AN64" s="110">
        <v>0</v>
      </c>
      <c r="AO64" s="110">
        <v>0</v>
      </c>
      <c r="AP64" s="81">
        <v>0</v>
      </c>
      <c r="AQ64" s="156" t="s">
        <v>412</v>
      </c>
      <c r="AR64" s="157">
        <v>26</v>
      </c>
      <c r="AS64" s="157">
        <v>2</v>
      </c>
      <c r="AT64" s="157">
        <v>8</v>
      </c>
      <c r="AU64" s="157">
        <v>10</v>
      </c>
      <c r="AV64" s="157">
        <v>6</v>
      </c>
      <c r="AW64" s="161" t="str">
        <f>INDEX(PlayerTable!C:C,MATCH(C64,PlayerTable!E:E,0))</f>
        <v>Ichi</v>
      </c>
      <c r="AX64" s="156">
        <f>COUNT(Goalies!J$53:J$80)</f>
        <v>20</v>
      </c>
      <c r="AY64" s="156">
        <f>INDEX(PlayerTable!I:I,MATCH(C64,PlayerTable!E:E,0))</f>
        <v>0</v>
      </c>
      <c r="AZ64" s="156">
        <f>INDEX(PlayerTable!J:J,MATCH(C64,PlayerTable!E:E,0))</f>
        <v>0</v>
      </c>
      <c r="BA64" s="156">
        <f>INDEX(PlayerTable!K:K,MATCH(C64,PlayerTable!E:E,0))</f>
        <v>0</v>
      </c>
      <c r="BB64" s="156">
        <f>IF(INDEX(PlayerTable!L:L,MATCH(C64,PlayerTable!E:E,0))="", 0, INDEX(PlayerTable!L:L,MATCH(C64,PlayerTable!E:E,0)))</f>
        <v>0</v>
      </c>
    </row>
    <row r="65" spans="1:60" ht="15" customHeight="1" x14ac:dyDescent="0.25">
      <c r="A65" s="144" t="str">
        <f t="shared" si="7"/>
        <v/>
      </c>
      <c r="C65" s="144">
        <v>8013</v>
      </c>
      <c r="D65" s="137" t="s">
        <v>199</v>
      </c>
      <c r="E65" s="137" t="s">
        <v>200</v>
      </c>
      <c r="F65" s="51">
        <f t="shared" si="2"/>
        <v>129</v>
      </c>
      <c r="G65" s="158">
        <f t="shared" si="3"/>
        <v>0</v>
      </c>
      <c r="H65" s="158">
        <f t="shared" si="4"/>
        <v>1</v>
      </c>
      <c r="I65" s="158">
        <f t="shared" si="5"/>
        <v>1</v>
      </c>
      <c r="J65" s="105">
        <f t="shared" si="1"/>
        <v>7.7519379844961239E-3</v>
      </c>
      <c r="K65" s="158">
        <f t="shared" si="6"/>
        <v>3</v>
      </c>
      <c r="L65" s="101"/>
      <c r="M65" s="89"/>
      <c r="N65" s="89"/>
      <c r="O65" s="89"/>
      <c r="P65" s="89"/>
      <c r="Q65" s="107"/>
      <c r="R65" s="96"/>
      <c r="Y65" s="76" t="s">
        <v>183</v>
      </c>
      <c r="Z65" s="85">
        <v>29</v>
      </c>
      <c r="AA65" s="85">
        <v>0</v>
      </c>
      <c r="AB65" s="85">
        <v>1</v>
      </c>
      <c r="AC65" s="85">
        <v>1</v>
      </c>
      <c r="AD65" s="81">
        <v>0</v>
      </c>
      <c r="AE65" s="84" t="s">
        <v>183</v>
      </c>
      <c r="AF65" s="144">
        <v>26</v>
      </c>
      <c r="AG65" s="144">
        <v>0</v>
      </c>
      <c r="AH65" s="144">
        <v>0</v>
      </c>
      <c r="AI65" s="144">
        <v>0</v>
      </c>
      <c r="AJ65" s="81">
        <v>0</v>
      </c>
      <c r="AK65" s="109" t="s">
        <v>412</v>
      </c>
      <c r="AL65" s="144">
        <v>28</v>
      </c>
      <c r="AM65" s="144">
        <v>0</v>
      </c>
      <c r="AN65" s="144">
        <v>0</v>
      </c>
      <c r="AO65" s="144">
        <v>0</v>
      </c>
      <c r="AP65" s="81">
        <v>3</v>
      </c>
      <c r="AQ65" s="156" t="s">
        <v>412</v>
      </c>
      <c r="AR65" s="157">
        <v>26</v>
      </c>
      <c r="AS65" s="157">
        <v>0</v>
      </c>
      <c r="AT65" s="157">
        <v>0</v>
      </c>
      <c r="AU65" s="157">
        <v>0</v>
      </c>
      <c r="AV65" s="157">
        <v>0</v>
      </c>
      <c r="AW65" s="161" t="str">
        <f>INDEX(PlayerTable!C:C,MATCH(C65,PlayerTable!E:E,0))</f>
        <v>Ichi</v>
      </c>
      <c r="AX65" s="156">
        <f>COUNT(Goalies!J$53:J$80)</f>
        <v>20</v>
      </c>
      <c r="AY65" s="156">
        <f>INDEX(PlayerTable!I:I,MATCH(C65,PlayerTable!E:E,0))</f>
        <v>0</v>
      </c>
      <c r="AZ65" s="156">
        <f>INDEX(PlayerTable!J:J,MATCH(C65,PlayerTable!E:E,0))</f>
        <v>0</v>
      </c>
      <c r="BA65" s="156">
        <f>INDEX(PlayerTable!K:K,MATCH(C65,PlayerTable!E:E,0))</f>
        <v>0</v>
      </c>
      <c r="BB65" s="156">
        <f>IF(INDEX(PlayerTable!L:L,MATCH(C65,PlayerTable!E:E,0))="", 0, INDEX(PlayerTable!L:L,MATCH(C65,PlayerTable!E:E,0)))</f>
        <v>0</v>
      </c>
    </row>
    <row r="66" spans="1:60" ht="15" customHeight="1" x14ac:dyDescent="0.25">
      <c r="A66" s="144" t="str">
        <f t="shared" si="7"/>
        <v/>
      </c>
      <c r="C66" s="144">
        <v>8014</v>
      </c>
      <c r="D66" s="137" t="s">
        <v>188</v>
      </c>
      <c r="E66" s="137" t="s">
        <v>189</v>
      </c>
      <c r="F66" s="51">
        <f t="shared" si="2"/>
        <v>156</v>
      </c>
      <c r="G66" s="158">
        <f t="shared" si="3"/>
        <v>89</v>
      </c>
      <c r="H66" s="158">
        <f t="shared" si="4"/>
        <v>37</v>
      </c>
      <c r="I66" s="158">
        <f t="shared" si="5"/>
        <v>126</v>
      </c>
      <c r="J66" s="105">
        <f t="shared" si="1"/>
        <v>0.80769230769230771</v>
      </c>
      <c r="K66" s="158">
        <f t="shared" si="6"/>
        <v>18</v>
      </c>
      <c r="L66" s="88"/>
      <c r="M66" s="89"/>
      <c r="N66" s="89"/>
      <c r="O66" s="89"/>
      <c r="P66" s="89"/>
      <c r="Q66" s="107"/>
      <c r="R66" s="96"/>
      <c r="S66" s="45" t="s">
        <v>183</v>
      </c>
      <c r="T66" s="25">
        <v>27</v>
      </c>
      <c r="U66" s="25">
        <v>18</v>
      </c>
      <c r="V66" s="25">
        <v>8</v>
      </c>
      <c r="W66" s="25">
        <v>26</v>
      </c>
      <c r="X66" s="46">
        <v>3</v>
      </c>
      <c r="Y66" s="76" t="s">
        <v>183</v>
      </c>
      <c r="Z66" s="77">
        <v>29</v>
      </c>
      <c r="AA66" s="77">
        <v>27</v>
      </c>
      <c r="AB66" s="77">
        <v>7</v>
      </c>
      <c r="AC66" s="77">
        <v>34</v>
      </c>
      <c r="AD66" s="81">
        <v>6</v>
      </c>
      <c r="AE66" s="84" t="s">
        <v>183</v>
      </c>
      <c r="AF66" s="144">
        <v>26</v>
      </c>
      <c r="AG66" s="144">
        <v>17</v>
      </c>
      <c r="AH66" s="144">
        <v>5</v>
      </c>
      <c r="AI66" s="144">
        <v>22</v>
      </c>
      <c r="AJ66" s="81">
        <v>3</v>
      </c>
      <c r="AK66" s="109" t="s">
        <v>412</v>
      </c>
      <c r="AL66" s="144">
        <v>28</v>
      </c>
      <c r="AM66" s="144">
        <v>11</v>
      </c>
      <c r="AN66" s="144">
        <v>8</v>
      </c>
      <c r="AO66" s="144">
        <v>19</v>
      </c>
      <c r="AP66" s="81">
        <v>0</v>
      </c>
      <c r="AQ66" s="156" t="s">
        <v>412</v>
      </c>
      <c r="AR66" s="157">
        <v>26</v>
      </c>
      <c r="AS66" s="157">
        <v>16</v>
      </c>
      <c r="AT66" s="157">
        <v>9</v>
      </c>
      <c r="AU66" s="157">
        <v>25</v>
      </c>
      <c r="AV66" s="157">
        <v>6</v>
      </c>
      <c r="AW66" s="161" t="str">
        <f>INDEX(PlayerTable!C:C,MATCH(C66,PlayerTable!E:E,0))</f>
        <v>Ichi</v>
      </c>
      <c r="AX66" s="156">
        <f>COUNT(Goalies!J$53:J$80)</f>
        <v>20</v>
      </c>
      <c r="AY66" s="156">
        <f>INDEX(PlayerTable!I:I,MATCH(C66,PlayerTable!E:E,0))</f>
        <v>0</v>
      </c>
      <c r="AZ66" s="156">
        <f>INDEX(PlayerTable!J:J,MATCH(C66,PlayerTable!E:E,0))</f>
        <v>0</v>
      </c>
      <c r="BA66" s="156">
        <f>INDEX(PlayerTable!K:K,MATCH(C66,PlayerTable!E:E,0))</f>
        <v>0</v>
      </c>
      <c r="BB66" s="156">
        <f>IF(INDEX(PlayerTable!L:L,MATCH(C66,PlayerTable!E:E,0))="", 0, INDEX(PlayerTable!L:L,MATCH(C66,PlayerTable!E:E,0)))</f>
        <v>0</v>
      </c>
    </row>
    <row r="67" spans="1:60" ht="15" customHeight="1" x14ac:dyDescent="0.25">
      <c r="A67" s="144" t="str">
        <f t="shared" si="7"/>
        <v/>
      </c>
      <c r="C67" s="32">
        <v>8026</v>
      </c>
      <c r="D67" s="126" t="s">
        <v>524</v>
      </c>
      <c r="E67" s="126" t="s">
        <v>129</v>
      </c>
      <c r="F67" s="51">
        <f t="shared" si="2"/>
        <v>46</v>
      </c>
      <c r="G67" s="158">
        <f t="shared" si="3"/>
        <v>0</v>
      </c>
      <c r="H67" s="158">
        <f t="shared" si="4"/>
        <v>0</v>
      </c>
      <c r="I67" s="158">
        <f t="shared" si="5"/>
        <v>0</v>
      </c>
      <c r="J67" s="105">
        <f t="shared" ref="J67:J130" si="8">I67/F67</f>
        <v>0</v>
      </c>
      <c r="K67" s="158">
        <f t="shared" si="6"/>
        <v>0</v>
      </c>
      <c r="L67" s="101"/>
      <c r="M67" s="89"/>
      <c r="N67" s="89"/>
      <c r="O67" s="89"/>
      <c r="P67" s="89"/>
      <c r="Q67" s="107"/>
      <c r="R67" s="89"/>
      <c r="Y67" s="76"/>
      <c r="Z67" s="77"/>
      <c r="AA67" s="77"/>
      <c r="AB67" s="77"/>
      <c r="AC67" s="77"/>
      <c r="AE67" s="84"/>
      <c r="AF67" s="144"/>
      <c r="AG67" s="144"/>
      <c r="AH67" s="144"/>
      <c r="AI67" s="144"/>
      <c r="AK67" s="109"/>
      <c r="AL67" s="144"/>
      <c r="AM67" s="144"/>
      <c r="AN67" s="144"/>
      <c r="AO67" s="144"/>
      <c r="AQ67" s="156" t="s">
        <v>412</v>
      </c>
      <c r="AR67" s="157">
        <v>26</v>
      </c>
      <c r="AS67" s="157">
        <v>0</v>
      </c>
      <c r="AT67" s="157">
        <v>0</v>
      </c>
      <c r="AU67" s="157">
        <v>0</v>
      </c>
      <c r="AV67" s="157">
        <v>0</v>
      </c>
      <c r="AW67" s="161" t="str">
        <f>INDEX(PlayerTable!C:C,MATCH(C67,PlayerTable!E:E,0))</f>
        <v>Alien</v>
      </c>
      <c r="AX67" s="156">
        <f>COUNT(Goalies!J$53:J$80)</f>
        <v>20</v>
      </c>
      <c r="AY67" s="156">
        <f>INDEX(PlayerTable!I:I,MATCH(C67,PlayerTable!E:E,0))</f>
        <v>0</v>
      </c>
      <c r="AZ67" s="156">
        <f>INDEX(PlayerTable!J:J,MATCH(C67,PlayerTable!E:E,0))</f>
        <v>0</v>
      </c>
      <c r="BA67" s="156">
        <f>INDEX(PlayerTable!K:K,MATCH(C67,PlayerTable!E:E,0))</f>
        <v>0</v>
      </c>
      <c r="BB67" s="156">
        <f>IF(INDEX(PlayerTable!L:L,MATCH(C67,PlayerTable!E:E,0))="", 0, INDEX(PlayerTable!L:L,MATCH(C67,PlayerTable!E:E,0)))</f>
        <v>0</v>
      </c>
    </row>
    <row r="68" spans="1:60" ht="15" customHeight="1" x14ac:dyDescent="0.25">
      <c r="A68" s="144" t="str">
        <f t="shared" si="7"/>
        <v/>
      </c>
      <c r="C68" s="127">
        <v>8023</v>
      </c>
      <c r="D68" s="126" t="s">
        <v>145</v>
      </c>
      <c r="E68" s="126" t="s">
        <v>436</v>
      </c>
      <c r="F68" s="51">
        <f t="shared" ref="F68:F131" si="9">SUM(M68+R68+T68+Z68+AF68+AL68+AR68+AX68)</f>
        <v>74</v>
      </c>
      <c r="G68" s="158">
        <f t="shared" ref="G68:G131" si="10">SUM(N68+U68+AA68+AG68+AM68+AS68+AY68)</f>
        <v>17</v>
      </c>
      <c r="H68" s="158">
        <f t="shared" ref="H68:H131" si="11">SUM(O68+V68+AB68+AH68+AN68+AT68+AZ68)</f>
        <v>14</v>
      </c>
      <c r="I68" s="158">
        <f t="shared" ref="I68:I131" si="12">SUM(P68+W68+AC68+AI68+AO68+AU68+BA68)</f>
        <v>31</v>
      </c>
      <c r="J68" s="105">
        <f t="shared" si="8"/>
        <v>0.41891891891891891</v>
      </c>
      <c r="K68" s="158">
        <f t="shared" ref="K68:K131" si="13">SUM(X68+AD68+AJ68+AP68+AV68+BB68)</f>
        <v>15</v>
      </c>
      <c r="L68" s="101"/>
      <c r="M68" s="89"/>
      <c r="N68" s="89"/>
      <c r="O68" s="89"/>
      <c r="P68" s="89"/>
      <c r="Q68" s="107"/>
      <c r="R68" s="89"/>
      <c r="Y68" s="76"/>
      <c r="Z68" s="77"/>
      <c r="AA68" s="77"/>
      <c r="AB68" s="77"/>
      <c r="AC68" s="77"/>
      <c r="AE68" s="84"/>
      <c r="AF68" s="144"/>
      <c r="AG68" s="144"/>
      <c r="AH68" s="144"/>
      <c r="AI68" s="144"/>
      <c r="AK68" s="109" t="s">
        <v>412</v>
      </c>
      <c r="AL68" s="144">
        <v>28</v>
      </c>
      <c r="AM68" s="144">
        <v>6</v>
      </c>
      <c r="AN68" s="144">
        <v>6</v>
      </c>
      <c r="AO68" s="144">
        <v>12</v>
      </c>
      <c r="AP68" s="81">
        <v>6</v>
      </c>
      <c r="AQ68" s="156" t="s">
        <v>412</v>
      </c>
      <c r="AR68" s="157">
        <v>26</v>
      </c>
      <c r="AS68" s="157">
        <v>11</v>
      </c>
      <c r="AT68" s="157">
        <v>8</v>
      </c>
      <c r="AU68" s="157">
        <v>19</v>
      </c>
      <c r="AV68" s="157">
        <v>9</v>
      </c>
      <c r="AW68" s="161" t="str">
        <f>INDEX(PlayerTable!C:C,MATCH(C68,PlayerTable!E:E,0))</f>
        <v>Ichi</v>
      </c>
      <c r="AX68" s="156">
        <f>COUNT(Goalies!J$53:J$80)</f>
        <v>20</v>
      </c>
      <c r="AY68" s="156">
        <f>INDEX(PlayerTable!I:I,MATCH(C68,PlayerTable!E:E,0))</f>
        <v>0</v>
      </c>
      <c r="AZ68" s="156">
        <f>INDEX(PlayerTable!J:J,MATCH(C68,PlayerTable!E:E,0))</f>
        <v>0</v>
      </c>
      <c r="BA68" s="156">
        <f>INDEX(PlayerTable!K:K,MATCH(C68,PlayerTable!E:E,0))</f>
        <v>0</v>
      </c>
      <c r="BB68" s="156">
        <f>IF(INDEX(PlayerTable!L:L,MATCH(C68,PlayerTable!E:E,0))="", 0, INDEX(PlayerTable!L:L,MATCH(C68,PlayerTable!E:E,0)))</f>
        <v>0</v>
      </c>
    </row>
    <row r="69" spans="1:60" ht="15" customHeight="1" x14ac:dyDescent="0.25">
      <c r="A69" s="144"/>
      <c r="B69" s="144"/>
      <c r="C69" s="144">
        <v>8027</v>
      </c>
      <c r="D69" s="126" t="s">
        <v>471</v>
      </c>
      <c r="E69" s="126" t="s">
        <v>534</v>
      </c>
      <c r="F69" s="51">
        <f t="shared" si="9"/>
        <v>46</v>
      </c>
      <c r="G69" s="158">
        <f t="shared" si="10"/>
        <v>3</v>
      </c>
      <c r="H69" s="158">
        <f t="shared" si="11"/>
        <v>6</v>
      </c>
      <c r="I69" s="158">
        <f t="shared" si="12"/>
        <v>9</v>
      </c>
      <c r="J69" s="105">
        <f t="shared" si="8"/>
        <v>0.19565217391304349</v>
      </c>
      <c r="K69" s="158">
        <f t="shared" si="13"/>
        <v>3</v>
      </c>
      <c r="L69" s="101"/>
      <c r="M69" s="89"/>
      <c r="N69" s="89"/>
      <c r="O69" s="89"/>
      <c r="P69" s="89"/>
      <c r="Q69" s="107"/>
      <c r="R69" s="89"/>
      <c r="S69" s="92"/>
      <c r="T69" s="89"/>
      <c r="U69" s="89"/>
      <c r="V69" s="89"/>
      <c r="W69" s="89"/>
      <c r="X69" s="81"/>
      <c r="Y69" s="137"/>
      <c r="Z69" s="144"/>
      <c r="AA69" s="144"/>
      <c r="AB69" s="144"/>
      <c r="AC69" s="144"/>
      <c r="AE69" s="137"/>
      <c r="AF69" s="144"/>
      <c r="AG69" s="144"/>
      <c r="AH69" s="144"/>
      <c r="AI69" s="144"/>
      <c r="AK69" s="109"/>
      <c r="AQ69" s="156" t="s">
        <v>412</v>
      </c>
      <c r="AR69" s="157">
        <v>26</v>
      </c>
      <c r="AS69" s="157">
        <v>3</v>
      </c>
      <c r="AT69" s="157">
        <v>6</v>
      </c>
      <c r="AU69" s="157">
        <v>9</v>
      </c>
      <c r="AV69" s="157">
        <v>3</v>
      </c>
      <c r="AW69" s="161" t="str">
        <f>INDEX(PlayerTable!C:C,MATCH(C69,PlayerTable!E:E,0))</f>
        <v>Ichi</v>
      </c>
      <c r="AX69" s="156">
        <f>COUNT(Goalies!J$53:J$80)</f>
        <v>20</v>
      </c>
      <c r="AY69" s="156">
        <f>INDEX(PlayerTable!I:I,MATCH(C69,PlayerTable!E:E,0))</f>
        <v>0</v>
      </c>
      <c r="AZ69" s="156">
        <f>INDEX(PlayerTable!J:J,MATCH(C69,PlayerTable!E:E,0))</f>
        <v>0</v>
      </c>
      <c r="BA69" s="156">
        <f>INDEX(PlayerTable!K:K,MATCH(C69,PlayerTable!E:E,0))</f>
        <v>0</v>
      </c>
      <c r="BB69" s="156">
        <f>IF(INDEX(PlayerTable!L:L,MATCH(C69,PlayerTable!E:E,0))="", 0, INDEX(PlayerTable!L:L,MATCH(C69,PlayerTable!E:E,0)))</f>
        <v>0</v>
      </c>
    </row>
    <row r="70" spans="1:60" ht="15" customHeight="1" x14ac:dyDescent="0.25">
      <c r="A70" s="144" t="str">
        <f t="shared" ref="A70:A101" si="14">IF(AND(ISTEXT(L70), ISTEXT(Q70), ISTEXT(S70), ISTEXT(Y70), ISTEXT(AE70),ISTEXT(AK70),ISTEXT(AQ70)),"Yes", "")</f>
        <v/>
      </c>
      <c r="B70" s="127"/>
      <c r="C70" s="127">
        <v>8024</v>
      </c>
      <c r="D70" s="126" t="s">
        <v>67</v>
      </c>
      <c r="E70" s="126" t="s">
        <v>437</v>
      </c>
      <c r="F70" s="51">
        <f t="shared" si="9"/>
        <v>74</v>
      </c>
      <c r="G70" s="158">
        <f t="shared" si="10"/>
        <v>34</v>
      </c>
      <c r="H70" s="158">
        <f t="shared" si="11"/>
        <v>32</v>
      </c>
      <c r="I70" s="158">
        <f t="shared" si="12"/>
        <v>66</v>
      </c>
      <c r="J70" s="105">
        <f t="shared" si="8"/>
        <v>0.89189189189189189</v>
      </c>
      <c r="K70" s="158">
        <f t="shared" si="13"/>
        <v>78</v>
      </c>
      <c r="L70" s="133"/>
      <c r="M70" s="132"/>
      <c r="N70" s="132"/>
      <c r="O70" s="132"/>
      <c r="P70" s="132"/>
      <c r="Q70" s="75"/>
      <c r="R70" s="132"/>
      <c r="S70" s="134"/>
      <c r="T70" s="132"/>
      <c r="U70" s="132"/>
      <c r="V70" s="132"/>
      <c r="W70" s="132"/>
      <c r="X70" s="135"/>
      <c r="Y70" s="126"/>
      <c r="Z70" s="127"/>
      <c r="AA70" s="127"/>
      <c r="AB70" s="127"/>
      <c r="AC70" s="127"/>
      <c r="AD70" s="135"/>
      <c r="AE70" s="126"/>
      <c r="AF70" s="127"/>
      <c r="AG70" s="127"/>
      <c r="AH70" s="127"/>
      <c r="AI70" s="127"/>
      <c r="AJ70" s="135"/>
      <c r="AK70" s="109" t="s">
        <v>412</v>
      </c>
      <c r="AL70" s="110">
        <v>28</v>
      </c>
      <c r="AM70" s="110">
        <v>17</v>
      </c>
      <c r="AN70" s="110">
        <v>14</v>
      </c>
      <c r="AO70" s="110">
        <v>31</v>
      </c>
      <c r="AP70" s="81">
        <v>51</v>
      </c>
      <c r="AQ70" s="156" t="s">
        <v>412</v>
      </c>
      <c r="AR70" s="157">
        <v>26</v>
      </c>
      <c r="AS70" s="157">
        <v>17</v>
      </c>
      <c r="AT70" s="157">
        <v>18</v>
      </c>
      <c r="AU70" s="157">
        <v>35</v>
      </c>
      <c r="AV70" s="157">
        <v>27</v>
      </c>
      <c r="AW70" s="161" t="str">
        <f>INDEX(PlayerTable!C:C,MATCH(C70,PlayerTable!E:E,0))</f>
        <v>Ichi</v>
      </c>
      <c r="AX70" s="156">
        <f>COUNT(Goalies!J$53:J$80)</f>
        <v>20</v>
      </c>
      <c r="AY70" s="156">
        <f>INDEX(PlayerTable!I:I,MATCH(C70,PlayerTable!E:E,0))</f>
        <v>0</v>
      </c>
      <c r="AZ70" s="156">
        <f>INDEX(PlayerTable!J:J,MATCH(C70,PlayerTable!E:E,0))</f>
        <v>0</v>
      </c>
      <c r="BA70" s="156">
        <f>INDEX(PlayerTable!K:K,MATCH(C70,PlayerTable!E:E,0))</f>
        <v>0</v>
      </c>
      <c r="BB70" s="156">
        <f>IF(INDEX(PlayerTable!L:L,MATCH(C70,PlayerTable!E:E,0))="", 0, INDEX(PlayerTable!L:L,MATCH(C70,PlayerTable!E:E,0)))</f>
        <v>0</v>
      </c>
    </row>
    <row r="71" spans="1:60" ht="15" customHeight="1" x14ac:dyDescent="0.25">
      <c r="A71" s="144" t="str">
        <f t="shared" si="14"/>
        <v>Yes</v>
      </c>
      <c r="C71" s="144">
        <v>8017</v>
      </c>
      <c r="D71" s="137" t="s">
        <v>74</v>
      </c>
      <c r="E71" s="137" t="s">
        <v>190</v>
      </c>
      <c r="F71" s="51">
        <f t="shared" si="9"/>
        <v>218</v>
      </c>
      <c r="G71" s="158">
        <f t="shared" si="10"/>
        <v>72</v>
      </c>
      <c r="H71" s="158">
        <f t="shared" si="11"/>
        <v>49</v>
      </c>
      <c r="I71" s="158">
        <f t="shared" si="12"/>
        <v>121</v>
      </c>
      <c r="J71" s="105">
        <f t="shared" si="8"/>
        <v>0.55504587155963303</v>
      </c>
      <c r="K71" s="158">
        <f t="shared" si="13"/>
        <v>46</v>
      </c>
      <c r="L71" s="100" t="s">
        <v>183</v>
      </c>
      <c r="M71" s="96">
        <v>29</v>
      </c>
      <c r="N71" s="96">
        <v>10</v>
      </c>
      <c r="O71" s="96">
        <v>7</v>
      </c>
      <c r="P71" s="96">
        <v>17</v>
      </c>
      <c r="Q71" s="108" t="s">
        <v>339</v>
      </c>
      <c r="R71" s="96">
        <v>33</v>
      </c>
      <c r="S71" s="45" t="s">
        <v>183</v>
      </c>
      <c r="T71" s="89">
        <v>27</v>
      </c>
      <c r="U71" s="25">
        <v>6</v>
      </c>
      <c r="V71" s="25">
        <v>7</v>
      </c>
      <c r="W71" s="25">
        <v>13</v>
      </c>
      <c r="X71" s="46">
        <v>3</v>
      </c>
      <c r="Y71" s="76" t="s">
        <v>183</v>
      </c>
      <c r="Z71" s="85">
        <v>29</v>
      </c>
      <c r="AA71" s="85">
        <v>14</v>
      </c>
      <c r="AB71" s="85">
        <v>8</v>
      </c>
      <c r="AC71" s="85">
        <v>22</v>
      </c>
      <c r="AD71" s="81">
        <v>9</v>
      </c>
      <c r="AE71" s="84" t="s">
        <v>183</v>
      </c>
      <c r="AF71" s="110">
        <v>26</v>
      </c>
      <c r="AG71" s="110">
        <v>13</v>
      </c>
      <c r="AH71" s="110">
        <v>7</v>
      </c>
      <c r="AI71" s="110">
        <v>20</v>
      </c>
      <c r="AJ71" s="81">
        <v>12</v>
      </c>
      <c r="AK71" s="109" t="s">
        <v>412</v>
      </c>
      <c r="AL71" s="110">
        <v>28</v>
      </c>
      <c r="AM71" s="110">
        <v>13</v>
      </c>
      <c r="AN71" s="110">
        <v>6</v>
      </c>
      <c r="AO71" s="110">
        <v>19</v>
      </c>
      <c r="AP71" s="81">
        <v>3</v>
      </c>
      <c r="AQ71" s="156" t="s">
        <v>412</v>
      </c>
      <c r="AR71" s="157">
        <v>26</v>
      </c>
      <c r="AS71" s="157">
        <v>16</v>
      </c>
      <c r="AT71" s="157">
        <v>14</v>
      </c>
      <c r="AU71" s="157">
        <v>30</v>
      </c>
      <c r="AV71" s="157">
        <v>19</v>
      </c>
      <c r="AW71" s="161" t="str">
        <f>INDEX(PlayerTable!C:C,MATCH(C71,PlayerTable!E:E,0))</f>
        <v>Ichi</v>
      </c>
      <c r="AX71" s="156">
        <f>COUNT(Goalies!J$53:J$80)</f>
        <v>20</v>
      </c>
      <c r="AY71" s="156">
        <f>INDEX(PlayerTable!I:I,MATCH(C71,PlayerTable!E:E,0))</f>
        <v>0</v>
      </c>
      <c r="AZ71" s="156">
        <f>INDEX(PlayerTable!J:J,MATCH(C71,PlayerTable!E:E,0))</f>
        <v>0</v>
      </c>
      <c r="BA71" s="156">
        <f>INDEX(PlayerTable!K:K,MATCH(C71,PlayerTable!E:E,0))</f>
        <v>0</v>
      </c>
      <c r="BB71" s="156">
        <f>IF(INDEX(PlayerTable!L:L,MATCH(C71,PlayerTable!E:E,0))="", 0, INDEX(PlayerTable!L:L,MATCH(C71,PlayerTable!E:E,0)))</f>
        <v>0</v>
      </c>
    </row>
    <row r="72" spans="1:60" ht="15" customHeight="1" x14ac:dyDescent="0.25">
      <c r="A72" s="144" t="str">
        <f t="shared" si="14"/>
        <v/>
      </c>
      <c r="C72" s="32">
        <v>2001</v>
      </c>
      <c r="D72" t="s">
        <v>43</v>
      </c>
      <c r="E72" t="s">
        <v>65</v>
      </c>
      <c r="F72" s="51">
        <f t="shared" si="9"/>
        <v>129</v>
      </c>
      <c r="G72" s="158">
        <f t="shared" si="10"/>
        <v>15</v>
      </c>
      <c r="H72" s="158">
        <f t="shared" si="11"/>
        <v>12</v>
      </c>
      <c r="I72" s="158">
        <f t="shared" si="12"/>
        <v>27</v>
      </c>
      <c r="J72" s="105">
        <f t="shared" si="8"/>
        <v>0.20930232558139536</v>
      </c>
      <c r="K72" s="158">
        <f t="shared" si="13"/>
        <v>12</v>
      </c>
      <c r="L72" s="101"/>
      <c r="M72" s="89"/>
      <c r="N72" s="89"/>
      <c r="O72" s="89"/>
      <c r="P72" s="89"/>
      <c r="Q72" s="107"/>
      <c r="R72" s="96"/>
      <c r="T72" s="93"/>
      <c r="Y72" s="76" t="s">
        <v>39</v>
      </c>
      <c r="Z72" s="77">
        <v>29</v>
      </c>
      <c r="AA72" s="77">
        <v>14</v>
      </c>
      <c r="AB72" s="77">
        <v>10</v>
      </c>
      <c r="AC72" s="77">
        <v>24</v>
      </c>
      <c r="AD72" s="81">
        <v>6</v>
      </c>
      <c r="AE72" s="84" t="s">
        <v>39</v>
      </c>
      <c r="AF72" s="144">
        <v>26</v>
      </c>
      <c r="AG72" s="144">
        <v>0</v>
      </c>
      <c r="AH72" s="144">
        <v>1</v>
      </c>
      <c r="AI72" s="144">
        <v>1</v>
      </c>
      <c r="AJ72" s="81">
        <v>0</v>
      </c>
      <c r="AK72" s="109" t="s">
        <v>39</v>
      </c>
      <c r="AL72" s="144">
        <v>28</v>
      </c>
      <c r="AM72" s="144">
        <v>0</v>
      </c>
      <c r="AN72" s="144">
        <v>0</v>
      </c>
      <c r="AO72" s="144">
        <v>0</v>
      </c>
      <c r="AP72" s="81">
        <v>3</v>
      </c>
      <c r="AQ72" s="156" t="s">
        <v>39</v>
      </c>
      <c r="AR72" s="157">
        <v>26</v>
      </c>
      <c r="AS72" s="157">
        <v>1</v>
      </c>
      <c r="AT72" s="157">
        <v>1</v>
      </c>
      <c r="AU72" s="157">
        <v>2</v>
      </c>
      <c r="AV72" s="157">
        <v>3</v>
      </c>
      <c r="AW72" s="161" t="str">
        <f>INDEX(PlayerTable!C:C,MATCH(C72,PlayerTable!E:E,0))</f>
        <v>Kryptonite</v>
      </c>
      <c r="AX72" s="156">
        <f>COUNT(Goalies!J$53:J$80)</f>
        <v>20</v>
      </c>
      <c r="AY72" s="156">
        <f>INDEX(PlayerTable!I:I,MATCH(C72,PlayerTable!E:E,0))</f>
        <v>0</v>
      </c>
      <c r="AZ72" s="156">
        <f>INDEX(PlayerTable!J:J,MATCH(C72,PlayerTable!E:E,0))</f>
        <v>0</v>
      </c>
      <c r="BA72" s="156">
        <f>INDEX(PlayerTable!K:K,MATCH(C72,PlayerTable!E:E,0))</f>
        <v>0</v>
      </c>
      <c r="BB72" s="156">
        <f>IF(INDEX(PlayerTable!L:L,MATCH(C72,PlayerTable!E:E,0))="", 0, INDEX(PlayerTable!L:L,MATCH(C72,PlayerTable!E:E,0)))</f>
        <v>0</v>
      </c>
    </row>
    <row r="73" spans="1:60" ht="15" customHeight="1" x14ac:dyDescent="0.25">
      <c r="A73" s="144" t="str">
        <f t="shared" si="14"/>
        <v>Yes</v>
      </c>
      <c r="C73" s="32">
        <v>2003</v>
      </c>
      <c r="D73" t="s">
        <v>47</v>
      </c>
      <c r="E73" t="s">
        <v>48</v>
      </c>
      <c r="F73" s="51">
        <f t="shared" si="9"/>
        <v>218</v>
      </c>
      <c r="G73" s="158">
        <f t="shared" si="10"/>
        <v>41</v>
      </c>
      <c r="H73" s="158">
        <f t="shared" si="11"/>
        <v>38</v>
      </c>
      <c r="I73" s="158">
        <f t="shared" si="12"/>
        <v>79</v>
      </c>
      <c r="J73" s="105">
        <f t="shared" si="8"/>
        <v>0.36238532110091742</v>
      </c>
      <c r="K73" s="158">
        <f t="shared" si="13"/>
        <v>52</v>
      </c>
      <c r="L73" s="88" t="s">
        <v>39</v>
      </c>
      <c r="M73" s="96">
        <v>29</v>
      </c>
      <c r="N73" s="96">
        <v>4</v>
      </c>
      <c r="O73" s="96">
        <v>2</v>
      </c>
      <c r="P73" s="96">
        <v>6</v>
      </c>
      <c r="Q73" s="108" t="s">
        <v>39</v>
      </c>
      <c r="R73" s="96">
        <v>33</v>
      </c>
      <c r="S73" s="45" t="s">
        <v>39</v>
      </c>
      <c r="T73" s="25">
        <v>27</v>
      </c>
      <c r="U73" s="25">
        <v>10</v>
      </c>
      <c r="V73" s="25">
        <v>6</v>
      </c>
      <c r="W73" s="25">
        <v>16</v>
      </c>
      <c r="X73" s="46">
        <v>9</v>
      </c>
      <c r="Y73" s="76" t="s">
        <v>39</v>
      </c>
      <c r="Z73" s="85">
        <v>29</v>
      </c>
      <c r="AA73" s="85">
        <v>12</v>
      </c>
      <c r="AB73" s="85">
        <v>8</v>
      </c>
      <c r="AC73" s="85">
        <v>20</v>
      </c>
      <c r="AD73" s="81">
        <v>6</v>
      </c>
      <c r="AE73" s="84" t="s">
        <v>39</v>
      </c>
      <c r="AF73" s="144">
        <v>26</v>
      </c>
      <c r="AG73" s="144">
        <v>5</v>
      </c>
      <c r="AH73" s="144">
        <v>8</v>
      </c>
      <c r="AI73" s="144">
        <v>13</v>
      </c>
      <c r="AJ73" s="81">
        <v>6</v>
      </c>
      <c r="AK73" s="109" t="s">
        <v>39</v>
      </c>
      <c r="AL73" s="144">
        <v>28</v>
      </c>
      <c r="AM73" s="144">
        <v>5</v>
      </c>
      <c r="AN73" s="144">
        <v>9</v>
      </c>
      <c r="AO73" s="144">
        <v>14</v>
      </c>
      <c r="AP73" s="81">
        <v>22</v>
      </c>
      <c r="AQ73" s="156" t="s">
        <v>39</v>
      </c>
      <c r="AR73" s="157">
        <v>26</v>
      </c>
      <c r="AS73" s="157">
        <v>5</v>
      </c>
      <c r="AT73" s="157">
        <v>5</v>
      </c>
      <c r="AU73" s="157">
        <v>10</v>
      </c>
      <c r="AV73" s="157">
        <v>9</v>
      </c>
      <c r="AW73" s="161" t="str">
        <f>INDEX(PlayerTable!C:C,MATCH(C73,PlayerTable!E:E,0))</f>
        <v>Kryptonite</v>
      </c>
      <c r="AX73" s="156">
        <f>COUNT(Goalies!J$53:J$80)</f>
        <v>20</v>
      </c>
      <c r="AY73" s="156">
        <f>INDEX(PlayerTable!I:I,MATCH(C73,PlayerTable!E:E,0))</f>
        <v>0</v>
      </c>
      <c r="AZ73" s="156">
        <f>INDEX(PlayerTable!J:J,MATCH(C73,PlayerTable!E:E,0))</f>
        <v>0</v>
      </c>
      <c r="BA73" s="156">
        <f>INDEX(PlayerTable!K:K,MATCH(C73,PlayerTable!E:E,0))</f>
        <v>0</v>
      </c>
      <c r="BB73" s="156">
        <f>IF(INDEX(PlayerTable!L:L,MATCH(C73,PlayerTable!E:E,0))="", 0, INDEX(PlayerTable!L:L,MATCH(C73,PlayerTable!E:E,0)))</f>
        <v>0</v>
      </c>
    </row>
    <row r="74" spans="1:60" ht="15" customHeight="1" x14ac:dyDescent="0.25">
      <c r="A74" s="144" t="str">
        <f t="shared" si="14"/>
        <v/>
      </c>
      <c r="C74" s="32">
        <v>2005</v>
      </c>
      <c r="D74" s="137" t="s">
        <v>57</v>
      </c>
      <c r="E74" s="137" t="s">
        <v>58</v>
      </c>
      <c r="F74" s="51">
        <f t="shared" si="9"/>
        <v>170</v>
      </c>
      <c r="G74" s="158">
        <f t="shared" si="10"/>
        <v>10</v>
      </c>
      <c r="H74" s="158">
        <f t="shared" si="11"/>
        <v>18</v>
      </c>
      <c r="I74" s="158">
        <f t="shared" si="12"/>
        <v>28</v>
      </c>
      <c r="J74" s="105">
        <f t="shared" si="8"/>
        <v>0.16470588235294117</v>
      </c>
      <c r="K74" s="158">
        <f t="shared" si="13"/>
        <v>16</v>
      </c>
      <c r="L74" s="88" t="s">
        <v>39</v>
      </c>
      <c r="M74" s="96">
        <v>29</v>
      </c>
      <c r="N74" s="96">
        <v>1</v>
      </c>
      <c r="O74" s="96">
        <v>3</v>
      </c>
      <c r="P74" s="96">
        <v>4</v>
      </c>
      <c r="Q74" s="108" t="s">
        <v>39</v>
      </c>
      <c r="R74" s="96">
        <v>33</v>
      </c>
      <c r="S74" s="45" t="s">
        <v>39</v>
      </c>
      <c r="T74" s="25">
        <v>27</v>
      </c>
      <c r="U74" s="25">
        <v>1</v>
      </c>
      <c r="V74" s="25">
        <v>3</v>
      </c>
      <c r="W74" s="25">
        <v>4</v>
      </c>
      <c r="X74" s="46">
        <v>0</v>
      </c>
      <c r="Y74" s="76" t="s">
        <v>39</v>
      </c>
      <c r="Z74" s="144">
        <v>29</v>
      </c>
      <c r="AA74" s="144">
        <v>7</v>
      </c>
      <c r="AB74" s="144">
        <v>10</v>
      </c>
      <c r="AC74" s="144">
        <v>17</v>
      </c>
      <c r="AD74" s="81">
        <v>0</v>
      </c>
      <c r="AE74" s="84" t="s">
        <v>39</v>
      </c>
      <c r="AF74" s="137">
        <v>26</v>
      </c>
      <c r="AG74" s="137">
        <v>1</v>
      </c>
      <c r="AH74" s="137">
        <v>2</v>
      </c>
      <c r="AI74" s="137">
        <v>3</v>
      </c>
      <c r="AJ74" s="103">
        <v>16</v>
      </c>
      <c r="AK74" s="109"/>
      <c r="AL74" s="137"/>
      <c r="AM74" s="137"/>
      <c r="AN74" s="137"/>
      <c r="AO74" s="137"/>
      <c r="AP74" s="103"/>
      <c r="AQ74" s="156" t="s">
        <v>39</v>
      </c>
      <c r="AR74" s="157">
        <v>26</v>
      </c>
      <c r="AS74" s="157">
        <v>0</v>
      </c>
      <c r="AT74" s="157">
        <v>0</v>
      </c>
      <c r="AU74" s="157">
        <v>0</v>
      </c>
      <c r="AV74" s="157">
        <v>0</v>
      </c>
      <c r="AW74" s="161"/>
      <c r="AX74" s="156"/>
      <c r="AY74" s="156"/>
      <c r="AZ74" s="156"/>
      <c r="BA74" s="156"/>
      <c r="BB74" s="156"/>
    </row>
    <row r="75" spans="1:60" ht="15" customHeight="1" x14ac:dyDescent="0.25">
      <c r="A75" s="144" t="str">
        <f t="shared" si="14"/>
        <v/>
      </c>
      <c r="C75" s="32">
        <v>2020</v>
      </c>
      <c r="D75" s="84" t="s">
        <v>55</v>
      </c>
      <c r="E75" s="84" t="s">
        <v>406</v>
      </c>
      <c r="F75" s="51">
        <f t="shared" si="9"/>
        <v>91</v>
      </c>
      <c r="G75" s="158">
        <f t="shared" si="10"/>
        <v>12</v>
      </c>
      <c r="H75" s="158">
        <f t="shared" si="11"/>
        <v>4</v>
      </c>
      <c r="I75" s="158">
        <f t="shared" si="12"/>
        <v>16</v>
      </c>
      <c r="J75" s="105">
        <f t="shared" si="8"/>
        <v>0.17582417582417584</v>
      </c>
      <c r="K75" s="158">
        <f t="shared" si="13"/>
        <v>56</v>
      </c>
      <c r="L75" s="101"/>
      <c r="M75" s="89"/>
      <c r="N75" s="89"/>
      <c r="O75" s="89"/>
      <c r="P75" s="89"/>
      <c r="Q75" s="107"/>
      <c r="R75" s="96"/>
      <c r="Y75" s="76"/>
      <c r="Z75" s="85"/>
      <c r="AA75" s="85"/>
      <c r="AB75" s="85"/>
      <c r="AC75" s="85"/>
      <c r="AE75" s="84" t="s">
        <v>39</v>
      </c>
      <c r="AF75" s="110">
        <v>17</v>
      </c>
      <c r="AG75" s="110">
        <v>9</v>
      </c>
      <c r="AH75" s="110">
        <v>3</v>
      </c>
      <c r="AI75" s="110">
        <v>12</v>
      </c>
      <c r="AJ75" s="81">
        <v>12</v>
      </c>
      <c r="AK75" s="109" t="s">
        <v>39</v>
      </c>
      <c r="AL75" s="110">
        <v>28</v>
      </c>
      <c r="AM75" s="110">
        <v>3</v>
      </c>
      <c r="AN75" s="110">
        <v>1</v>
      </c>
      <c r="AO75" s="110">
        <v>4</v>
      </c>
      <c r="AP75" s="81">
        <v>31</v>
      </c>
      <c r="AQ75" s="156" t="s">
        <v>39</v>
      </c>
      <c r="AR75" s="157">
        <v>26</v>
      </c>
      <c r="AS75" s="157">
        <v>0</v>
      </c>
      <c r="AT75" s="157">
        <v>0</v>
      </c>
      <c r="AU75" s="157">
        <v>0</v>
      </c>
      <c r="AV75" s="157">
        <v>13</v>
      </c>
      <c r="AW75" s="161" t="str">
        <f>INDEX(PlayerTable!C:C,MATCH(C75,PlayerTable!E:E,0))</f>
        <v>Kryptonite</v>
      </c>
      <c r="AX75" s="156">
        <f>COUNT(Goalies!J$53:J$80)</f>
        <v>20</v>
      </c>
      <c r="AY75" s="156">
        <f>INDEX(PlayerTable!I:I,MATCH(C75,PlayerTable!E:E,0))</f>
        <v>0</v>
      </c>
      <c r="AZ75" s="156">
        <f>INDEX(PlayerTable!J:J,MATCH(C75,PlayerTable!E:E,0))</f>
        <v>0</v>
      </c>
      <c r="BA75" s="156">
        <f>INDEX(PlayerTable!K:K,MATCH(C75,PlayerTable!E:E,0))</f>
        <v>0</v>
      </c>
      <c r="BB75" s="156">
        <f>IF(INDEX(PlayerTable!L:L,MATCH(C75,PlayerTable!E:E,0))="", 0, INDEX(PlayerTable!L:L,MATCH(C75,PlayerTable!E:E,0)))</f>
        <v>0</v>
      </c>
    </row>
    <row r="76" spans="1:60" s="7" customFormat="1" ht="15" customHeight="1" x14ac:dyDescent="0.25">
      <c r="A76" s="144" t="str">
        <f t="shared" si="14"/>
        <v/>
      </c>
      <c r="B76" s="85"/>
      <c r="C76" s="144">
        <v>2018</v>
      </c>
      <c r="D76" s="137" t="s">
        <v>10</v>
      </c>
      <c r="E76" s="137" t="s">
        <v>246</v>
      </c>
      <c r="F76" s="51">
        <f t="shared" si="9"/>
        <v>129</v>
      </c>
      <c r="G76" s="158">
        <f t="shared" si="10"/>
        <v>38</v>
      </c>
      <c r="H76" s="158">
        <f t="shared" si="11"/>
        <v>20</v>
      </c>
      <c r="I76" s="158">
        <f t="shared" si="12"/>
        <v>58</v>
      </c>
      <c r="J76" s="105">
        <f t="shared" si="8"/>
        <v>0.44961240310077522</v>
      </c>
      <c r="K76" s="158">
        <f t="shared" si="13"/>
        <v>18</v>
      </c>
      <c r="L76" s="101"/>
      <c r="M76" s="89"/>
      <c r="N76" s="89"/>
      <c r="O76" s="89"/>
      <c r="P76" s="89"/>
      <c r="Q76" s="107"/>
      <c r="R76" s="96"/>
      <c r="S76" s="92"/>
      <c r="T76" s="89"/>
      <c r="U76" s="89"/>
      <c r="V76" s="89"/>
      <c r="W76" s="89"/>
      <c r="X76" s="81"/>
      <c r="Y76" s="76" t="s">
        <v>39</v>
      </c>
      <c r="Z76" s="77">
        <v>29</v>
      </c>
      <c r="AA76" s="77">
        <v>3</v>
      </c>
      <c r="AB76" s="77">
        <v>2</v>
      </c>
      <c r="AC76" s="77">
        <v>5</v>
      </c>
      <c r="AD76" s="81">
        <v>0</v>
      </c>
      <c r="AE76" s="84" t="s">
        <v>39</v>
      </c>
      <c r="AF76" s="144">
        <v>26</v>
      </c>
      <c r="AG76" s="144">
        <v>10</v>
      </c>
      <c r="AH76" s="144">
        <v>4</v>
      </c>
      <c r="AI76" s="144">
        <v>14</v>
      </c>
      <c r="AJ76" s="81">
        <v>3</v>
      </c>
      <c r="AK76" s="109" t="s">
        <v>39</v>
      </c>
      <c r="AL76" s="144">
        <v>28</v>
      </c>
      <c r="AM76" s="144">
        <v>21</v>
      </c>
      <c r="AN76" s="144">
        <v>10</v>
      </c>
      <c r="AO76" s="144">
        <v>31</v>
      </c>
      <c r="AP76" s="81">
        <v>9</v>
      </c>
      <c r="AQ76" s="156" t="s">
        <v>39</v>
      </c>
      <c r="AR76" s="157">
        <v>26</v>
      </c>
      <c r="AS76" s="157">
        <v>4</v>
      </c>
      <c r="AT76" s="157">
        <v>4</v>
      </c>
      <c r="AU76" s="157">
        <v>8</v>
      </c>
      <c r="AV76" s="157">
        <v>6</v>
      </c>
      <c r="AW76" s="161" t="str">
        <f>INDEX(PlayerTable!C:C,MATCH(C76,PlayerTable!E:E,0))</f>
        <v>Kryptonite</v>
      </c>
      <c r="AX76" s="156">
        <f>COUNT(Goalies!J$53:J$80)</f>
        <v>20</v>
      </c>
      <c r="AY76" s="156">
        <f>INDEX(PlayerTable!I:I,MATCH(C76,PlayerTable!E:E,0))</f>
        <v>0</v>
      </c>
      <c r="AZ76" s="156">
        <f>INDEX(PlayerTable!J:J,MATCH(C76,PlayerTable!E:E,0))</f>
        <v>0</v>
      </c>
      <c r="BA76" s="156">
        <f>INDEX(PlayerTable!K:K,MATCH(C76,PlayerTable!E:E,0))</f>
        <v>0</v>
      </c>
      <c r="BB76" s="156">
        <f>IF(INDEX(PlayerTable!L:L,MATCH(C76,PlayerTable!E:E,0))="", 0, INDEX(PlayerTable!L:L,MATCH(C76,PlayerTable!E:E,0)))</f>
        <v>0</v>
      </c>
      <c r="BC76" s="161"/>
      <c r="BH76" s="103"/>
    </row>
    <row r="77" spans="1:60" ht="15" customHeight="1" x14ac:dyDescent="0.25">
      <c r="A77" s="144" t="str">
        <f t="shared" si="14"/>
        <v>Yes</v>
      </c>
      <c r="C77" s="32">
        <v>2007</v>
      </c>
      <c r="D77" t="s">
        <v>53</v>
      </c>
      <c r="E77" t="s">
        <v>54</v>
      </c>
      <c r="F77" s="51">
        <f t="shared" si="9"/>
        <v>218</v>
      </c>
      <c r="G77" s="158">
        <f t="shared" si="10"/>
        <v>51</v>
      </c>
      <c r="H77" s="158">
        <f t="shared" si="11"/>
        <v>24</v>
      </c>
      <c r="I77" s="158">
        <f t="shared" si="12"/>
        <v>75</v>
      </c>
      <c r="J77" s="105">
        <f t="shared" si="8"/>
        <v>0.34403669724770641</v>
      </c>
      <c r="K77" s="158">
        <f t="shared" si="13"/>
        <v>42</v>
      </c>
      <c r="L77" s="88" t="s">
        <v>39</v>
      </c>
      <c r="M77" s="96">
        <v>29</v>
      </c>
      <c r="N77" s="96">
        <v>16</v>
      </c>
      <c r="O77" s="96">
        <v>5</v>
      </c>
      <c r="P77" s="96">
        <v>21</v>
      </c>
      <c r="Q77" s="108" t="s">
        <v>39</v>
      </c>
      <c r="R77" s="96">
        <v>33</v>
      </c>
      <c r="S77" s="45" t="s">
        <v>39</v>
      </c>
      <c r="T77" s="25">
        <v>27</v>
      </c>
      <c r="U77" s="25">
        <v>13</v>
      </c>
      <c r="V77" s="25">
        <v>1</v>
      </c>
      <c r="W77" s="25">
        <v>14</v>
      </c>
      <c r="X77" s="46">
        <v>12</v>
      </c>
      <c r="Y77" s="76" t="s">
        <v>39</v>
      </c>
      <c r="Z77" s="77">
        <v>29</v>
      </c>
      <c r="AA77" s="77">
        <v>5</v>
      </c>
      <c r="AB77" s="77">
        <v>6</v>
      </c>
      <c r="AC77" s="77">
        <v>11</v>
      </c>
      <c r="AD77" s="81">
        <v>0</v>
      </c>
      <c r="AE77" s="84" t="s">
        <v>39</v>
      </c>
      <c r="AF77" s="110">
        <v>26</v>
      </c>
      <c r="AG77" s="110">
        <v>9</v>
      </c>
      <c r="AH77" s="110">
        <v>7</v>
      </c>
      <c r="AI77" s="110">
        <v>16</v>
      </c>
      <c r="AJ77" s="81">
        <v>15</v>
      </c>
      <c r="AK77" s="109" t="s">
        <v>39</v>
      </c>
      <c r="AL77" s="110">
        <v>28</v>
      </c>
      <c r="AM77" s="110">
        <v>3</v>
      </c>
      <c r="AN77" s="110">
        <v>1</v>
      </c>
      <c r="AO77" s="110">
        <v>4</v>
      </c>
      <c r="AP77" s="81">
        <v>15</v>
      </c>
      <c r="AQ77" s="156" t="s">
        <v>39</v>
      </c>
      <c r="AR77" s="157">
        <v>26</v>
      </c>
      <c r="AS77" s="157">
        <v>5</v>
      </c>
      <c r="AT77" s="157">
        <v>4</v>
      </c>
      <c r="AU77" s="157">
        <v>9</v>
      </c>
      <c r="AV77" s="157">
        <v>0</v>
      </c>
      <c r="AW77" s="161" t="str">
        <f>INDEX(PlayerTable!C:C,MATCH(C77,PlayerTable!E:E,0))</f>
        <v>Kryptonite</v>
      </c>
      <c r="AX77" s="156">
        <f>COUNT(Goalies!J$53:J$80)</f>
        <v>20</v>
      </c>
      <c r="AY77" s="156">
        <f>INDEX(PlayerTable!I:I,MATCH(C77,PlayerTable!E:E,0))</f>
        <v>0</v>
      </c>
      <c r="AZ77" s="156">
        <f>INDEX(PlayerTable!J:J,MATCH(C77,PlayerTable!E:E,0))</f>
        <v>0</v>
      </c>
      <c r="BA77" s="156">
        <f>INDEX(PlayerTable!K:K,MATCH(C77,PlayerTable!E:E,0))</f>
        <v>0</v>
      </c>
      <c r="BB77" s="156">
        <f>IF(INDEX(PlayerTable!L:L,MATCH(C77,PlayerTable!E:E,0))="", 0, INDEX(PlayerTable!L:L,MATCH(C77,PlayerTable!E:E,0)))</f>
        <v>0</v>
      </c>
    </row>
    <row r="78" spans="1:60" ht="15" customHeight="1" x14ac:dyDescent="0.25">
      <c r="A78" s="144" t="str">
        <f t="shared" si="14"/>
        <v>Yes</v>
      </c>
      <c r="C78" s="32">
        <v>2008</v>
      </c>
      <c r="D78" t="s">
        <v>55</v>
      </c>
      <c r="E78" t="s">
        <v>56</v>
      </c>
      <c r="F78" s="51">
        <f t="shared" si="9"/>
        <v>218</v>
      </c>
      <c r="G78" s="158">
        <f t="shared" si="10"/>
        <v>32</v>
      </c>
      <c r="H78" s="158">
        <f t="shared" si="11"/>
        <v>33</v>
      </c>
      <c r="I78" s="158">
        <f t="shared" si="12"/>
        <v>65</v>
      </c>
      <c r="J78" s="105">
        <f t="shared" si="8"/>
        <v>0.29816513761467889</v>
      </c>
      <c r="K78" s="158">
        <f t="shared" si="13"/>
        <v>18</v>
      </c>
      <c r="L78" s="88" t="s">
        <v>39</v>
      </c>
      <c r="M78" s="96">
        <v>29</v>
      </c>
      <c r="N78" s="96">
        <v>2</v>
      </c>
      <c r="O78" s="96">
        <v>8</v>
      </c>
      <c r="P78" s="96">
        <v>10</v>
      </c>
      <c r="Q78" s="108" t="s">
        <v>39</v>
      </c>
      <c r="R78" s="96">
        <v>33</v>
      </c>
      <c r="S78" s="45" t="s">
        <v>39</v>
      </c>
      <c r="T78" s="25">
        <v>27</v>
      </c>
      <c r="U78" s="25">
        <v>5</v>
      </c>
      <c r="V78" s="25">
        <v>4</v>
      </c>
      <c r="W78" s="25">
        <v>9</v>
      </c>
      <c r="X78" s="46">
        <v>0</v>
      </c>
      <c r="Y78" s="76" t="s">
        <v>39</v>
      </c>
      <c r="Z78" s="77">
        <v>29</v>
      </c>
      <c r="AA78" s="77">
        <v>12</v>
      </c>
      <c r="AB78" s="77">
        <v>15</v>
      </c>
      <c r="AC78" s="77">
        <v>27</v>
      </c>
      <c r="AD78" s="81">
        <v>6</v>
      </c>
      <c r="AE78" s="84" t="s">
        <v>39</v>
      </c>
      <c r="AF78" s="144">
        <v>26</v>
      </c>
      <c r="AG78" s="144">
        <v>3</v>
      </c>
      <c r="AH78" s="144">
        <v>4</v>
      </c>
      <c r="AI78" s="144">
        <v>7</v>
      </c>
      <c r="AJ78" s="81">
        <v>6</v>
      </c>
      <c r="AK78" s="109" t="s">
        <v>39</v>
      </c>
      <c r="AL78" s="144">
        <v>28</v>
      </c>
      <c r="AM78" s="144">
        <v>6</v>
      </c>
      <c r="AN78" s="144">
        <v>1</v>
      </c>
      <c r="AO78" s="144">
        <v>7</v>
      </c>
      <c r="AP78" s="81">
        <v>6</v>
      </c>
      <c r="AQ78" s="156" t="s">
        <v>39</v>
      </c>
      <c r="AR78" s="157">
        <v>26</v>
      </c>
      <c r="AS78" s="157">
        <v>4</v>
      </c>
      <c r="AT78" s="157">
        <v>1</v>
      </c>
      <c r="AU78" s="157">
        <v>5</v>
      </c>
      <c r="AV78" s="157">
        <v>0</v>
      </c>
      <c r="AW78" s="161" t="str">
        <f>INDEX(PlayerTable!C:C,MATCH(C78,PlayerTable!E:E,0))</f>
        <v>Kryptonite</v>
      </c>
      <c r="AX78" s="156">
        <f>COUNT(Goalies!J$53:J$80)</f>
        <v>20</v>
      </c>
      <c r="AY78" s="156">
        <f>INDEX(PlayerTable!I:I,MATCH(C78,PlayerTable!E:E,0))</f>
        <v>0</v>
      </c>
      <c r="AZ78" s="156">
        <f>INDEX(PlayerTable!J:J,MATCH(C78,PlayerTable!E:E,0))</f>
        <v>0</v>
      </c>
      <c r="BA78" s="156">
        <f>INDEX(PlayerTable!K:K,MATCH(C78,PlayerTable!E:E,0))</f>
        <v>0</v>
      </c>
      <c r="BB78" s="156">
        <f>IF(INDEX(PlayerTable!L:L,MATCH(C78,PlayerTable!E:E,0))="", 0, INDEX(PlayerTable!L:L,MATCH(C78,PlayerTable!E:E,0)))</f>
        <v>0</v>
      </c>
    </row>
    <row r="79" spans="1:60" ht="15" customHeight="1" x14ac:dyDescent="0.25">
      <c r="A79" s="144" t="str">
        <f t="shared" si="14"/>
        <v/>
      </c>
      <c r="C79" s="32">
        <v>2009</v>
      </c>
      <c r="D79" t="s">
        <v>12</v>
      </c>
      <c r="E79" t="s">
        <v>49</v>
      </c>
      <c r="F79" s="51">
        <f t="shared" si="9"/>
        <v>169</v>
      </c>
      <c r="G79" s="158">
        <f t="shared" si="10"/>
        <v>13</v>
      </c>
      <c r="H79" s="158">
        <f t="shared" si="11"/>
        <v>15</v>
      </c>
      <c r="I79" s="158">
        <f t="shared" si="12"/>
        <v>28</v>
      </c>
      <c r="J79" s="105">
        <f t="shared" si="8"/>
        <v>0.16568047337278108</v>
      </c>
      <c r="K79" s="158">
        <f t="shared" si="13"/>
        <v>15</v>
      </c>
      <c r="L79" s="88"/>
      <c r="M79" s="89"/>
      <c r="N79" s="89"/>
      <c r="O79" s="89"/>
      <c r="P79" s="89"/>
      <c r="Q79" s="107" t="s">
        <v>39</v>
      </c>
      <c r="R79" s="96">
        <v>33</v>
      </c>
      <c r="S79" s="45" t="s">
        <v>39</v>
      </c>
      <c r="T79" s="25">
        <v>27</v>
      </c>
      <c r="U79" s="25">
        <v>6</v>
      </c>
      <c r="V79" s="25">
        <v>7</v>
      </c>
      <c r="W79" s="25">
        <v>13</v>
      </c>
      <c r="X79" s="46">
        <v>6</v>
      </c>
      <c r="Y79" s="76" t="s">
        <v>39</v>
      </c>
      <c r="Z79" s="77">
        <v>29</v>
      </c>
      <c r="AA79" s="77">
        <v>0</v>
      </c>
      <c r="AB79" s="77">
        <v>4</v>
      </c>
      <c r="AC79" s="77">
        <v>4</v>
      </c>
      <c r="AD79" s="81">
        <v>6</v>
      </c>
      <c r="AE79" s="84" t="s">
        <v>39</v>
      </c>
      <c r="AF79" s="110">
        <v>26</v>
      </c>
      <c r="AG79" s="110">
        <v>3</v>
      </c>
      <c r="AH79" s="110">
        <v>2</v>
      </c>
      <c r="AI79" s="110">
        <v>5</v>
      </c>
      <c r="AJ79" s="81">
        <v>0</v>
      </c>
      <c r="AK79" s="109" t="s">
        <v>39</v>
      </c>
      <c r="AL79" s="110">
        <v>28</v>
      </c>
      <c r="AM79" s="110">
        <v>3</v>
      </c>
      <c r="AN79" s="110">
        <v>1</v>
      </c>
      <c r="AO79" s="110">
        <v>4</v>
      </c>
      <c r="AP79" s="81">
        <v>3</v>
      </c>
      <c r="AQ79" s="156" t="s">
        <v>39</v>
      </c>
      <c r="AR79" s="157">
        <v>26</v>
      </c>
      <c r="AS79" s="157">
        <v>1</v>
      </c>
      <c r="AT79" s="157">
        <v>1</v>
      </c>
      <c r="AU79" s="157">
        <v>2</v>
      </c>
      <c r="AV79" s="157">
        <v>0</v>
      </c>
      <c r="AW79" s="161"/>
      <c r="AX79" s="156"/>
      <c r="AY79" s="156"/>
      <c r="AZ79" s="156"/>
      <c r="BA79" s="156"/>
      <c r="BB79" s="156"/>
    </row>
    <row r="80" spans="1:60" ht="15" customHeight="1" x14ac:dyDescent="0.25">
      <c r="A80" s="144" t="str">
        <f t="shared" si="14"/>
        <v/>
      </c>
      <c r="B80" s="85" t="s">
        <v>277</v>
      </c>
      <c r="C80" s="32">
        <v>2010</v>
      </c>
      <c r="D80" t="s">
        <v>43</v>
      </c>
      <c r="E80" t="s">
        <v>44</v>
      </c>
      <c r="F80" s="51">
        <f t="shared" si="9"/>
        <v>164</v>
      </c>
      <c r="G80" s="158">
        <f t="shared" si="10"/>
        <v>62</v>
      </c>
      <c r="H80" s="158">
        <f t="shared" si="11"/>
        <v>29</v>
      </c>
      <c r="I80" s="158">
        <f t="shared" si="12"/>
        <v>91</v>
      </c>
      <c r="J80" s="105">
        <f t="shared" si="8"/>
        <v>0.55487804878048785</v>
      </c>
      <c r="K80" s="158">
        <f t="shared" si="13"/>
        <v>9</v>
      </c>
      <c r="L80" s="88" t="s">
        <v>39</v>
      </c>
      <c r="M80" s="96">
        <v>29</v>
      </c>
      <c r="N80" s="96">
        <v>18</v>
      </c>
      <c r="O80" s="96">
        <v>7</v>
      </c>
      <c r="P80" s="96">
        <v>25</v>
      </c>
      <c r="Q80" s="108" t="s">
        <v>39</v>
      </c>
      <c r="R80" s="96">
        <v>33</v>
      </c>
      <c r="S80" s="45" t="s">
        <v>39</v>
      </c>
      <c r="T80" s="25">
        <v>27</v>
      </c>
      <c r="U80" s="25">
        <v>19</v>
      </c>
      <c r="V80" s="25">
        <v>9</v>
      </c>
      <c r="W80" s="25">
        <v>28</v>
      </c>
      <c r="X80" s="46">
        <v>3</v>
      </c>
      <c r="Y80" s="76" t="s">
        <v>39</v>
      </c>
      <c r="Z80" s="77">
        <v>29</v>
      </c>
      <c r="AA80" s="77">
        <v>10</v>
      </c>
      <c r="AB80" s="77">
        <v>7</v>
      </c>
      <c r="AC80" s="77">
        <v>17</v>
      </c>
      <c r="AD80" s="81">
        <v>3</v>
      </c>
      <c r="AE80" s="84"/>
      <c r="AF80" s="137"/>
      <c r="AG80" s="137"/>
      <c r="AH80" s="137"/>
      <c r="AI80" s="137"/>
      <c r="AJ80" s="103"/>
      <c r="AK80" s="109"/>
      <c r="AL80" s="137"/>
      <c r="AM80" s="137"/>
      <c r="AN80" s="137"/>
      <c r="AO80" s="137"/>
      <c r="AP80" s="103"/>
      <c r="AQ80" s="156" t="s">
        <v>39</v>
      </c>
      <c r="AR80" s="157">
        <v>26</v>
      </c>
      <c r="AS80" s="157">
        <v>15</v>
      </c>
      <c r="AT80" s="157">
        <v>6</v>
      </c>
      <c r="AU80" s="157">
        <v>21</v>
      </c>
      <c r="AV80" s="157">
        <v>3</v>
      </c>
      <c r="AW80" s="161" t="str">
        <f>INDEX(PlayerTable!C:C,MATCH(C80,PlayerTable!E:E,0))</f>
        <v>Kryptonite</v>
      </c>
      <c r="AX80" s="156">
        <f>COUNT(Goalies!J$53:J$80)</f>
        <v>20</v>
      </c>
      <c r="AY80" s="156">
        <f>INDEX(PlayerTable!I:I,MATCH(C80,PlayerTable!E:E,0))</f>
        <v>0</v>
      </c>
      <c r="AZ80" s="156">
        <f>INDEX(PlayerTable!J:J,MATCH(C80,PlayerTable!E:E,0))</f>
        <v>0</v>
      </c>
      <c r="BA80" s="156">
        <f>INDEX(PlayerTable!K:K,MATCH(C80,PlayerTable!E:E,0))</f>
        <v>0</v>
      </c>
      <c r="BB80" s="156">
        <f>IF(INDEX(PlayerTable!L:L,MATCH(C80,PlayerTable!E:E,0))="", 0, INDEX(PlayerTable!L:L,MATCH(C80,PlayerTable!E:E,0)))</f>
        <v>0</v>
      </c>
    </row>
    <row r="81" spans="1:60" ht="15" customHeight="1" x14ac:dyDescent="0.25">
      <c r="A81" s="144" t="str">
        <f t="shared" si="14"/>
        <v/>
      </c>
      <c r="C81" s="144">
        <v>2017</v>
      </c>
      <c r="D81" s="137" t="s">
        <v>59</v>
      </c>
      <c r="E81" s="137" t="s">
        <v>214</v>
      </c>
      <c r="F81" s="51">
        <f t="shared" si="9"/>
        <v>129</v>
      </c>
      <c r="G81" s="158">
        <f t="shared" si="10"/>
        <v>23</v>
      </c>
      <c r="H81" s="158">
        <f t="shared" si="11"/>
        <v>20</v>
      </c>
      <c r="I81" s="158">
        <f t="shared" si="12"/>
        <v>43</v>
      </c>
      <c r="J81" s="105">
        <f t="shared" si="8"/>
        <v>0.33333333333333331</v>
      </c>
      <c r="K81" s="158">
        <f t="shared" si="13"/>
        <v>18</v>
      </c>
      <c r="L81" s="101"/>
      <c r="M81" s="89"/>
      <c r="N81" s="89"/>
      <c r="O81" s="89"/>
      <c r="P81" s="89"/>
      <c r="Q81" s="107"/>
      <c r="R81" s="96"/>
      <c r="Y81" s="76" t="s">
        <v>39</v>
      </c>
      <c r="Z81" s="77">
        <v>29</v>
      </c>
      <c r="AA81" s="77">
        <v>0</v>
      </c>
      <c r="AB81" s="77">
        <v>0</v>
      </c>
      <c r="AC81" s="77">
        <v>0</v>
      </c>
      <c r="AD81" s="81">
        <v>6</v>
      </c>
      <c r="AE81" s="84" t="s">
        <v>39</v>
      </c>
      <c r="AF81" s="144">
        <v>26</v>
      </c>
      <c r="AG81" s="144">
        <v>9</v>
      </c>
      <c r="AH81" s="144">
        <v>9</v>
      </c>
      <c r="AI81" s="144">
        <v>18</v>
      </c>
      <c r="AJ81" s="81">
        <v>6</v>
      </c>
      <c r="AK81" s="109" t="s">
        <v>39</v>
      </c>
      <c r="AL81" s="144">
        <v>28</v>
      </c>
      <c r="AM81" s="144">
        <v>6</v>
      </c>
      <c r="AN81" s="144">
        <v>7</v>
      </c>
      <c r="AO81" s="144">
        <v>13</v>
      </c>
      <c r="AP81" s="81">
        <v>3</v>
      </c>
      <c r="AQ81" s="156" t="s">
        <v>39</v>
      </c>
      <c r="AR81" s="157">
        <v>26</v>
      </c>
      <c r="AS81" s="157">
        <v>8</v>
      </c>
      <c r="AT81" s="157">
        <v>4</v>
      </c>
      <c r="AU81" s="157">
        <v>12</v>
      </c>
      <c r="AV81" s="157">
        <v>3</v>
      </c>
      <c r="AW81" s="161" t="str">
        <f>INDEX(PlayerTable!C:C,MATCH(C81,PlayerTable!E:E,0))</f>
        <v>Kryptonite</v>
      </c>
      <c r="AX81" s="156">
        <f>COUNT(Goalies!J$53:J$80)</f>
        <v>20</v>
      </c>
      <c r="AY81" s="156">
        <f>INDEX(PlayerTable!I:I,MATCH(C81,PlayerTable!E:E,0))</f>
        <v>0</v>
      </c>
      <c r="AZ81" s="156">
        <f>INDEX(PlayerTable!J:J,MATCH(C81,PlayerTable!E:E,0))</f>
        <v>0</v>
      </c>
      <c r="BA81" s="156">
        <f>INDEX(PlayerTable!K:K,MATCH(C81,PlayerTable!E:E,0))</f>
        <v>0</v>
      </c>
      <c r="BB81" s="156">
        <f>IF(INDEX(PlayerTable!L:L,MATCH(C81,PlayerTable!E:E,0))="", 0, INDEX(PlayerTable!L:L,MATCH(C81,PlayerTable!E:E,0)))</f>
        <v>0</v>
      </c>
    </row>
    <row r="82" spans="1:60" ht="15" customHeight="1" x14ac:dyDescent="0.25">
      <c r="A82" s="144" t="str">
        <f t="shared" si="14"/>
        <v>Yes</v>
      </c>
      <c r="C82" s="144">
        <v>2012</v>
      </c>
      <c r="D82" s="137" t="s">
        <v>41</v>
      </c>
      <c r="E82" s="137" t="s">
        <v>42</v>
      </c>
      <c r="F82" s="51">
        <f t="shared" si="9"/>
        <v>218</v>
      </c>
      <c r="G82" s="158">
        <f t="shared" si="10"/>
        <v>84</v>
      </c>
      <c r="H82" s="158">
        <f t="shared" si="11"/>
        <v>43</v>
      </c>
      <c r="I82" s="158">
        <f t="shared" si="12"/>
        <v>127</v>
      </c>
      <c r="J82" s="105">
        <f t="shared" si="8"/>
        <v>0.58256880733944949</v>
      </c>
      <c r="K82" s="158">
        <f t="shared" si="13"/>
        <v>24</v>
      </c>
      <c r="L82" s="88" t="s">
        <v>39</v>
      </c>
      <c r="M82" s="96">
        <v>29</v>
      </c>
      <c r="N82" s="96">
        <v>16</v>
      </c>
      <c r="O82" s="96">
        <v>3</v>
      </c>
      <c r="P82" s="96">
        <v>19</v>
      </c>
      <c r="Q82" s="108" t="s">
        <v>39</v>
      </c>
      <c r="R82" s="96">
        <v>33</v>
      </c>
      <c r="S82" s="45" t="s">
        <v>39</v>
      </c>
      <c r="T82" s="25">
        <v>27</v>
      </c>
      <c r="U82" s="25">
        <v>27</v>
      </c>
      <c r="V82" s="25">
        <v>16</v>
      </c>
      <c r="W82" s="25">
        <v>43</v>
      </c>
      <c r="X82" s="46">
        <v>3</v>
      </c>
      <c r="Y82" s="76" t="s">
        <v>39</v>
      </c>
      <c r="Z82" s="77">
        <v>29</v>
      </c>
      <c r="AA82" s="77">
        <v>6</v>
      </c>
      <c r="AB82" s="77">
        <v>7</v>
      </c>
      <c r="AC82" s="77">
        <v>13</v>
      </c>
      <c r="AD82" s="81">
        <v>9</v>
      </c>
      <c r="AE82" s="84" t="s">
        <v>39</v>
      </c>
      <c r="AF82" s="110">
        <v>26</v>
      </c>
      <c r="AG82" s="110">
        <v>8</v>
      </c>
      <c r="AH82" s="110">
        <v>6</v>
      </c>
      <c r="AI82" s="110">
        <v>14</v>
      </c>
      <c r="AJ82" s="81">
        <v>3</v>
      </c>
      <c r="AK82" s="109" t="s">
        <v>39</v>
      </c>
      <c r="AL82" s="110">
        <v>28</v>
      </c>
      <c r="AM82" s="110">
        <v>9</v>
      </c>
      <c r="AN82" s="110">
        <v>5</v>
      </c>
      <c r="AO82" s="110">
        <v>14</v>
      </c>
      <c r="AP82" s="81">
        <v>3</v>
      </c>
      <c r="AQ82" s="156" t="s">
        <v>39</v>
      </c>
      <c r="AR82" s="157">
        <v>26</v>
      </c>
      <c r="AS82" s="157">
        <v>18</v>
      </c>
      <c r="AT82" s="157">
        <v>6</v>
      </c>
      <c r="AU82" s="157">
        <v>24</v>
      </c>
      <c r="AV82" s="157">
        <v>6</v>
      </c>
      <c r="AW82" s="161" t="str">
        <f>INDEX(PlayerTable!C:C,MATCH(C82,PlayerTable!E:E,0))</f>
        <v>Kryptonite</v>
      </c>
      <c r="AX82" s="156">
        <f>COUNT(Goalies!J$53:J$80)</f>
        <v>20</v>
      </c>
      <c r="AY82" s="156">
        <f>INDEX(PlayerTable!I:I,MATCH(C82,PlayerTable!E:E,0))</f>
        <v>0</v>
      </c>
      <c r="AZ82" s="156">
        <f>INDEX(PlayerTable!J:J,MATCH(C82,PlayerTable!E:E,0))</f>
        <v>0</v>
      </c>
      <c r="BA82" s="156">
        <f>INDEX(PlayerTable!K:K,MATCH(C82,PlayerTable!E:E,0))</f>
        <v>0</v>
      </c>
      <c r="BB82" s="156">
        <f>IF(INDEX(PlayerTable!L:L,MATCH(C82,PlayerTable!E:E,0))="", 0, INDEX(PlayerTable!L:L,MATCH(C82,PlayerTable!E:E,0)))</f>
        <v>0</v>
      </c>
    </row>
    <row r="83" spans="1:60" ht="15" customHeight="1" x14ac:dyDescent="0.25">
      <c r="A83" s="144" t="str">
        <f t="shared" si="14"/>
        <v/>
      </c>
      <c r="C83" s="127">
        <v>2021</v>
      </c>
      <c r="D83" s="126" t="s">
        <v>73</v>
      </c>
      <c r="E83" s="126" t="s">
        <v>42</v>
      </c>
      <c r="F83" s="51">
        <f t="shared" si="9"/>
        <v>74</v>
      </c>
      <c r="G83" s="158">
        <f t="shared" si="10"/>
        <v>13</v>
      </c>
      <c r="H83" s="158">
        <f t="shared" si="11"/>
        <v>5</v>
      </c>
      <c r="I83" s="158">
        <f t="shared" si="12"/>
        <v>18</v>
      </c>
      <c r="J83" s="105">
        <f t="shared" si="8"/>
        <v>0.24324324324324326</v>
      </c>
      <c r="K83" s="158">
        <f t="shared" si="13"/>
        <v>9</v>
      </c>
      <c r="L83" s="101"/>
      <c r="M83" s="89"/>
      <c r="N83" s="89"/>
      <c r="O83" s="89"/>
      <c r="P83" s="89"/>
      <c r="Q83" s="107"/>
      <c r="R83" s="89"/>
      <c r="Y83" s="76"/>
      <c r="Z83" s="144"/>
      <c r="AA83" s="144"/>
      <c r="AB83" s="144"/>
      <c r="AC83" s="144"/>
      <c r="AE83" s="84"/>
      <c r="AF83" s="144"/>
      <c r="AG83" s="144"/>
      <c r="AH83" s="144"/>
      <c r="AI83" s="144"/>
      <c r="AK83" s="109" t="s">
        <v>39</v>
      </c>
      <c r="AL83" s="144">
        <v>28</v>
      </c>
      <c r="AM83" s="144">
        <v>7</v>
      </c>
      <c r="AN83" s="144">
        <v>2</v>
      </c>
      <c r="AO83" s="144">
        <v>9</v>
      </c>
      <c r="AP83" s="81">
        <v>6</v>
      </c>
      <c r="AQ83" s="156" t="s">
        <v>39</v>
      </c>
      <c r="AR83" s="157">
        <v>26</v>
      </c>
      <c r="AS83" s="157">
        <v>6</v>
      </c>
      <c r="AT83" s="157">
        <v>3</v>
      </c>
      <c r="AU83" s="157">
        <v>9</v>
      </c>
      <c r="AV83" s="157">
        <v>3</v>
      </c>
      <c r="AW83" s="161" t="str">
        <f>INDEX(PlayerTable!C:C,MATCH(C83,PlayerTable!E:E,0))</f>
        <v>Kryptonite</v>
      </c>
      <c r="AX83" s="156">
        <f>COUNT(Goalies!J$53:J$80)</f>
        <v>20</v>
      </c>
      <c r="AY83" s="156">
        <f>INDEX(PlayerTable!I:I,MATCH(C83,PlayerTable!E:E,0))</f>
        <v>0</v>
      </c>
      <c r="AZ83" s="156">
        <f>INDEX(PlayerTable!J:J,MATCH(C83,PlayerTable!E:E,0))</f>
        <v>0</v>
      </c>
      <c r="BA83" s="156">
        <f>INDEX(PlayerTable!K:K,MATCH(C83,PlayerTable!E:E,0))</f>
        <v>0</v>
      </c>
      <c r="BB83" s="156">
        <f>IF(INDEX(PlayerTable!L:L,MATCH(C83,PlayerTable!E:E,0))="", 0, INDEX(PlayerTable!L:L,MATCH(C83,PlayerTable!E:E,0)))</f>
        <v>0</v>
      </c>
    </row>
    <row r="84" spans="1:60" ht="15" customHeight="1" x14ac:dyDescent="0.25">
      <c r="A84" s="144" t="str">
        <f t="shared" si="14"/>
        <v/>
      </c>
      <c r="C84" s="127">
        <v>2022</v>
      </c>
      <c r="D84" s="126" t="s">
        <v>425</v>
      </c>
      <c r="E84" s="126" t="s">
        <v>426</v>
      </c>
      <c r="F84" s="51">
        <f t="shared" si="9"/>
        <v>54</v>
      </c>
      <c r="G84" s="158">
        <f t="shared" si="10"/>
        <v>3</v>
      </c>
      <c r="H84" s="158">
        <f t="shared" si="11"/>
        <v>2</v>
      </c>
      <c r="I84" s="158">
        <f t="shared" si="12"/>
        <v>5</v>
      </c>
      <c r="J84" s="105">
        <f t="shared" si="8"/>
        <v>9.2592592592592587E-2</v>
      </c>
      <c r="K84" s="158">
        <f t="shared" si="13"/>
        <v>0</v>
      </c>
      <c r="L84" s="101"/>
      <c r="M84" s="89"/>
      <c r="N84" s="89"/>
      <c r="O84" s="89"/>
      <c r="P84" s="89"/>
      <c r="Q84" s="107"/>
      <c r="R84" s="89"/>
      <c r="T84" s="89"/>
      <c r="Y84" s="76"/>
      <c r="Z84" s="77"/>
      <c r="AA84" s="77"/>
      <c r="AB84" s="77"/>
      <c r="AC84" s="77"/>
      <c r="AE84" s="84"/>
      <c r="AF84" s="144"/>
      <c r="AG84" s="144"/>
      <c r="AH84" s="144"/>
      <c r="AI84" s="144"/>
      <c r="AK84" s="109" t="s">
        <v>39</v>
      </c>
      <c r="AL84" s="144">
        <v>28</v>
      </c>
      <c r="AM84" s="144">
        <v>2</v>
      </c>
      <c r="AN84" s="144">
        <v>2</v>
      </c>
      <c r="AO84" s="144">
        <v>4</v>
      </c>
      <c r="AP84" s="81">
        <v>0</v>
      </c>
      <c r="AQ84" s="156" t="s">
        <v>39</v>
      </c>
      <c r="AR84" s="157">
        <v>26</v>
      </c>
      <c r="AS84" s="157">
        <v>1</v>
      </c>
      <c r="AT84" s="157">
        <v>0</v>
      </c>
      <c r="AU84" s="157">
        <v>1</v>
      </c>
      <c r="AV84" s="157">
        <v>0</v>
      </c>
      <c r="AW84" s="161"/>
      <c r="AX84" s="156"/>
      <c r="AY84" s="156"/>
      <c r="AZ84" s="156"/>
      <c r="BA84" s="156"/>
      <c r="BB84" s="156"/>
    </row>
    <row r="85" spans="1:60" ht="15" customHeight="1" x14ac:dyDescent="0.25">
      <c r="A85" s="144" t="str">
        <f t="shared" si="14"/>
        <v>Yes</v>
      </c>
      <c r="C85" s="32">
        <v>2013</v>
      </c>
      <c r="D85" s="137" t="s">
        <v>32</v>
      </c>
      <c r="E85" s="137" t="s">
        <v>50</v>
      </c>
      <c r="F85" s="51">
        <f t="shared" si="9"/>
        <v>218</v>
      </c>
      <c r="G85" s="158">
        <f t="shared" si="10"/>
        <v>14</v>
      </c>
      <c r="H85" s="158">
        <f t="shared" si="11"/>
        <v>23</v>
      </c>
      <c r="I85" s="158">
        <f t="shared" si="12"/>
        <v>37</v>
      </c>
      <c r="J85" s="105">
        <f t="shared" si="8"/>
        <v>0.16972477064220184</v>
      </c>
      <c r="K85" s="158">
        <f t="shared" si="13"/>
        <v>30</v>
      </c>
      <c r="L85" s="88" t="s">
        <v>39</v>
      </c>
      <c r="M85" s="96">
        <v>29</v>
      </c>
      <c r="N85" s="96">
        <v>2</v>
      </c>
      <c r="O85" s="96">
        <v>4</v>
      </c>
      <c r="P85" s="96">
        <v>6</v>
      </c>
      <c r="Q85" s="108" t="s">
        <v>39</v>
      </c>
      <c r="R85" s="96">
        <v>33</v>
      </c>
      <c r="S85" s="45" t="s">
        <v>39</v>
      </c>
      <c r="T85" s="25">
        <v>27</v>
      </c>
      <c r="U85" s="25">
        <v>3</v>
      </c>
      <c r="V85" s="25">
        <v>5</v>
      </c>
      <c r="W85" s="25">
        <v>8</v>
      </c>
      <c r="X85" s="46">
        <v>6</v>
      </c>
      <c r="Y85" s="76" t="s">
        <v>39</v>
      </c>
      <c r="Z85" s="144">
        <v>29</v>
      </c>
      <c r="AA85" s="144">
        <v>0</v>
      </c>
      <c r="AB85" s="144">
        <v>2</v>
      </c>
      <c r="AC85" s="144">
        <v>2</v>
      </c>
      <c r="AD85" s="81">
        <v>0</v>
      </c>
      <c r="AE85" s="84" t="s">
        <v>39</v>
      </c>
      <c r="AF85" s="144">
        <v>26</v>
      </c>
      <c r="AG85" s="144">
        <v>2</v>
      </c>
      <c r="AH85" s="144">
        <v>4</v>
      </c>
      <c r="AI85" s="144">
        <v>6</v>
      </c>
      <c r="AJ85" s="81">
        <v>6</v>
      </c>
      <c r="AK85" s="109" t="s">
        <v>39</v>
      </c>
      <c r="AL85" s="144">
        <v>28</v>
      </c>
      <c r="AM85" s="144">
        <v>3</v>
      </c>
      <c r="AN85" s="144">
        <v>1</v>
      </c>
      <c r="AO85" s="144">
        <v>4</v>
      </c>
      <c r="AP85" s="81">
        <v>9</v>
      </c>
      <c r="AQ85" s="156" t="s">
        <v>39</v>
      </c>
      <c r="AR85" s="157">
        <v>26</v>
      </c>
      <c r="AS85" s="157">
        <v>4</v>
      </c>
      <c r="AT85" s="157">
        <v>7</v>
      </c>
      <c r="AU85" s="157">
        <v>11</v>
      </c>
      <c r="AV85" s="157">
        <v>9</v>
      </c>
      <c r="AW85" s="161" t="str">
        <f>INDEX(PlayerTable!C:C,MATCH(C85,PlayerTable!E:E,0))</f>
        <v>Kryptonite</v>
      </c>
      <c r="AX85" s="156">
        <f>COUNT(Goalies!J$53:J$80)</f>
        <v>20</v>
      </c>
      <c r="AY85" s="156">
        <f>INDEX(PlayerTable!I:I,MATCH(C85,PlayerTable!E:E,0))</f>
        <v>0</v>
      </c>
      <c r="AZ85" s="156">
        <f>INDEX(PlayerTable!J:J,MATCH(C85,PlayerTable!E:E,0))</f>
        <v>0</v>
      </c>
      <c r="BA85" s="156">
        <f>INDEX(PlayerTable!K:K,MATCH(C85,PlayerTable!E:E,0))</f>
        <v>0</v>
      </c>
      <c r="BB85" s="156">
        <f>IF(INDEX(PlayerTable!L:L,MATCH(C85,PlayerTable!E:E,0))="", 0, INDEX(PlayerTable!L:L,MATCH(C85,PlayerTable!E:E,0)))</f>
        <v>0</v>
      </c>
    </row>
    <row r="86" spans="1:60" ht="15" customHeight="1" x14ac:dyDescent="0.25">
      <c r="A86" s="144" t="str">
        <f t="shared" si="14"/>
        <v/>
      </c>
      <c r="C86" s="32">
        <v>2014</v>
      </c>
      <c r="D86" s="68" t="s">
        <v>61</v>
      </c>
      <c r="E86" s="68" t="s">
        <v>46</v>
      </c>
      <c r="F86" s="51">
        <f t="shared" si="9"/>
        <v>161</v>
      </c>
      <c r="G86" s="158">
        <f t="shared" si="10"/>
        <v>11</v>
      </c>
      <c r="H86" s="158">
        <f t="shared" si="11"/>
        <v>5</v>
      </c>
      <c r="I86" s="158">
        <f t="shared" si="12"/>
        <v>16</v>
      </c>
      <c r="J86" s="105">
        <f t="shared" si="8"/>
        <v>9.9378881987577633E-2</v>
      </c>
      <c r="K86" s="158">
        <f t="shared" si="13"/>
        <v>6</v>
      </c>
      <c r="L86" s="88"/>
      <c r="M86" s="89"/>
      <c r="N86" s="89"/>
      <c r="O86" s="89"/>
      <c r="P86" s="89"/>
      <c r="Q86" s="107" t="s">
        <v>39</v>
      </c>
      <c r="R86" s="96">
        <v>33</v>
      </c>
      <c r="S86" s="45" t="s">
        <v>39</v>
      </c>
      <c r="T86" s="25">
        <v>27</v>
      </c>
      <c r="U86" s="25">
        <v>0</v>
      </c>
      <c r="V86" s="25">
        <v>0</v>
      </c>
      <c r="W86" s="25">
        <v>0</v>
      </c>
      <c r="X86" s="46">
        <v>0</v>
      </c>
      <c r="Y86" s="76" t="s">
        <v>39</v>
      </c>
      <c r="Z86" s="77">
        <v>29</v>
      </c>
      <c r="AA86" s="77">
        <v>4</v>
      </c>
      <c r="AB86" s="77">
        <v>2</v>
      </c>
      <c r="AC86" s="77">
        <v>6</v>
      </c>
      <c r="AD86" s="81">
        <v>3</v>
      </c>
      <c r="AE86" s="84" t="s">
        <v>39</v>
      </c>
      <c r="AF86" s="137">
        <v>26</v>
      </c>
      <c r="AG86" s="137">
        <v>4</v>
      </c>
      <c r="AH86" s="137">
        <v>0</v>
      </c>
      <c r="AI86" s="137">
        <v>4</v>
      </c>
      <c r="AJ86" s="103">
        <v>0</v>
      </c>
      <c r="AK86" s="109"/>
      <c r="AL86" s="137"/>
      <c r="AM86" s="137"/>
      <c r="AN86" s="137"/>
      <c r="AO86" s="137"/>
      <c r="AP86" s="103"/>
      <c r="AQ86" s="156" t="s">
        <v>39</v>
      </c>
      <c r="AR86" s="157">
        <v>26</v>
      </c>
      <c r="AS86" s="157">
        <v>3</v>
      </c>
      <c r="AT86" s="157">
        <v>3</v>
      </c>
      <c r="AU86" s="157">
        <v>6</v>
      </c>
      <c r="AV86" s="157">
        <v>3</v>
      </c>
      <c r="AW86" s="161" t="str">
        <f>INDEX(PlayerTable!C:C,MATCH(C86,PlayerTable!E:E,0))</f>
        <v>Kryptonite</v>
      </c>
      <c r="AX86" s="156">
        <f>COUNT(Goalies!J$53:J$80)</f>
        <v>20</v>
      </c>
      <c r="AY86" s="156">
        <f>INDEX(PlayerTable!I:I,MATCH(C86,PlayerTable!E:E,0))</f>
        <v>0</v>
      </c>
      <c r="AZ86" s="156">
        <f>INDEX(PlayerTable!J:J,MATCH(C86,PlayerTable!E:E,0))</f>
        <v>0</v>
      </c>
      <c r="BA86" s="156">
        <f>INDEX(PlayerTable!K:K,MATCH(C86,PlayerTable!E:E,0))</f>
        <v>0</v>
      </c>
      <c r="BB86" s="156">
        <f>IF(INDEX(PlayerTable!L:L,MATCH(C86,PlayerTable!E:E,0))="", 0, INDEX(PlayerTable!L:L,MATCH(C86,PlayerTable!E:E,0)))</f>
        <v>0</v>
      </c>
    </row>
    <row r="87" spans="1:60" s="7" customFormat="1" ht="15" customHeight="1" x14ac:dyDescent="0.25">
      <c r="A87" s="144" t="str">
        <f t="shared" si="14"/>
        <v>Yes</v>
      </c>
      <c r="B87" s="85" t="s">
        <v>277</v>
      </c>
      <c r="C87" s="144">
        <v>2016</v>
      </c>
      <c r="D87" s="137" t="s">
        <v>51</v>
      </c>
      <c r="E87" s="137" t="s">
        <v>52</v>
      </c>
      <c r="F87" s="51">
        <f t="shared" si="9"/>
        <v>218</v>
      </c>
      <c r="G87" s="158">
        <f t="shared" si="10"/>
        <v>65</v>
      </c>
      <c r="H87" s="158">
        <f t="shared" si="11"/>
        <v>23</v>
      </c>
      <c r="I87" s="158">
        <f t="shared" si="12"/>
        <v>88</v>
      </c>
      <c r="J87" s="105">
        <f t="shared" si="8"/>
        <v>0.40366972477064222</v>
      </c>
      <c r="K87" s="158">
        <f t="shared" si="13"/>
        <v>54</v>
      </c>
      <c r="L87" s="88" t="s">
        <v>39</v>
      </c>
      <c r="M87" s="96">
        <v>29</v>
      </c>
      <c r="N87" s="96">
        <v>10</v>
      </c>
      <c r="O87" s="96">
        <v>2</v>
      </c>
      <c r="P87" s="96">
        <v>12</v>
      </c>
      <c r="Q87" s="108" t="s">
        <v>39</v>
      </c>
      <c r="R87" s="96">
        <v>33</v>
      </c>
      <c r="S87" s="45" t="s">
        <v>39</v>
      </c>
      <c r="T87" s="25">
        <v>27</v>
      </c>
      <c r="U87" s="25">
        <v>19</v>
      </c>
      <c r="V87" s="25">
        <v>3</v>
      </c>
      <c r="W87" s="25">
        <v>22</v>
      </c>
      <c r="X87" s="46">
        <v>3</v>
      </c>
      <c r="Y87" s="76" t="s">
        <v>39</v>
      </c>
      <c r="Z87" s="77">
        <v>29</v>
      </c>
      <c r="AA87" s="77">
        <v>7</v>
      </c>
      <c r="AB87" s="77">
        <v>3</v>
      </c>
      <c r="AC87" s="77">
        <v>10</v>
      </c>
      <c r="AD87" s="81">
        <v>3</v>
      </c>
      <c r="AE87" s="84" t="s">
        <v>39</v>
      </c>
      <c r="AF87" s="144">
        <v>26</v>
      </c>
      <c r="AG87" s="144">
        <v>13</v>
      </c>
      <c r="AH87" s="144">
        <v>5</v>
      </c>
      <c r="AI87" s="144">
        <v>18</v>
      </c>
      <c r="AJ87" s="81">
        <v>15</v>
      </c>
      <c r="AK87" s="109" t="s">
        <v>39</v>
      </c>
      <c r="AL87" s="144">
        <v>28</v>
      </c>
      <c r="AM87" s="144">
        <v>6</v>
      </c>
      <c r="AN87" s="144">
        <v>3</v>
      </c>
      <c r="AO87" s="144">
        <v>9</v>
      </c>
      <c r="AP87" s="81">
        <v>12</v>
      </c>
      <c r="AQ87" s="156" t="s">
        <v>39</v>
      </c>
      <c r="AR87" s="157">
        <v>26</v>
      </c>
      <c r="AS87" s="157">
        <v>10</v>
      </c>
      <c r="AT87" s="157">
        <v>7</v>
      </c>
      <c r="AU87" s="157">
        <v>17</v>
      </c>
      <c r="AV87" s="157">
        <v>21</v>
      </c>
      <c r="AW87" s="161" t="str">
        <f>INDEX(PlayerTable!C:C,MATCH(C87,PlayerTable!E:E,0))</f>
        <v>Kryptonite</v>
      </c>
      <c r="AX87" s="156">
        <f>COUNT(Goalies!J$53:J$80)</f>
        <v>20</v>
      </c>
      <c r="AY87" s="156">
        <f>INDEX(PlayerTable!I:I,MATCH(C87,PlayerTable!E:E,0))</f>
        <v>0</v>
      </c>
      <c r="AZ87" s="156">
        <f>INDEX(PlayerTable!J:J,MATCH(C87,PlayerTable!E:E,0))</f>
        <v>0</v>
      </c>
      <c r="BA87" s="156">
        <f>INDEX(PlayerTable!K:K,MATCH(C87,PlayerTable!E:E,0))</f>
        <v>0</v>
      </c>
      <c r="BB87" s="156">
        <f>IF(INDEX(PlayerTable!L:L,MATCH(C87,PlayerTable!E:E,0))="", 0, INDEX(PlayerTable!L:L,MATCH(C87,PlayerTable!E:E,0)))</f>
        <v>0</v>
      </c>
      <c r="BC87" s="161"/>
      <c r="BH87" s="103"/>
    </row>
    <row r="88" spans="1:60" ht="15" customHeight="1" x14ac:dyDescent="0.25">
      <c r="A88" s="144" t="str">
        <f t="shared" si="14"/>
        <v/>
      </c>
      <c r="C88" s="144">
        <v>5001</v>
      </c>
      <c r="D88" s="137" t="s">
        <v>24</v>
      </c>
      <c r="E88" s="137" t="s">
        <v>119</v>
      </c>
      <c r="F88" s="51">
        <f t="shared" si="9"/>
        <v>136</v>
      </c>
      <c r="G88" s="158">
        <f t="shared" si="10"/>
        <v>33</v>
      </c>
      <c r="H88" s="158">
        <f t="shared" si="11"/>
        <v>24</v>
      </c>
      <c r="I88" s="158">
        <f t="shared" si="12"/>
        <v>57</v>
      </c>
      <c r="J88" s="105">
        <f t="shared" si="8"/>
        <v>0.41911764705882354</v>
      </c>
      <c r="K88" s="158">
        <f t="shared" si="13"/>
        <v>43</v>
      </c>
      <c r="L88" s="88"/>
      <c r="M88" s="89"/>
      <c r="N88" s="89"/>
      <c r="O88" s="89"/>
      <c r="P88" s="89"/>
      <c r="Q88" s="107"/>
      <c r="R88" s="96"/>
      <c r="S88" s="45" t="s">
        <v>118</v>
      </c>
      <c r="T88" s="25">
        <v>27</v>
      </c>
      <c r="U88" s="25">
        <v>6</v>
      </c>
      <c r="V88" s="25">
        <v>5</v>
      </c>
      <c r="W88" s="25">
        <v>11</v>
      </c>
      <c r="X88" s="46">
        <v>6</v>
      </c>
      <c r="Y88" s="76" t="s">
        <v>118</v>
      </c>
      <c r="Z88" s="85">
        <v>29</v>
      </c>
      <c r="AA88" s="85">
        <v>6</v>
      </c>
      <c r="AB88" s="85">
        <v>7</v>
      </c>
      <c r="AC88" s="85">
        <v>13</v>
      </c>
      <c r="AD88" s="81">
        <v>3</v>
      </c>
      <c r="AE88" s="84" t="s">
        <v>118</v>
      </c>
      <c r="AF88" s="110">
        <v>26</v>
      </c>
      <c r="AG88" s="110">
        <v>8</v>
      </c>
      <c r="AH88" s="110">
        <v>2</v>
      </c>
      <c r="AI88" s="110">
        <v>10</v>
      </c>
      <c r="AJ88" s="81">
        <v>3</v>
      </c>
      <c r="AK88" s="109" t="s">
        <v>118</v>
      </c>
      <c r="AL88" s="110">
        <v>28</v>
      </c>
      <c r="AM88" s="110">
        <v>8</v>
      </c>
      <c r="AN88" s="110">
        <v>8</v>
      </c>
      <c r="AO88" s="110">
        <v>16</v>
      </c>
      <c r="AP88" s="81">
        <v>12</v>
      </c>
      <c r="AQ88" s="156" t="s">
        <v>118</v>
      </c>
      <c r="AR88" s="157">
        <v>26</v>
      </c>
      <c r="AS88" s="157">
        <v>5</v>
      </c>
      <c r="AT88" s="157">
        <v>2</v>
      </c>
      <c r="AU88" s="157">
        <v>7</v>
      </c>
      <c r="AV88" s="157">
        <v>19</v>
      </c>
      <c r="AW88" s="161"/>
      <c r="AX88" s="156"/>
      <c r="AY88" s="156"/>
      <c r="AZ88" s="156"/>
      <c r="BA88" s="156"/>
      <c r="BB88" s="156"/>
    </row>
    <row r="89" spans="1:60" ht="15" customHeight="1" x14ac:dyDescent="0.25">
      <c r="A89" s="144" t="str">
        <f t="shared" si="14"/>
        <v>Yes</v>
      </c>
      <c r="C89" s="144">
        <v>5002</v>
      </c>
      <c r="D89" s="137" t="s">
        <v>120</v>
      </c>
      <c r="E89" s="137" t="s">
        <v>121</v>
      </c>
      <c r="F89" s="51">
        <f t="shared" si="9"/>
        <v>218</v>
      </c>
      <c r="G89" s="158">
        <f t="shared" si="10"/>
        <v>38</v>
      </c>
      <c r="H89" s="158">
        <f t="shared" si="11"/>
        <v>26</v>
      </c>
      <c r="I89" s="158">
        <f t="shared" si="12"/>
        <v>64</v>
      </c>
      <c r="J89" s="105">
        <f t="shared" si="8"/>
        <v>0.29357798165137616</v>
      </c>
      <c r="K89" s="158">
        <f t="shared" si="13"/>
        <v>78</v>
      </c>
      <c r="L89" s="99" t="s">
        <v>118</v>
      </c>
      <c r="M89" s="96">
        <v>29</v>
      </c>
      <c r="N89" s="96">
        <v>6</v>
      </c>
      <c r="O89" s="96">
        <v>3</v>
      </c>
      <c r="P89" s="96">
        <v>9</v>
      </c>
      <c r="Q89" s="108" t="s">
        <v>337</v>
      </c>
      <c r="R89" s="96">
        <v>33</v>
      </c>
      <c r="S89" s="45" t="s">
        <v>118</v>
      </c>
      <c r="T89" s="25">
        <v>27</v>
      </c>
      <c r="U89" s="25">
        <v>2</v>
      </c>
      <c r="V89" s="25">
        <v>1</v>
      </c>
      <c r="W89" s="25">
        <v>3</v>
      </c>
      <c r="X89" s="46">
        <v>9</v>
      </c>
      <c r="Y89" s="76" t="s">
        <v>118</v>
      </c>
      <c r="Z89" s="77">
        <v>29</v>
      </c>
      <c r="AA89" s="77">
        <v>5</v>
      </c>
      <c r="AB89" s="77">
        <v>5</v>
      </c>
      <c r="AC89" s="77">
        <v>10</v>
      </c>
      <c r="AD89" s="81">
        <v>15</v>
      </c>
      <c r="AE89" s="84" t="s">
        <v>118</v>
      </c>
      <c r="AF89" s="144">
        <v>26</v>
      </c>
      <c r="AG89" s="144">
        <v>4</v>
      </c>
      <c r="AH89" s="144">
        <v>4</v>
      </c>
      <c r="AI89" s="144">
        <v>8</v>
      </c>
      <c r="AJ89" s="81">
        <v>12</v>
      </c>
      <c r="AK89" s="109" t="s">
        <v>118</v>
      </c>
      <c r="AL89" s="144">
        <v>28</v>
      </c>
      <c r="AM89" s="144">
        <v>9</v>
      </c>
      <c r="AN89" s="144">
        <v>2</v>
      </c>
      <c r="AO89" s="144">
        <v>11</v>
      </c>
      <c r="AP89" s="81">
        <v>24</v>
      </c>
      <c r="AQ89" s="156" t="s">
        <v>118</v>
      </c>
      <c r="AR89" s="157">
        <v>26</v>
      </c>
      <c r="AS89" s="157">
        <v>12</v>
      </c>
      <c r="AT89" s="157">
        <v>11</v>
      </c>
      <c r="AU89" s="157">
        <v>23</v>
      </c>
      <c r="AV89" s="157">
        <v>18</v>
      </c>
      <c r="AW89" s="161" t="str">
        <f>INDEX(PlayerTable!C:C,MATCH(C89,PlayerTable!E:E,0))</f>
        <v>Red Alert</v>
      </c>
      <c r="AX89" s="156">
        <f>COUNT(Goalies!J$53:J$80)</f>
        <v>20</v>
      </c>
      <c r="AY89" s="156">
        <f>INDEX(PlayerTable!I:I,MATCH(C89,PlayerTable!E:E,0))</f>
        <v>0</v>
      </c>
      <c r="AZ89" s="156">
        <f>INDEX(PlayerTable!J:J,MATCH(C89,PlayerTable!E:E,0))</f>
        <v>0</v>
      </c>
      <c r="BA89" s="156">
        <f>INDEX(PlayerTable!K:K,MATCH(C89,PlayerTable!E:E,0))</f>
        <v>0</v>
      </c>
      <c r="BB89" s="156">
        <f>IF(INDEX(PlayerTable!L:L,MATCH(C89,PlayerTable!E:E,0))="", 0, INDEX(PlayerTable!L:L,MATCH(C89,PlayerTable!E:E,0)))</f>
        <v>0</v>
      </c>
    </row>
    <row r="90" spans="1:60" ht="15" customHeight="1" x14ac:dyDescent="0.25">
      <c r="A90" s="144" t="str">
        <f t="shared" si="14"/>
        <v/>
      </c>
      <c r="C90" s="32">
        <v>5024</v>
      </c>
      <c r="D90" s="126" t="s">
        <v>24</v>
      </c>
      <c r="E90" s="137" t="s">
        <v>150</v>
      </c>
      <c r="F90" s="51">
        <f t="shared" si="9"/>
        <v>74</v>
      </c>
      <c r="G90" s="158">
        <f t="shared" si="10"/>
        <v>10</v>
      </c>
      <c r="H90" s="158">
        <f t="shared" si="11"/>
        <v>6</v>
      </c>
      <c r="I90" s="158">
        <f t="shared" si="12"/>
        <v>16</v>
      </c>
      <c r="J90" s="105">
        <f t="shared" si="8"/>
        <v>0.21621621621621623</v>
      </c>
      <c r="K90" s="158">
        <f t="shared" si="13"/>
        <v>0</v>
      </c>
      <c r="L90" s="101"/>
      <c r="M90" s="89"/>
      <c r="N90" s="89"/>
      <c r="O90" s="89"/>
      <c r="P90" s="89"/>
      <c r="Q90" s="107"/>
      <c r="R90" s="96"/>
      <c r="Y90" s="76"/>
      <c r="Z90" s="77"/>
      <c r="AA90" s="77"/>
      <c r="AB90" s="77"/>
      <c r="AC90" s="77"/>
      <c r="AE90" s="84"/>
      <c r="AF90" s="144"/>
      <c r="AG90" s="144"/>
      <c r="AH90" s="144"/>
      <c r="AI90" s="144"/>
      <c r="AK90" s="109" t="s">
        <v>118</v>
      </c>
      <c r="AL90" s="144">
        <v>28</v>
      </c>
      <c r="AM90" s="144">
        <v>10</v>
      </c>
      <c r="AN90" s="144">
        <v>6</v>
      </c>
      <c r="AO90" s="144">
        <v>16</v>
      </c>
      <c r="AP90" s="81">
        <v>0</v>
      </c>
      <c r="AQ90" s="156" t="s">
        <v>118</v>
      </c>
      <c r="AR90" s="157">
        <v>26</v>
      </c>
      <c r="AS90" s="157">
        <v>0</v>
      </c>
      <c r="AT90" s="157">
        <v>0</v>
      </c>
      <c r="AU90" s="157">
        <v>0</v>
      </c>
      <c r="AV90" s="157">
        <v>0</v>
      </c>
      <c r="AW90" s="161" t="str">
        <f>INDEX(PlayerTable!C:C,MATCH(C90,PlayerTable!E:E,0))</f>
        <v>Red Alert</v>
      </c>
      <c r="AX90" s="156">
        <f>COUNT(Goalies!J$53:J$80)</f>
        <v>20</v>
      </c>
      <c r="AY90" s="156">
        <f>INDEX(PlayerTable!I:I,MATCH(C90,PlayerTable!E:E,0))</f>
        <v>0</v>
      </c>
      <c r="AZ90" s="156">
        <f>INDEX(PlayerTable!J:J,MATCH(C90,PlayerTable!E:E,0))</f>
        <v>0</v>
      </c>
      <c r="BA90" s="156">
        <f>INDEX(PlayerTable!K:K,MATCH(C90,PlayerTable!E:E,0))</f>
        <v>0</v>
      </c>
      <c r="BB90" s="156">
        <f>IF(INDEX(PlayerTable!L:L,MATCH(C90,PlayerTable!E:E,0))="", 0, INDEX(PlayerTable!L:L,MATCH(C90,PlayerTable!E:E,0)))</f>
        <v>0</v>
      </c>
    </row>
    <row r="91" spans="1:60" s="7" customFormat="1" ht="15" customHeight="1" x14ac:dyDescent="0.25">
      <c r="A91" s="144" t="str">
        <f t="shared" si="14"/>
        <v>Yes</v>
      </c>
      <c r="B91" s="85"/>
      <c r="C91" s="32">
        <v>5003</v>
      </c>
      <c r="D91" s="68" t="s">
        <v>12</v>
      </c>
      <c r="E91" s="68" t="s">
        <v>122</v>
      </c>
      <c r="F91" s="51">
        <f t="shared" si="9"/>
        <v>218</v>
      </c>
      <c r="G91" s="158">
        <f t="shared" si="10"/>
        <v>19</v>
      </c>
      <c r="H91" s="158">
        <f t="shared" si="11"/>
        <v>23</v>
      </c>
      <c r="I91" s="158">
        <f t="shared" si="12"/>
        <v>42</v>
      </c>
      <c r="J91" s="105">
        <f t="shared" si="8"/>
        <v>0.19266055045871561</v>
      </c>
      <c r="K91" s="158">
        <f t="shared" si="13"/>
        <v>12</v>
      </c>
      <c r="L91" s="99" t="s">
        <v>118</v>
      </c>
      <c r="M91" s="96">
        <v>29</v>
      </c>
      <c r="N91" s="96">
        <v>7</v>
      </c>
      <c r="O91" s="96">
        <v>6</v>
      </c>
      <c r="P91" s="96">
        <v>13</v>
      </c>
      <c r="Q91" s="108" t="s">
        <v>337</v>
      </c>
      <c r="R91" s="96">
        <v>33</v>
      </c>
      <c r="S91" s="45" t="s">
        <v>118</v>
      </c>
      <c r="T91" s="25">
        <v>27</v>
      </c>
      <c r="U91" s="25">
        <v>3</v>
      </c>
      <c r="V91" s="25">
        <v>3</v>
      </c>
      <c r="W91" s="25">
        <v>6</v>
      </c>
      <c r="X91" s="46">
        <v>6</v>
      </c>
      <c r="Y91" s="76" t="s">
        <v>118</v>
      </c>
      <c r="Z91" s="77">
        <v>29</v>
      </c>
      <c r="AA91" s="77">
        <v>0</v>
      </c>
      <c r="AB91" s="77">
        <v>2</v>
      </c>
      <c r="AC91" s="77">
        <v>2</v>
      </c>
      <c r="AD91" s="81">
        <v>0</v>
      </c>
      <c r="AE91" s="84" t="s">
        <v>118</v>
      </c>
      <c r="AF91" s="110">
        <v>26</v>
      </c>
      <c r="AG91" s="110">
        <v>0</v>
      </c>
      <c r="AH91" s="110">
        <v>3</v>
      </c>
      <c r="AI91" s="110">
        <v>3</v>
      </c>
      <c r="AJ91" s="81">
        <v>0</v>
      </c>
      <c r="AK91" s="109" t="s">
        <v>118</v>
      </c>
      <c r="AL91" s="110">
        <v>28</v>
      </c>
      <c r="AM91" s="110">
        <v>7</v>
      </c>
      <c r="AN91" s="110">
        <v>3</v>
      </c>
      <c r="AO91" s="110">
        <v>10</v>
      </c>
      <c r="AP91" s="81">
        <v>0</v>
      </c>
      <c r="AQ91" s="156" t="s">
        <v>118</v>
      </c>
      <c r="AR91" s="157">
        <v>26</v>
      </c>
      <c r="AS91" s="157">
        <v>2</v>
      </c>
      <c r="AT91" s="157">
        <v>6</v>
      </c>
      <c r="AU91" s="157">
        <v>8</v>
      </c>
      <c r="AV91" s="157">
        <v>6</v>
      </c>
      <c r="AW91" s="161" t="str">
        <f>INDEX(PlayerTable!C:C,MATCH(C91,PlayerTable!E:E,0))</f>
        <v>Red Alert</v>
      </c>
      <c r="AX91" s="156">
        <f>COUNT(Goalies!J$53:J$80)</f>
        <v>20</v>
      </c>
      <c r="AY91" s="156">
        <f>INDEX(PlayerTable!I:I,MATCH(C91,PlayerTable!E:E,0))</f>
        <v>0</v>
      </c>
      <c r="AZ91" s="156">
        <f>INDEX(PlayerTable!J:J,MATCH(C91,PlayerTable!E:E,0))</f>
        <v>0</v>
      </c>
      <c r="BA91" s="156">
        <f>INDEX(PlayerTable!K:K,MATCH(C91,PlayerTable!E:E,0))</f>
        <v>0</v>
      </c>
      <c r="BB91" s="156">
        <f>IF(INDEX(PlayerTable!L:L,MATCH(C91,PlayerTable!E:E,0))="", 0, INDEX(PlayerTable!L:L,MATCH(C91,PlayerTable!E:E,0)))</f>
        <v>0</v>
      </c>
      <c r="BC91" s="161"/>
      <c r="BH91" s="103"/>
    </row>
    <row r="92" spans="1:60" ht="15" customHeight="1" x14ac:dyDescent="0.25">
      <c r="A92" s="144" t="str">
        <f t="shared" si="14"/>
        <v>Yes</v>
      </c>
      <c r="B92" s="85" t="s">
        <v>277</v>
      </c>
      <c r="C92" s="32">
        <v>5004</v>
      </c>
      <c r="D92" s="84" t="s">
        <v>70</v>
      </c>
      <c r="E92" s="84" t="s">
        <v>123</v>
      </c>
      <c r="F92" s="51">
        <f t="shared" si="9"/>
        <v>218</v>
      </c>
      <c r="G92" s="158">
        <f t="shared" si="10"/>
        <v>82</v>
      </c>
      <c r="H92" s="158">
        <f t="shared" si="11"/>
        <v>61</v>
      </c>
      <c r="I92" s="158">
        <f t="shared" si="12"/>
        <v>143</v>
      </c>
      <c r="J92" s="105">
        <f t="shared" si="8"/>
        <v>0.65596330275229353</v>
      </c>
      <c r="K92" s="158">
        <f t="shared" si="13"/>
        <v>24</v>
      </c>
      <c r="L92" s="99" t="s">
        <v>118</v>
      </c>
      <c r="M92" s="96">
        <v>29</v>
      </c>
      <c r="N92" s="96">
        <v>14</v>
      </c>
      <c r="O92" s="96">
        <v>16</v>
      </c>
      <c r="P92" s="96">
        <v>30</v>
      </c>
      <c r="Q92" s="108" t="s">
        <v>337</v>
      </c>
      <c r="R92" s="96">
        <v>33</v>
      </c>
      <c r="S92" s="45" t="s">
        <v>118</v>
      </c>
      <c r="T92" s="25">
        <v>27</v>
      </c>
      <c r="U92" s="25">
        <v>8</v>
      </c>
      <c r="V92" s="25">
        <v>6</v>
      </c>
      <c r="W92" s="25">
        <v>14</v>
      </c>
      <c r="X92" s="46">
        <v>9</v>
      </c>
      <c r="Y92" s="76" t="s">
        <v>118</v>
      </c>
      <c r="Z92" s="85">
        <v>29</v>
      </c>
      <c r="AA92" s="85">
        <v>9</v>
      </c>
      <c r="AB92" s="85">
        <v>4</v>
      </c>
      <c r="AC92" s="85">
        <v>13</v>
      </c>
      <c r="AD92" s="81">
        <v>0</v>
      </c>
      <c r="AE92" s="84" t="s">
        <v>118</v>
      </c>
      <c r="AF92" s="110">
        <v>26</v>
      </c>
      <c r="AG92" s="110">
        <v>16</v>
      </c>
      <c r="AH92" s="110">
        <v>11</v>
      </c>
      <c r="AI92" s="110">
        <v>27</v>
      </c>
      <c r="AJ92" s="81">
        <v>6</v>
      </c>
      <c r="AK92" s="109" t="s">
        <v>118</v>
      </c>
      <c r="AL92" s="110">
        <v>28</v>
      </c>
      <c r="AM92" s="110">
        <v>19</v>
      </c>
      <c r="AN92" s="110">
        <v>11</v>
      </c>
      <c r="AO92" s="110">
        <v>30</v>
      </c>
      <c r="AP92" s="81">
        <v>0</v>
      </c>
      <c r="AQ92" s="156" t="s">
        <v>118</v>
      </c>
      <c r="AR92" s="157">
        <v>26</v>
      </c>
      <c r="AS92" s="157">
        <v>16</v>
      </c>
      <c r="AT92" s="157">
        <v>13</v>
      </c>
      <c r="AU92" s="157">
        <v>29</v>
      </c>
      <c r="AV92" s="157">
        <v>9</v>
      </c>
      <c r="AW92" s="161" t="str">
        <f>INDEX(PlayerTable!C:C,MATCH(C92,PlayerTable!E:E,0))</f>
        <v>Red Alert</v>
      </c>
      <c r="AX92" s="156">
        <f>COUNT(Goalies!J$53:J$80)</f>
        <v>20</v>
      </c>
      <c r="AY92" s="156">
        <f>INDEX(PlayerTable!I:I,MATCH(C92,PlayerTable!E:E,0))</f>
        <v>0</v>
      </c>
      <c r="AZ92" s="156">
        <f>INDEX(PlayerTable!J:J,MATCH(C92,PlayerTable!E:E,0))</f>
        <v>0</v>
      </c>
      <c r="BA92" s="156">
        <f>INDEX(PlayerTable!K:K,MATCH(C92,PlayerTable!E:E,0))</f>
        <v>0</v>
      </c>
      <c r="BB92" s="156">
        <f>IF(INDEX(PlayerTable!L:L,MATCH(C92,PlayerTable!E:E,0))="", 0, INDEX(PlayerTable!L:L,MATCH(C92,PlayerTable!E:E,0)))</f>
        <v>0</v>
      </c>
    </row>
    <row r="93" spans="1:60" ht="15" customHeight="1" x14ac:dyDescent="0.25">
      <c r="A93" s="144" t="str">
        <f t="shared" si="14"/>
        <v/>
      </c>
      <c r="B93" s="85" t="s">
        <v>277</v>
      </c>
      <c r="C93" s="32">
        <v>5005</v>
      </c>
      <c r="D93" s="137" t="s">
        <v>124</v>
      </c>
      <c r="E93" s="137" t="s">
        <v>125</v>
      </c>
      <c r="F93" s="51">
        <f t="shared" si="9"/>
        <v>156</v>
      </c>
      <c r="G93" s="158">
        <f t="shared" si="10"/>
        <v>95</v>
      </c>
      <c r="H93" s="158">
        <f t="shared" si="11"/>
        <v>58</v>
      </c>
      <c r="I93" s="158">
        <f t="shared" si="12"/>
        <v>153</v>
      </c>
      <c r="J93" s="105">
        <f t="shared" si="8"/>
        <v>0.98076923076923073</v>
      </c>
      <c r="K93" s="158">
        <f t="shared" si="13"/>
        <v>6</v>
      </c>
      <c r="L93" s="88"/>
      <c r="M93" s="89"/>
      <c r="N93" s="89"/>
      <c r="O93" s="89"/>
      <c r="P93" s="89"/>
      <c r="Q93" s="107"/>
      <c r="R93" s="96"/>
      <c r="S93" s="45" t="s">
        <v>118</v>
      </c>
      <c r="T93" s="25">
        <v>27</v>
      </c>
      <c r="U93" s="25">
        <v>12</v>
      </c>
      <c r="V93" s="25">
        <v>10</v>
      </c>
      <c r="W93" s="25">
        <v>22</v>
      </c>
      <c r="X93" s="46">
        <v>0</v>
      </c>
      <c r="Y93" s="76" t="s">
        <v>118</v>
      </c>
      <c r="Z93" s="144">
        <v>29</v>
      </c>
      <c r="AA93" s="144">
        <v>10</v>
      </c>
      <c r="AB93" s="144">
        <v>13</v>
      </c>
      <c r="AC93" s="144">
        <v>23</v>
      </c>
      <c r="AD93" s="81">
        <v>3</v>
      </c>
      <c r="AE93" s="84" t="s">
        <v>118</v>
      </c>
      <c r="AF93" s="144">
        <v>26</v>
      </c>
      <c r="AG93" s="144">
        <v>27</v>
      </c>
      <c r="AH93" s="144">
        <v>12</v>
      </c>
      <c r="AI93" s="144">
        <v>39</v>
      </c>
      <c r="AJ93" s="81">
        <v>3</v>
      </c>
      <c r="AK93" s="109" t="s">
        <v>118</v>
      </c>
      <c r="AL93" s="144">
        <v>28</v>
      </c>
      <c r="AM93" s="144">
        <v>22</v>
      </c>
      <c r="AN93" s="144">
        <v>10</v>
      </c>
      <c r="AO93" s="144">
        <v>32</v>
      </c>
      <c r="AP93" s="81">
        <v>0</v>
      </c>
      <c r="AQ93" s="156" t="s">
        <v>118</v>
      </c>
      <c r="AR93" s="157">
        <v>26</v>
      </c>
      <c r="AS93" s="157">
        <v>24</v>
      </c>
      <c r="AT93" s="157">
        <v>13</v>
      </c>
      <c r="AU93" s="157">
        <v>37</v>
      </c>
      <c r="AV93" s="157">
        <v>0</v>
      </c>
      <c r="AW93" s="161" t="str">
        <f>INDEX(PlayerTable!C:C,MATCH(C93,PlayerTable!E:E,0))</f>
        <v>Red Alert</v>
      </c>
      <c r="AX93" s="156">
        <f>COUNT(Goalies!J$53:J$80)</f>
        <v>20</v>
      </c>
      <c r="AY93" s="156">
        <f>INDEX(PlayerTable!I:I,MATCH(C93,PlayerTable!E:E,0))</f>
        <v>0</v>
      </c>
      <c r="AZ93" s="156">
        <f>INDEX(PlayerTable!J:J,MATCH(C93,PlayerTable!E:E,0))</f>
        <v>0</v>
      </c>
      <c r="BA93" s="156">
        <f>INDEX(PlayerTable!K:K,MATCH(C93,PlayerTable!E:E,0))</f>
        <v>0</v>
      </c>
      <c r="BB93" s="156">
        <f>IF(INDEX(PlayerTable!L:L,MATCH(C93,PlayerTable!E:E,0))="", 0, INDEX(PlayerTable!L:L,MATCH(C93,PlayerTable!E:E,0)))</f>
        <v>0</v>
      </c>
    </row>
    <row r="94" spans="1:60" ht="15" customHeight="1" x14ac:dyDescent="0.25">
      <c r="A94" s="144" t="str">
        <f t="shared" si="14"/>
        <v>Yes</v>
      </c>
      <c r="C94" s="32">
        <v>5006</v>
      </c>
      <c r="D94" s="137" t="s">
        <v>51</v>
      </c>
      <c r="E94" s="137" t="s">
        <v>80</v>
      </c>
      <c r="F94" s="51">
        <f t="shared" si="9"/>
        <v>218</v>
      </c>
      <c r="G94" s="158">
        <f t="shared" si="10"/>
        <v>2</v>
      </c>
      <c r="H94" s="158">
        <f t="shared" si="11"/>
        <v>3</v>
      </c>
      <c r="I94" s="158">
        <f t="shared" si="12"/>
        <v>5</v>
      </c>
      <c r="J94" s="105">
        <f t="shared" si="8"/>
        <v>2.2935779816513763E-2</v>
      </c>
      <c r="K94" s="158">
        <f t="shared" si="13"/>
        <v>0</v>
      </c>
      <c r="L94" s="99" t="s">
        <v>118</v>
      </c>
      <c r="M94" s="96">
        <v>29</v>
      </c>
      <c r="N94" s="97">
        <v>0</v>
      </c>
      <c r="O94" s="96">
        <v>0</v>
      </c>
      <c r="P94" s="96">
        <v>0</v>
      </c>
      <c r="Q94" s="108" t="s">
        <v>337</v>
      </c>
      <c r="R94" s="96">
        <v>33</v>
      </c>
      <c r="S94" s="45" t="s">
        <v>118</v>
      </c>
      <c r="T94" s="25">
        <v>27</v>
      </c>
      <c r="U94" s="25">
        <v>0</v>
      </c>
      <c r="V94" s="25">
        <v>0</v>
      </c>
      <c r="W94" s="25">
        <v>0</v>
      </c>
      <c r="X94" s="46">
        <v>0</v>
      </c>
      <c r="Y94" s="76" t="s">
        <v>118</v>
      </c>
      <c r="Z94" s="144">
        <v>29</v>
      </c>
      <c r="AA94" s="144">
        <v>0</v>
      </c>
      <c r="AB94" s="144">
        <v>1</v>
      </c>
      <c r="AC94" s="144">
        <v>1</v>
      </c>
      <c r="AD94" s="81">
        <v>0</v>
      </c>
      <c r="AE94" s="84" t="s">
        <v>118</v>
      </c>
      <c r="AF94" s="144">
        <v>26</v>
      </c>
      <c r="AG94" s="144">
        <v>2</v>
      </c>
      <c r="AH94" s="144">
        <v>1</v>
      </c>
      <c r="AI94" s="144">
        <v>3</v>
      </c>
      <c r="AJ94" s="81">
        <v>0</v>
      </c>
      <c r="AK94" s="109" t="s">
        <v>118</v>
      </c>
      <c r="AL94" s="144">
        <v>28</v>
      </c>
      <c r="AM94" s="144">
        <v>0</v>
      </c>
      <c r="AN94" s="144">
        <v>0</v>
      </c>
      <c r="AO94" s="144">
        <v>0</v>
      </c>
      <c r="AP94" s="81">
        <v>0</v>
      </c>
      <c r="AQ94" s="156" t="s">
        <v>118</v>
      </c>
      <c r="AR94" s="157">
        <v>26</v>
      </c>
      <c r="AS94" s="157">
        <v>0</v>
      </c>
      <c r="AT94" s="157">
        <v>1</v>
      </c>
      <c r="AU94" s="157">
        <v>1</v>
      </c>
      <c r="AV94" s="157">
        <v>0</v>
      </c>
      <c r="AW94" s="161" t="str">
        <f>INDEX(PlayerTable!C:C,MATCH(C94,PlayerTable!E:E,0))</f>
        <v>Red Alert</v>
      </c>
      <c r="AX94" s="156">
        <f>COUNT(Goalies!J$53:J$80)</f>
        <v>20</v>
      </c>
      <c r="AY94" s="156">
        <f>INDEX(PlayerTable!I:I,MATCH(C94,PlayerTable!E:E,0))</f>
        <v>0</v>
      </c>
      <c r="AZ94" s="156">
        <f>INDEX(PlayerTable!J:J,MATCH(C94,PlayerTable!E:E,0))</f>
        <v>0</v>
      </c>
      <c r="BA94" s="156">
        <f>INDEX(PlayerTable!K:K,MATCH(C94,PlayerTable!E:E,0))</f>
        <v>0</v>
      </c>
      <c r="BB94" s="156">
        <f>IF(INDEX(PlayerTable!L:L,MATCH(C94,PlayerTable!E:E,0))="", 0, INDEX(PlayerTable!L:L,MATCH(C94,PlayerTable!E:E,0)))</f>
        <v>0</v>
      </c>
    </row>
    <row r="95" spans="1:60" ht="15" customHeight="1" x14ac:dyDescent="0.25">
      <c r="A95" s="144" t="str">
        <f t="shared" si="14"/>
        <v/>
      </c>
      <c r="C95" s="32">
        <v>5009</v>
      </c>
      <c r="D95" s="84" t="s">
        <v>127</v>
      </c>
      <c r="E95" s="84" t="s">
        <v>128</v>
      </c>
      <c r="F95" s="51">
        <f t="shared" si="9"/>
        <v>146</v>
      </c>
      <c r="G95" s="158">
        <f t="shared" si="10"/>
        <v>10</v>
      </c>
      <c r="H95" s="158">
        <f t="shared" si="11"/>
        <v>12</v>
      </c>
      <c r="I95" s="158">
        <f t="shared" si="12"/>
        <v>22</v>
      </c>
      <c r="J95" s="105">
        <f t="shared" si="8"/>
        <v>0.15068493150684931</v>
      </c>
      <c r="K95" s="158">
        <f t="shared" si="13"/>
        <v>28</v>
      </c>
      <c r="L95" s="88"/>
      <c r="M95" s="89"/>
      <c r="N95" s="89"/>
      <c r="O95" s="89"/>
      <c r="P95" s="89"/>
      <c r="Q95" s="107"/>
      <c r="R95" s="96"/>
      <c r="S95" s="45" t="s">
        <v>118</v>
      </c>
      <c r="T95" s="25">
        <v>27</v>
      </c>
      <c r="U95" s="25">
        <v>3</v>
      </c>
      <c r="V95" s="25">
        <v>3</v>
      </c>
      <c r="W95" s="25">
        <v>6</v>
      </c>
      <c r="X95" s="46">
        <v>3</v>
      </c>
      <c r="Y95" s="76" t="s">
        <v>118</v>
      </c>
      <c r="Z95" s="85">
        <v>29</v>
      </c>
      <c r="AA95" s="85">
        <v>1</v>
      </c>
      <c r="AB95" s="85">
        <v>4</v>
      </c>
      <c r="AC95" s="85">
        <v>5</v>
      </c>
      <c r="AD95" s="81">
        <v>19</v>
      </c>
      <c r="AE95" s="84" t="s">
        <v>118</v>
      </c>
      <c r="AF95" s="144">
        <v>26</v>
      </c>
      <c r="AG95" s="144">
        <v>2</v>
      </c>
      <c r="AH95" s="144">
        <v>3</v>
      </c>
      <c r="AI95" s="144">
        <v>5</v>
      </c>
      <c r="AJ95" s="81">
        <v>3</v>
      </c>
      <c r="AK95" s="109" t="s">
        <v>118</v>
      </c>
      <c r="AL95" s="144">
        <v>18</v>
      </c>
      <c r="AM95" s="144">
        <v>4</v>
      </c>
      <c r="AN95" s="144">
        <v>0</v>
      </c>
      <c r="AO95" s="144">
        <v>4</v>
      </c>
      <c r="AP95" s="81">
        <v>3</v>
      </c>
      <c r="AQ95" s="156" t="s">
        <v>118</v>
      </c>
      <c r="AR95" s="157">
        <v>26</v>
      </c>
      <c r="AS95" s="157">
        <v>0</v>
      </c>
      <c r="AT95" s="157">
        <v>2</v>
      </c>
      <c r="AU95" s="157">
        <v>2</v>
      </c>
      <c r="AV95" s="157">
        <v>0</v>
      </c>
      <c r="AW95" s="161" t="str">
        <f>INDEX(PlayerTable!C:C,MATCH(C95,PlayerTable!E:E,0))</f>
        <v>Red Alert</v>
      </c>
      <c r="AX95" s="156">
        <f>COUNT(Goalies!J$53:J$80)</f>
        <v>20</v>
      </c>
      <c r="AY95" s="156">
        <f>INDEX(PlayerTable!I:I,MATCH(C95,PlayerTable!E:E,0))</f>
        <v>0</v>
      </c>
      <c r="AZ95" s="156">
        <f>INDEX(PlayerTable!J:J,MATCH(C95,PlayerTable!E:E,0))</f>
        <v>0</v>
      </c>
      <c r="BA95" s="156">
        <f>INDEX(PlayerTable!K:K,MATCH(C95,PlayerTable!E:E,0))</f>
        <v>0</v>
      </c>
      <c r="BB95" s="156">
        <f>IF(INDEX(PlayerTable!L:L,MATCH(C95,PlayerTable!E:E,0))="", 0, INDEX(PlayerTable!L:L,MATCH(C95,PlayerTable!E:E,0)))</f>
        <v>0</v>
      </c>
    </row>
    <row r="96" spans="1:60" ht="15" customHeight="1" x14ac:dyDescent="0.25">
      <c r="A96" s="144" t="str">
        <f t="shared" si="14"/>
        <v/>
      </c>
      <c r="C96" s="32">
        <v>5028</v>
      </c>
      <c r="D96" s="126" t="s">
        <v>476</v>
      </c>
      <c r="E96" s="126" t="s">
        <v>477</v>
      </c>
      <c r="F96" s="51">
        <f t="shared" si="9"/>
        <v>46</v>
      </c>
      <c r="G96" s="158">
        <f t="shared" si="10"/>
        <v>19</v>
      </c>
      <c r="H96" s="158">
        <f t="shared" si="11"/>
        <v>17</v>
      </c>
      <c r="I96" s="158">
        <f t="shared" si="12"/>
        <v>36</v>
      </c>
      <c r="J96" s="105">
        <f t="shared" si="8"/>
        <v>0.78260869565217395</v>
      </c>
      <c r="K96" s="158">
        <f t="shared" si="13"/>
        <v>21</v>
      </c>
      <c r="L96" s="101"/>
      <c r="M96" s="89"/>
      <c r="N96" s="89"/>
      <c r="O96" s="89"/>
      <c r="P96" s="89"/>
      <c r="Q96" s="107"/>
      <c r="R96" s="89"/>
      <c r="Y96" s="76"/>
      <c r="Z96" s="77"/>
      <c r="AA96" s="77"/>
      <c r="AB96" s="77"/>
      <c r="AC96" s="77"/>
      <c r="AE96" s="84"/>
      <c r="AF96" s="144"/>
      <c r="AG96" s="144"/>
      <c r="AH96" s="144"/>
      <c r="AI96" s="144"/>
      <c r="AK96" s="109"/>
      <c r="AL96" s="144"/>
      <c r="AM96" s="144"/>
      <c r="AN96" s="144"/>
      <c r="AO96" s="144"/>
      <c r="AQ96" s="156" t="s">
        <v>118</v>
      </c>
      <c r="AR96" s="157">
        <v>26</v>
      </c>
      <c r="AS96" s="157">
        <v>19</v>
      </c>
      <c r="AT96" s="157">
        <v>17</v>
      </c>
      <c r="AU96" s="157">
        <v>36</v>
      </c>
      <c r="AV96" s="157">
        <v>21</v>
      </c>
      <c r="AW96" s="161" t="str">
        <f>INDEX(PlayerTable!C:C,MATCH(C96,PlayerTable!E:E,0))</f>
        <v>Red Alert</v>
      </c>
      <c r="AX96" s="156">
        <f>COUNT(Goalies!J$53:J$80)</f>
        <v>20</v>
      </c>
      <c r="AY96" s="156">
        <f>INDEX(PlayerTable!I:I,MATCH(C96,PlayerTable!E:E,0))</f>
        <v>0</v>
      </c>
      <c r="AZ96" s="156">
        <f>INDEX(PlayerTable!J:J,MATCH(C96,PlayerTable!E:E,0))</f>
        <v>0</v>
      </c>
      <c r="BA96" s="156">
        <f>INDEX(PlayerTable!K:K,MATCH(C96,PlayerTable!E:E,0))</f>
        <v>0</v>
      </c>
      <c r="BB96" s="156">
        <f>IF(INDEX(PlayerTable!L:L,MATCH(C96,PlayerTable!E:E,0))="", 0, INDEX(PlayerTable!L:L,MATCH(C96,PlayerTable!E:E,0)))</f>
        <v>0</v>
      </c>
    </row>
    <row r="97" spans="1:60" ht="15" customHeight="1" x14ac:dyDescent="0.25">
      <c r="A97" s="144" t="str">
        <f t="shared" si="14"/>
        <v>Yes</v>
      </c>
      <c r="C97" s="32">
        <v>5011</v>
      </c>
      <c r="D97" s="137" t="s">
        <v>29</v>
      </c>
      <c r="E97" s="137" t="s">
        <v>130</v>
      </c>
      <c r="F97" s="51">
        <f t="shared" si="9"/>
        <v>218</v>
      </c>
      <c r="G97" s="158">
        <f t="shared" si="10"/>
        <v>26</v>
      </c>
      <c r="H97" s="158">
        <f t="shared" si="11"/>
        <v>16</v>
      </c>
      <c r="I97" s="158">
        <f t="shared" si="12"/>
        <v>42</v>
      </c>
      <c r="J97" s="105">
        <f t="shared" si="8"/>
        <v>0.19266055045871561</v>
      </c>
      <c r="K97" s="158">
        <f t="shared" si="13"/>
        <v>21</v>
      </c>
      <c r="L97" s="99" t="s">
        <v>118</v>
      </c>
      <c r="M97" s="96">
        <v>29</v>
      </c>
      <c r="N97" s="96">
        <v>3</v>
      </c>
      <c r="O97" s="96">
        <v>2</v>
      </c>
      <c r="P97" s="96">
        <v>5</v>
      </c>
      <c r="Q97" s="108" t="s">
        <v>337</v>
      </c>
      <c r="R97" s="96">
        <v>33</v>
      </c>
      <c r="S97" s="45" t="s">
        <v>118</v>
      </c>
      <c r="T97" s="25">
        <v>27</v>
      </c>
      <c r="U97" s="25">
        <v>3</v>
      </c>
      <c r="V97" s="25">
        <v>1</v>
      </c>
      <c r="W97" s="25">
        <v>4</v>
      </c>
      <c r="X97" s="46">
        <v>0</v>
      </c>
      <c r="Y97" s="76" t="s">
        <v>118</v>
      </c>
      <c r="Z97" s="144">
        <v>29</v>
      </c>
      <c r="AA97" s="144">
        <v>4</v>
      </c>
      <c r="AB97" s="144">
        <v>3</v>
      </c>
      <c r="AC97" s="144">
        <v>7</v>
      </c>
      <c r="AD97" s="81">
        <v>3</v>
      </c>
      <c r="AE97" s="84" t="s">
        <v>118</v>
      </c>
      <c r="AF97" s="144">
        <v>26</v>
      </c>
      <c r="AG97" s="144">
        <v>4</v>
      </c>
      <c r="AH97" s="144">
        <v>1</v>
      </c>
      <c r="AI97" s="144">
        <v>5</v>
      </c>
      <c r="AJ97" s="81">
        <v>3</v>
      </c>
      <c r="AK97" s="109" t="s">
        <v>118</v>
      </c>
      <c r="AL97" s="144">
        <v>28</v>
      </c>
      <c r="AM97" s="144">
        <v>6</v>
      </c>
      <c r="AN97" s="144">
        <v>5</v>
      </c>
      <c r="AO97" s="144">
        <v>11</v>
      </c>
      <c r="AP97" s="81">
        <v>6</v>
      </c>
      <c r="AQ97" s="156" t="s">
        <v>118</v>
      </c>
      <c r="AR97" s="157">
        <v>26</v>
      </c>
      <c r="AS97" s="157">
        <v>6</v>
      </c>
      <c r="AT97" s="157">
        <v>4</v>
      </c>
      <c r="AU97" s="157">
        <v>10</v>
      </c>
      <c r="AV97" s="157">
        <v>9</v>
      </c>
      <c r="AW97" s="161" t="str">
        <f>INDEX(PlayerTable!C:C,MATCH(C97,PlayerTable!E:E,0))</f>
        <v>Red Alert</v>
      </c>
      <c r="AX97" s="156">
        <f>COUNT(Goalies!J$53:J$80)</f>
        <v>20</v>
      </c>
      <c r="AY97" s="156">
        <f>INDEX(PlayerTable!I:I,MATCH(C97,PlayerTable!E:E,0))</f>
        <v>0</v>
      </c>
      <c r="AZ97" s="156">
        <f>INDEX(PlayerTable!J:J,MATCH(C97,PlayerTable!E:E,0))</f>
        <v>0</v>
      </c>
      <c r="BA97" s="156">
        <f>INDEX(PlayerTable!K:K,MATCH(C97,PlayerTable!E:E,0))</f>
        <v>0</v>
      </c>
      <c r="BB97" s="156">
        <f>IF(INDEX(PlayerTable!L:L,MATCH(C97,PlayerTable!E:E,0))="", 0, INDEX(PlayerTable!L:L,MATCH(C97,PlayerTable!E:E,0)))</f>
        <v>0</v>
      </c>
    </row>
    <row r="98" spans="1:60" s="7" customFormat="1" ht="15" customHeight="1" x14ac:dyDescent="0.25">
      <c r="A98" s="144" t="str">
        <f t="shared" si="14"/>
        <v/>
      </c>
      <c r="B98" s="85"/>
      <c r="C98" s="32">
        <v>5021</v>
      </c>
      <c r="D98" s="137" t="s">
        <v>22</v>
      </c>
      <c r="E98" s="7" t="s">
        <v>366</v>
      </c>
      <c r="F98" s="51">
        <f t="shared" si="9"/>
        <v>80</v>
      </c>
      <c r="G98" s="158">
        <f t="shared" si="10"/>
        <v>15</v>
      </c>
      <c r="H98" s="158">
        <f t="shared" si="11"/>
        <v>19</v>
      </c>
      <c r="I98" s="158">
        <f t="shared" si="12"/>
        <v>34</v>
      </c>
      <c r="J98" s="105">
        <f t="shared" si="8"/>
        <v>0.42499999999999999</v>
      </c>
      <c r="K98" s="158">
        <f t="shared" si="13"/>
        <v>15</v>
      </c>
      <c r="L98" s="101"/>
      <c r="M98" s="89"/>
      <c r="N98" s="89"/>
      <c r="O98" s="89"/>
      <c r="P98" s="89"/>
      <c r="Q98" s="107"/>
      <c r="R98" s="96"/>
      <c r="S98" s="45"/>
      <c r="T98" s="25"/>
      <c r="U98" s="25"/>
      <c r="V98" s="25"/>
      <c r="W98" s="25"/>
      <c r="X98" s="46"/>
      <c r="Y98" s="76"/>
      <c r="Z98" s="77"/>
      <c r="AA98" s="77"/>
      <c r="AB98" s="77"/>
      <c r="AC98" s="77"/>
      <c r="AD98" s="81"/>
      <c r="AE98" s="84" t="s">
        <v>118</v>
      </c>
      <c r="AF98" s="144">
        <v>26</v>
      </c>
      <c r="AG98" s="144">
        <v>5</v>
      </c>
      <c r="AH98" s="144">
        <v>4</v>
      </c>
      <c r="AI98" s="144">
        <v>9</v>
      </c>
      <c r="AJ98" s="81">
        <v>9</v>
      </c>
      <c r="AK98" s="109" t="s">
        <v>118</v>
      </c>
      <c r="AL98" s="144">
        <v>28</v>
      </c>
      <c r="AM98" s="144">
        <v>7</v>
      </c>
      <c r="AN98" s="144">
        <v>5</v>
      </c>
      <c r="AO98" s="144">
        <v>12</v>
      </c>
      <c r="AP98" s="81">
        <v>3</v>
      </c>
      <c r="AQ98" s="156" t="s">
        <v>118</v>
      </c>
      <c r="AR98" s="157">
        <v>26</v>
      </c>
      <c r="AS98" s="157">
        <v>3</v>
      </c>
      <c r="AT98" s="157">
        <v>10</v>
      </c>
      <c r="AU98" s="157">
        <v>13</v>
      </c>
      <c r="AV98" s="157">
        <v>3</v>
      </c>
      <c r="AW98" s="161"/>
      <c r="AX98" s="156"/>
      <c r="AY98" s="156"/>
      <c r="AZ98" s="156"/>
      <c r="BA98" s="156"/>
      <c r="BB98" s="156"/>
      <c r="BC98" s="161"/>
      <c r="BH98" s="103"/>
    </row>
    <row r="99" spans="1:60" s="7" customFormat="1" ht="15" customHeight="1" x14ac:dyDescent="0.25">
      <c r="A99" s="144" t="str">
        <f t="shared" si="14"/>
        <v/>
      </c>
      <c r="B99" s="85"/>
      <c r="C99" s="32">
        <v>5027</v>
      </c>
      <c r="D99" s="126" t="s">
        <v>450</v>
      </c>
      <c r="E99" s="126" t="s">
        <v>418</v>
      </c>
      <c r="F99" s="51">
        <f t="shared" si="9"/>
        <v>58</v>
      </c>
      <c r="G99" s="158">
        <f t="shared" si="10"/>
        <v>0</v>
      </c>
      <c r="H99" s="158">
        <f t="shared" si="11"/>
        <v>7</v>
      </c>
      <c r="I99" s="158">
        <f t="shared" si="12"/>
        <v>7</v>
      </c>
      <c r="J99" s="105">
        <f t="shared" si="8"/>
        <v>0.1206896551724138</v>
      </c>
      <c r="K99" s="158">
        <f t="shared" si="13"/>
        <v>0</v>
      </c>
      <c r="L99" s="101"/>
      <c r="M99" s="89"/>
      <c r="N99" s="89"/>
      <c r="O99" s="89"/>
      <c r="P99" s="89"/>
      <c r="Q99" s="107"/>
      <c r="R99" s="89"/>
      <c r="S99" s="45"/>
      <c r="T99" s="25"/>
      <c r="U99" s="25"/>
      <c r="V99" s="25"/>
      <c r="W99" s="25"/>
      <c r="X99" s="46"/>
      <c r="Y99" s="76"/>
      <c r="Z99" s="77"/>
      <c r="AA99" s="77"/>
      <c r="AB99" s="77"/>
      <c r="AC99" s="77"/>
      <c r="AD99" s="81"/>
      <c r="AE99" s="84"/>
      <c r="AF99" s="110"/>
      <c r="AG99" s="110"/>
      <c r="AH99" s="110"/>
      <c r="AI99" s="110"/>
      <c r="AJ99" s="81"/>
      <c r="AK99" s="109" t="s">
        <v>118</v>
      </c>
      <c r="AL99" s="110">
        <v>12</v>
      </c>
      <c r="AM99" s="110">
        <v>0</v>
      </c>
      <c r="AN99" s="110">
        <v>4</v>
      </c>
      <c r="AO99" s="110">
        <v>4</v>
      </c>
      <c r="AP99" s="81">
        <v>0</v>
      </c>
      <c r="AQ99" s="156" t="s">
        <v>118</v>
      </c>
      <c r="AR99" s="157">
        <v>26</v>
      </c>
      <c r="AS99" s="157">
        <v>0</v>
      </c>
      <c r="AT99" s="157">
        <v>3</v>
      </c>
      <c r="AU99" s="157">
        <v>3</v>
      </c>
      <c r="AV99" s="157">
        <v>0</v>
      </c>
      <c r="AW99" s="161" t="str">
        <f>INDEX(PlayerTable!C:C,MATCH(C99,PlayerTable!E:E,0))</f>
        <v>Red Alert</v>
      </c>
      <c r="AX99" s="156">
        <f>COUNT(Goalies!J$53:J$80)</f>
        <v>20</v>
      </c>
      <c r="AY99" s="156">
        <f>INDEX(PlayerTable!I:I,MATCH(C99,PlayerTable!E:E,0))</f>
        <v>0</v>
      </c>
      <c r="AZ99" s="156">
        <f>INDEX(PlayerTable!J:J,MATCH(C99,PlayerTable!E:E,0))</f>
        <v>0</v>
      </c>
      <c r="BA99" s="156">
        <f>INDEX(PlayerTable!K:K,MATCH(C99,PlayerTable!E:E,0))</f>
        <v>0</v>
      </c>
      <c r="BB99" s="156">
        <f>IF(INDEX(PlayerTable!L:L,MATCH(C99,PlayerTable!E:E,0))="", 0, INDEX(PlayerTable!L:L,MATCH(C99,PlayerTable!E:E,0)))</f>
        <v>0</v>
      </c>
      <c r="BC99" s="161"/>
      <c r="BH99" s="103"/>
    </row>
    <row r="100" spans="1:60" ht="15" customHeight="1" x14ac:dyDescent="0.25">
      <c r="A100" s="144" t="str">
        <f t="shared" si="14"/>
        <v/>
      </c>
      <c r="C100" s="32">
        <v>5023</v>
      </c>
      <c r="D100" s="126" t="s">
        <v>417</v>
      </c>
      <c r="E100" s="137" t="s">
        <v>418</v>
      </c>
      <c r="F100" s="51">
        <f t="shared" si="9"/>
        <v>74</v>
      </c>
      <c r="G100" s="158">
        <f t="shared" si="10"/>
        <v>31</v>
      </c>
      <c r="H100" s="158">
        <f t="shared" si="11"/>
        <v>19</v>
      </c>
      <c r="I100" s="158">
        <f t="shared" si="12"/>
        <v>50</v>
      </c>
      <c r="J100" s="105">
        <f t="shared" si="8"/>
        <v>0.67567567567567566</v>
      </c>
      <c r="K100" s="158">
        <f t="shared" si="13"/>
        <v>30</v>
      </c>
      <c r="L100" s="101"/>
      <c r="M100" s="89"/>
      <c r="N100" s="89"/>
      <c r="O100" s="89"/>
      <c r="P100" s="89"/>
      <c r="Q100" s="107"/>
      <c r="R100" s="96"/>
      <c r="Y100" s="76"/>
      <c r="Z100" s="144"/>
      <c r="AA100" s="144"/>
      <c r="AB100" s="144"/>
      <c r="AC100" s="144"/>
      <c r="AE100" s="84"/>
      <c r="AF100" s="144"/>
      <c r="AG100" s="144"/>
      <c r="AH100" s="144"/>
      <c r="AI100" s="144"/>
      <c r="AK100" s="109" t="s">
        <v>118</v>
      </c>
      <c r="AL100" s="144">
        <v>28</v>
      </c>
      <c r="AM100" s="144">
        <v>12</v>
      </c>
      <c r="AN100" s="144">
        <v>9</v>
      </c>
      <c r="AO100" s="144">
        <v>21</v>
      </c>
      <c r="AP100" s="81">
        <v>12</v>
      </c>
      <c r="AQ100" s="156" t="s">
        <v>118</v>
      </c>
      <c r="AR100" s="157">
        <v>26</v>
      </c>
      <c r="AS100" s="157">
        <v>19</v>
      </c>
      <c r="AT100" s="157">
        <v>10</v>
      </c>
      <c r="AU100" s="157">
        <v>29</v>
      </c>
      <c r="AV100" s="157">
        <v>18</v>
      </c>
      <c r="AW100" s="161" t="str">
        <f>INDEX(PlayerTable!C:C,MATCH(C100,PlayerTable!E:E,0))</f>
        <v>Red Alert</v>
      </c>
      <c r="AX100" s="156">
        <f>COUNT(Goalies!J$53:J$80)</f>
        <v>20</v>
      </c>
      <c r="AY100" s="156">
        <f>INDEX(PlayerTable!I:I,MATCH(C100,PlayerTable!E:E,0))</f>
        <v>0</v>
      </c>
      <c r="AZ100" s="156">
        <f>INDEX(PlayerTable!J:J,MATCH(C100,PlayerTable!E:E,0))</f>
        <v>0</v>
      </c>
      <c r="BA100" s="156">
        <f>INDEX(PlayerTable!K:K,MATCH(C100,PlayerTable!E:E,0))</f>
        <v>0</v>
      </c>
      <c r="BB100" s="156">
        <f>IF(INDEX(PlayerTable!L:L,MATCH(C100,PlayerTable!E:E,0))="", 0, INDEX(PlayerTable!L:L,MATCH(C100,PlayerTable!E:E,0)))</f>
        <v>0</v>
      </c>
    </row>
    <row r="101" spans="1:60" ht="15" customHeight="1" x14ac:dyDescent="0.25">
      <c r="A101" s="144" t="str">
        <f t="shared" si="14"/>
        <v/>
      </c>
      <c r="C101" s="32">
        <v>5029</v>
      </c>
      <c r="D101" s="126" t="s">
        <v>468</v>
      </c>
      <c r="E101" s="126" t="s">
        <v>418</v>
      </c>
      <c r="F101" s="51">
        <f t="shared" si="9"/>
        <v>46</v>
      </c>
      <c r="G101" s="158">
        <f t="shared" si="10"/>
        <v>25</v>
      </c>
      <c r="H101" s="158">
        <f t="shared" si="11"/>
        <v>25</v>
      </c>
      <c r="I101" s="158">
        <f t="shared" si="12"/>
        <v>50</v>
      </c>
      <c r="J101" s="105">
        <f t="shared" si="8"/>
        <v>1.0869565217391304</v>
      </c>
      <c r="K101" s="158">
        <f t="shared" si="13"/>
        <v>24</v>
      </c>
      <c r="L101" s="101"/>
      <c r="M101" s="89"/>
      <c r="N101" s="89"/>
      <c r="O101" s="89"/>
      <c r="P101" s="89"/>
      <c r="Q101" s="107"/>
      <c r="R101" s="89"/>
      <c r="Y101" s="76"/>
      <c r="Z101" s="85"/>
      <c r="AA101" s="85"/>
      <c r="AB101" s="85"/>
      <c r="AC101" s="85"/>
      <c r="AE101" s="84"/>
      <c r="AF101" s="144"/>
      <c r="AG101" s="144"/>
      <c r="AH101" s="144"/>
      <c r="AI101" s="144"/>
      <c r="AK101" s="109"/>
      <c r="AL101" s="144"/>
      <c r="AM101" s="144"/>
      <c r="AN101" s="144"/>
      <c r="AO101" s="144"/>
      <c r="AQ101" s="156" t="s">
        <v>118</v>
      </c>
      <c r="AR101" s="157">
        <v>26</v>
      </c>
      <c r="AS101" s="157">
        <v>25</v>
      </c>
      <c r="AT101" s="157">
        <v>25</v>
      </c>
      <c r="AU101" s="157">
        <v>50</v>
      </c>
      <c r="AV101" s="157">
        <v>24</v>
      </c>
      <c r="AW101" s="161" t="str">
        <f>INDEX(PlayerTable!C:C,MATCH(C101,PlayerTable!E:E,0))</f>
        <v>Red Alert</v>
      </c>
      <c r="AX101" s="156">
        <f>COUNT(Goalies!J$53:J$80)</f>
        <v>20</v>
      </c>
      <c r="AY101" s="156">
        <f>INDEX(PlayerTable!I:I,MATCH(C101,PlayerTable!E:E,0))</f>
        <v>0</v>
      </c>
      <c r="AZ101" s="156">
        <f>INDEX(PlayerTable!J:J,MATCH(C101,PlayerTable!E:E,0))</f>
        <v>0</v>
      </c>
      <c r="BA101" s="156">
        <f>INDEX(PlayerTable!K:K,MATCH(C101,PlayerTable!E:E,0))</f>
        <v>0</v>
      </c>
      <c r="BB101" s="156">
        <f>IF(INDEX(PlayerTable!L:L,MATCH(C101,PlayerTable!E:E,0))="", 0, INDEX(PlayerTable!L:L,MATCH(C101,PlayerTable!E:E,0)))</f>
        <v>0</v>
      </c>
    </row>
    <row r="102" spans="1:60" ht="15" customHeight="1" x14ac:dyDescent="0.25">
      <c r="A102" s="144" t="str">
        <f t="shared" ref="A102:A133" si="15">IF(AND(ISTEXT(L102), ISTEXT(Q102), ISTEXT(S102), ISTEXT(Y102), ISTEXT(AE102),ISTEXT(AK102),ISTEXT(AQ102)),"Yes", "")</f>
        <v/>
      </c>
      <c r="C102" s="32">
        <v>5012</v>
      </c>
      <c r="D102" s="137" t="s">
        <v>131</v>
      </c>
      <c r="E102" s="68" t="s">
        <v>132</v>
      </c>
      <c r="F102" s="51">
        <f t="shared" si="9"/>
        <v>109</v>
      </c>
      <c r="G102" s="158">
        <f t="shared" si="10"/>
        <v>79</v>
      </c>
      <c r="H102" s="158">
        <f t="shared" si="11"/>
        <v>75</v>
      </c>
      <c r="I102" s="158">
        <f t="shared" si="12"/>
        <v>154</v>
      </c>
      <c r="J102" s="105">
        <f t="shared" si="8"/>
        <v>1.4128440366972477</v>
      </c>
      <c r="K102" s="158">
        <f t="shared" si="13"/>
        <v>24</v>
      </c>
      <c r="L102" s="101"/>
      <c r="M102" s="89"/>
      <c r="N102" s="89"/>
      <c r="O102" s="89"/>
      <c r="P102" s="89"/>
      <c r="Q102" s="107"/>
      <c r="R102" s="96"/>
      <c r="Y102" s="76" t="s">
        <v>118</v>
      </c>
      <c r="Z102" s="77">
        <v>29</v>
      </c>
      <c r="AA102" s="77">
        <v>21</v>
      </c>
      <c r="AB102" s="77">
        <v>13</v>
      </c>
      <c r="AC102" s="77">
        <v>34</v>
      </c>
      <c r="AD102" s="81">
        <v>0</v>
      </c>
      <c r="AE102" s="84" t="s">
        <v>118</v>
      </c>
      <c r="AF102" s="110">
        <v>26</v>
      </c>
      <c r="AG102" s="110">
        <v>19</v>
      </c>
      <c r="AH102" s="110">
        <v>17</v>
      </c>
      <c r="AI102" s="110">
        <v>36</v>
      </c>
      <c r="AJ102" s="81">
        <v>15</v>
      </c>
      <c r="AK102" s="109" t="s">
        <v>118</v>
      </c>
      <c r="AL102" s="110">
        <v>28</v>
      </c>
      <c r="AM102" s="110">
        <v>19</v>
      </c>
      <c r="AN102" s="110">
        <v>24</v>
      </c>
      <c r="AO102" s="110">
        <v>43</v>
      </c>
      <c r="AP102" s="81">
        <v>9</v>
      </c>
      <c r="AQ102" s="156" t="s">
        <v>118</v>
      </c>
      <c r="AR102" s="157">
        <v>26</v>
      </c>
      <c r="AS102" s="157">
        <v>20</v>
      </c>
      <c r="AT102" s="157">
        <v>21</v>
      </c>
      <c r="AU102" s="157">
        <v>41</v>
      </c>
      <c r="AV102" s="157">
        <v>0</v>
      </c>
      <c r="AW102" s="161"/>
      <c r="AX102" s="156"/>
      <c r="AY102" s="156"/>
      <c r="AZ102" s="156"/>
      <c r="BA102" s="156"/>
      <c r="BB102" s="156"/>
    </row>
    <row r="103" spans="1:60" ht="15" customHeight="1" x14ac:dyDescent="0.25">
      <c r="A103" s="144" t="str">
        <f t="shared" si="15"/>
        <v/>
      </c>
      <c r="C103" s="32">
        <v>5026</v>
      </c>
      <c r="D103" s="126" t="s">
        <v>24</v>
      </c>
      <c r="E103" s="126" t="s">
        <v>133</v>
      </c>
      <c r="F103" s="51">
        <f t="shared" si="9"/>
        <v>58</v>
      </c>
      <c r="G103" s="158">
        <f t="shared" si="10"/>
        <v>21</v>
      </c>
      <c r="H103" s="158">
        <f t="shared" si="11"/>
        <v>11</v>
      </c>
      <c r="I103" s="158">
        <f t="shared" si="12"/>
        <v>32</v>
      </c>
      <c r="J103" s="105">
        <f t="shared" si="8"/>
        <v>0.55172413793103448</v>
      </c>
      <c r="K103" s="158">
        <f t="shared" si="13"/>
        <v>9</v>
      </c>
      <c r="L103" s="101"/>
      <c r="M103" s="89"/>
      <c r="N103" s="89"/>
      <c r="O103" s="89"/>
      <c r="P103" s="89"/>
      <c r="Q103" s="107"/>
      <c r="R103" s="89"/>
      <c r="Y103" s="76"/>
      <c r="Z103" s="85"/>
      <c r="AA103" s="85"/>
      <c r="AB103" s="85"/>
      <c r="AC103" s="85"/>
      <c r="AE103" s="84"/>
      <c r="AF103" s="144"/>
      <c r="AG103" s="144"/>
      <c r="AH103" s="144"/>
      <c r="AI103" s="144"/>
      <c r="AK103" s="109" t="s">
        <v>118</v>
      </c>
      <c r="AL103" s="144">
        <v>12</v>
      </c>
      <c r="AM103" s="144">
        <v>5</v>
      </c>
      <c r="AN103" s="144">
        <v>2</v>
      </c>
      <c r="AO103" s="144">
        <v>7</v>
      </c>
      <c r="AP103" s="81">
        <v>3</v>
      </c>
      <c r="AQ103" s="156" t="s">
        <v>118</v>
      </c>
      <c r="AR103" s="157">
        <v>26</v>
      </c>
      <c r="AS103" s="157">
        <v>16</v>
      </c>
      <c r="AT103" s="157">
        <v>9</v>
      </c>
      <c r="AU103" s="157">
        <v>25</v>
      </c>
      <c r="AV103" s="157">
        <v>6</v>
      </c>
      <c r="AW103" s="161" t="str">
        <f>INDEX(PlayerTable!C:C,MATCH(C103,PlayerTable!E:E,0))</f>
        <v>Red Alert</v>
      </c>
      <c r="AX103" s="156">
        <f>COUNT(Goalies!J$53:J$80)</f>
        <v>20</v>
      </c>
      <c r="AY103" s="156">
        <f>INDEX(PlayerTable!I:I,MATCH(C103,PlayerTable!E:E,0))</f>
        <v>0</v>
      </c>
      <c r="AZ103" s="156">
        <f>INDEX(PlayerTable!J:J,MATCH(C103,PlayerTable!E:E,0))</f>
        <v>0</v>
      </c>
      <c r="BA103" s="156">
        <f>INDEX(PlayerTable!K:K,MATCH(C103,PlayerTable!E:E,0))</f>
        <v>0</v>
      </c>
      <c r="BB103" s="156">
        <f>IF(INDEX(PlayerTable!L:L,MATCH(C103,PlayerTable!E:E,0))="", 0, INDEX(PlayerTable!L:L,MATCH(C103,PlayerTable!E:E,0)))</f>
        <v>0</v>
      </c>
    </row>
    <row r="104" spans="1:60" ht="15" customHeight="1" x14ac:dyDescent="0.25">
      <c r="A104" s="144" t="str">
        <f t="shared" si="15"/>
        <v>Yes</v>
      </c>
      <c r="C104" s="32">
        <v>5013</v>
      </c>
      <c r="D104" s="137" t="s">
        <v>62</v>
      </c>
      <c r="E104" s="7" t="s">
        <v>133</v>
      </c>
      <c r="F104" s="51">
        <f t="shared" si="9"/>
        <v>218</v>
      </c>
      <c r="G104" s="158">
        <f t="shared" si="10"/>
        <v>17</v>
      </c>
      <c r="H104" s="158">
        <f t="shared" si="11"/>
        <v>12</v>
      </c>
      <c r="I104" s="158">
        <f t="shared" si="12"/>
        <v>29</v>
      </c>
      <c r="J104" s="105">
        <f t="shared" si="8"/>
        <v>0.13302752293577982</v>
      </c>
      <c r="K104" s="158">
        <f t="shared" si="13"/>
        <v>6</v>
      </c>
      <c r="L104" s="99" t="s">
        <v>118</v>
      </c>
      <c r="M104" s="96">
        <v>29</v>
      </c>
      <c r="N104" s="96">
        <v>1</v>
      </c>
      <c r="O104" s="96">
        <v>2</v>
      </c>
      <c r="P104" s="96">
        <v>3</v>
      </c>
      <c r="Q104" s="108" t="s">
        <v>337</v>
      </c>
      <c r="R104" s="96">
        <v>33</v>
      </c>
      <c r="S104" s="45" t="s">
        <v>118</v>
      </c>
      <c r="T104" s="25">
        <v>27</v>
      </c>
      <c r="U104" s="25">
        <v>2</v>
      </c>
      <c r="V104" s="25">
        <v>2</v>
      </c>
      <c r="W104" s="25">
        <v>4</v>
      </c>
      <c r="X104" s="46">
        <v>0</v>
      </c>
      <c r="Y104" s="76" t="s">
        <v>118</v>
      </c>
      <c r="Z104" s="77">
        <v>29</v>
      </c>
      <c r="AA104" s="77">
        <v>4</v>
      </c>
      <c r="AB104" s="77">
        <v>0</v>
      </c>
      <c r="AC104" s="77">
        <v>4</v>
      </c>
      <c r="AD104" s="81">
        <v>3</v>
      </c>
      <c r="AE104" s="84" t="s">
        <v>118</v>
      </c>
      <c r="AF104" s="144">
        <v>26</v>
      </c>
      <c r="AG104" s="144">
        <v>6</v>
      </c>
      <c r="AH104" s="144">
        <v>4</v>
      </c>
      <c r="AI104" s="144">
        <v>10</v>
      </c>
      <c r="AJ104" s="81">
        <v>0</v>
      </c>
      <c r="AK104" s="109" t="s">
        <v>118</v>
      </c>
      <c r="AL104" s="144">
        <v>28</v>
      </c>
      <c r="AM104" s="144">
        <v>1</v>
      </c>
      <c r="AN104" s="144">
        <v>1</v>
      </c>
      <c r="AO104" s="144">
        <v>2</v>
      </c>
      <c r="AP104" s="81">
        <v>3</v>
      </c>
      <c r="AQ104" s="156" t="s">
        <v>118</v>
      </c>
      <c r="AR104" s="157">
        <v>26</v>
      </c>
      <c r="AS104" s="157">
        <v>3</v>
      </c>
      <c r="AT104" s="157">
        <v>3</v>
      </c>
      <c r="AU104" s="157">
        <v>6</v>
      </c>
      <c r="AV104" s="157">
        <v>0</v>
      </c>
      <c r="AW104" s="161" t="str">
        <f>INDEX(PlayerTable!C:C,MATCH(C104,PlayerTable!E:E,0))</f>
        <v>Red Alert</v>
      </c>
      <c r="AX104" s="156">
        <f>COUNT(Goalies!J$53:J$80)</f>
        <v>20</v>
      </c>
      <c r="AY104" s="156">
        <f>INDEX(PlayerTable!I:I,MATCH(C104,PlayerTable!E:E,0))</f>
        <v>0</v>
      </c>
      <c r="AZ104" s="156">
        <f>INDEX(PlayerTable!J:J,MATCH(C104,PlayerTable!E:E,0))</f>
        <v>0</v>
      </c>
      <c r="BA104" s="156">
        <f>INDEX(PlayerTable!K:K,MATCH(C104,PlayerTable!E:E,0))</f>
        <v>0</v>
      </c>
      <c r="BB104" s="156">
        <f>IF(INDEX(PlayerTable!L:L,MATCH(C104,PlayerTable!E:E,0))="", 0, INDEX(PlayerTable!L:L,MATCH(C104,PlayerTable!E:E,0)))</f>
        <v>0</v>
      </c>
    </row>
    <row r="105" spans="1:60" ht="15" customHeight="1" x14ac:dyDescent="0.25">
      <c r="A105" s="144" t="str">
        <f t="shared" si="15"/>
        <v/>
      </c>
      <c r="C105" s="144">
        <v>5030</v>
      </c>
      <c r="D105" s="126" t="s">
        <v>471</v>
      </c>
      <c r="E105" s="126" t="s">
        <v>472</v>
      </c>
      <c r="F105" s="51">
        <f t="shared" si="9"/>
        <v>46</v>
      </c>
      <c r="G105" s="158">
        <f t="shared" si="10"/>
        <v>25</v>
      </c>
      <c r="H105" s="158">
        <f t="shared" si="11"/>
        <v>14</v>
      </c>
      <c r="I105" s="158">
        <f t="shared" si="12"/>
        <v>39</v>
      </c>
      <c r="J105" s="105">
        <f t="shared" si="8"/>
        <v>0.84782608695652173</v>
      </c>
      <c r="K105" s="158">
        <f t="shared" si="13"/>
        <v>9</v>
      </c>
      <c r="L105" s="101"/>
      <c r="M105" s="89"/>
      <c r="N105" s="89"/>
      <c r="O105" s="89"/>
      <c r="P105" s="89"/>
      <c r="Q105" s="107"/>
      <c r="R105" s="89"/>
      <c r="Y105" s="76"/>
      <c r="Z105" s="77"/>
      <c r="AA105" s="77"/>
      <c r="AB105" s="77"/>
      <c r="AC105" s="77"/>
      <c r="AE105" s="84"/>
      <c r="AF105" s="144"/>
      <c r="AG105" s="144"/>
      <c r="AH105" s="144"/>
      <c r="AI105" s="144"/>
      <c r="AK105" s="109"/>
      <c r="AL105" s="144"/>
      <c r="AM105" s="144"/>
      <c r="AN105" s="144"/>
      <c r="AO105" s="144"/>
      <c r="AQ105" s="156" t="s">
        <v>118</v>
      </c>
      <c r="AR105" s="157">
        <v>26</v>
      </c>
      <c r="AS105" s="157">
        <v>25</v>
      </c>
      <c r="AT105" s="157">
        <v>14</v>
      </c>
      <c r="AU105" s="157">
        <v>39</v>
      </c>
      <c r="AV105" s="157">
        <v>9</v>
      </c>
      <c r="AW105" s="161" t="str">
        <f>INDEX(PlayerTable!C:C,MATCH(C105,PlayerTable!E:E,0))</f>
        <v>Red Alert</v>
      </c>
      <c r="AX105" s="156">
        <f>COUNT(Goalies!J$53:J$80)</f>
        <v>20</v>
      </c>
      <c r="AY105" s="156">
        <f>INDEX(PlayerTable!I:I,MATCH(C105,PlayerTable!E:E,0))</f>
        <v>0</v>
      </c>
      <c r="AZ105" s="156">
        <f>INDEX(PlayerTable!J:J,MATCH(C105,PlayerTable!E:E,0))</f>
        <v>0</v>
      </c>
      <c r="BA105" s="156">
        <f>INDEX(PlayerTable!K:K,MATCH(C105,PlayerTable!E:E,0))</f>
        <v>0</v>
      </c>
      <c r="BB105" s="156">
        <f>IF(INDEX(PlayerTable!L:L,MATCH(C105,PlayerTable!E:E,0))="", 0, INDEX(PlayerTable!L:L,MATCH(C105,PlayerTable!E:E,0)))</f>
        <v>0</v>
      </c>
    </row>
    <row r="106" spans="1:60" ht="15" customHeight="1" x14ac:dyDescent="0.25">
      <c r="A106" s="144" t="str">
        <f t="shared" si="15"/>
        <v/>
      </c>
      <c r="C106" s="32">
        <v>6001</v>
      </c>
      <c r="D106" s="68" t="s">
        <v>47</v>
      </c>
      <c r="E106" s="68" t="s">
        <v>154</v>
      </c>
      <c r="F106" s="51">
        <f t="shared" si="9"/>
        <v>129</v>
      </c>
      <c r="G106" s="158">
        <f t="shared" si="10"/>
        <v>31</v>
      </c>
      <c r="H106" s="158">
        <f t="shared" si="11"/>
        <v>26</v>
      </c>
      <c r="I106" s="158">
        <f t="shared" si="12"/>
        <v>57</v>
      </c>
      <c r="J106" s="105">
        <f t="shared" si="8"/>
        <v>0.44186046511627908</v>
      </c>
      <c r="K106" s="158">
        <f t="shared" si="13"/>
        <v>3</v>
      </c>
      <c r="L106" s="101"/>
      <c r="M106" s="89"/>
      <c r="N106" s="89"/>
      <c r="O106" s="89"/>
      <c r="P106" s="89"/>
      <c r="Q106" s="107"/>
      <c r="R106" s="96"/>
      <c r="Y106" s="76" t="s">
        <v>139</v>
      </c>
      <c r="Z106" s="77">
        <v>29</v>
      </c>
      <c r="AA106" s="77">
        <v>5</v>
      </c>
      <c r="AB106" s="77">
        <v>12</v>
      </c>
      <c r="AC106" s="77">
        <v>17</v>
      </c>
      <c r="AD106" s="81">
        <v>0</v>
      </c>
      <c r="AE106" s="84" t="s">
        <v>139</v>
      </c>
      <c r="AF106" s="144">
        <v>26</v>
      </c>
      <c r="AG106" s="144">
        <v>10</v>
      </c>
      <c r="AH106" s="144">
        <v>5</v>
      </c>
      <c r="AI106" s="144">
        <v>15</v>
      </c>
      <c r="AJ106" s="81">
        <v>3</v>
      </c>
      <c r="AK106" s="109" t="s">
        <v>139</v>
      </c>
      <c r="AL106" s="144">
        <v>28</v>
      </c>
      <c r="AM106" s="144">
        <v>15</v>
      </c>
      <c r="AN106" s="144">
        <v>6</v>
      </c>
      <c r="AO106" s="144">
        <v>21</v>
      </c>
      <c r="AP106" s="81">
        <v>0</v>
      </c>
      <c r="AQ106" s="156" t="s">
        <v>139</v>
      </c>
      <c r="AR106" s="157">
        <v>26</v>
      </c>
      <c r="AS106" s="157">
        <v>1</v>
      </c>
      <c r="AT106" s="157">
        <v>3</v>
      </c>
      <c r="AU106" s="157">
        <v>4</v>
      </c>
      <c r="AV106" s="157">
        <v>0</v>
      </c>
      <c r="AW106" s="161" t="str">
        <f>INDEX(PlayerTable!C:C,MATCH(C106,PlayerTable!E:E,0))</f>
        <v>Rink Rats</v>
      </c>
      <c r="AX106" s="156">
        <f>COUNT(Goalies!J$53:J$80)</f>
        <v>20</v>
      </c>
      <c r="AY106" s="156">
        <f>INDEX(PlayerTable!I:I,MATCH(C106,PlayerTable!E:E,0))</f>
        <v>0</v>
      </c>
      <c r="AZ106" s="156">
        <f>INDEX(PlayerTable!J:J,MATCH(C106,PlayerTable!E:E,0))</f>
        <v>0</v>
      </c>
      <c r="BA106" s="156">
        <f>INDEX(PlayerTable!K:K,MATCH(C106,PlayerTable!E:E,0))</f>
        <v>0</v>
      </c>
      <c r="BB106" s="156">
        <f>IF(INDEX(PlayerTable!L:L,MATCH(C106,PlayerTable!E:E,0))="", 0, INDEX(PlayerTable!L:L,MATCH(C106,PlayerTable!E:E,0)))</f>
        <v>0</v>
      </c>
    </row>
    <row r="107" spans="1:60" ht="15" customHeight="1" x14ac:dyDescent="0.25">
      <c r="A107" s="144" t="str">
        <f t="shared" si="15"/>
        <v/>
      </c>
      <c r="C107" s="127">
        <v>6029</v>
      </c>
      <c r="D107" s="126" t="s">
        <v>434</v>
      </c>
      <c r="E107" s="126" t="s">
        <v>435</v>
      </c>
      <c r="F107" s="51">
        <f t="shared" si="9"/>
        <v>54</v>
      </c>
      <c r="G107" s="158">
        <f t="shared" si="10"/>
        <v>10</v>
      </c>
      <c r="H107" s="158">
        <f t="shared" si="11"/>
        <v>5</v>
      </c>
      <c r="I107" s="158">
        <f t="shared" si="12"/>
        <v>15</v>
      </c>
      <c r="J107" s="105">
        <f t="shared" si="8"/>
        <v>0.27777777777777779</v>
      </c>
      <c r="K107" s="158">
        <f t="shared" si="13"/>
        <v>12</v>
      </c>
      <c r="L107" s="101"/>
      <c r="M107" s="89"/>
      <c r="N107" s="89"/>
      <c r="O107" s="89"/>
      <c r="P107" s="89"/>
      <c r="Q107" s="107"/>
      <c r="R107" s="89"/>
      <c r="Y107" s="76"/>
      <c r="Z107" s="85"/>
      <c r="AA107" s="85"/>
      <c r="AB107" s="85"/>
      <c r="AC107" s="85"/>
      <c r="AE107" s="84"/>
      <c r="AF107" s="144"/>
      <c r="AG107" s="144"/>
      <c r="AH107" s="144"/>
      <c r="AI107" s="144"/>
      <c r="AK107" s="109" t="s">
        <v>139</v>
      </c>
      <c r="AL107" s="144">
        <v>28</v>
      </c>
      <c r="AM107" s="144">
        <v>4</v>
      </c>
      <c r="AN107" s="144">
        <v>1</v>
      </c>
      <c r="AO107" s="144">
        <v>5</v>
      </c>
      <c r="AP107" s="81">
        <v>6</v>
      </c>
      <c r="AQ107" s="156" t="s">
        <v>139</v>
      </c>
      <c r="AR107" s="157">
        <v>26</v>
      </c>
      <c r="AS107" s="157">
        <v>6</v>
      </c>
      <c r="AT107" s="157">
        <v>4</v>
      </c>
      <c r="AU107" s="157">
        <v>10</v>
      </c>
      <c r="AV107" s="157">
        <v>6</v>
      </c>
      <c r="AW107" s="161"/>
      <c r="AX107" s="156"/>
      <c r="AY107" s="156"/>
      <c r="AZ107" s="156"/>
      <c r="BA107" s="156"/>
      <c r="BB107" s="156"/>
    </row>
    <row r="108" spans="1:60" ht="15" customHeight="1" x14ac:dyDescent="0.25">
      <c r="A108" s="144" t="str">
        <f t="shared" si="15"/>
        <v/>
      </c>
      <c r="C108" s="32">
        <v>6004</v>
      </c>
      <c r="D108" s="7" t="s">
        <v>143</v>
      </c>
      <c r="E108" s="7" t="s">
        <v>144</v>
      </c>
      <c r="F108" s="51">
        <f t="shared" si="9"/>
        <v>129</v>
      </c>
      <c r="G108" s="158">
        <f t="shared" si="10"/>
        <v>20</v>
      </c>
      <c r="H108" s="158">
        <f t="shared" si="11"/>
        <v>16</v>
      </c>
      <c r="I108" s="158">
        <f t="shared" si="12"/>
        <v>36</v>
      </c>
      <c r="J108" s="105">
        <f t="shared" si="8"/>
        <v>0.27906976744186046</v>
      </c>
      <c r="K108" s="158">
        <f t="shared" si="13"/>
        <v>54</v>
      </c>
      <c r="L108" s="101"/>
      <c r="M108" s="89"/>
      <c r="N108" s="89"/>
      <c r="O108" s="89"/>
      <c r="P108" s="89"/>
      <c r="Q108" s="107"/>
      <c r="R108" s="96"/>
      <c r="Y108" s="76" t="s">
        <v>139</v>
      </c>
      <c r="Z108" s="85">
        <v>29</v>
      </c>
      <c r="AA108" s="85">
        <v>10</v>
      </c>
      <c r="AB108" s="85">
        <v>4</v>
      </c>
      <c r="AC108" s="85">
        <v>14</v>
      </c>
      <c r="AD108" s="81">
        <v>9</v>
      </c>
      <c r="AE108" s="84" t="s">
        <v>139</v>
      </c>
      <c r="AF108" s="144">
        <v>26</v>
      </c>
      <c r="AG108" s="144">
        <v>3</v>
      </c>
      <c r="AH108" s="144">
        <v>6</v>
      </c>
      <c r="AI108" s="144">
        <v>9</v>
      </c>
      <c r="AJ108" s="81">
        <v>6</v>
      </c>
      <c r="AK108" s="109" t="s">
        <v>139</v>
      </c>
      <c r="AL108" s="144">
        <v>28</v>
      </c>
      <c r="AM108" s="144">
        <v>6</v>
      </c>
      <c r="AN108" s="144">
        <v>4</v>
      </c>
      <c r="AO108" s="144">
        <v>10</v>
      </c>
      <c r="AP108" s="81">
        <v>21</v>
      </c>
      <c r="AQ108" s="156" t="s">
        <v>139</v>
      </c>
      <c r="AR108" s="157">
        <v>26</v>
      </c>
      <c r="AS108" s="157">
        <v>1</v>
      </c>
      <c r="AT108" s="157">
        <v>2</v>
      </c>
      <c r="AU108" s="157">
        <v>3</v>
      </c>
      <c r="AV108" s="157">
        <v>18</v>
      </c>
      <c r="AW108" s="161" t="str">
        <f>INDEX(PlayerTable!C:C,MATCH(C108,PlayerTable!E:E,0))</f>
        <v>Rink Rats</v>
      </c>
      <c r="AX108" s="156">
        <f>COUNT(Goalies!J$53:J$80)</f>
        <v>20</v>
      </c>
      <c r="AY108" s="156">
        <f>INDEX(PlayerTable!I:I,MATCH(C108,PlayerTable!E:E,0))</f>
        <v>0</v>
      </c>
      <c r="AZ108" s="156">
        <f>INDEX(PlayerTable!J:J,MATCH(C108,PlayerTable!E:E,0))</f>
        <v>0</v>
      </c>
      <c r="BA108" s="156">
        <f>INDEX(PlayerTable!K:K,MATCH(C108,PlayerTable!E:E,0))</f>
        <v>0</v>
      </c>
      <c r="BB108" s="156">
        <f>IF(INDEX(PlayerTable!L:L,MATCH(C108,PlayerTable!E:E,0))="", 0, INDEX(PlayerTable!L:L,MATCH(C108,PlayerTable!E:E,0)))</f>
        <v>0</v>
      </c>
    </row>
    <row r="109" spans="1:60" ht="15" customHeight="1" x14ac:dyDescent="0.25">
      <c r="A109" s="144" t="str">
        <f t="shared" si="15"/>
        <v/>
      </c>
      <c r="C109" s="127">
        <v>6025</v>
      </c>
      <c r="D109" s="126" t="s">
        <v>429</v>
      </c>
      <c r="E109" s="126" t="s">
        <v>430</v>
      </c>
      <c r="F109" s="51">
        <f t="shared" si="9"/>
        <v>74</v>
      </c>
      <c r="G109" s="158">
        <f t="shared" si="10"/>
        <v>15</v>
      </c>
      <c r="H109" s="158">
        <f t="shared" si="11"/>
        <v>9</v>
      </c>
      <c r="I109" s="158">
        <f t="shared" si="12"/>
        <v>24</v>
      </c>
      <c r="J109" s="105">
        <f t="shared" si="8"/>
        <v>0.32432432432432434</v>
      </c>
      <c r="K109" s="158">
        <f t="shared" si="13"/>
        <v>9</v>
      </c>
      <c r="L109" s="101"/>
      <c r="M109" s="89"/>
      <c r="N109" s="89"/>
      <c r="O109" s="89"/>
      <c r="P109" s="89"/>
      <c r="Q109" s="107"/>
      <c r="R109" s="89"/>
      <c r="Y109" s="76"/>
      <c r="Z109" s="77"/>
      <c r="AA109" s="77"/>
      <c r="AB109" s="77"/>
      <c r="AC109" s="77"/>
      <c r="AE109" s="84"/>
      <c r="AF109" s="144"/>
      <c r="AG109" s="144"/>
      <c r="AH109" s="144"/>
      <c r="AI109" s="144"/>
      <c r="AK109" s="109" t="s">
        <v>139</v>
      </c>
      <c r="AL109" s="144">
        <v>28</v>
      </c>
      <c r="AM109" s="144">
        <v>7</v>
      </c>
      <c r="AN109" s="144">
        <v>2</v>
      </c>
      <c r="AO109" s="144">
        <v>9</v>
      </c>
      <c r="AP109" s="81">
        <v>3</v>
      </c>
      <c r="AQ109" s="156" t="s">
        <v>139</v>
      </c>
      <c r="AR109" s="157">
        <v>26</v>
      </c>
      <c r="AS109" s="157">
        <v>8</v>
      </c>
      <c r="AT109" s="157">
        <v>7</v>
      </c>
      <c r="AU109" s="157">
        <v>15</v>
      </c>
      <c r="AV109" s="157">
        <v>6</v>
      </c>
      <c r="AW109" s="161" t="str">
        <f>INDEX(PlayerTable!C:C,MATCH(C109,PlayerTable!E:E,0))</f>
        <v>Rink Rats</v>
      </c>
      <c r="AX109" s="156">
        <f>COUNT(Goalies!J$53:J$80)</f>
        <v>20</v>
      </c>
      <c r="AY109" s="156">
        <f>INDEX(PlayerTable!I:I,MATCH(C109,PlayerTable!E:E,0))</f>
        <v>0</v>
      </c>
      <c r="AZ109" s="156">
        <f>INDEX(PlayerTable!J:J,MATCH(C109,PlayerTable!E:E,0))</f>
        <v>0</v>
      </c>
      <c r="BA109" s="156">
        <f>INDEX(PlayerTable!K:K,MATCH(C109,PlayerTable!E:E,0))</f>
        <v>0</v>
      </c>
      <c r="BB109" s="156">
        <f>IF(INDEX(PlayerTable!L:L,MATCH(C109,PlayerTable!E:E,0))="", 0, INDEX(PlayerTable!L:L,MATCH(C109,PlayerTable!E:E,0)))</f>
        <v>0</v>
      </c>
    </row>
    <row r="110" spans="1:60" ht="15" customHeight="1" x14ac:dyDescent="0.25">
      <c r="A110" s="144" t="str">
        <f t="shared" si="15"/>
        <v/>
      </c>
      <c r="C110" s="144">
        <v>6006</v>
      </c>
      <c r="D110" s="137" t="s">
        <v>145</v>
      </c>
      <c r="E110" s="137" t="s">
        <v>140</v>
      </c>
      <c r="F110" s="51">
        <f t="shared" si="9"/>
        <v>129</v>
      </c>
      <c r="G110" s="158">
        <f t="shared" si="10"/>
        <v>9</v>
      </c>
      <c r="H110" s="158">
        <f t="shared" si="11"/>
        <v>13</v>
      </c>
      <c r="I110" s="158">
        <f t="shared" si="12"/>
        <v>22</v>
      </c>
      <c r="J110" s="105">
        <f t="shared" si="8"/>
        <v>0.17054263565891473</v>
      </c>
      <c r="K110" s="158">
        <f t="shared" si="13"/>
        <v>0</v>
      </c>
      <c r="L110" s="101"/>
      <c r="M110" s="89"/>
      <c r="N110" s="89"/>
      <c r="O110" s="89"/>
      <c r="P110" s="89"/>
      <c r="Q110" s="107"/>
      <c r="R110" s="96"/>
      <c r="T110" s="89"/>
      <c r="Y110" s="76" t="s">
        <v>139</v>
      </c>
      <c r="Z110" s="77">
        <v>29</v>
      </c>
      <c r="AA110" s="77">
        <v>6</v>
      </c>
      <c r="AB110" s="77">
        <v>8</v>
      </c>
      <c r="AC110" s="77">
        <v>14</v>
      </c>
      <c r="AD110" s="81">
        <v>0</v>
      </c>
      <c r="AE110" s="84" t="s">
        <v>139</v>
      </c>
      <c r="AF110" s="110">
        <v>26</v>
      </c>
      <c r="AG110" s="110">
        <v>0</v>
      </c>
      <c r="AH110" s="110">
        <v>2</v>
      </c>
      <c r="AI110" s="110">
        <v>2</v>
      </c>
      <c r="AJ110" s="81">
        <v>0</v>
      </c>
      <c r="AK110" s="109" t="s">
        <v>139</v>
      </c>
      <c r="AL110" s="110">
        <v>28</v>
      </c>
      <c r="AM110" s="110">
        <v>3</v>
      </c>
      <c r="AN110" s="110">
        <v>1</v>
      </c>
      <c r="AO110" s="110">
        <v>4</v>
      </c>
      <c r="AP110" s="81">
        <v>0</v>
      </c>
      <c r="AQ110" s="156" t="s">
        <v>139</v>
      </c>
      <c r="AR110" s="157">
        <v>26</v>
      </c>
      <c r="AS110" s="157">
        <v>0</v>
      </c>
      <c r="AT110" s="157">
        <v>2</v>
      </c>
      <c r="AU110" s="157">
        <v>2</v>
      </c>
      <c r="AV110" s="157">
        <v>0</v>
      </c>
      <c r="AW110" s="161" t="str">
        <f>INDEX(PlayerTable!C:C,MATCH(C110,PlayerTable!E:E,0))</f>
        <v>Rink Rats</v>
      </c>
      <c r="AX110" s="156">
        <f>COUNT(Goalies!J$53:J$80)</f>
        <v>20</v>
      </c>
      <c r="AY110" s="156">
        <f>INDEX(PlayerTable!I:I,MATCH(C110,PlayerTable!E:E,0))</f>
        <v>0</v>
      </c>
      <c r="AZ110" s="156">
        <f>INDEX(PlayerTable!J:J,MATCH(C110,PlayerTable!E:E,0))</f>
        <v>0</v>
      </c>
      <c r="BA110" s="156">
        <f>INDEX(PlayerTable!K:K,MATCH(C110,PlayerTable!E:E,0))</f>
        <v>0</v>
      </c>
      <c r="BB110" s="156">
        <f>IF(INDEX(PlayerTable!L:L,MATCH(C110,PlayerTable!E:E,0))="", 0, INDEX(PlayerTable!L:L,MATCH(C110,PlayerTable!E:E,0)))</f>
        <v>0</v>
      </c>
    </row>
    <row r="111" spans="1:60" ht="15" customHeight="1" x14ac:dyDescent="0.25">
      <c r="A111" s="144" t="str">
        <f t="shared" si="15"/>
        <v/>
      </c>
      <c r="C111" s="32">
        <v>6007</v>
      </c>
      <c r="D111" s="7" t="s">
        <v>111</v>
      </c>
      <c r="E111" s="7" t="s">
        <v>146</v>
      </c>
      <c r="F111" s="51">
        <f t="shared" si="9"/>
        <v>129</v>
      </c>
      <c r="G111" s="158">
        <f t="shared" si="10"/>
        <v>5</v>
      </c>
      <c r="H111" s="158">
        <f t="shared" si="11"/>
        <v>6</v>
      </c>
      <c r="I111" s="158">
        <f t="shared" si="12"/>
        <v>11</v>
      </c>
      <c r="J111" s="105">
        <f t="shared" si="8"/>
        <v>8.5271317829457363E-2</v>
      </c>
      <c r="K111" s="158">
        <f t="shared" si="13"/>
        <v>0</v>
      </c>
      <c r="L111" s="101"/>
      <c r="M111" s="89"/>
      <c r="N111" s="89"/>
      <c r="O111" s="89"/>
      <c r="P111" s="89"/>
      <c r="Q111" s="107"/>
      <c r="R111" s="96"/>
      <c r="Y111" s="76" t="s">
        <v>139</v>
      </c>
      <c r="Z111" s="77">
        <v>29</v>
      </c>
      <c r="AA111" s="77">
        <v>2</v>
      </c>
      <c r="AB111" s="77">
        <v>5</v>
      </c>
      <c r="AC111" s="77">
        <v>7</v>
      </c>
      <c r="AD111" s="81">
        <v>0</v>
      </c>
      <c r="AE111" s="84" t="s">
        <v>139</v>
      </c>
      <c r="AF111" s="110">
        <v>26</v>
      </c>
      <c r="AG111" s="110">
        <v>1</v>
      </c>
      <c r="AH111" s="110">
        <v>0</v>
      </c>
      <c r="AI111" s="110">
        <v>1</v>
      </c>
      <c r="AJ111" s="81">
        <v>0</v>
      </c>
      <c r="AK111" s="109" t="s">
        <v>139</v>
      </c>
      <c r="AL111" s="110">
        <v>28</v>
      </c>
      <c r="AM111" s="110">
        <v>2</v>
      </c>
      <c r="AN111" s="110">
        <v>1</v>
      </c>
      <c r="AO111" s="110">
        <v>3</v>
      </c>
      <c r="AP111" s="81">
        <v>0</v>
      </c>
      <c r="AQ111" s="156" t="s">
        <v>139</v>
      </c>
      <c r="AR111" s="157">
        <v>26</v>
      </c>
      <c r="AS111" s="157">
        <v>0</v>
      </c>
      <c r="AT111" s="157">
        <v>0</v>
      </c>
      <c r="AU111" s="157">
        <v>0</v>
      </c>
      <c r="AV111" s="157">
        <v>0</v>
      </c>
      <c r="AW111" s="161" t="str">
        <f>INDEX(PlayerTable!C:C,MATCH(C111,PlayerTable!E:E,0))</f>
        <v>Rink Rats</v>
      </c>
      <c r="AX111" s="156">
        <f>COUNT(Goalies!J$53:J$80)</f>
        <v>20</v>
      </c>
      <c r="AY111" s="156">
        <f>INDEX(PlayerTable!I:I,MATCH(C111,PlayerTable!E:E,0))</f>
        <v>0</v>
      </c>
      <c r="AZ111" s="156">
        <f>INDEX(PlayerTable!J:J,MATCH(C111,PlayerTable!E:E,0))</f>
        <v>0</v>
      </c>
      <c r="BA111" s="156">
        <f>INDEX(PlayerTable!K:K,MATCH(C111,PlayerTable!E:E,0))</f>
        <v>0</v>
      </c>
      <c r="BB111" s="156">
        <f>IF(INDEX(PlayerTable!L:L,MATCH(C111,PlayerTable!E:E,0))="", 0, INDEX(PlayerTable!L:L,MATCH(C111,PlayerTable!E:E,0)))</f>
        <v>0</v>
      </c>
    </row>
    <row r="112" spans="1:60" ht="15" customHeight="1" x14ac:dyDescent="0.25">
      <c r="A112" s="144" t="str">
        <f t="shared" si="15"/>
        <v/>
      </c>
      <c r="C112" s="127">
        <v>6028</v>
      </c>
      <c r="D112" s="126" t="s">
        <v>10</v>
      </c>
      <c r="E112" s="126" t="s">
        <v>433</v>
      </c>
      <c r="F112" s="51">
        <f t="shared" si="9"/>
        <v>54</v>
      </c>
      <c r="G112" s="158">
        <f t="shared" si="10"/>
        <v>2</v>
      </c>
      <c r="H112" s="158">
        <f t="shared" si="11"/>
        <v>1</v>
      </c>
      <c r="I112" s="158">
        <f t="shared" si="12"/>
        <v>3</v>
      </c>
      <c r="J112" s="105">
        <f t="shared" si="8"/>
        <v>5.5555555555555552E-2</v>
      </c>
      <c r="K112" s="158">
        <f t="shared" si="13"/>
        <v>6</v>
      </c>
      <c r="L112" s="101"/>
      <c r="M112" s="89"/>
      <c r="N112" s="89"/>
      <c r="O112" s="89"/>
      <c r="P112" s="89"/>
      <c r="Q112" s="107"/>
      <c r="R112" s="89"/>
      <c r="Y112" s="76"/>
      <c r="Z112" s="77"/>
      <c r="AA112" s="77"/>
      <c r="AB112" s="77"/>
      <c r="AC112" s="77"/>
      <c r="AE112" s="84"/>
      <c r="AF112" s="144"/>
      <c r="AG112" s="144"/>
      <c r="AH112" s="144"/>
      <c r="AI112" s="144"/>
      <c r="AK112" s="109" t="s">
        <v>139</v>
      </c>
      <c r="AL112" s="144">
        <v>28</v>
      </c>
      <c r="AM112" s="144">
        <v>1</v>
      </c>
      <c r="AN112" s="144">
        <v>1</v>
      </c>
      <c r="AO112" s="144">
        <v>2</v>
      </c>
      <c r="AP112" s="81">
        <v>3</v>
      </c>
      <c r="AQ112" s="156" t="s">
        <v>139</v>
      </c>
      <c r="AR112" s="157">
        <v>26</v>
      </c>
      <c r="AS112" s="157">
        <v>1</v>
      </c>
      <c r="AT112" s="157">
        <v>0</v>
      </c>
      <c r="AU112" s="157">
        <v>1</v>
      </c>
      <c r="AV112" s="157">
        <v>3</v>
      </c>
      <c r="AW112" s="161"/>
      <c r="AX112" s="156"/>
      <c r="AY112" s="156"/>
      <c r="AZ112" s="156"/>
      <c r="BA112" s="156"/>
      <c r="BB112" s="156"/>
    </row>
    <row r="113" spans="1:54" ht="15" customHeight="1" x14ac:dyDescent="0.25">
      <c r="A113" s="144" t="str">
        <f t="shared" si="15"/>
        <v/>
      </c>
      <c r="C113" s="32">
        <v>6008</v>
      </c>
      <c r="D113" s="137" t="s">
        <v>115</v>
      </c>
      <c r="E113" s="137" t="s">
        <v>157</v>
      </c>
      <c r="F113" s="51">
        <f t="shared" si="9"/>
        <v>109</v>
      </c>
      <c r="G113" s="158">
        <f t="shared" si="10"/>
        <v>12</v>
      </c>
      <c r="H113" s="158">
        <f t="shared" si="11"/>
        <v>6</v>
      </c>
      <c r="I113" s="158">
        <f t="shared" si="12"/>
        <v>18</v>
      </c>
      <c r="J113" s="105">
        <f t="shared" si="8"/>
        <v>0.16513761467889909</v>
      </c>
      <c r="K113" s="158">
        <f t="shared" si="13"/>
        <v>0</v>
      </c>
      <c r="L113" s="101"/>
      <c r="M113" s="89"/>
      <c r="N113" s="89"/>
      <c r="O113" s="89"/>
      <c r="P113" s="89"/>
      <c r="Q113" s="107"/>
      <c r="R113" s="96"/>
      <c r="Y113" s="76" t="s">
        <v>139</v>
      </c>
      <c r="Z113" s="85">
        <v>29</v>
      </c>
      <c r="AA113" s="85">
        <v>3</v>
      </c>
      <c r="AB113" s="85">
        <v>0</v>
      </c>
      <c r="AC113" s="85">
        <v>3</v>
      </c>
      <c r="AD113" s="81">
        <v>0</v>
      </c>
      <c r="AE113" s="84" t="s">
        <v>139</v>
      </c>
      <c r="AF113" s="110">
        <v>26</v>
      </c>
      <c r="AG113" s="110">
        <v>0</v>
      </c>
      <c r="AH113" s="110">
        <v>0</v>
      </c>
      <c r="AI113" s="110">
        <v>0</v>
      </c>
      <c r="AJ113" s="81">
        <v>0</v>
      </c>
      <c r="AK113" s="109" t="s">
        <v>139</v>
      </c>
      <c r="AL113" s="110">
        <v>28</v>
      </c>
      <c r="AM113" s="110">
        <v>4</v>
      </c>
      <c r="AN113" s="110">
        <v>4</v>
      </c>
      <c r="AO113" s="110">
        <v>8</v>
      </c>
      <c r="AP113" s="81">
        <v>0</v>
      </c>
      <c r="AQ113" s="156" t="s">
        <v>139</v>
      </c>
      <c r="AR113" s="157">
        <v>26</v>
      </c>
      <c r="AS113" s="157">
        <v>5</v>
      </c>
      <c r="AT113" s="157">
        <v>2</v>
      </c>
      <c r="AU113" s="157">
        <v>7</v>
      </c>
      <c r="AV113" s="157">
        <v>0</v>
      </c>
      <c r="AW113" s="161"/>
      <c r="AX113" s="156"/>
      <c r="AY113" s="156"/>
      <c r="AZ113" s="156"/>
      <c r="BA113" s="156"/>
      <c r="BB113" s="156"/>
    </row>
    <row r="114" spans="1:54" ht="15" customHeight="1" x14ac:dyDescent="0.25">
      <c r="A114" s="144" t="str">
        <f t="shared" si="15"/>
        <v/>
      </c>
      <c r="C114" s="127">
        <v>6030</v>
      </c>
      <c r="D114" s="126" t="s">
        <v>473</v>
      </c>
      <c r="E114" s="126" t="s">
        <v>474</v>
      </c>
      <c r="F114" s="51">
        <f t="shared" si="9"/>
        <v>46</v>
      </c>
      <c r="G114" s="158">
        <f t="shared" si="10"/>
        <v>5</v>
      </c>
      <c r="H114" s="158">
        <f t="shared" si="11"/>
        <v>3</v>
      </c>
      <c r="I114" s="158">
        <f t="shared" si="12"/>
        <v>8</v>
      </c>
      <c r="J114" s="105">
        <f t="shared" si="8"/>
        <v>0.17391304347826086</v>
      </c>
      <c r="K114" s="158">
        <f t="shared" si="13"/>
        <v>9</v>
      </c>
      <c r="L114" s="101"/>
      <c r="M114" s="89"/>
      <c r="N114" s="89"/>
      <c r="O114" s="89"/>
      <c r="P114" s="89"/>
      <c r="Q114" s="107"/>
      <c r="R114" s="89"/>
      <c r="Y114" s="76"/>
      <c r="Z114" s="77"/>
      <c r="AA114" s="77"/>
      <c r="AB114" s="77"/>
      <c r="AC114" s="77"/>
      <c r="AE114" s="84"/>
      <c r="AF114" s="144"/>
      <c r="AG114" s="144"/>
      <c r="AH114" s="144"/>
      <c r="AI114" s="144"/>
      <c r="AK114" s="109"/>
      <c r="AL114" s="144"/>
      <c r="AM114" s="144"/>
      <c r="AN114" s="144"/>
      <c r="AO114" s="144"/>
      <c r="AQ114" s="156" t="s">
        <v>139</v>
      </c>
      <c r="AR114" s="157">
        <v>26</v>
      </c>
      <c r="AS114" s="157">
        <v>5</v>
      </c>
      <c r="AT114" s="157">
        <v>3</v>
      </c>
      <c r="AU114" s="157">
        <v>8</v>
      </c>
      <c r="AV114" s="157">
        <v>9</v>
      </c>
      <c r="AW114" s="161" t="str">
        <f>INDEX(PlayerTable!C:C,MATCH(C114,PlayerTable!E:E,0))</f>
        <v>Rink Rats</v>
      </c>
      <c r="AX114" s="156">
        <f>COUNT(Goalies!J$53:J$80)</f>
        <v>20</v>
      </c>
      <c r="AY114" s="156">
        <f>INDEX(PlayerTable!I:I,MATCH(C114,PlayerTable!E:E,0))</f>
        <v>0</v>
      </c>
      <c r="AZ114" s="156">
        <f>INDEX(PlayerTable!J:J,MATCH(C114,PlayerTable!E:E,0))</f>
        <v>0</v>
      </c>
      <c r="BA114" s="156">
        <f>INDEX(PlayerTable!K:K,MATCH(C114,PlayerTable!E:E,0))</f>
        <v>0</v>
      </c>
      <c r="BB114" s="156">
        <f>IF(INDEX(PlayerTable!L:L,MATCH(C114,PlayerTable!E:E,0))="", 0, INDEX(PlayerTable!L:L,MATCH(C114,PlayerTable!E:E,0)))</f>
        <v>0</v>
      </c>
    </row>
    <row r="115" spans="1:54" ht="15" customHeight="1" x14ac:dyDescent="0.25">
      <c r="A115" s="144" t="str">
        <f t="shared" si="15"/>
        <v/>
      </c>
      <c r="C115" s="32">
        <v>6031</v>
      </c>
      <c r="D115" s="126" t="s">
        <v>68</v>
      </c>
      <c r="E115" s="126" t="s">
        <v>475</v>
      </c>
      <c r="F115" s="51">
        <f t="shared" si="9"/>
        <v>26</v>
      </c>
      <c r="G115" s="158">
        <f t="shared" si="10"/>
        <v>43</v>
      </c>
      <c r="H115" s="158">
        <f t="shared" si="11"/>
        <v>16</v>
      </c>
      <c r="I115" s="158">
        <f t="shared" si="12"/>
        <v>59</v>
      </c>
      <c r="J115" s="105">
        <f t="shared" si="8"/>
        <v>2.2692307692307692</v>
      </c>
      <c r="K115" s="158">
        <f t="shared" si="13"/>
        <v>21</v>
      </c>
      <c r="L115" s="101"/>
      <c r="M115" s="89"/>
      <c r="N115" s="89"/>
      <c r="O115" s="89"/>
      <c r="P115" s="89"/>
      <c r="Q115" s="107"/>
      <c r="R115" s="89"/>
      <c r="Y115" s="76"/>
      <c r="Z115" s="144"/>
      <c r="AA115" s="144"/>
      <c r="AB115" s="144"/>
      <c r="AC115" s="144"/>
      <c r="AE115" s="84"/>
      <c r="AF115" s="144"/>
      <c r="AG115" s="144"/>
      <c r="AH115" s="144"/>
      <c r="AI115" s="144"/>
      <c r="AK115" s="109"/>
      <c r="AL115" s="144"/>
      <c r="AM115" s="144"/>
      <c r="AN115" s="144"/>
      <c r="AO115" s="144"/>
      <c r="AQ115" s="156" t="s">
        <v>139</v>
      </c>
      <c r="AR115" s="157">
        <v>26</v>
      </c>
      <c r="AS115" s="157">
        <v>43</v>
      </c>
      <c r="AT115" s="157">
        <v>16</v>
      </c>
      <c r="AU115" s="157">
        <v>59</v>
      </c>
      <c r="AV115" s="157">
        <v>21</v>
      </c>
      <c r="AW115" s="161"/>
      <c r="AX115" s="156"/>
      <c r="AY115" s="156"/>
      <c r="AZ115" s="156"/>
      <c r="BA115" s="156"/>
      <c r="BB115" s="156"/>
    </row>
    <row r="116" spans="1:54" ht="15" customHeight="1" x14ac:dyDescent="0.25">
      <c r="A116" s="144" t="str">
        <f t="shared" si="15"/>
        <v/>
      </c>
      <c r="C116" s="144">
        <v>6032</v>
      </c>
      <c r="D116" s="126" t="s">
        <v>292</v>
      </c>
      <c r="E116" s="126" t="s">
        <v>462</v>
      </c>
      <c r="F116" s="51">
        <f t="shared" si="9"/>
        <v>46</v>
      </c>
      <c r="G116" s="158">
        <f t="shared" si="10"/>
        <v>2</v>
      </c>
      <c r="H116" s="158">
        <f t="shared" si="11"/>
        <v>3</v>
      </c>
      <c r="I116" s="158">
        <f t="shared" si="12"/>
        <v>5</v>
      </c>
      <c r="J116" s="105">
        <f t="shared" si="8"/>
        <v>0.10869565217391304</v>
      </c>
      <c r="K116" s="158">
        <f t="shared" si="13"/>
        <v>0</v>
      </c>
      <c r="L116" s="101"/>
      <c r="M116" s="89"/>
      <c r="N116" s="89"/>
      <c r="O116" s="89"/>
      <c r="P116" s="89"/>
      <c r="Q116" s="107"/>
      <c r="R116" s="89"/>
      <c r="Y116" s="76"/>
      <c r="Z116" s="77"/>
      <c r="AA116" s="77"/>
      <c r="AB116" s="77"/>
      <c r="AC116" s="77"/>
      <c r="AE116" s="84"/>
      <c r="AF116" s="144"/>
      <c r="AG116" s="144"/>
      <c r="AH116" s="144"/>
      <c r="AI116" s="144"/>
      <c r="AK116" s="109"/>
      <c r="AL116" s="144"/>
      <c r="AM116" s="144"/>
      <c r="AN116" s="144"/>
      <c r="AO116" s="144"/>
      <c r="AQ116" s="156" t="s">
        <v>139</v>
      </c>
      <c r="AR116" s="157">
        <v>26</v>
      </c>
      <c r="AS116" s="157">
        <v>2</v>
      </c>
      <c r="AT116" s="157">
        <v>3</v>
      </c>
      <c r="AU116" s="157">
        <v>5</v>
      </c>
      <c r="AV116" s="157">
        <v>0</v>
      </c>
      <c r="AW116" s="161" t="str">
        <f>INDEX(PlayerTable!C:C,MATCH(C116,PlayerTable!E:E,0))</f>
        <v>Rink Rats</v>
      </c>
      <c r="AX116" s="156">
        <f>COUNT(Goalies!J$53:J$80)</f>
        <v>20</v>
      </c>
      <c r="AY116" s="156">
        <f>INDEX(PlayerTable!I:I,MATCH(C116,PlayerTable!E:E,0))</f>
        <v>0</v>
      </c>
      <c r="AZ116" s="156">
        <f>INDEX(PlayerTable!J:J,MATCH(C116,PlayerTable!E:E,0))</f>
        <v>0</v>
      </c>
      <c r="BA116" s="156">
        <f>INDEX(PlayerTable!K:K,MATCH(C116,PlayerTable!E:E,0))</f>
        <v>0</v>
      </c>
      <c r="BB116" s="156">
        <f>IF(INDEX(PlayerTable!L:L,MATCH(C116,PlayerTable!E:E,0))="", 0, INDEX(PlayerTable!L:L,MATCH(C116,PlayerTable!E:E,0)))</f>
        <v>0</v>
      </c>
    </row>
    <row r="117" spans="1:54" ht="15" customHeight="1" x14ac:dyDescent="0.25">
      <c r="A117" s="144" t="str">
        <f t="shared" si="15"/>
        <v/>
      </c>
      <c r="C117" s="144">
        <v>6009</v>
      </c>
      <c r="D117" s="137" t="s">
        <v>160</v>
      </c>
      <c r="E117" s="137" t="s">
        <v>63</v>
      </c>
      <c r="F117" s="51">
        <f t="shared" si="9"/>
        <v>129</v>
      </c>
      <c r="G117" s="158">
        <f t="shared" si="10"/>
        <v>0</v>
      </c>
      <c r="H117" s="158">
        <f t="shared" si="11"/>
        <v>7</v>
      </c>
      <c r="I117" s="158">
        <f t="shared" si="12"/>
        <v>7</v>
      </c>
      <c r="J117" s="105">
        <f t="shared" si="8"/>
        <v>5.4263565891472867E-2</v>
      </c>
      <c r="K117" s="158">
        <f t="shared" si="13"/>
        <v>3</v>
      </c>
      <c r="L117" s="101"/>
      <c r="M117" s="89"/>
      <c r="N117" s="89"/>
      <c r="O117" s="89"/>
      <c r="P117" s="89"/>
      <c r="Q117" s="107"/>
      <c r="R117" s="96"/>
      <c r="Y117" s="76" t="s">
        <v>139</v>
      </c>
      <c r="Z117" s="85">
        <v>29</v>
      </c>
      <c r="AA117" s="85">
        <v>0</v>
      </c>
      <c r="AB117" s="85">
        <v>2</v>
      </c>
      <c r="AC117" s="85">
        <v>2</v>
      </c>
      <c r="AD117" s="81">
        <v>3</v>
      </c>
      <c r="AE117" s="84" t="s">
        <v>139</v>
      </c>
      <c r="AF117" s="144">
        <v>26</v>
      </c>
      <c r="AG117" s="144">
        <v>0</v>
      </c>
      <c r="AH117" s="144">
        <v>5</v>
      </c>
      <c r="AI117" s="144">
        <v>5</v>
      </c>
      <c r="AJ117" s="81">
        <v>0</v>
      </c>
      <c r="AK117" s="109" t="s">
        <v>139</v>
      </c>
      <c r="AL117" s="144">
        <v>28</v>
      </c>
      <c r="AM117" s="144">
        <v>0</v>
      </c>
      <c r="AN117" s="144">
        <v>0</v>
      </c>
      <c r="AO117" s="144">
        <v>0</v>
      </c>
      <c r="AP117" s="81">
        <v>0</v>
      </c>
      <c r="AQ117" s="156" t="s">
        <v>139</v>
      </c>
      <c r="AR117" s="157">
        <v>26</v>
      </c>
      <c r="AS117" s="157">
        <v>0</v>
      </c>
      <c r="AT117" s="157">
        <v>0</v>
      </c>
      <c r="AU117" s="157">
        <v>0</v>
      </c>
      <c r="AV117" s="157">
        <v>0</v>
      </c>
      <c r="AW117" s="161" t="str">
        <f>INDEX(PlayerTable!C:C,MATCH(C117,PlayerTable!E:E,0))</f>
        <v>Rink Rats</v>
      </c>
      <c r="AX117" s="156">
        <f>COUNT(Goalies!J$53:J$80)</f>
        <v>20</v>
      </c>
      <c r="AY117" s="156">
        <f>INDEX(PlayerTable!I:I,MATCH(C117,PlayerTable!E:E,0))</f>
        <v>0</v>
      </c>
      <c r="AZ117" s="156">
        <f>INDEX(PlayerTable!J:J,MATCH(C117,PlayerTable!E:E,0))</f>
        <v>0</v>
      </c>
      <c r="BA117" s="156">
        <f>INDEX(PlayerTable!K:K,MATCH(C117,PlayerTable!E:E,0))</f>
        <v>0</v>
      </c>
      <c r="BB117" s="156">
        <f>IF(INDEX(PlayerTable!L:L,MATCH(C117,PlayerTable!E:E,0))="", 0, INDEX(PlayerTable!L:L,MATCH(C117,PlayerTable!E:E,0)))</f>
        <v>0</v>
      </c>
    </row>
    <row r="118" spans="1:54" ht="15" customHeight="1" x14ac:dyDescent="0.25">
      <c r="A118" s="144" t="str">
        <f t="shared" si="15"/>
        <v/>
      </c>
      <c r="C118" s="32">
        <v>6023</v>
      </c>
      <c r="D118" s="137" t="s">
        <v>167</v>
      </c>
      <c r="E118" s="137" t="s">
        <v>402</v>
      </c>
      <c r="F118" s="51">
        <f t="shared" si="9"/>
        <v>74</v>
      </c>
      <c r="G118" s="158">
        <f t="shared" si="10"/>
        <v>16</v>
      </c>
      <c r="H118" s="158">
        <f t="shared" si="11"/>
        <v>6</v>
      </c>
      <c r="I118" s="158">
        <f t="shared" si="12"/>
        <v>22</v>
      </c>
      <c r="J118" s="105">
        <f t="shared" si="8"/>
        <v>0.29729729729729731</v>
      </c>
      <c r="K118" s="158">
        <f t="shared" si="13"/>
        <v>21</v>
      </c>
      <c r="L118" s="101"/>
      <c r="M118" s="89"/>
      <c r="N118" s="89"/>
      <c r="O118" s="89"/>
      <c r="P118" s="89"/>
      <c r="Q118" s="107"/>
      <c r="R118" s="96"/>
      <c r="Y118" s="76"/>
      <c r="Z118" s="77"/>
      <c r="AA118" s="77"/>
      <c r="AB118" s="77"/>
      <c r="AC118" s="77"/>
      <c r="AE118" s="84" t="s">
        <v>139</v>
      </c>
      <c r="AF118" s="144">
        <v>20</v>
      </c>
      <c r="AG118" s="144">
        <v>0</v>
      </c>
      <c r="AH118" s="144">
        <v>0</v>
      </c>
      <c r="AI118" s="144">
        <v>0</v>
      </c>
      <c r="AJ118" s="81">
        <v>3</v>
      </c>
      <c r="AK118" s="109" t="s">
        <v>139</v>
      </c>
      <c r="AL118" s="144">
        <v>28</v>
      </c>
      <c r="AM118" s="144">
        <v>12</v>
      </c>
      <c r="AN118" s="144">
        <v>4</v>
      </c>
      <c r="AO118" s="144">
        <v>16</v>
      </c>
      <c r="AP118" s="81">
        <v>9</v>
      </c>
      <c r="AQ118" s="156" t="s">
        <v>139</v>
      </c>
      <c r="AR118" s="157">
        <v>26</v>
      </c>
      <c r="AS118" s="157">
        <v>4</v>
      </c>
      <c r="AT118" s="157">
        <v>2</v>
      </c>
      <c r="AU118" s="157">
        <v>6</v>
      </c>
      <c r="AV118" s="157">
        <v>9</v>
      </c>
      <c r="AW118" s="161"/>
      <c r="AX118" s="156"/>
      <c r="AY118" s="156"/>
      <c r="AZ118" s="156"/>
      <c r="BA118" s="156"/>
      <c r="BB118" s="156"/>
    </row>
    <row r="119" spans="1:54" ht="15" customHeight="1" x14ac:dyDescent="0.25">
      <c r="A119" s="144" t="str">
        <f t="shared" si="15"/>
        <v/>
      </c>
      <c r="C119" s="127">
        <v>6027</v>
      </c>
      <c r="D119" s="126" t="s">
        <v>70</v>
      </c>
      <c r="E119" s="126" t="s">
        <v>432</v>
      </c>
      <c r="F119" s="51">
        <f t="shared" si="9"/>
        <v>74</v>
      </c>
      <c r="G119" s="158">
        <f t="shared" si="10"/>
        <v>6</v>
      </c>
      <c r="H119" s="158">
        <f t="shared" si="11"/>
        <v>3</v>
      </c>
      <c r="I119" s="158">
        <f t="shared" si="12"/>
        <v>9</v>
      </c>
      <c r="J119" s="105">
        <f t="shared" si="8"/>
        <v>0.12162162162162163</v>
      </c>
      <c r="K119" s="158">
        <f t="shared" si="13"/>
        <v>15</v>
      </c>
      <c r="L119" s="101"/>
      <c r="M119" s="89"/>
      <c r="N119" s="89"/>
      <c r="O119" s="89"/>
      <c r="P119" s="89"/>
      <c r="Q119" s="107"/>
      <c r="R119" s="89"/>
      <c r="Y119" s="76"/>
      <c r="Z119" s="77"/>
      <c r="AA119" s="77"/>
      <c r="AB119" s="77"/>
      <c r="AC119" s="77"/>
      <c r="AE119" s="84"/>
      <c r="AF119" s="144"/>
      <c r="AG119" s="144"/>
      <c r="AH119" s="144"/>
      <c r="AI119" s="144"/>
      <c r="AK119" s="109" t="s">
        <v>139</v>
      </c>
      <c r="AL119" s="144">
        <v>28</v>
      </c>
      <c r="AM119" s="144">
        <v>3</v>
      </c>
      <c r="AN119" s="144">
        <v>0</v>
      </c>
      <c r="AO119" s="144">
        <v>3</v>
      </c>
      <c r="AP119" s="81">
        <v>6</v>
      </c>
      <c r="AQ119" s="156" t="s">
        <v>139</v>
      </c>
      <c r="AR119" s="157">
        <v>26</v>
      </c>
      <c r="AS119" s="157">
        <v>3</v>
      </c>
      <c r="AT119" s="157">
        <v>3</v>
      </c>
      <c r="AU119" s="157">
        <v>6</v>
      </c>
      <c r="AV119" s="157">
        <v>9</v>
      </c>
      <c r="AW119" s="161" t="str">
        <f>INDEX(PlayerTable!C:C,MATCH(C119,PlayerTable!E:E,0))</f>
        <v>Rink Rats</v>
      </c>
      <c r="AX119" s="156">
        <f>COUNT(Goalies!J$53:J$80)</f>
        <v>20</v>
      </c>
      <c r="AY119" s="156">
        <f>INDEX(PlayerTable!I:I,MATCH(C119,PlayerTable!E:E,0))</f>
        <v>0</v>
      </c>
      <c r="AZ119" s="156">
        <f>INDEX(PlayerTable!J:J,MATCH(C119,PlayerTable!E:E,0))</f>
        <v>0</v>
      </c>
      <c r="BA119" s="156">
        <f>INDEX(PlayerTable!K:K,MATCH(C119,PlayerTable!E:E,0))</f>
        <v>0</v>
      </c>
      <c r="BB119" s="156">
        <f>IF(INDEX(PlayerTable!L:L,MATCH(C119,PlayerTable!E:E,0))="", 0, INDEX(PlayerTable!L:L,MATCH(C119,PlayerTable!E:E,0)))</f>
        <v>0</v>
      </c>
    </row>
    <row r="120" spans="1:54" ht="15" customHeight="1" x14ac:dyDescent="0.25">
      <c r="A120" s="144" t="str">
        <f t="shared" si="15"/>
        <v/>
      </c>
      <c r="C120" s="32">
        <v>6033</v>
      </c>
      <c r="D120" s="126" t="s">
        <v>460</v>
      </c>
      <c r="E120" s="126" t="s">
        <v>461</v>
      </c>
      <c r="F120" s="51">
        <f t="shared" si="9"/>
        <v>46</v>
      </c>
      <c r="G120" s="158">
        <f t="shared" si="10"/>
        <v>21</v>
      </c>
      <c r="H120" s="158">
        <f t="shared" si="11"/>
        <v>9</v>
      </c>
      <c r="I120" s="158">
        <f t="shared" si="12"/>
        <v>30</v>
      </c>
      <c r="J120" s="105">
        <f t="shared" si="8"/>
        <v>0.65217391304347827</v>
      </c>
      <c r="K120" s="158">
        <f t="shared" si="13"/>
        <v>3</v>
      </c>
      <c r="L120" s="101"/>
      <c r="M120" s="89"/>
      <c r="N120" s="89"/>
      <c r="O120" s="89"/>
      <c r="P120" s="89"/>
      <c r="Q120" s="107"/>
      <c r="R120" s="89"/>
      <c r="Y120" s="76"/>
      <c r="Z120" s="144"/>
      <c r="AA120" s="144"/>
      <c r="AB120" s="144"/>
      <c r="AC120" s="144"/>
      <c r="AE120" s="84"/>
      <c r="AF120" s="144"/>
      <c r="AG120" s="144"/>
      <c r="AH120" s="144"/>
      <c r="AI120" s="144"/>
      <c r="AK120" s="109"/>
      <c r="AL120" s="144"/>
      <c r="AM120" s="144"/>
      <c r="AN120" s="144"/>
      <c r="AO120" s="144"/>
      <c r="AQ120" s="156" t="s">
        <v>139</v>
      </c>
      <c r="AR120" s="157">
        <v>26</v>
      </c>
      <c r="AS120" s="157">
        <v>21</v>
      </c>
      <c r="AT120" s="157">
        <v>9</v>
      </c>
      <c r="AU120" s="157">
        <v>30</v>
      </c>
      <c r="AV120" s="157">
        <v>3</v>
      </c>
      <c r="AW120" s="161" t="str">
        <f>INDEX(PlayerTable!C:C,MATCH(C120,PlayerTable!E:E,0))</f>
        <v>Rink Rats</v>
      </c>
      <c r="AX120" s="156">
        <f>COUNT(Goalies!J$53:J$80)</f>
        <v>20</v>
      </c>
      <c r="AY120" s="156">
        <f>INDEX(PlayerTable!I:I,MATCH(C120,PlayerTable!E:E,0))</f>
        <v>0</v>
      </c>
      <c r="AZ120" s="156">
        <f>INDEX(PlayerTable!J:J,MATCH(C120,PlayerTable!E:E,0))</f>
        <v>0</v>
      </c>
      <c r="BA120" s="156">
        <f>INDEX(PlayerTable!K:K,MATCH(C120,PlayerTable!E:E,0))</f>
        <v>0</v>
      </c>
      <c r="BB120" s="156">
        <f>IF(INDEX(PlayerTable!L:L,MATCH(C120,PlayerTable!E:E,0))="", 0, INDEX(PlayerTable!L:L,MATCH(C120,PlayerTable!E:E,0)))</f>
        <v>0</v>
      </c>
    </row>
    <row r="121" spans="1:54" ht="15" customHeight="1" x14ac:dyDescent="0.25">
      <c r="A121" s="144" t="str">
        <f t="shared" si="15"/>
        <v/>
      </c>
      <c r="C121" s="127">
        <v>6026</v>
      </c>
      <c r="D121" s="126" t="s">
        <v>55</v>
      </c>
      <c r="E121" s="126" t="s">
        <v>431</v>
      </c>
      <c r="F121" s="51">
        <f t="shared" si="9"/>
        <v>74</v>
      </c>
      <c r="G121" s="158">
        <f t="shared" si="10"/>
        <v>2</v>
      </c>
      <c r="H121" s="158">
        <f t="shared" si="11"/>
        <v>2</v>
      </c>
      <c r="I121" s="158">
        <f t="shared" si="12"/>
        <v>4</v>
      </c>
      <c r="J121" s="105">
        <f t="shared" si="8"/>
        <v>5.4054054054054057E-2</v>
      </c>
      <c r="K121" s="158">
        <f t="shared" si="13"/>
        <v>3</v>
      </c>
      <c r="L121" s="101"/>
      <c r="M121" s="89"/>
      <c r="N121" s="89"/>
      <c r="O121" s="89"/>
      <c r="P121" s="89"/>
      <c r="Q121" s="107"/>
      <c r="R121" s="89"/>
      <c r="Y121" s="76"/>
      <c r="Z121" s="144"/>
      <c r="AA121" s="144"/>
      <c r="AB121" s="144"/>
      <c r="AC121" s="144"/>
      <c r="AE121" s="84"/>
      <c r="AF121" s="144"/>
      <c r="AG121" s="144"/>
      <c r="AH121" s="144"/>
      <c r="AI121" s="144"/>
      <c r="AK121" s="109" t="s">
        <v>139</v>
      </c>
      <c r="AL121" s="144">
        <v>28</v>
      </c>
      <c r="AM121" s="144">
        <v>0</v>
      </c>
      <c r="AN121" s="144">
        <v>1</v>
      </c>
      <c r="AO121" s="144">
        <v>1</v>
      </c>
      <c r="AP121" s="81">
        <v>3</v>
      </c>
      <c r="AQ121" s="156" t="s">
        <v>139</v>
      </c>
      <c r="AR121" s="157">
        <v>26</v>
      </c>
      <c r="AS121" s="157">
        <v>2</v>
      </c>
      <c r="AT121" s="157">
        <v>1</v>
      </c>
      <c r="AU121" s="157">
        <v>3</v>
      </c>
      <c r="AV121" s="157">
        <v>0</v>
      </c>
      <c r="AW121" s="161" t="str">
        <f>INDEX(PlayerTable!C:C,MATCH(C121,PlayerTable!E:E,0))</f>
        <v>Rink Rats</v>
      </c>
      <c r="AX121" s="156">
        <f>COUNT(Goalies!J$53:J$80)</f>
        <v>20</v>
      </c>
      <c r="AY121" s="156">
        <f>INDEX(PlayerTable!I:I,MATCH(C121,PlayerTable!E:E,0))</f>
        <v>0</v>
      </c>
      <c r="AZ121" s="156">
        <f>INDEX(PlayerTable!J:J,MATCH(C121,PlayerTable!E:E,0))</f>
        <v>0</v>
      </c>
      <c r="BA121" s="156">
        <f>INDEX(PlayerTable!K:K,MATCH(C121,PlayerTable!E:E,0))</f>
        <v>0</v>
      </c>
      <c r="BB121" s="156">
        <f>IF(INDEX(PlayerTable!L:L,MATCH(C121,PlayerTable!E:E,0))="", 0, INDEX(PlayerTable!L:L,MATCH(C121,PlayerTable!E:E,0)))</f>
        <v>0</v>
      </c>
    </row>
    <row r="122" spans="1:54" ht="15" customHeight="1" x14ac:dyDescent="0.25">
      <c r="A122" s="144" t="str">
        <f t="shared" si="15"/>
        <v/>
      </c>
      <c r="C122" s="32">
        <v>6016</v>
      </c>
      <c r="D122" s="137" t="s">
        <v>73</v>
      </c>
      <c r="E122" s="137" t="s">
        <v>148</v>
      </c>
      <c r="F122" s="51">
        <f t="shared" si="9"/>
        <v>129</v>
      </c>
      <c r="G122" s="158">
        <f t="shared" si="10"/>
        <v>7</v>
      </c>
      <c r="H122" s="158">
        <f t="shared" si="11"/>
        <v>13</v>
      </c>
      <c r="I122" s="158">
        <f t="shared" si="12"/>
        <v>20</v>
      </c>
      <c r="J122" s="105">
        <f t="shared" si="8"/>
        <v>0.15503875968992248</v>
      </c>
      <c r="K122" s="158">
        <f t="shared" si="13"/>
        <v>9</v>
      </c>
      <c r="L122" s="101"/>
      <c r="M122" s="89"/>
      <c r="N122" s="89"/>
      <c r="O122" s="89"/>
      <c r="P122" s="89"/>
      <c r="Q122" s="107"/>
      <c r="R122" s="96"/>
      <c r="Y122" s="76" t="s">
        <v>139</v>
      </c>
      <c r="Z122" s="144">
        <v>29</v>
      </c>
      <c r="AA122" s="144">
        <v>1</v>
      </c>
      <c r="AB122" s="144">
        <v>5</v>
      </c>
      <c r="AC122" s="144">
        <v>6</v>
      </c>
      <c r="AD122" s="81">
        <v>0</v>
      </c>
      <c r="AE122" s="84" t="s">
        <v>139</v>
      </c>
      <c r="AF122" s="144">
        <v>26</v>
      </c>
      <c r="AG122" s="144">
        <v>1</v>
      </c>
      <c r="AH122" s="144">
        <v>4</v>
      </c>
      <c r="AI122" s="144">
        <v>5</v>
      </c>
      <c r="AJ122" s="81">
        <v>0</v>
      </c>
      <c r="AK122" s="109" t="s">
        <v>139</v>
      </c>
      <c r="AL122" s="144">
        <v>28</v>
      </c>
      <c r="AM122" s="144">
        <v>4</v>
      </c>
      <c r="AN122" s="144">
        <v>1</v>
      </c>
      <c r="AO122" s="144">
        <v>5</v>
      </c>
      <c r="AP122" s="81">
        <v>9</v>
      </c>
      <c r="AQ122" s="156" t="s">
        <v>139</v>
      </c>
      <c r="AR122" s="157">
        <v>26</v>
      </c>
      <c r="AS122" s="157">
        <v>1</v>
      </c>
      <c r="AT122" s="157">
        <v>3</v>
      </c>
      <c r="AU122" s="157">
        <v>4</v>
      </c>
      <c r="AV122" s="157">
        <v>0</v>
      </c>
      <c r="AW122" s="161" t="str">
        <f>INDEX(PlayerTable!C:C,MATCH(C122,PlayerTable!E:E,0))</f>
        <v>Rink Rats</v>
      </c>
      <c r="AX122" s="156">
        <f>COUNT(Goalies!J$53:J$80)</f>
        <v>20</v>
      </c>
      <c r="AY122" s="156">
        <f>INDEX(PlayerTable!I:I,MATCH(C122,PlayerTable!E:E,0))</f>
        <v>0</v>
      </c>
      <c r="AZ122" s="156">
        <f>INDEX(PlayerTable!J:J,MATCH(C122,PlayerTable!E:E,0))</f>
        <v>0</v>
      </c>
      <c r="BA122" s="156">
        <f>INDEX(PlayerTable!K:K,MATCH(C122,PlayerTable!E:E,0))</f>
        <v>0</v>
      </c>
      <c r="BB122" s="156">
        <f>IF(INDEX(PlayerTable!L:L,MATCH(C122,PlayerTable!E:E,0))="", 0, INDEX(PlayerTable!L:L,MATCH(C122,PlayerTable!E:E,0)))</f>
        <v>0</v>
      </c>
    </row>
    <row r="123" spans="1:54" ht="15" customHeight="1" x14ac:dyDescent="0.25">
      <c r="A123" s="144" t="str">
        <f t="shared" si="15"/>
        <v/>
      </c>
      <c r="C123" s="32">
        <v>7002</v>
      </c>
      <c r="D123" s="137" t="s">
        <v>62</v>
      </c>
      <c r="E123" s="137" t="s">
        <v>180</v>
      </c>
      <c r="F123" s="51">
        <f t="shared" si="9"/>
        <v>189</v>
      </c>
      <c r="G123" s="158">
        <f t="shared" si="10"/>
        <v>20</v>
      </c>
      <c r="H123" s="158">
        <f t="shared" si="11"/>
        <v>11</v>
      </c>
      <c r="I123" s="158">
        <f t="shared" si="12"/>
        <v>31</v>
      </c>
      <c r="J123" s="105">
        <f t="shared" si="8"/>
        <v>0.16402116402116401</v>
      </c>
      <c r="K123" s="158">
        <f t="shared" si="13"/>
        <v>33</v>
      </c>
      <c r="L123" s="88"/>
      <c r="M123" s="89"/>
      <c r="N123" s="89"/>
      <c r="O123" s="89"/>
      <c r="P123" s="89"/>
      <c r="Q123" s="107" t="s">
        <v>271</v>
      </c>
      <c r="R123" s="96">
        <v>33</v>
      </c>
      <c r="S123" s="45" t="s">
        <v>271</v>
      </c>
      <c r="T123" s="25">
        <v>27</v>
      </c>
      <c r="U123" s="25">
        <v>4</v>
      </c>
      <c r="V123" s="25">
        <v>0</v>
      </c>
      <c r="W123" s="25">
        <v>4</v>
      </c>
      <c r="X123" s="46">
        <v>0</v>
      </c>
      <c r="Y123" s="76" t="s">
        <v>161</v>
      </c>
      <c r="Z123" s="144">
        <v>29</v>
      </c>
      <c r="AA123" s="144">
        <v>3</v>
      </c>
      <c r="AB123" s="144">
        <v>2</v>
      </c>
      <c r="AC123" s="144">
        <v>5</v>
      </c>
      <c r="AD123" s="81">
        <v>3</v>
      </c>
      <c r="AE123" s="84" t="s">
        <v>161</v>
      </c>
      <c r="AF123" s="144">
        <v>26</v>
      </c>
      <c r="AG123" s="144">
        <v>4</v>
      </c>
      <c r="AH123" s="144">
        <v>2</v>
      </c>
      <c r="AI123" s="144">
        <v>6</v>
      </c>
      <c r="AJ123" s="81">
        <v>15</v>
      </c>
      <c r="AK123" s="109" t="s">
        <v>161</v>
      </c>
      <c r="AL123" s="144">
        <v>28</v>
      </c>
      <c r="AM123" s="144">
        <v>5</v>
      </c>
      <c r="AN123" s="144">
        <v>2</v>
      </c>
      <c r="AO123" s="144">
        <v>7</v>
      </c>
      <c r="AP123" s="81">
        <v>6</v>
      </c>
      <c r="AQ123" s="156" t="s">
        <v>161</v>
      </c>
      <c r="AR123" s="157">
        <v>26</v>
      </c>
      <c r="AS123" s="157">
        <v>4</v>
      </c>
      <c r="AT123" s="157">
        <v>5</v>
      </c>
      <c r="AU123" s="157">
        <v>9</v>
      </c>
      <c r="AV123" s="157">
        <v>9</v>
      </c>
      <c r="AW123" s="161" t="str">
        <f>INDEX(PlayerTable!C:C,MATCH(C123,PlayerTable!E:E,0))</f>
        <v>Victors</v>
      </c>
      <c r="AX123" s="156">
        <f>COUNT(Goalies!J$53:J$80)</f>
        <v>20</v>
      </c>
      <c r="AY123" s="156">
        <f>INDEX(PlayerTable!I:I,MATCH(C123,PlayerTable!E:E,0))</f>
        <v>0</v>
      </c>
      <c r="AZ123" s="156">
        <f>INDEX(PlayerTable!J:J,MATCH(C123,PlayerTable!E:E,0))</f>
        <v>0</v>
      </c>
      <c r="BA123" s="156">
        <f>INDEX(PlayerTable!K:K,MATCH(C123,PlayerTable!E:E,0))</f>
        <v>0</v>
      </c>
      <c r="BB123" s="156">
        <f>IF(INDEX(PlayerTable!L:L,MATCH(C123,PlayerTable!E:E,0))="", 0, INDEX(PlayerTable!L:L,MATCH(C123,PlayerTable!E:E,0)))</f>
        <v>0</v>
      </c>
    </row>
    <row r="124" spans="1:54" ht="15" customHeight="1" x14ac:dyDescent="0.25">
      <c r="A124" s="144" t="str">
        <f t="shared" si="15"/>
        <v>Yes</v>
      </c>
      <c r="C124" s="32">
        <v>7003</v>
      </c>
      <c r="D124" s="7" t="s">
        <v>176</v>
      </c>
      <c r="E124" s="7" t="s">
        <v>177</v>
      </c>
      <c r="F124" s="51">
        <f t="shared" si="9"/>
        <v>218</v>
      </c>
      <c r="G124" s="158">
        <f t="shared" si="10"/>
        <v>2</v>
      </c>
      <c r="H124" s="158">
        <f t="shared" si="11"/>
        <v>19</v>
      </c>
      <c r="I124" s="158">
        <f t="shared" si="12"/>
        <v>21</v>
      </c>
      <c r="J124" s="105">
        <f t="shared" si="8"/>
        <v>9.6330275229357804E-2</v>
      </c>
      <c r="K124" s="158">
        <f t="shared" si="13"/>
        <v>3</v>
      </c>
      <c r="L124" s="88" t="s">
        <v>271</v>
      </c>
      <c r="M124" s="96">
        <v>29</v>
      </c>
      <c r="N124" s="96">
        <v>0</v>
      </c>
      <c r="O124" s="96">
        <v>4</v>
      </c>
      <c r="P124" s="96">
        <v>4</v>
      </c>
      <c r="Q124" s="108" t="s">
        <v>271</v>
      </c>
      <c r="R124" s="96">
        <v>33</v>
      </c>
      <c r="S124" s="45" t="s">
        <v>271</v>
      </c>
      <c r="T124" s="25">
        <v>27</v>
      </c>
      <c r="U124" s="25">
        <v>0</v>
      </c>
      <c r="V124" s="25">
        <v>2</v>
      </c>
      <c r="W124" s="25">
        <v>2</v>
      </c>
      <c r="X124" s="46">
        <v>0</v>
      </c>
      <c r="Y124" s="76" t="s">
        <v>161</v>
      </c>
      <c r="Z124" s="77">
        <v>29</v>
      </c>
      <c r="AA124" s="77">
        <v>0</v>
      </c>
      <c r="AB124" s="77">
        <v>6</v>
      </c>
      <c r="AC124" s="77">
        <v>6</v>
      </c>
      <c r="AD124" s="81">
        <v>3</v>
      </c>
      <c r="AE124" s="84" t="s">
        <v>161</v>
      </c>
      <c r="AF124" s="144">
        <v>26</v>
      </c>
      <c r="AG124" s="144">
        <v>1</v>
      </c>
      <c r="AH124" s="144">
        <v>0</v>
      </c>
      <c r="AI124" s="144">
        <v>1</v>
      </c>
      <c r="AJ124" s="81">
        <v>0</v>
      </c>
      <c r="AK124" s="109" t="s">
        <v>161</v>
      </c>
      <c r="AL124" s="144">
        <v>28</v>
      </c>
      <c r="AM124" s="144">
        <v>1</v>
      </c>
      <c r="AN124" s="144">
        <v>1</v>
      </c>
      <c r="AO124" s="144">
        <v>2</v>
      </c>
      <c r="AP124" s="81">
        <v>0</v>
      </c>
      <c r="AQ124" s="156" t="s">
        <v>161</v>
      </c>
      <c r="AR124" s="157">
        <v>26</v>
      </c>
      <c r="AS124" s="157">
        <v>0</v>
      </c>
      <c r="AT124" s="157">
        <v>6</v>
      </c>
      <c r="AU124" s="157">
        <v>6</v>
      </c>
      <c r="AV124" s="157">
        <v>0</v>
      </c>
      <c r="AW124" s="161" t="str">
        <f>INDEX(PlayerTable!C:C,MATCH(C124,PlayerTable!E:E,0))</f>
        <v>Victors</v>
      </c>
      <c r="AX124" s="156">
        <f>COUNT(Goalies!J$53:J$80)</f>
        <v>20</v>
      </c>
      <c r="AY124" s="156">
        <f>INDEX(PlayerTable!I:I,MATCH(C124,PlayerTable!E:E,0))</f>
        <v>0</v>
      </c>
      <c r="AZ124" s="156">
        <f>INDEX(PlayerTable!J:J,MATCH(C124,PlayerTable!E:E,0))</f>
        <v>0</v>
      </c>
      <c r="BA124" s="156">
        <f>INDEX(PlayerTable!K:K,MATCH(C124,PlayerTable!E:E,0))</f>
        <v>0</v>
      </c>
      <c r="BB124" s="156">
        <f>IF(INDEX(PlayerTable!L:L,MATCH(C124,PlayerTable!E:E,0))="", 0, INDEX(PlayerTable!L:L,MATCH(C124,PlayerTable!E:E,0)))</f>
        <v>0</v>
      </c>
    </row>
    <row r="125" spans="1:54" ht="15" customHeight="1" x14ac:dyDescent="0.25">
      <c r="A125" s="144" t="str">
        <f t="shared" si="15"/>
        <v>Yes</v>
      </c>
      <c r="C125" s="32">
        <v>7004</v>
      </c>
      <c r="D125" s="7" t="s">
        <v>62</v>
      </c>
      <c r="E125" s="7" t="s">
        <v>178</v>
      </c>
      <c r="F125" s="51">
        <f t="shared" si="9"/>
        <v>218</v>
      </c>
      <c r="G125" s="158">
        <f t="shared" si="10"/>
        <v>10</v>
      </c>
      <c r="H125" s="158">
        <f t="shared" si="11"/>
        <v>24</v>
      </c>
      <c r="I125" s="158">
        <f t="shared" si="12"/>
        <v>34</v>
      </c>
      <c r="J125" s="105">
        <f t="shared" si="8"/>
        <v>0.15596330275229359</v>
      </c>
      <c r="K125" s="158">
        <f t="shared" si="13"/>
        <v>15</v>
      </c>
      <c r="L125" s="88" t="s">
        <v>271</v>
      </c>
      <c r="M125" s="96">
        <v>29</v>
      </c>
      <c r="N125" s="96">
        <v>1</v>
      </c>
      <c r="O125" s="96">
        <v>4</v>
      </c>
      <c r="P125" s="96">
        <v>5</v>
      </c>
      <c r="Q125" s="108" t="s">
        <v>271</v>
      </c>
      <c r="R125" s="96">
        <v>33</v>
      </c>
      <c r="S125" s="45" t="s">
        <v>271</v>
      </c>
      <c r="T125" s="25">
        <v>27</v>
      </c>
      <c r="U125" s="25">
        <v>5</v>
      </c>
      <c r="V125" s="25">
        <v>2</v>
      </c>
      <c r="W125" s="25">
        <v>7</v>
      </c>
      <c r="X125" s="46">
        <v>3</v>
      </c>
      <c r="Y125" s="76" t="s">
        <v>161</v>
      </c>
      <c r="Z125" s="77">
        <v>29</v>
      </c>
      <c r="AA125" s="77">
        <v>0</v>
      </c>
      <c r="AB125" s="77">
        <v>9</v>
      </c>
      <c r="AC125" s="77">
        <v>9</v>
      </c>
      <c r="AD125" s="81">
        <v>0</v>
      </c>
      <c r="AE125" s="84" t="s">
        <v>161</v>
      </c>
      <c r="AF125" s="110">
        <v>26</v>
      </c>
      <c r="AG125" s="110">
        <v>3</v>
      </c>
      <c r="AH125" s="110">
        <v>3</v>
      </c>
      <c r="AI125" s="110">
        <v>6</v>
      </c>
      <c r="AJ125" s="81">
        <v>0</v>
      </c>
      <c r="AK125" s="109" t="s">
        <v>161</v>
      </c>
      <c r="AL125" s="110">
        <v>28</v>
      </c>
      <c r="AM125" s="110">
        <v>0</v>
      </c>
      <c r="AN125" s="110">
        <v>2</v>
      </c>
      <c r="AO125" s="110">
        <v>2</v>
      </c>
      <c r="AP125" s="81">
        <v>6</v>
      </c>
      <c r="AQ125" s="156" t="s">
        <v>161</v>
      </c>
      <c r="AR125" s="157">
        <v>26</v>
      </c>
      <c r="AS125" s="157">
        <v>1</v>
      </c>
      <c r="AT125" s="157">
        <v>4</v>
      </c>
      <c r="AU125" s="157">
        <v>5</v>
      </c>
      <c r="AV125" s="157">
        <v>6</v>
      </c>
      <c r="AW125" s="161" t="str">
        <f>INDEX(PlayerTable!C:C,MATCH(C125,PlayerTable!E:E,0))</f>
        <v>Victors</v>
      </c>
      <c r="AX125" s="156">
        <f>COUNT(Goalies!J$53:J$80)</f>
        <v>20</v>
      </c>
      <c r="AY125" s="156">
        <f>INDEX(PlayerTable!I:I,MATCH(C125,PlayerTable!E:E,0))</f>
        <v>0</v>
      </c>
      <c r="AZ125" s="156">
        <f>INDEX(PlayerTable!J:J,MATCH(C125,PlayerTable!E:E,0))</f>
        <v>0</v>
      </c>
      <c r="BA125" s="156">
        <f>INDEX(PlayerTable!K:K,MATCH(C125,PlayerTable!E:E,0))</f>
        <v>0</v>
      </c>
      <c r="BB125" s="156">
        <f>IF(INDEX(PlayerTable!L:L,MATCH(C125,PlayerTable!E:E,0))="", 0, INDEX(PlayerTable!L:L,MATCH(C125,PlayerTable!E:E,0)))</f>
        <v>0</v>
      </c>
    </row>
    <row r="126" spans="1:54" ht="15" customHeight="1" x14ac:dyDescent="0.25">
      <c r="A126" s="144" t="str">
        <f t="shared" si="15"/>
        <v/>
      </c>
      <c r="C126" s="32">
        <v>7020</v>
      </c>
      <c r="D126" s="7" t="s">
        <v>143</v>
      </c>
      <c r="E126" s="7" t="s">
        <v>178</v>
      </c>
      <c r="F126" s="51">
        <f t="shared" si="9"/>
        <v>74</v>
      </c>
      <c r="G126" s="158">
        <f t="shared" si="10"/>
        <v>24</v>
      </c>
      <c r="H126" s="158">
        <f t="shared" si="11"/>
        <v>20</v>
      </c>
      <c r="I126" s="158">
        <f t="shared" si="12"/>
        <v>44</v>
      </c>
      <c r="J126" s="105">
        <f t="shared" si="8"/>
        <v>0.59459459459459463</v>
      </c>
      <c r="K126" s="158">
        <f t="shared" si="13"/>
        <v>0</v>
      </c>
      <c r="L126" s="101"/>
      <c r="M126" s="89"/>
      <c r="N126" s="89"/>
      <c r="O126" s="89"/>
      <c r="P126" s="89"/>
      <c r="Q126" s="107"/>
      <c r="R126" s="96"/>
      <c r="Y126" s="76"/>
      <c r="Z126" s="77"/>
      <c r="AA126" s="77"/>
      <c r="AB126" s="77"/>
      <c r="AC126" s="77"/>
      <c r="AE126" s="84"/>
      <c r="AF126" s="144"/>
      <c r="AG126" s="144"/>
      <c r="AH126" s="144"/>
      <c r="AI126" s="144"/>
      <c r="AK126" s="109" t="s">
        <v>161</v>
      </c>
      <c r="AL126" s="144">
        <v>28</v>
      </c>
      <c r="AM126" s="144">
        <v>10</v>
      </c>
      <c r="AN126" s="144">
        <v>7</v>
      </c>
      <c r="AO126" s="144">
        <v>17</v>
      </c>
      <c r="AP126" s="81">
        <v>0</v>
      </c>
      <c r="AQ126" s="156" t="s">
        <v>161</v>
      </c>
      <c r="AR126" s="157">
        <v>26</v>
      </c>
      <c r="AS126" s="157">
        <v>14</v>
      </c>
      <c r="AT126" s="157">
        <v>13</v>
      </c>
      <c r="AU126" s="157">
        <v>27</v>
      </c>
      <c r="AV126" s="157">
        <v>0</v>
      </c>
      <c r="AW126" s="161" t="str">
        <f>INDEX(PlayerTable!C:C,MATCH(C126,PlayerTable!E:E,0))</f>
        <v>Victors</v>
      </c>
      <c r="AX126" s="156">
        <f>COUNT(Goalies!J$53:J$80)</f>
        <v>20</v>
      </c>
      <c r="AY126" s="156">
        <f>INDEX(PlayerTable!I:I,MATCH(C126,PlayerTable!E:E,0))</f>
        <v>0</v>
      </c>
      <c r="AZ126" s="156">
        <f>INDEX(PlayerTable!J:J,MATCH(C126,PlayerTable!E:E,0))</f>
        <v>0</v>
      </c>
      <c r="BA126" s="156">
        <f>INDEX(PlayerTable!K:K,MATCH(C126,PlayerTable!E:E,0))</f>
        <v>0</v>
      </c>
      <c r="BB126" s="156">
        <f>IF(INDEX(PlayerTable!L:L,MATCH(C126,PlayerTable!E:E,0))="", 0, INDEX(PlayerTable!L:L,MATCH(C126,PlayerTable!E:E,0)))</f>
        <v>0</v>
      </c>
    </row>
    <row r="127" spans="1:54" ht="15" customHeight="1" x14ac:dyDescent="0.25">
      <c r="A127" s="144" t="str">
        <f t="shared" si="15"/>
        <v>Yes</v>
      </c>
      <c r="C127" s="32">
        <v>7005</v>
      </c>
      <c r="D127" s="7" t="s">
        <v>170</v>
      </c>
      <c r="E127" s="7" t="s">
        <v>171</v>
      </c>
      <c r="F127" s="51">
        <f t="shared" si="9"/>
        <v>218</v>
      </c>
      <c r="G127" s="158">
        <f t="shared" si="10"/>
        <v>92</v>
      </c>
      <c r="H127" s="158">
        <f t="shared" si="11"/>
        <v>47</v>
      </c>
      <c r="I127" s="158">
        <f t="shared" si="12"/>
        <v>139</v>
      </c>
      <c r="J127" s="105">
        <f t="shared" si="8"/>
        <v>0.63761467889908252</v>
      </c>
      <c r="K127" s="158">
        <f t="shared" si="13"/>
        <v>12</v>
      </c>
      <c r="L127" s="88" t="s">
        <v>271</v>
      </c>
      <c r="M127" s="96">
        <v>29</v>
      </c>
      <c r="N127" s="96">
        <v>7</v>
      </c>
      <c r="O127" s="96">
        <v>3</v>
      </c>
      <c r="P127" s="96">
        <v>10</v>
      </c>
      <c r="Q127" s="108" t="s">
        <v>271</v>
      </c>
      <c r="R127" s="96">
        <v>33</v>
      </c>
      <c r="S127" s="45" t="s">
        <v>271</v>
      </c>
      <c r="T127" s="25">
        <v>27</v>
      </c>
      <c r="U127" s="25">
        <v>19</v>
      </c>
      <c r="V127" s="25">
        <v>6</v>
      </c>
      <c r="W127" s="25">
        <v>25</v>
      </c>
      <c r="X127" s="46">
        <v>9</v>
      </c>
      <c r="Y127" s="76" t="s">
        <v>161</v>
      </c>
      <c r="Z127" s="77">
        <v>29</v>
      </c>
      <c r="AA127" s="77">
        <v>15</v>
      </c>
      <c r="AB127" s="77">
        <v>7</v>
      </c>
      <c r="AC127" s="77">
        <v>22</v>
      </c>
      <c r="AD127" s="81">
        <v>0</v>
      </c>
      <c r="AE127" s="84" t="s">
        <v>161</v>
      </c>
      <c r="AF127" s="144">
        <v>26</v>
      </c>
      <c r="AG127" s="144">
        <v>11</v>
      </c>
      <c r="AH127" s="144">
        <v>8</v>
      </c>
      <c r="AI127" s="144">
        <v>19</v>
      </c>
      <c r="AJ127" s="81">
        <v>0</v>
      </c>
      <c r="AK127" s="109" t="s">
        <v>161</v>
      </c>
      <c r="AL127" s="144">
        <v>28</v>
      </c>
      <c r="AM127" s="144">
        <v>20</v>
      </c>
      <c r="AN127" s="144">
        <v>8</v>
      </c>
      <c r="AO127" s="144">
        <v>28</v>
      </c>
      <c r="AP127" s="81">
        <v>3</v>
      </c>
      <c r="AQ127" s="156" t="s">
        <v>161</v>
      </c>
      <c r="AR127" s="157">
        <v>26</v>
      </c>
      <c r="AS127" s="157">
        <v>20</v>
      </c>
      <c r="AT127" s="157">
        <v>15</v>
      </c>
      <c r="AU127" s="157">
        <v>35</v>
      </c>
      <c r="AV127" s="157">
        <v>0</v>
      </c>
      <c r="AW127" s="161" t="str">
        <f>INDEX(PlayerTable!C:C,MATCH(C127,PlayerTable!E:E,0))</f>
        <v>Victors</v>
      </c>
      <c r="AX127" s="156">
        <f>COUNT(Goalies!J$53:J$80)</f>
        <v>20</v>
      </c>
      <c r="AY127" s="156">
        <f>INDEX(PlayerTable!I:I,MATCH(C127,PlayerTable!E:E,0))</f>
        <v>0</v>
      </c>
      <c r="AZ127" s="156">
        <f>INDEX(PlayerTable!J:J,MATCH(C127,PlayerTable!E:E,0))</f>
        <v>0</v>
      </c>
      <c r="BA127" s="156">
        <f>INDEX(PlayerTable!K:K,MATCH(C127,PlayerTable!E:E,0))</f>
        <v>0</v>
      </c>
      <c r="BB127" s="156">
        <f>IF(INDEX(PlayerTable!L:L,MATCH(C127,PlayerTable!E:E,0))="", 0, INDEX(PlayerTable!L:L,MATCH(C127,PlayerTable!E:E,0)))</f>
        <v>0</v>
      </c>
    </row>
    <row r="128" spans="1:54" ht="15" customHeight="1" x14ac:dyDescent="0.25">
      <c r="A128" s="144" t="str">
        <f t="shared" si="15"/>
        <v/>
      </c>
      <c r="C128" s="32">
        <v>7009</v>
      </c>
      <c r="D128" s="7" t="s">
        <v>167</v>
      </c>
      <c r="E128" s="7" t="s">
        <v>168</v>
      </c>
      <c r="F128" s="51">
        <f t="shared" si="9"/>
        <v>169</v>
      </c>
      <c r="G128" s="158">
        <f t="shared" si="10"/>
        <v>51</v>
      </c>
      <c r="H128" s="158">
        <f t="shared" si="11"/>
        <v>45</v>
      </c>
      <c r="I128" s="158">
        <f t="shared" si="12"/>
        <v>96</v>
      </c>
      <c r="J128" s="105">
        <f t="shared" si="8"/>
        <v>0.56804733727810652</v>
      </c>
      <c r="K128" s="158">
        <f t="shared" si="13"/>
        <v>22</v>
      </c>
      <c r="L128" s="88"/>
      <c r="M128" s="89"/>
      <c r="N128" s="89"/>
      <c r="O128" s="89"/>
      <c r="P128" s="89"/>
      <c r="Q128" s="107" t="s">
        <v>271</v>
      </c>
      <c r="R128" s="96">
        <v>33</v>
      </c>
      <c r="S128" s="45" t="s">
        <v>271</v>
      </c>
      <c r="T128" s="25">
        <v>27</v>
      </c>
      <c r="U128" s="25">
        <v>6</v>
      </c>
      <c r="V128" s="25">
        <v>12</v>
      </c>
      <c r="W128" s="25">
        <v>18</v>
      </c>
      <c r="X128" s="46">
        <v>0</v>
      </c>
      <c r="Y128" s="76" t="s">
        <v>161</v>
      </c>
      <c r="Z128" s="77">
        <v>29</v>
      </c>
      <c r="AA128" s="77">
        <v>10</v>
      </c>
      <c r="AB128" s="77">
        <v>6</v>
      </c>
      <c r="AC128" s="77">
        <v>16</v>
      </c>
      <c r="AD128" s="81">
        <v>6</v>
      </c>
      <c r="AE128" s="84" t="s">
        <v>161</v>
      </c>
      <c r="AF128" s="144">
        <v>26</v>
      </c>
      <c r="AG128" s="144">
        <v>11</v>
      </c>
      <c r="AH128" s="144">
        <v>7</v>
      </c>
      <c r="AI128" s="144">
        <v>18</v>
      </c>
      <c r="AJ128" s="81">
        <v>0</v>
      </c>
      <c r="AK128" s="109" t="s">
        <v>161</v>
      </c>
      <c r="AL128" s="144">
        <v>28</v>
      </c>
      <c r="AM128" s="144">
        <v>15</v>
      </c>
      <c r="AN128" s="144">
        <v>14</v>
      </c>
      <c r="AO128" s="144">
        <v>29</v>
      </c>
      <c r="AP128" s="81">
        <v>13</v>
      </c>
      <c r="AQ128" s="156" t="s">
        <v>161</v>
      </c>
      <c r="AR128" s="157">
        <v>26</v>
      </c>
      <c r="AS128" s="157">
        <v>9</v>
      </c>
      <c r="AT128" s="157">
        <v>6</v>
      </c>
      <c r="AU128" s="157">
        <v>15</v>
      </c>
      <c r="AV128" s="157">
        <v>3</v>
      </c>
      <c r="AW128" s="161"/>
      <c r="AX128" s="156"/>
      <c r="AY128" s="156"/>
      <c r="AZ128" s="156"/>
      <c r="BA128" s="156"/>
      <c r="BB128" s="156"/>
    </row>
    <row r="129" spans="1:54" ht="15" customHeight="1" x14ac:dyDescent="0.25">
      <c r="A129" s="144" t="str">
        <f t="shared" si="15"/>
        <v/>
      </c>
      <c r="C129" s="32">
        <v>7012</v>
      </c>
      <c r="D129" s="7" t="s">
        <v>162</v>
      </c>
      <c r="E129" s="7" t="s">
        <v>163</v>
      </c>
      <c r="F129" s="51">
        <f t="shared" si="9"/>
        <v>189</v>
      </c>
      <c r="G129" s="158">
        <f t="shared" si="10"/>
        <v>135</v>
      </c>
      <c r="H129" s="158">
        <f t="shared" si="11"/>
        <v>61</v>
      </c>
      <c r="I129" s="158">
        <f t="shared" si="12"/>
        <v>196</v>
      </c>
      <c r="J129" s="105">
        <f t="shared" si="8"/>
        <v>1.037037037037037</v>
      </c>
      <c r="K129" s="158">
        <f t="shared" si="13"/>
        <v>12</v>
      </c>
      <c r="L129" s="88"/>
      <c r="M129" s="89"/>
      <c r="N129" s="89"/>
      <c r="O129" s="89"/>
      <c r="P129" s="89"/>
      <c r="Q129" s="107" t="s">
        <v>271</v>
      </c>
      <c r="R129" s="96">
        <v>33</v>
      </c>
      <c r="S129" s="45" t="s">
        <v>271</v>
      </c>
      <c r="T129" s="25">
        <v>27</v>
      </c>
      <c r="U129" s="25">
        <v>35</v>
      </c>
      <c r="V129" s="25">
        <v>15</v>
      </c>
      <c r="W129" s="25">
        <v>50</v>
      </c>
      <c r="X129" s="46">
        <v>3</v>
      </c>
      <c r="Y129" s="76" t="s">
        <v>161</v>
      </c>
      <c r="Z129" s="77">
        <v>29</v>
      </c>
      <c r="AA129" s="77">
        <v>31</v>
      </c>
      <c r="AB129" s="77">
        <v>11</v>
      </c>
      <c r="AC129" s="77">
        <v>42</v>
      </c>
      <c r="AD129" s="81">
        <v>0</v>
      </c>
      <c r="AE129" s="84" t="s">
        <v>161</v>
      </c>
      <c r="AF129" s="144">
        <v>26</v>
      </c>
      <c r="AG129" s="144">
        <v>22</v>
      </c>
      <c r="AH129" s="144">
        <v>9</v>
      </c>
      <c r="AI129" s="144">
        <v>31</v>
      </c>
      <c r="AJ129" s="81">
        <v>0</v>
      </c>
      <c r="AK129" s="109" t="s">
        <v>161</v>
      </c>
      <c r="AL129" s="144">
        <v>28</v>
      </c>
      <c r="AM129" s="144">
        <v>28</v>
      </c>
      <c r="AN129" s="144">
        <v>17</v>
      </c>
      <c r="AO129" s="144">
        <v>45</v>
      </c>
      <c r="AP129" s="81">
        <v>6</v>
      </c>
      <c r="AQ129" s="156" t="s">
        <v>161</v>
      </c>
      <c r="AR129" s="157">
        <v>26</v>
      </c>
      <c r="AS129" s="157">
        <v>19</v>
      </c>
      <c r="AT129" s="157">
        <v>9</v>
      </c>
      <c r="AU129" s="157">
        <v>28</v>
      </c>
      <c r="AV129" s="157">
        <v>3</v>
      </c>
      <c r="AW129" s="161" t="str">
        <f>INDEX(PlayerTable!C:C,MATCH(C129,PlayerTable!E:E,0))</f>
        <v>Victors</v>
      </c>
      <c r="AX129" s="156">
        <f>COUNT(Goalies!J$53:J$80)</f>
        <v>20</v>
      </c>
      <c r="AY129" s="156">
        <f>INDEX(PlayerTable!I:I,MATCH(C129,PlayerTable!E:E,0))</f>
        <v>0</v>
      </c>
      <c r="AZ129" s="156">
        <f>INDEX(PlayerTable!J:J,MATCH(C129,PlayerTable!E:E,0))</f>
        <v>0</v>
      </c>
      <c r="BA129" s="156">
        <f>INDEX(PlayerTable!K:K,MATCH(C129,PlayerTable!E:E,0))</f>
        <v>0</v>
      </c>
      <c r="BB129" s="156">
        <f>IF(INDEX(PlayerTable!L:L,MATCH(C129,PlayerTable!E:E,0))="", 0, INDEX(PlayerTable!L:L,MATCH(C129,PlayerTable!E:E,0)))</f>
        <v>0</v>
      </c>
    </row>
    <row r="130" spans="1:54" ht="15" customHeight="1" x14ac:dyDescent="0.25">
      <c r="A130" s="144" t="str">
        <f t="shared" si="15"/>
        <v>Yes</v>
      </c>
      <c r="C130" s="32">
        <v>7013</v>
      </c>
      <c r="D130" s="137" t="s">
        <v>99</v>
      </c>
      <c r="E130" s="137" t="s">
        <v>163</v>
      </c>
      <c r="F130" s="51">
        <f t="shared" si="9"/>
        <v>218</v>
      </c>
      <c r="G130" s="158">
        <f t="shared" si="10"/>
        <v>11</v>
      </c>
      <c r="H130" s="158">
        <f t="shared" si="11"/>
        <v>17</v>
      </c>
      <c r="I130" s="158">
        <f t="shared" si="12"/>
        <v>28</v>
      </c>
      <c r="J130" s="105">
        <f t="shared" si="8"/>
        <v>0.12844036697247707</v>
      </c>
      <c r="K130" s="158">
        <f t="shared" si="13"/>
        <v>21</v>
      </c>
      <c r="L130" s="88" t="s">
        <v>264</v>
      </c>
      <c r="M130" s="96">
        <v>29</v>
      </c>
      <c r="N130" s="96">
        <v>1</v>
      </c>
      <c r="O130" s="96">
        <v>0</v>
      </c>
      <c r="P130" s="96">
        <v>1</v>
      </c>
      <c r="Q130" s="108" t="s">
        <v>271</v>
      </c>
      <c r="R130" s="96">
        <v>33</v>
      </c>
      <c r="S130" s="45" t="s">
        <v>271</v>
      </c>
      <c r="T130" s="25">
        <v>27</v>
      </c>
      <c r="U130" s="25">
        <v>4</v>
      </c>
      <c r="V130" s="25">
        <v>2</v>
      </c>
      <c r="W130" s="25">
        <v>6</v>
      </c>
      <c r="X130" s="46">
        <v>9</v>
      </c>
      <c r="Y130" s="76" t="s">
        <v>161</v>
      </c>
      <c r="Z130" s="144">
        <v>29</v>
      </c>
      <c r="AA130" s="144">
        <v>2</v>
      </c>
      <c r="AB130" s="144">
        <v>4</v>
      </c>
      <c r="AC130" s="144">
        <v>6</v>
      </c>
      <c r="AD130" s="81">
        <v>3</v>
      </c>
      <c r="AE130" s="109" t="s">
        <v>161</v>
      </c>
      <c r="AF130" s="144">
        <v>26</v>
      </c>
      <c r="AG130" s="144">
        <v>0</v>
      </c>
      <c r="AH130" s="144">
        <v>4</v>
      </c>
      <c r="AI130" s="144">
        <v>4</v>
      </c>
      <c r="AJ130" s="81">
        <v>0</v>
      </c>
      <c r="AK130" s="109" t="s">
        <v>161</v>
      </c>
      <c r="AL130" s="144">
        <v>28</v>
      </c>
      <c r="AM130" s="144">
        <v>2</v>
      </c>
      <c r="AN130" s="144">
        <v>4</v>
      </c>
      <c r="AO130" s="144">
        <v>6</v>
      </c>
      <c r="AP130" s="81">
        <v>6</v>
      </c>
      <c r="AQ130" s="156" t="s">
        <v>161</v>
      </c>
      <c r="AR130" s="157">
        <v>26</v>
      </c>
      <c r="AS130" s="157">
        <v>2</v>
      </c>
      <c r="AT130" s="157">
        <v>3</v>
      </c>
      <c r="AU130" s="157">
        <v>5</v>
      </c>
      <c r="AV130" s="157">
        <v>3</v>
      </c>
      <c r="AW130" s="161" t="str">
        <f>INDEX(PlayerTable!C:C,MATCH(C130,PlayerTable!E:E,0))</f>
        <v>Victors</v>
      </c>
      <c r="AX130" s="156">
        <f>COUNT(Goalies!J$53:J$80)</f>
        <v>20</v>
      </c>
      <c r="AY130" s="156">
        <f>INDEX(PlayerTable!I:I,MATCH(C130,PlayerTable!E:E,0))</f>
        <v>0</v>
      </c>
      <c r="AZ130" s="156">
        <f>INDEX(PlayerTable!J:J,MATCH(C130,PlayerTable!E:E,0))</f>
        <v>0</v>
      </c>
      <c r="BA130" s="156">
        <f>INDEX(PlayerTable!K:K,MATCH(C130,PlayerTable!E:E,0))</f>
        <v>0</v>
      </c>
      <c r="BB130" s="156">
        <f>IF(INDEX(PlayerTable!L:L,MATCH(C130,PlayerTable!E:E,0))="", 0, INDEX(PlayerTable!L:L,MATCH(C130,PlayerTable!E:E,0)))</f>
        <v>0</v>
      </c>
    </row>
    <row r="131" spans="1:54" ht="15" customHeight="1" x14ac:dyDescent="0.25">
      <c r="A131" s="144" t="str">
        <f t="shared" si="15"/>
        <v/>
      </c>
      <c r="C131" s="32">
        <v>6019</v>
      </c>
      <c r="D131" s="7" t="s">
        <v>62</v>
      </c>
      <c r="E131" s="7" t="s">
        <v>379</v>
      </c>
      <c r="F131" s="51">
        <f t="shared" si="9"/>
        <v>52</v>
      </c>
      <c r="G131" s="158">
        <f t="shared" si="10"/>
        <v>7</v>
      </c>
      <c r="H131" s="158">
        <f t="shared" si="11"/>
        <v>4</v>
      </c>
      <c r="I131" s="158">
        <f t="shared" si="12"/>
        <v>11</v>
      </c>
      <c r="J131" s="105">
        <f t="shared" ref="J131:J194" si="16">I131/F131</f>
        <v>0.21153846153846154</v>
      </c>
      <c r="K131" s="158">
        <f t="shared" si="13"/>
        <v>0</v>
      </c>
      <c r="L131" s="101"/>
      <c r="M131" s="89"/>
      <c r="N131" s="89"/>
      <c r="O131" s="89"/>
      <c r="P131" s="89"/>
      <c r="Q131" s="107"/>
      <c r="R131" s="96"/>
      <c r="Y131" s="76"/>
      <c r="Z131" s="77"/>
      <c r="AA131" s="77"/>
      <c r="AB131" s="77"/>
      <c r="AC131" s="77"/>
      <c r="AE131" s="109" t="s">
        <v>139</v>
      </c>
      <c r="AF131" s="137">
        <v>26</v>
      </c>
      <c r="AG131" s="137">
        <v>5</v>
      </c>
      <c r="AH131" s="137">
        <v>3</v>
      </c>
      <c r="AI131" s="137">
        <v>8</v>
      </c>
      <c r="AJ131" s="103">
        <v>0</v>
      </c>
      <c r="AK131" s="109"/>
      <c r="AL131" s="137"/>
      <c r="AM131" s="137"/>
      <c r="AN131" s="137"/>
      <c r="AO131" s="137"/>
      <c r="AP131" s="103"/>
      <c r="AQ131" s="156" t="s">
        <v>161</v>
      </c>
      <c r="AR131" s="157">
        <v>26</v>
      </c>
      <c r="AS131" s="157">
        <v>2</v>
      </c>
      <c r="AT131" s="157">
        <v>1</v>
      </c>
      <c r="AU131" s="157">
        <v>3</v>
      </c>
      <c r="AV131" s="157">
        <v>0</v>
      </c>
      <c r="AW131" s="161"/>
      <c r="AX131" s="156"/>
      <c r="AY131" s="156"/>
      <c r="AZ131" s="156"/>
      <c r="BA131" s="156"/>
      <c r="BB131" s="156"/>
    </row>
    <row r="132" spans="1:54" ht="15" customHeight="1" x14ac:dyDescent="0.25">
      <c r="A132" s="144" t="str">
        <f t="shared" si="15"/>
        <v/>
      </c>
      <c r="C132" s="32">
        <v>7014</v>
      </c>
      <c r="D132" s="137" t="s">
        <v>62</v>
      </c>
      <c r="E132" s="137" t="s">
        <v>179</v>
      </c>
      <c r="F132" s="51">
        <f t="shared" ref="F132:F195" si="17">SUM(M132+R132+T132+Z132+AF132+AL132+AR132+AX132)</f>
        <v>156</v>
      </c>
      <c r="G132" s="158">
        <f t="shared" ref="G132:G195" si="18">SUM(N132+U132+AA132+AG132+AM132+AS132+AY132)</f>
        <v>7</v>
      </c>
      <c r="H132" s="158">
        <f t="shared" ref="H132:H195" si="19">SUM(O132+V132+AB132+AH132+AN132+AT132+AZ132)</f>
        <v>11</v>
      </c>
      <c r="I132" s="158">
        <f t="shared" ref="I132:I195" si="20">SUM(P132+W132+AC132+AI132+AO132+AU132+BA132)</f>
        <v>18</v>
      </c>
      <c r="J132" s="105">
        <f t="shared" si="16"/>
        <v>0.11538461538461539</v>
      </c>
      <c r="K132" s="158">
        <f t="shared" ref="K132:K195" si="21">SUM(X132+AD132+AJ132+AP132+AV132+BB132)</f>
        <v>15</v>
      </c>
      <c r="L132" s="88"/>
      <c r="M132" s="89"/>
      <c r="N132" s="89"/>
      <c r="O132" s="89"/>
      <c r="P132" s="89"/>
      <c r="Q132" s="107"/>
      <c r="R132" s="96"/>
      <c r="S132" s="45" t="s">
        <v>271</v>
      </c>
      <c r="T132" s="25">
        <v>27</v>
      </c>
      <c r="U132" s="25">
        <v>0</v>
      </c>
      <c r="V132" s="25">
        <v>1</v>
      </c>
      <c r="W132" s="25">
        <v>1</v>
      </c>
      <c r="X132" s="46">
        <v>3</v>
      </c>
      <c r="Y132" s="76" t="s">
        <v>161</v>
      </c>
      <c r="Z132" s="144">
        <v>29</v>
      </c>
      <c r="AA132" s="144">
        <v>1</v>
      </c>
      <c r="AB132" s="144">
        <v>2</v>
      </c>
      <c r="AC132" s="144">
        <v>3</v>
      </c>
      <c r="AD132" s="81">
        <v>3</v>
      </c>
      <c r="AE132" s="109" t="s">
        <v>161</v>
      </c>
      <c r="AF132" s="144">
        <v>26</v>
      </c>
      <c r="AG132" s="144">
        <v>3</v>
      </c>
      <c r="AH132" s="144">
        <v>5</v>
      </c>
      <c r="AI132" s="144">
        <v>8</v>
      </c>
      <c r="AJ132" s="81">
        <v>3</v>
      </c>
      <c r="AK132" s="109" t="s">
        <v>161</v>
      </c>
      <c r="AL132" s="144">
        <v>28</v>
      </c>
      <c r="AM132" s="144">
        <v>1</v>
      </c>
      <c r="AN132" s="144">
        <v>1</v>
      </c>
      <c r="AO132" s="144">
        <v>2</v>
      </c>
      <c r="AP132" s="81">
        <v>3</v>
      </c>
      <c r="AQ132" s="156" t="s">
        <v>161</v>
      </c>
      <c r="AR132" s="157">
        <v>26</v>
      </c>
      <c r="AS132" s="157">
        <v>2</v>
      </c>
      <c r="AT132" s="157">
        <v>2</v>
      </c>
      <c r="AU132" s="157">
        <v>4</v>
      </c>
      <c r="AV132" s="157">
        <v>3</v>
      </c>
      <c r="AW132" s="161" t="str">
        <f>INDEX(PlayerTable!C:C,MATCH(C132,PlayerTable!E:E,0))</f>
        <v>Victors</v>
      </c>
      <c r="AX132" s="156">
        <f>COUNT(Goalies!J$53:J$80)</f>
        <v>20</v>
      </c>
      <c r="AY132" s="156">
        <f>INDEX(PlayerTable!I:I,MATCH(C132,PlayerTable!E:E,0))</f>
        <v>0</v>
      </c>
      <c r="AZ132" s="156">
        <f>INDEX(PlayerTable!J:J,MATCH(C132,PlayerTable!E:E,0))</f>
        <v>0</v>
      </c>
      <c r="BA132" s="156">
        <f>INDEX(PlayerTable!K:K,MATCH(C132,PlayerTable!E:E,0))</f>
        <v>0</v>
      </c>
      <c r="BB132" s="156">
        <f>IF(INDEX(PlayerTable!L:L,MATCH(C132,PlayerTable!E:E,0))="", 0, INDEX(PlayerTable!L:L,MATCH(C132,PlayerTable!E:E,0)))</f>
        <v>0</v>
      </c>
    </row>
    <row r="133" spans="1:54" ht="15" customHeight="1" x14ac:dyDescent="0.25">
      <c r="A133" s="144" t="str">
        <f t="shared" si="15"/>
        <v/>
      </c>
      <c r="C133" s="32">
        <v>7017</v>
      </c>
      <c r="D133" s="7" t="s">
        <v>12</v>
      </c>
      <c r="E133" s="7" t="s">
        <v>344</v>
      </c>
      <c r="F133" s="51">
        <f t="shared" si="17"/>
        <v>109</v>
      </c>
      <c r="G133" s="158">
        <f t="shared" si="18"/>
        <v>24</v>
      </c>
      <c r="H133" s="158">
        <f t="shared" si="19"/>
        <v>13</v>
      </c>
      <c r="I133" s="158">
        <f t="shared" si="20"/>
        <v>37</v>
      </c>
      <c r="J133" s="105">
        <f t="shared" si="16"/>
        <v>0.33944954128440369</v>
      </c>
      <c r="K133" s="158">
        <f t="shared" si="21"/>
        <v>30</v>
      </c>
      <c r="L133" s="101"/>
      <c r="M133" s="89"/>
      <c r="N133" s="89"/>
      <c r="O133" s="89"/>
      <c r="P133" s="89"/>
      <c r="Q133" s="107"/>
      <c r="R133" s="96"/>
      <c r="Y133" s="76" t="s">
        <v>161</v>
      </c>
      <c r="Z133" s="77">
        <v>9</v>
      </c>
      <c r="AA133" s="77">
        <v>1</v>
      </c>
      <c r="AB133" s="77">
        <v>2</v>
      </c>
      <c r="AC133" s="77">
        <v>3</v>
      </c>
      <c r="AD133" s="81">
        <v>3</v>
      </c>
      <c r="AE133" s="109" t="s">
        <v>161</v>
      </c>
      <c r="AF133" s="144">
        <v>26</v>
      </c>
      <c r="AG133" s="144">
        <v>5</v>
      </c>
      <c r="AH133" s="144">
        <v>1</v>
      </c>
      <c r="AI133" s="144">
        <v>6</v>
      </c>
      <c r="AJ133" s="81">
        <v>6</v>
      </c>
      <c r="AK133" s="109" t="s">
        <v>161</v>
      </c>
      <c r="AL133" s="144">
        <v>28</v>
      </c>
      <c r="AM133" s="144">
        <v>5</v>
      </c>
      <c r="AN133" s="144">
        <v>6</v>
      </c>
      <c r="AO133" s="144">
        <v>11</v>
      </c>
      <c r="AP133" s="81">
        <v>3</v>
      </c>
      <c r="AQ133" s="156" t="s">
        <v>161</v>
      </c>
      <c r="AR133" s="157">
        <v>26</v>
      </c>
      <c r="AS133" s="157">
        <v>13</v>
      </c>
      <c r="AT133" s="157">
        <v>4</v>
      </c>
      <c r="AU133" s="157">
        <v>17</v>
      </c>
      <c r="AV133" s="157">
        <v>18</v>
      </c>
      <c r="AW133" s="161" t="str">
        <f>INDEX(PlayerTable!C:C,MATCH(C133,PlayerTable!E:E,0))</f>
        <v>Victors</v>
      </c>
      <c r="AX133" s="156">
        <f>COUNT(Goalies!J$53:J$80)</f>
        <v>20</v>
      </c>
      <c r="AY133" s="156">
        <f>INDEX(PlayerTable!I:I,MATCH(C133,PlayerTable!E:E,0))</f>
        <v>0</v>
      </c>
      <c r="AZ133" s="156">
        <f>INDEX(PlayerTable!J:J,MATCH(C133,PlayerTable!E:E,0))</f>
        <v>0</v>
      </c>
      <c r="BA133" s="156">
        <f>INDEX(PlayerTable!K:K,MATCH(C133,PlayerTable!E:E,0))</f>
        <v>0</v>
      </c>
      <c r="BB133" s="156">
        <f>IF(INDEX(PlayerTable!L:L,MATCH(C133,PlayerTable!E:E,0))="", 0, INDEX(PlayerTable!L:L,MATCH(C133,PlayerTable!E:E,0)))</f>
        <v>0</v>
      </c>
    </row>
    <row r="134" spans="1:54" ht="15" customHeight="1" x14ac:dyDescent="0.25">
      <c r="A134" s="144" t="str">
        <f t="shared" ref="A134:A165" si="22">IF(AND(ISTEXT(L134), ISTEXT(Q134), ISTEXT(S134), ISTEXT(Y134), ISTEXT(AE134),ISTEXT(AK134),ISTEXT(AQ134)),"Yes", "")</f>
        <v/>
      </c>
      <c r="C134" s="32">
        <v>7018</v>
      </c>
      <c r="D134" s="109" t="s">
        <v>170</v>
      </c>
      <c r="E134" s="109" t="s">
        <v>175</v>
      </c>
      <c r="F134" s="51">
        <f t="shared" si="17"/>
        <v>100</v>
      </c>
      <c r="G134" s="158">
        <f t="shared" si="18"/>
        <v>44</v>
      </c>
      <c r="H134" s="158">
        <f t="shared" si="19"/>
        <v>7</v>
      </c>
      <c r="I134" s="158">
        <f t="shared" si="20"/>
        <v>51</v>
      </c>
      <c r="J134" s="105">
        <f t="shared" si="16"/>
        <v>0.51</v>
      </c>
      <c r="K134" s="158">
        <f t="shared" si="21"/>
        <v>6</v>
      </c>
      <c r="L134" s="101"/>
      <c r="M134" s="89"/>
      <c r="N134" s="89"/>
      <c r="O134" s="89"/>
      <c r="P134" s="89"/>
      <c r="Q134" s="107"/>
      <c r="R134" s="96"/>
      <c r="Y134" s="76"/>
      <c r="Z134" s="110"/>
      <c r="AA134" s="110"/>
      <c r="AB134" s="110"/>
      <c r="AC134" s="110"/>
      <c r="AE134" s="109" t="s">
        <v>161</v>
      </c>
      <c r="AF134" s="144">
        <v>26</v>
      </c>
      <c r="AG134" s="144">
        <v>14</v>
      </c>
      <c r="AH134" s="144">
        <v>3</v>
      </c>
      <c r="AI134" s="144">
        <v>17</v>
      </c>
      <c r="AJ134" s="81">
        <v>3</v>
      </c>
      <c r="AK134" s="109" t="s">
        <v>161</v>
      </c>
      <c r="AL134" s="144">
        <v>28</v>
      </c>
      <c r="AM134" s="144">
        <v>16</v>
      </c>
      <c r="AN134" s="144">
        <v>1</v>
      </c>
      <c r="AO134" s="144">
        <v>17</v>
      </c>
      <c r="AP134" s="81">
        <v>3</v>
      </c>
      <c r="AQ134" s="156" t="s">
        <v>161</v>
      </c>
      <c r="AR134" s="157">
        <v>26</v>
      </c>
      <c r="AS134" s="157">
        <v>14</v>
      </c>
      <c r="AT134" s="157">
        <v>3</v>
      </c>
      <c r="AU134" s="157">
        <v>17</v>
      </c>
      <c r="AV134" s="157">
        <v>0</v>
      </c>
      <c r="AW134" s="161" t="str">
        <f>INDEX(PlayerTable!C:C,MATCH(C134,PlayerTable!E:E,0))</f>
        <v>Victors</v>
      </c>
      <c r="AX134" s="156">
        <f>COUNT(Goalies!J$53:J$80)</f>
        <v>20</v>
      </c>
      <c r="AY134" s="156">
        <f>INDEX(PlayerTable!I:I,MATCH(C134,PlayerTable!E:E,0))</f>
        <v>0</v>
      </c>
      <c r="AZ134" s="156">
        <f>INDEX(PlayerTable!J:J,MATCH(C134,PlayerTable!E:E,0))</f>
        <v>0</v>
      </c>
      <c r="BA134" s="156">
        <f>INDEX(PlayerTable!K:K,MATCH(C134,PlayerTable!E:E,0))</f>
        <v>0</v>
      </c>
      <c r="BB134" s="156">
        <f>IF(INDEX(PlayerTable!L:L,MATCH(C134,PlayerTable!E:E,0))="", 0, INDEX(PlayerTable!L:L,MATCH(C134,PlayerTable!E:E,0)))</f>
        <v>0</v>
      </c>
    </row>
    <row r="135" spans="1:54" ht="15" customHeight="1" x14ac:dyDescent="0.25">
      <c r="A135" s="144" t="str">
        <f t="shared" si="22"/>
        <v/>
      </c>
      <c r="C135" s="32">
        <v>7015</v>
      </c>
      <c r="D135" s="84" t="s">
        <v>26</v>
      </c>
      <c r="E135" s="84" t="s">
        <v>175</v>
      </c>
      <c r="F135" s="51">
        <f t="shared" si="17"/>
        <v>162</v>
      </c>
      <c r="G135" s="158">
        <f t="shared" si="18"/>
        <v>37</v>
      </c>
      <c r="H135" s="158">
        <f t="shared" si="19"/>
        <v>14</v>
      </c>
      <c r="I135" s="158">
        <f t="shared" si="20"/>
        <v>51</v>
      </c>
      <c r="J135" s="105">
        <f t="shared" si="16"/>
        <v>0.31481481481481483</v>
      </c>
      <c r="K135" s="158">
        <f t="shared" si="21"/>
        <v>34</v>
      </c>
      <c r="L135" s="101"/>
      <c r="M135" s="89"/>
      <c r="N135" s="89"/>
      <c r="O135" s="89"/>
      <c r="P135" s="89"/>
      <c r="Q135" s="107" t="s">
        <v>339</v>
      </c>
      <c r="R135" s="96">
        <v>33</v>
      </c>
      <c r="Y135" s="76" t="s">
        <v>161</v>
      </c>
      <c r="Z135" s="85">
        <v>29</v>
      </c>
      <c r="AA135" s="85">
        <v>13</v>
      </c>
      <c r="AB135" s="85">
        <v>3</v>
      </c>
      <c r="AC135" s="85">
        <v>16</v>
      </c>
      <c r="AD135" s="81">
        <v>0</v>
      </c>
      <c r="AE135" s="109" t="s">
        <v>161</v>
      </c>
      <c r="AF135" s="144">
        <v>26</v>
      </c>
      <c r="AG135" s="144">
        <v>9</v>
      </c>
      <c r="AH135" s="144">
        <v>5</v>
      </c>
      <c r="AI135" s="144">
        <v>14</v>
      </c>
      <c r="AJ135" s="81">
        <v>6</v>
      </c>
      <c r="AK135" s="109" t="s">
        <v>161</v>
      </c>
      <c r="AL135" s="144">
        <v>28</v>
      </c>
      <c r="AM135" s="144">
        <v>5</v>
      </c>
      <c r="AN135" s="144">
        <v>2</v>
      </c>
      <c r="AO135" s="144">
        <v>7</v>
      </c>
      <c r="AP135" s="81">
        <v>22</v>
      </c>
      <c r="AQ135" s="156" t="s">
        <v>161</v>
      </c>
      <c r="AR135" s="157">
        <v>26</v>
      </c>
      <c r="AS135" s="157">
        <v>10</v>
      </c>
      <c r="AT135" s="157">
        <v>4</v>
      </c>
      <c r="AU135" s="157">
        <v>14</v>
      </c>
      <c r="AV135" s="157">
        <v>6</v>
      </c>
      <c r="AW135" s="161" t="str">
        <f>INDEX(PlayerTable!C:C,MATCH(C135,PlayerTable!E:E,0))</f>
        <v>Victors</v>
      </c>
      <c r="AX135" s="156">
        <f>COUNT(Goalies!J$53:J$80)</f>
        <v>20</v>
      </c>
      <c r="AY135" s="156">
        <f>INDEX(PlayerTable!I:I,MATCH(C135,PlayerTable!E:E,0))</f>
        <v>0</v>
      </c>
      <c r="AZ135" s="156">
        <f>INDEX(PlayerTable!J:J,MATCH(C135,PlayerTable!E:E,0))</f>
        <v>0</v>
      </c>
      <c r="BA135" s="156">
        <f>INDEX(PlayerTable!K:K,MATCH(C135,PlayerTable!E:E,0))</f>
        <v>0</v>
      </c>
      <c r="BB135" s="156">
        <f>IF(INDEX(PlayerTable!L:L,MATCH(C135,PlayerTable!E:E,0))="", 0, INDEX(PlayerTable!L:L,MATCH(C135,PlayerTable!E:E,0)))</f>
        <v>0</v>
      </c>
    </row>
    <row r="136" spans="1:54" ht="15" customHeight="1" x14ac:dyDescent="0.25">
      <c r="A136" s="144" t="str">
        <f t="shared" si="22"/>
        <v>Yes</v>
      </c>
      <c r="C136" s="32">
        <v>7016</v>
      </c>
      <c r="D136" s="137" t="s">
        <v>173</v>
      </c>
      <c r="E136" s="137" t="s">
        <v>174</v>
      </c>
      <c r="F136" s="51">
        <f t="shared" si="17"/>
        <v>218</v>
      </c>
      <c r="G136" s="158">
        <f t="shared" si="18"/>
        <v>32</v>
      </c>
      <c r="H136" s="158">
        <f t="shared" si="19"/>
        <v>33</v>
      </c>
      <c r="I136" s="158">
        <f t="shared" si="20"/>
        <v>65</v>
      </c>
      <c r="J136" s="105">
        <f t="shared" si="16"/>
        <v>0.29816513761467889</v>
      </c>
      <c r="K136" s="158">
        <f t="shared" si="21"/>
        <v>0</v>
      </c>
      <c r="L136" s="88" t="s">
        <v>271</v>
      </c>
      <c r="M136" s="96">
        <v>29</v>
      </c>
      <c r="N136" s="96">
        <v>2</v>
      </c>
      <c r="O136" s="96">
        <v>2</v>
      </c>
      <c r="P136" s="96">
        <v>4</v>
      </c>
      <c r="Q136" s="108" t="s">
        <v>271</v>
      </c>
      <c r="R136" s="96">
        <v>33</v>
      </c>
      <c r="S136" s="45" t="s">
        <v>271</v>
      </c>
      <c r="T136" s="25">
        <v>27</v>
      </c>
      <c r="U136" s="25">
        <v>8</v>
      </c>
      <c r="V136" s="25">
        <v>3</v>
      </c>
      <c r="W136" s="25">
        <v>11</v>
      </c>
      <c r="X136" s="46">
        <v>0</v>
      </c>
      <c r="Y136" s="76" t="s">
        <v>161</v>
      </c>
      <c r="Z136" s="144">
        <v>29</v>
      </c>
      <c r="AA136" s="144">
        <v>7</v>
      </c>
      <c r="AB136" s="144">
        <v>6</v>
      </c>
      <c r="AC136" s="144">
        <v>13</v>
      </c>
      <c r="AD136" s="81">
        <v>0</v>
      </c>
      <c r="AE136" s="109" t="s">
        <v>161</v>
      </c>
      <c r="AF136" s="144">
        <v>26</v>
      </c>
      <c r="AG136" s="144">
        <v>3</v>
      </c>
      <c r="AH136" s="144">
        <v>4</v>
      </c>
      <c r="AI136" s="144">
        <v>7</v>
      </c>
      <c r="AJ136" s="81">
        <v>0</v>
      </c>
      <c r="AK136" s="109" t="s">
        <v>161</v>
      </c>
      <c r="AL136" s="144">
        <v>28</v>
      </c>
      <c r="AM136" s="144">
        <v>4</v>
      </c>
      <c r="AN136" s="144">
        <v>8</v>
      </c>
      <c r="AO136" s="144">
        <v>12</v>
      </c>
      <c r="AP136" s="81">
        <v>0</v>
      </c>
      <c r="AQ136" s="156" t="s">
        <v>161</v>
      </c>
      <c r="AR136" s="157">
        <v>26</v>
      </c>
      <c r="AS136" s="157">
        <v>8</v>
      </c>
      <c r="AT136" s="157">
        <v>10</v>
      </c>
      <c r="AU136" s="157">
        <v>18</v>
      </c>
      <c r="AV136" s="157">
        <v>0</v>
      </c>
      <c r="AW136" s="161" t="str">
        <f>INDEX(PlayerTable!C:C,MATCH(C136,PlayerTable!E:E,0))</f>
        <v>Victors</v>
      </c>
      <c r="AX136" s="156">
        <f>COUNT(Goalies!J$53:J$80)</f>
        <v>20</v>
      </c>
      <c r="AY136" s="156">
        <f>INDEX(PlayerTable!I:I,MATCH(C136,PlayerTable!E:E,0))</f>
        <v>0</v>
      </c>
      <c r="AZ136" s="156">
        <f>INDEX(PlayerTable!J:J,MATCH(C136,PlayerTable!E:E,0))</f>
        <v>0</v>
      </c>
      <c r="BA136" s="156">
        <f>INDEX(PlayerTable!K:K,MATCH(C136,PlayerTable!E:E,0))</f>
        <v>0</v>
      </c>
      <c r="BB136" s="156">
        <f>IF(INDEX(PlayerTable!L:L,MATCH(C136,PlayerTable!E:E,0))="", 0, INDEX(PlayerTable!L:L,MATCH(C136,PlayerTable!E:E,0)))</f>
        <v>0</v>
      </c>
    </row>
    <row r="137" spans="1:54" ht="15" customHeight="1" x14ac:dyDescent="0.25">
      <c r="A137" s="144" t="str">
        <f t="shared" si="22"/>
        <v/>
      </c>
      <c r="C137" s="32">
        <v>7021</v>
      </c>
      <c r="D137" s="109" t="s">
        <v>409</v>
      </c>
      <c r="E137" s="109" t="s">
        <v>410</v>
      </c>
      <c r="F137" s="51">
        <f t="shared" si="17"/>
        <v>54</v>
      </c>
      <c r="G137" s="158">
        <f t="shared" si="18"/>
        <v>0</v>
      </c>
      <c r="H137" s="158">
        <f t="shared" si="19"/>
        <v>0</v>
      </c>
      <c r="I137" s="158">
        <f t="shared" si="20"/>
        <v>0</v>
      </c>
      <c r="J137" s="105">
        <f t="shared" si="16"/>
        <v>0</v>
      </c>
      <c r="K137" s="158">
        <f t="shared" si="21"/>
        <v>0</v>
      </c>
      <c r="L137" s="101"/>
      <c r="M137" s="89"/>
      <c r="N137" s="89"/>
      <c r="O137" s="89"/>
      <c r="P137" s="89"/>
      <c r="Q137" s="107"/>
      <c r="R137" s="96"/>
      <c r="Y137" s="76"/>
      <c r="Z137" s="144"/>
      <c r="AA137" s="144"/>
      <c r="AB137" s="144"/>
      <c r="AC137" s="144"/>
      <c r="AE137" s="109"/>
      <c r="AF137" s="144"/>
      <c r="AG137" s="144"/>
      <c r="AH137" s="144"/>
      <c r="AI137" s="144"/>
      <c r="AK137" s="109" t="s">
        <v>161</v>
      </c>
      <c r="AL137" s="144">
        <v>28</v>
      </c>
      <c r="AM137" s="144">
        <v>0</v>
      </c>
      <c r="AN137" s="144">
        <v>0</v>
      </c>
      <c r="AO137" s="144">
        <v>0</v>
      </c>
      <c r="AP137" s="81">
        <v>0</v>
      </c>
      <c r="AQ137" s="156" t="s">
        <v>161</v>
      </c>
      <c r="AR137" s="157">
        <v>26</v>
      </c>
      <c r="AS137" s="157">
        <v>0</v>
      </c>
      <c r="AT137" s="157">
        <v>0</v>
      </c>
      <c r="AU137" s="157">
        <v>0</v>
      </c>
      <c r="AV137" s="157">
        <v>0</v>
      </c>
      <c r="AW137" s="161"/>
      <c r="AX137" s="156"/>
      <c r="AY137" s="156"/>
      <c r="AZ137" s="156"/>
      <c r="BA137" s="156"/>
      <c r="BB137" s="156"/>
    </row>
    <row r="138" spans="1:54" ht="15" customHeight="1" x14ac:dyDescent="0.25">
      <c r="A138" s="144" t="str">
        <f t="shared" si="22"/>
        <v/>
      </c>
      <c r="D138" s="95" t="s">
        <v>324</v>
      </c>
      <c r="E138" s="95" t="s">
        <v>325</v>
      </c>
      <c r="F138" s="51">
        <f t="shared" si="17"/>
        <v>62</v>
      </c>
      <c r="G138" s="158">
        <f t="shared" si="18"/>
        <v>12</v>
      </c>
      <c r="H138" s="158">
        <f t="shared" si="19"/>
        <v>3</v>
      </c>
      <c r="I138" s="158">
        <f t="shared" si="20"/>
        <v>15</v>
      </c>
      <c r="J138" s="105">
        <f t="shared" si="16"/>
        <v>0.24193548387096775</v>
      </c>
      <c r="K138" s="158">
        <f t="shared" si="21"/>
        <v>0</v>
      </c>
      <c r="L138" s="100" t="s">
        <v>183</v>
      </c>
      <c r="M138" s="96">
        <v>29</v>
      </c>
      <c r="N138" s="96">
        <v>12</v>
      </c>
      <c r="O138" s="96">
        <v>3</v>
      </c>
      <c r="P138" s="96">
        <v>15</v>
      </c>
      <c r="Q138" s="108" t="s">
        <v>339</v>
      </c>
      <c r="R138" s="96">
        <v>33</v>
      </c>
      <c r="Y138" s="76"/>
      <c r="Z138" s="137"/>
      <c r="AA138" s="137"/>
      <c r="AB138" s="137"/>
      <c r="AC138" s="137"/>
      <c r="AD138" s="103"/>
      <c r="AE138" s="109"/>
      <c r="AF138" s="137"/>
      <c r="AG138" s="137"/>
      <c r="AH138" s="137"/>
      <c r="AI138" s="137"/>
      <c r="AJ138" s="103"/>
      <c r="AK138" s="109"/>
      <c r="AL138" s="137"/>
      <c r="AM138" s="137"/>
      <c r="AN138" s="137"/>
      <c r="AO138" s="137"/>
      <c r="AP138" s="103"/>
      <c r="AQ138" s="156"/>
      <c r="AR138" s="157"/>
      <c r="AS138" s="157"/>
      <c r="AT138" s="157"/>
      <c r="AU138" s="157"/>
      <c r="AV138" s="157"/>
      <c r="AW138" s="161"/>
      <c r="AX138" s="156"/>
      <c r="AY138" s="156"/>
      <c r="AZ138" s="156"/>
      <c r="BA138" s="156"/>
      <c r="BB138" s="156"/>
    </row>
    <row r="139" spans="1:54" ht="15" customHeight="1" x14ac:dyDescent="0.25">
      <c r="A139" s="144" t="str">
        <f t="shared" si="22"/>
        <v/>
      </c>
      <c r="D139" s="109" t="s">
        <v>347</v>
      </c>
      <c r="E139" s="109" t="s">
        <v>348</v>
      </c>
      <c r="F139" s="51">
        <f t="shared" si="17"/>
        <v>33</v>
      </c>
      <c r="G139" s="158">
        <f t="shared" si="18"/>
        <v>0</v>
      </c>
      <c r="H139" s="158">
        <f t="shared" si="19"/>
        <v>0</v>
      </c>
      <c r="I139" s="158">
        <f t="shared" si="20"/>
        <v>0</v>
      </c>
      <c r="J139" s="105">
        <f t="shared" si="16"/>
        <v>0</v>
      </c>
      <c r="K139" s="158">
        <f t="shared" si="21"/>
        <v>0</v>
      </c>
      <c r="L139" s="101"/>
      <c r="M139" s="89"/>
      <c r="N139" s="89"/>
      <c r="O139" s="89"/>
      <c r="P139" s="89"/>
      <c r="Q139" s="107" t="s">
        <v>337</v>
      </c>
      <c r="R139" s="96">
        <v>33</v>
      </c>
      <c r="Y139" s="76"/>
      <c r="Z139" s="110"/>
      <c r="AA139" s="110"/>
      <c r="AB139" s="110"/>
      <c r="AC139" s="110"/>
      <c r="AE139" s="109"/>
      <c r="AF139" s="137"/>
      <c r="AG139" s="137"/>
      <c r="AH139" s="137"/>
      <c r="AI139" s="137"/>
      <c r="AJ139" s="103"/>
      <c r="AK139" s="109"/>
      <c r="AL139" s="137"/>
      <c r="AM139" s="137"/>
      <c r="AN139" s="137"/>
      <c r="AO139" s="137"/>
      <c r="AP139" s="103"/>
      <c r="AQ139" s="156"/>
      <c r="AR139" s="157"/>
      <c r="AS139" s="157"/>
      <c r="AT139" s="157"/>
      <c r="AU139" s="157"/>
      <c r="AV139" s="157"/>
      <c r="AW139" s="161"/>
      <c r="AX139" s="156"/>
      <c r="AY139" s="156"/>
      <c r="AZ139" s="156"/>
      <c r="BA139" s="156"/>
      <c r="BB139" s="156"/>
    </row>
    <row r="140" spans="1:54" ht="15" customHeight="1" x14ac:dyDescent="0.25">
      <c r="A140" s="144" t="str">
        <f t="shared" si="22"/>
        <v/>
      </c>
      <c r="D140" s="109" t="s">
        <v>266</v>
      </c>
      <c r="E140" s="109" t="s">
        <v>267</v>
      </c>
      <c r="F140" s="51">
        <f t="shared" si="17"/>
        <v>56</v>
      </c>
      <c r="G140" s="158">
        <f t="shared" si="18"/>
        <v>14</v>
      </c>
      <c r="H140" s="158">
        <f t="shared" si="19"/>
        <v>6</v>
      </c>
      <c r="I140" s="158">
        <f t="shared" si="20"/>
        <v>20</v>
      </c>
      <c r="J140" s="105">
        <f t="shared" si="16"/>
        <v>0.35714285714285715</v>
      </c>
      <c r="K140" s="158">
        <f t="shared" si="21"/>
        <v>13</v>
      </c>
      <c r="L140" s="88" t="s">
        <v>264</v>
      </c>
      <c r="M140" s="96">
        <v>29</v>
      </c>
      <c r="N140" s="96">
        <v>9</v>
      </c>
      <c r="O140" s="96">
        <v>5</v>
      </c>
      <c r="P140" s="96">
        <v>14</v>
      </c>
      <c r="Q140" s="108"/>
      <c r="R140" s="96"/>
      <c r="S140" s="45" t="s">
        <v>264</v>
      </c>
      <c r="T140" s="25">
        <v>27</v>
      </c>
      <c r="U140" s="25">
        <v>5</v>
      </c>
      <c r="V140" s="25">
        <v>1</v>
      </c>
      <c r="W140" s="25">
        <v>6</v>
      </c>
      <c r="X140" s="46">
        <v>13</v>
      </c>
      <c r="Y140" s="76"/>
      <c r="Z140" s="137"/>
      <c r="AA140" s="137"/>
      <c r="AB140" s="137"/>
      <c r="AC140" s="137"/>
      <c r="AD140" s="103"/>
      <c r="AE140" s="109"/>
      <c r="AF140" s="137"/>
      <c r="AG140" s="137"/>
      <c r="AH140" s="137"/>
      <c r="AI140" s="137"/>
      <c r="AJ140" s="103"/>
      <c r="AK140" s="109"/>
      <c r="AL140" s="137"/>
      <c r="AM140" s="137"/>
      <c r="AN140" s="137"/>
      <c r="AO140" s="137"/>
      <c r="AP140" s="103"/>
      <c r="AQ140" s="156"/>
      <c r="AR140" s="157"/>
      <c r="AS140" s="157"/>
      <c r="AT140" s="157"/>
      <c r="AU140" s="157"/>
      <c r="AV140" s="157"/>
      <c r="AW140" s="161"/>
      <c r="AX140" s="156"/>
      <c r="AY140" s="156"/>
      <c r="AZ140" s="156"/>
      <c r="BA140" s="156"/>
      <c r="BB140" s="156"/>
    </row>
    <row r="141" spans="1:54" ht="15" customHeight="1" x14ac:dyDescent="0.25">
      <c r="A141" s="144" t="str">
        <f t="shared" si="22"/>
        <v/>
      </c>
      <c r="C141" s="144">
        <v>6022</v>
      </c>
      <c r="D141" s="137" t="s">
        <v>400</v>
      </c>
      <c r="E141" s="137" t="s">
        <v>401</v>
      </c>
      <c r="F141" s="51">
        <f t="shared" si="17"/>
        <v>26</v>
      </c>
      <c r="G141" s="158">
        <f t="shared" si="18"/>
        <v>19</v>
      </c>
      <c r="H141" s="158">
        <f t="shared" si="19"/>
        <v>8</v>
      </c>
      <c r="I141" s="158">
        <f t="shared" si="20"/>
        <v>27</v>
      </c>
      <c r="J141" s="105">
        <f t="shared" si="16"/>
        <v>1.0384615384615385</v>
      </c>
      <c r="K141" s="158">
        <f t="shared" si="21"/>
        <v>15</v>
      </c>
      <c r="L141" s="101"/>
      <c r="M141" s="89"/>
      <c r="N141" s="89"/>
      <c r="O141" s="89"/>
      <c r="P141" s="89"/>
      <c r="Q141" s="107"/>
      <c r="R141" s="96"/>
      <c r="Y141" s="76"/>
      <c r="Z141" s="144"/>
      <c r="AA141" s="144"/>
      <c r="AB141" s="144"/>
      <c r="AC141" s="144"/>
      <c r="AE141" s="109" t="s">
        <v>139</v>
      </c>
      <c r="AF141" s="137">
        <v>26</v>
      </c>
      <c r="AG141" s="137">
        <v>19</v>
      </c>
      <c r="AH141" s="137">
        <v>8</v>
      </c>
      <c r="AI141" s="137">
        <v>27</v>
      </c>
      <c r="AJ141" s="103">
        <v>15</v>
      </c>
      <c r="AK141" s="109"/>
      <c r="AL141" s="137"/>
      <c r="AM141" s="137"/>
      <c r="AN141" s="137"/>
      <c r="AO141" s="137"/>
      <c r="AP141" s="103"/>
      <c r="AQ141" s="156"/>
      <c r="AR141" s="157"/>
      <c r="AS141" s="157"/>
      <c r="AT141" s="157"/>
      <c r="AU141" s="157"/>
      <c r="AV141" s="157"/>
      <c r="AW141" s="161"/>
      <c r="AX141" s="156"/>
      <c r="AY141" s="156"/>
      <c r="AZ141" s="156"/>
      <c r="BA141" s="156"/>
      <c r="BB141" s="156"/>
    </row>
    <row r="142" spans="1:54" ht="15" customHeight="1" x14ac:dyDescent="0.25">
      <c r="A142" s="144" t="str">
        <f t="shared" si="22"/>
        <v/>
      </c>
      <c r="C142" s="144">
        <v>1002</v>
      </c>
      <c r="D142" s="137" t="s">
        <v>20</v>
      </c>
      <c r="E142" s="137" t="s">
        <v>21</v>
      </c>
      <c r="F142" s="51">
        <f t="shared" si="17"/>
        <v>144</v>
      </c>
      <c r="G142" s="158">
        <f t="shared" si="18"/>
        <v>10</v>
      </c>
      <c r="H142" s="158">
        <f t="shared" si="19"/>
        <v>10</v>
      </c>
      <c r="I142" s="158">
        <f t="shared" si="20"/>
        <v>20</v>
      </c>
      <c r="J142" s="105">
        <f t="shared" si="16"/>
        <v>0.1388888888888889</v>
      </c>
      <c r="K142" s="158">
        <f t="shared" si="21"/>
        <v>12</v>
      </c>
      <c r="L142" s="98" t="s">
        <v>38</v>
      </c>
      <c r="M142" s="96">
        <v>29</v>
      </c>
      <c r="N142" s="96">
        <v>6</v>
      </c>
      <c r="O142" s="96">
        <v>2</v>
      </c>
      <c r="P142" s="96">
        <v>8</v>
      </c>
      <c r="Q142" s="108" t="s">
        <v>38</v>
      </c>
      <c r="R142" s="96">
        <v>33</v>
      </c>
      <c r="S142" s="45" t="s">
        <v>38</v>
      </c>
      <c r="T142" s="25">
        <v>27</v>
      </c>
      <c r="U142" s="25">
        <v>3</v>
      </c>
      <c r="V142" s="25">
        <v>5</v>
      </c>
      <c r="W142" s="25">
        <v>8</v>
      </c>
      <c r="X142" s="46">
        <v>3</v>
      </c>
      <c r="Y142" s="76" t="s">
        <v>38</v>
      </c>
      <c r="Z142" s="144">
        <v>29</v>
      </c>
      <c r="AA142" s="144">
        <v>0</v>
      </c>
      <c r="AB142" s="144">
        <v>1</v>
      </c>
      <c r="AC142" s="144">
        <v>1</v>
      </c>
      <c r="AD142" s="81">
        <v>0</v>
      </c>
      <c r="AE142" s="109" t="s">
        <v>38</v>
      </c>
      <c r="AF142" s="137">
        <v>26</v>
      </c>
      <c r="AG142" s="137">
        <v>1</v>
      </c>
      <c r="AH142" s="137">
        <v>2</v>
      </c>
      <c r="AI142" s="137">
        <v>3</v>
      </c>
      <c r="AJ142" s="103">
        <v>9</v>
      </c>
      <c r="AK142" s="109"/>
      <c r="AL142" s="137"/>
      <c r="AM142" s="137"/>
      <c r="AN142" s="137"/>
      <c r="AO142" s="137"/>
      <c r="AP142" s="103"/>
      <c r="AQ142" s="156"/>
      <c r="AR142" s="157"/>
      <c r="AS142" s="157"/>
      <c r="AT142" s="157"/>
      <c r="AU142" s="157"/>
      <c r="AV142" s="157"/>
      <c r="AW142" s="161"/>
      <c r="AX142" s="156"/>
      <c r="AY142" s="156"/>
      <c r="AZ142" s="156"/>
      <c r="BA142" s="156"/>
      <c r="BB142" s="156"/>
    </row>
    <row r="143" spans="1:54" ht="15" customHeight="1" x14ac:dyDescent="0.25">
      <c r="A143" s="144" t="str">
        <f t="shared" si="22"/>
        <v/>
      </c>
      <c r="C143" s="144"/>
      <c r="D143" s="95" t="s">
        <v>305</v>
      </c>
      <c r="E143" s="95" t="s">
        <v>302</v>
      </c>
      <c r="F143" s="51">
        <f t="shared" si="17"/>
        <v>24</v>
      </c>
      <c r="G143" s="158">
        <f t="shared" si="18"/>
        <v>0</v>
      </c>
      <c r="H143" s="158">
        <f t="shared" si="19"/>
        <v>0</v>
      </c>
      <c r="I143" s="158">
        <f t="shared" si="20"/>
        <v>0</v>
      </c>
      <c r="J143" s="105">
        <f t="shared" si="16"/>
        <v>0</v>
      </c>
      <c r="K143" s="158">
        <f t="shared" si="21"/>
        <v>0</v>
      </c>
      <c r="L143" s="88" t="s">
        <v>39</v>
      </c>
      <c r="M143" s="96">
        <v>24</v>
      </c>
      <c r="N143" s="96">
        <v>0</v>
      </c>
      <c r="O143" s="96">
        <v>0</v>
      </c>
      <c r="P143" s="96">
        <v>0</v>
      </c>
      <c r="Q143" s="108"/>
      <c r="R143" s="96"/>
      <c r="Y143" s="76"/>
      <c r="Z143" s="137"/>
      <c r="AA143" s="137"/>
      <c r="AB143" s="137"/>
      <c r="AC143" s="137"/>
      <c r="AD143" s="103"/>
      <c r="AE143" s="109"/>
      <c r="AF143" s="137"/>
      <c r="AG143" s="137"/>
      <c r="AH143" s="137"/>
      <c r="AI143" s="137"/>
      <c r="AJ143" s="103"/>
      <c r="AK143" s="109"/>
      <c r="AL143" s="137"/>
      <c r="AM143" s="137"/>
      <c r="AN143" s="137"/>
      <c r="AO143" s="137"/>
      <c r="AP143" s="103"/>
      <c r="AQ143" s="156"/>
      <c r="AR143" s="157"/>
      <c r="AS143" s="157"/>
      <c r="AT143" s="157"/>
      <c r="AU143" s="157"/>
      <c r="AV143" s="157"/>
      <c r="AW143" s="161"/>
      <c r="AX143" s="156"/>
      <c r="AY143" s="156"/>
      <c r="AZ143" s="156"/>
      <c r="BA143" s="156"/>
      <c r="BB143" s="156"/>
    </row>
    <row r="144" spans="1:54" ht="15" customHeight="1" x14ac:dyDescent="0.25">
      <c r="A144" s="144" t="str">
        <f t="shared" si="22"/>
        <v/>
      </c>
      <c r="C144" s="144"/>
      <c r="D144" s="95" t="s">
        <v>14</v>
      </c>
      <c r="E144" s="95" t="s">
        <v>302</v>
      </c>
      <c r="F144" s="51">
        <f t="shared" si="17"/>
        <v>29</v>
      </c>
      <c r="G144" s="158">
        <f t="shared" si="18"/>
        <v>11</v>
      </c>
      <c r="H144" s="158">
        <f t="shared" si="19"/>
        <v>11</v>
      </c>
      <c r="I144" s="158">
        <f t="shared" si="20"/>
        <v>22</v>
      </c>
      <c r="J144" s="105">
        <f t="shared" si="16"/>
        <v>0.75862068965517238</v>
      </c>
      <c r="K144" s="158">
        <f t="shared" si="21"/>
        <v>0</v>
      </c>
      <c r="L144" s="88" t="s">
        <v>39</v>
      </c>
      <c r="M144" s="96">
        <v>29</v>
      </c>
      <c r="N144" s="96">
        <v>11</v>
      </c>
      <c r="O144" s="96">
        <v>11</v>
      </c>
      <c r="P144" s="96">
        <v>22</v>
      </c>
      <c r="Q144" s="108"/>
      <c r="R144" s="96"/>
      <c r="Y144" s="76"/>
      <c r="Z144" s="137"/>
      <c r="AA144" s="137"/>
      <c r="AB144" s="137"/>
      <c r="AC144" s="137"/>
      <c r="AD144" s="103"/>
      <c r="AE144" s="109"/>
      <c r="AF144" s="137"/>
      <c r="AG144" s="137"/>
      <c r="AH144" s="137"/>
      <c r="AI144" s="137"/>
      <c r="AJ144" s="103"/>
      <c r="AK144" s="109"/>
      <c r="AL144" s="137"/>
      <c r="AM144" s="137"/>
      <c r="AN144" s="137"/>
      <c r="AO144" s="137"/>
      <c r="AP144" s="103"/>
      <c r="AQ144" s="156"/>
      <c r="AR144" s="157"/>
      <c r="AS144" s="157"/>
      <c r="AT144" s="157"/>
      <c r="AU144" s="157"/>
      <c r="AV144" s="157"/>
      <c r="AW144" s="161"/>
      <c r="AX144" s="156"/>
      <c r="AY144" s="156"/>
      <c r="AZ144" s="156"/>
      <c r="BA144" s="156"/>
      <c r="BB144" s="156"/>
    </row>
    <row r="145" spans="1:54" ht="15" customHeight="1" x14ac:dyDescent="0.25">
      <c r="A145" s="144" t="str">
        <f t="shared" si="22"/>
        <v/>
      </c>
      <c r="C145" s="144">
        <v>7001</v>
      </c>
      <c r="D145" s="137" t="s">
        <v>10</v>
      </c>
      <c r="E145" s="137" t="s">
        <v>169</v>
      </c>
      <c r="F145" s="51">
        <f t="shared" si="17"/>
        <v>144</v>
      </c>
      <c r="G145" s="158">
        <f t="shared" si="18"/>
        <v>26</v>
      </c>
      <c r="H145" s="158">
        <f t="shared" si="19"/>
        <v>11</v>
      </c>
      <c r="I145" s="158">
        <f t="shared" si="20"/>
        <v>37</v>
      </c>
      <c r="J145" s="105">
        <f t="shared" si="16"/>
        <v>0.25694444444444442</v>
      </c>
      <c r="K145" s="158">
        <f t="shared" si="21"/>
        <v>9</v>
      </c>
      <c r="L145" s="88" t="s">
        <v>271</v>
      </c>
      <c r="M145" s="96">
        <v>29</v>
      </c>
      <c r="N145" s="96">
        <v>6</v>
      </c>
      <c r="O145" s="96">
        <v>2</v>
      </c>
      <c r="P145" s="96">
        <v>8</v>
      </c>
      <c r="Q145" s="108" t="s">
        <v>271</v>
      </c>
      <c r="R145" s="96">
        <v>33</v>
      </c>
      <c r="S145" s="45" t="s">
        <v>271</v>
      </c>
      <c r="T145" s="25">
        <v>27</v>
      </c>
      <c r="U145" s="25">
        <v>9</v>
      </c>
      <c r="V145" s="25">
        <v>3</v>
      </c>
      <c r="W145" s="25">
        <v>12</v>
      </c>
      <c r="X145" s="46">
        <v>3</v>
      </c>
      <c r="Y145" s="76" t="s">
        <v>161</v>
      </c>
      <c r="Z145" s="144">
        <v>29</v>
      </c>
      <c r="AA145" s="144">
        <v>6</v>
      </c>
      <c r="AB145" s="144">
        <v>4</v>
      </c>
      <c r="AC145" s="144">
        <v>10</v>
      </c>
      <c r="AD145" s="81">
        <v>0</v>
      </c>
      <c r="AE145" s="109" t="s">
        <v>161</v>
      </c>
      <c r="AF145" s="137">
        <v>26</v>
      </c>
      <c r="AG145" s="137">
        <v>5</v>
      </c>
      <c r="AH145" s="137">
        <v>2</v>
      </c>
      <c r="AI145" s="137">
        <v>7</v>
      </c>
      <c r="AJ145" s="103">
        <v>6</v>
      </c>
      <c r="AK145" s="109"/>
      <c r="AL145" s="137"/>
      <c r="AM145" s="137"/>
      <c r="AN145" s="137"/>
      <c r="AO145" s="137"/>
      <c r="AP145" s="103"/>
      <c r="AQ145" s="156"/>
      <c r="AR145" s="157"/>
      <c r="AS145" s="157"/>
      <c r="AT145" s="157"/>
      <c r="AU145" s="157"/>
      <c r="AV145" s="157"/>
      <c r="AW145" s="161"/>
      <c r="AX145" s="156"/>
      <c r="AY145" s="156"/>
      <c r="AZ145" s="156"/>
      <c r="BA145" s="156"/>
      <c r="BB145" s="156"/>
    </row>
    <row r="146" spans="1:54" ht="15" customHeight="1" x14ac:dyDescent="0.25">
      <c r="A146" s="144" t="str">
        <f t="shared" si="22"/>
        <v/>
      </c>
      <c r="C146" s="144"/>
      <c r="D146" s="95" t="s">
        <v>57</v>
      </c>
      <c r="E146" s="95" t="s">
        <v>312</v>
      </c>
      <c r="F146" s="51">
        <f t="shared" si="17"/>
        <v>29</v>
      </c>
      <c r="G146" s="158">
        <f t="shared" si="18"/>
        <v>36</v>
      </c>
      <c r="H146" s="158">
        <f t="shared" si="19"/>
        <v>23</v>
      </c>
      <c r="I146" s="158">
        <f t="shared" si="20"/>
        <v>59</v>
      </c>
      <c r="J146" s="105">
        <f t="shared" si="16"/>
        <v>2.0344827586206895</v>
      </c>
      <c r="K146" s="158">
        <f t="shared" si="21"/>
        <v>0</v>
      </c>
      <c r="L146" s="99" t="s">
        <v>118</v>
      </c>
      <c r="M146" s="96">
        <v>29</v>
      </c>
      <c r="N146" s="96">
        <v>36</v>
      </c>
      <c r="O146" s="96">
        <v>23</v>
      </c>
      <c r="P146" s="96">
        <v>59</v>
      </c>
      <c r="Q146" s="108"/>
      <c r="R146" s="96"/>
      <c r="Y146" s="76"/>
      <c r="Z146" s="137"/>
      <c r="AA146" s="137"/>
      <c r="AB146" s="137"/>
      <c r="AC146" s="137"/>
      <c r="AD146" s="103"/>
      <c r="AE146" s="109"/>
      <c r="AF146" s="137"/>
      <c r="AG146" s="137"/>
      <c r="AH146" s="137"/>
      <c r="AI146" s="137"/>
      <c r="AJ146" s="103"/>
      <c r="AK146" s="109"/>
      <c r="AL146" s="137"/>
      <c r="AM146" s="137"/>
      <c r="AN146" s="137"/>
      <c r="AO146" s="137"/>
      <c r="AP146" s="103"/>
      <c r="AQ146" s="156"/>
      <c r="AR146" s="157"/>
      <c r="AS146" s="157"/>
      <c r="AT146" s="157"/>
      <c r="AU146" s="157"/>
      <c r="AV146" s="157"/>
      <c r="AW146" s="161"/>
      <c r="AX146" s="156"/>
      <c r="AY146" s="156"/>
      <c r="AZ146" s="156"/>
      <c r="BA146" s="156"/>
      <c r="BB146" s="156"/>
    </row>
    <row r="147" spans="1:54" ht="15" customHeight="1" x14ac:dyDescent="0.25">
      <c r="A147" s="144" t="str">
        <f t="shared" si="22"/>
        <v/>
      </c>
      <c r="C147" s="144">
        <v>5031</v>
      </c>
      <c r="D147" s="95" t="s">
        <v>29</v>
      </c>
      <c r="E147" s="95" t="s">
        <v>312</v>
      </c>
      <c r="F147" s="51">
        <f t="shared" si="17"/>
        <v>49</v>
      </c>
      <c r="G147" s="158">
        <f t="shared" si="18"/>
        <v>45</v>
      </c>
      <c r="H147" s="158">
        <f t="shared" si="19"/>
        <v>24</v>
      </c>
      <c r="I147" s="158">
        <f t="shared" si="20"/>
        <v>69</v>
      </c>
      <c r="J147" s="105">
        <f t="shared" si="16"/>
        <v>1.4081632653061225</v>
      </c>
      <c r="K147" s="158">
        <f t="shared" si="21"/>
        <v>0</v>
      </c>
      <c r="L147" s="99" t="s">
        <v>118</v>
      </c>
      <c r="M147" s="96">
        <v>29</v>
      </c>
      <c r="N147" s="96">
        <v>45</v>
      </c>
      <c r="O147" s="96">
        <v>24</v>
      </c>
      <c r="P147" s="96">
        <v>69</v>
      </c>
      <c r="Q147" s="108"/>
      <c r="R147" s="96"/>
      <c r="Y147" s="76"/>
      <c r="Z147" s="137"/>
      <c r="AA147" s="137"/>
      <c r="AB147" s="137"/>
      <c r="AC147" s="137"/>
      <c r="AD147" s="103"/>
      <c r="AE147" s="109"/>
      <c r="AF147" s="137"/>
      <c r="AG147" s="137"/>
      <c r="AH147" s="137"/>
      <c r="AI147" s="137"/>
      <c r="AJ147" s="103"/>
      <c r="AK147" s="109"/>
      <c r="AL147" s="137"/>
      <c r="AM147" s="137"/>
      <c r="AN147" s="137"/>
      <c r="AO147" s="137"/>
      <c r="AP147" s="103"/>
      <c r="AQ147" s="156"/>
      <c r="AR147" s="157"/>
      <c r="AS147" s="157"/>
      <c r="AT147" s="157"/>
      <c r="AU147" s="157"/>
      <c r="AV147" s="157"/>
      <c r="AW147" s="161" t="str">
        <f>INDEX(PlayerTable!C:C,MATCH(C147,PlayerTable!E:E,0))</f>
        <v>Red Alert</v>
      </c>
      <c r="AX147" s="156">
        <f>COUNT(Goalies!J$53:J$80)</f>
        <v>20</v>
      </c>
      <c r="AY147" s="156">
        <f>INDEX(PlayerTable!I:I,MATCH(C147,PlayerTable!E:E,0))</f>
        <v>0</v>
      </c>
      <c r="AZ147" s="156">
        <f>INDEX(PlayerTable!J:J,MATCH(C147,PlayerTable!E:E,0))</f>
        <v>0</v>
      </c>
      <c r="BA147" s="156">
        <f>INDEX(PlayerTable!K:K,MATCH(C147,PlayerTable!E:E,0))</f>
        <v>0</v>
      </c>
      <c r="BB147" s="156">
        <f>IF(INDEX(PlayerTable!L:L,MATCH(C147,PlayerTable!E:E,0))="", 0, INDEX(PlayerTable!L:L,MATCH(C147,PlayerTable!E:E,0)))</f>
        <v>0</v>
      </c>
    </row>
    <row r="148" spans="1:54" ht="15" customHeight="1" x14ac:dyDescent="0.25">
      <c r="A148" s="144" t="str">
        <f t="shared" si="22"/>
        <v/>
      </c>
      <c r="C148" s="32">
        <v>6002</v>
      </c>
      <c r="D148" s="84" t="s">
        <v>155</v>
      </c>
      <c r="E148" s="84" t="s">
        <v>156</v>
      </c>
      <c r="F148" s="51">
        <f t="shared" si="17"/>
        <v>29</v>
      </c>
      <c r="G148" s="158">
        <f t="shared" si="18"/>
        <v>2</v>
      </c>
      <c r="H148" s="158">
        <f t="shared" si="19"/>
        <v>4</v>
      </c>
      <c r="I148" s="158">
        <f t="shared" si="20"/>
        <v>6</v>
      </c>
      <c r="J148" s="105">
        <f t="shared" si="16"/>
        <v>0.20689655172413793</v>
      </c>
      <c r="K148" s="158">
        <f t="shared" si="21"/>
        <v>9</v>
      </c>
      <c r="L148" s="101"/>
      <c r="M148" s="89"/>
      <c r="N148" s="89"/>
      <c r="O148" s="89"/>
      <c r="P148" s="89"/>
      <c r="Q148" s="107"/>
      <c r="R148" s="96"/>
      <c r="Y148" s="76" t="s">
        <v>139</v>
      </c>
      <c r="Z148" s="85">
        <v>29</v>
      </c>
      <c r="AA148" s="85">
        <v>2</v>
      </c>
      <c r="AB148" s="85">
        <v>4</v>
      </c>
      <c r="AC148" s="85">
        <v>6</v>
      </c>
      <c r="AD148" s="81">
        <v>9</v>
      </c>
      <c r="AE148" s="109"/>
      <c r="AF148" s="137"/>
      <c r="AG148" s="137"/>
      <c r="AH148" s="137"/>
      <c r="AI148" s="137"/>
      <c r="AJ148" s="103"/>
      <c r="AK148" s="109"/>
      <c r="AL148" s="137"/>
      <c r="AM148" s="137"/>
      <c r="AN148" s="137"/>
      <c r="AO148" s="137"/>
      <c r="AP148" s="103"/>
      <c r="AQ148" s="156"/>
      <c r="AR148" s="157"/>
      <c r="AS148" s="157"/>
      <c r="AT148" s="157"/>
      <c r="AU148" s="157"/>
      <c r="AV148" s="157"/>
      <c r="AW148" s="161"/>
      <c r="AX148" s="156"/>
      <c r="AY148" s="156"/>
      <c r="AZ148" s="156"/>
      <c r="BA148" s="156"/>
      <c r="BB148" s="156"/>
    </row>
    <row r="149" spans="1:54" ht="15" customHeight="1" x14ac:dyDescent="0.25">
      <c r="A149" s="144" t="str">
        <f t="shared" si="22"/>
        <v/>
      </c>
      <c r="D149" s="109" t="s">
        <v>106</v>
      </c>
      <c r="E149" s="109" t="s">
        <v>273</v>
      </c>
      <c r="F149" s="51">
        <f t="shared" si="17"/>
        <v>56</v>
      </c>
      <c r="G149" s="158">
        <f t="shared" si="18"/>
        <v>4</v>
      </c>
      <c r="H149" s="158">
        <f t="shared" si="19"/>
        <v>2</v>
      </c>
      <c r="I149" s="158">
        <f t="shared" si="20"/>
        <v>6</v>
      </c>
      <c r="J149" s="105">
        <f t="shared" si="16"/>
        <v>0.10714285714285714</v>
      </c>
      <c r="K149" s="158">
        <f t="shared" si="21"/>
        <v>0</v>
      </c>
      <c r="L149" s="88" t="s">
        <v>264</v>
      </c>
      <c r="M149" s="96">
        <v>29</v>
      </c>
      <c r="N149" s="96">
        <v>2</v>
      </c>
      <c r="O149" s="96">
        <v>0</v>
      </c>
      <c r="P149" s="96">
        <v>2</v>
      </c>
      <c r="Q149" s="108"/>
      <c r="R149" s="96"/>
      <c r="S149" s="45" t="s">
        <v>271</v>
      </c>
      <c r="T149" s="25">
        <v>27</v>
      </c>
      <c r="U149" s="25">
        <v>2</v>
      </c>
      <c r="V149" s="25">
        <v>2</v>
      </c>
      <c r="W149" s="25">
        <v>4</v>
      </c>
      <c r="X149" s="46">
        <v>0</v>
      </c>
      <c r="Y149" s="76"/>
      <c r="Z149" s="137"/>
      <c r="AA149" s="137"/>
      <c r="AB149" s="137"/>
      <c r="AC149" s="137"/>
      <c r="AD149" s="103"/>
      <c r="AE149" s="109"/>
      <c r="AF149" s="137"/>
      <c r="AG149" s="137"/>
      <c r="AH149" s="137"/>
      <c r="AI149" s="137"/>
      <c r="AJ149" s="103"/>
      <c r="AK149" s="109"/>
      <c r="AL149" s="137"/>
      <c r="AM149" s="137"/>
      <c r="AN149" s="137"/>
      <c r="AO149" s="137"/>
      <c r="AP149" s="103"/>
      <c r="AQ149" s="156"/>
      <c r="AR149" s="157"/>
      <c r="AS149" s="157"/>
      <c r="AT149" s="157"/>
      <c r="AU149" s="157"/>
      <c r="AV149" s="157"/>
      <c r="AW149" s="161"/>
      <c r="AX149" s="156"/>
      <c r="AY149" s="156"/>
      <c r="AZ149" s="156"/>
      <c r="BA149" s="156"/>
      <c r="BB149" s="156"/>
    </row>
    <row r="150" spans="1:54" ht="15" customHeight="1" x14ac:dyDescent="0.25">
      <c r="A150" s="144" t="str">
        <f t="shared" si="22"/>
        <v/>
      </c>
      <c r="D150" s="137" t="s">
        <v>349</v>
      </c>
      <c r="E150" s="137" t="s">
        <v>350</v>
      </c>
      <c r="F150" s="51">
        <f t="shared" si="17"/>
        <v>33</v>
      </c>
      <c r="G150" s="158">
        <f t="shared" si="18"/>
        <v>0</v>
      </c>
      <c r="H150" s="158">
        <f t="shared" si="19"/>
        <v>0</v>
      </c>
      <c r="I150" s="158">
        <f t="shared" si="20"/>
        <v>0</v>
      </c>
      <c r="J150" s="105">
        <f t="shared" si="16"/>
        <v>0</v>
      </c>
      <c r="K150" s="158">
        <f t="shared" si="21"/>
        <v>0</v>
      </c>
      <c r="L150" s="101"/>
      <c r="M150" s="89"/>
      <c r="N150" s="89"/>
      <c r="O150" s="89"/>
      <c r="P150" s="89"/>
      <c r="Q150" s="107" t="s">
        <v>337</v>
      </c>
      <c r="R150" s="96">
        <v>33</v>
      </c>
      <c r="Y150" s="76"/>
      <c r="Z150" s="144"/>
      <c r="AA150" s="144"/>
      <c r="AB150" s="144"/>
      <c r="AC150" s="144"/>
      <c r="AE150" s="109"/>
      <c r="AF150" s="137"/>
      <c r="AG150" s="137"/>
      <c r="AH150" s="137"/>
      <c r="AI150" s="137"/>
      <c r="AJ150" s="103"/>
      <c r="AK150" s="109"/>
      <c r="AL150" s="137"/>
      <c r="AM150" s="137"/>
      <c r="AN150" s="137"/>
      <c r="AO150" s="137"/>
      <c r="AP150" s="103"/>
      <c r="AQ150" s="156"/>
      <c r="AR150" s="157"/>
      <c r="AS150" s="157"/>
      <c r="AT150" s="157"/>
      <c r="AU150" s="157"/>
      <c r="AV150" s="157"/>
      <c r="AW150" s="161"/>
      <c r="AX150" s="156"/>
      <c r="AY150" s="156"/>
      <c r="AZ150" s="156"/>
      <c r="BA150" s="156"/>
      <c r="BB150" s="156"/>
    </row>
    <row r="151" spans="1:54" ht="15" customHeight="1" x14ac:dyDescent="0.25">
      <c r="A151" s="144" t="str">
        <f t="shared" si="22"/>
        <v/>
      </c>
      <c r="C151" s="32">
        <v>6017</v>
      </c>
      <c r="D151" s="109" t="s">
        <v>76</v>
      </c>
      <c r="E151" s="109" t="s">
        <v>375</v>
      </c>
      <c r="F151" s="51">
        <f t="shared" si="17"/>
        <v>54</v>
      </c>
      <c r="G151" s="158">
        <f t="shared" si="18"/>
        <v>22</v>
      </c>
      <c r="H151" s="158">
        <f t="shared" si="19"/>
        <v>16</v>
      </c>
      <c r="I151" s="158">
        <f t="shared" si="20"/>
        <v>38</v>
      </c>
      <c r="J151" s="105">
        <f t="shared" si="16"/>
        <v>0.70370370370370372</v>
      </c>
      <c r="K151" s="158">
        <f t="shared" si="21"/>
        <v>39</v>
      </c>
      <c r="L151" s="101"/>
      <c r="M151" s="89"/>
      <c r="N151" s="89"/>
      <c r="O151" s="89"/>
      <c r="P151" s="89"/>
      <c r="Q151" s="107"/>
      <c r="R151" s="96"/>
      <c r="Y151" s="76"/>
      <c r="Z151" s="110"/>
      <c r="AA151" s="110"/>
      <c r="AB151" s="110"/>
      <c r="AC151" s="110"/>
      <c r="AE151" s="109" t="s">
        <v>139</v>
      </c>
      <c r="AF151" s="144">
        <v>26</v>
      </c>
      <c r="AG151" s="144">
        <v>14</v>
      </c>
      <c r="AH151" s="144">
        <v>13</v>
      </c>
      <c r="AI151" s="144">
        <v>27</v>
      </c>
      <c r="AJ151" s="81">
        <v>30</v>
      </c>
      <c r="AK151" s="109" t="s">
        <v>139</v>
      </c>
      <c r="AL151" s="144">
        <v>28</v>
      </c>
      <c r="AM151" s="144">
        <v>8</v>
      </c>
      <c r="AN151" s="144">
        <v>3</v>
      </c>
      <c r="AO151" s="144">
        <v>11</v>
      </c>
      <c r="AP151" s="81">
        <v>9</v>
      </c>
      <c r="AQ151" s="156"/>
      <c r="AR151" s="157"/>
      <c r="AS151" s="157"/>
      <c r="AT151" s="157"/>
      <c r="AU151" s="157"/>
      <c r="AV151" s="157"/>
      <c r="AW151" s="161"/>
      <c r="AX151" s="156"/>
      <c r="AY151" s="156"/>
      <c r="AZ151" s="156"/>
      <c r="BA151" s="156"/>
      <c r="BB151" s="156"/>
    </row>
    <row r="152" spans="1:54" ht="15" customHeight="1" x14ac:dyDescent="0.25">
      <c r="A152" s="144" t="str">
        <f t="shared" si="22"/>
        <v/>
      </c>
      <c r="D152" s="95" t="s">
        <v>43</v>
      </c>
      <c r="E152" s="95" t="s">
        <v>285</v>
      </c>
      <c r="F152" s="51">
        <f t="shared" si="17"/>
        <v>29</v>
      </c>
      <c r="G152" s="158">
        <f t="shared" si="18"/>
        <v>4</v>
      </c>
      <c r="H152" s="158">
        <f t="shared" si="19"/>
        <v>0</v>
      </c>
      <c r="I152" s="158">
        <f t="shared" si="20"/>
        <v>4</v>
      </c>
      <c r="J152" s="105">
        <f t="shared" si="16"/>
        <v>0.13793103448275862</v>
      </c>
      <c r="K152" s="158">
        <f t="shared" si="21"/>
        <v>0</v>
      </c>
      <c r="L152" s="88" t="s">
        <v>38</v>
      </c>
      <c r="M152" s="96">
        <v>29</v>
      </c>
      <c r="N152" s="96">
        <v>4</v>
      </c>
      <c r="O152" s="96">
        <v>0</v>
      </c>
      <c r="P152" s="96">
        <v>4</v>
      </c>
      <c r="Q152" s="108"/>
      <c r="R152" s="96"/>
      <c r="Y152" s="76"/>
      <c r="Z152" s="137"/>
      <c r="AA152" s="137"/>
      <c r="AB152" s="137"/>
      <c r="AC152" s="137"/>
      <c r="AD152" s="103"/>
      <c r="AE152" s="109"/>
      <c r="AF152" s="137"/>
      <c r="AG152" s="137"/>
      <c r="AH152" s="137"/>
      <c r="AI152" s="137"/>
      <c r="AJ152" s="103"/>
      <c r="AK152" s="109"/>
      <c r="AL152" s="137"/>
      <c r="AM152" s="137"/>
      <c r="AN152" s="137"/>
      <c r="AO152" s="137"/>
      <c r="AP152" s="103"/>
      <c r="AQ152" s="156"/>
      <c r="AR152" s="157"/>
      <c r="AS152" s="157"/>
      <c r="AT152" s="157"/>
      <c r="AU152" s="157"/>
      <c r="AV152" s="157"/>
      <c r="AW152" s="161"/>
      <c r="AX152" s="156"/>
      <c r="AY152" s="156"/>
      <c r="AZ152" s="156"/>
      <c r="BA152" s="156"/>
      <c r="BB152" s="156"/>
    </row>
    <row r="153" spans="1:54" ht="15" customHeight="1" x14ac:dyDescent="0.25">
      <c r="A153" s="144" t="str">
        <f t="shared" si="22"/>
        <v/>
      </c>
      <c r="C153" s="32">
        <v>6003</v>
      </c>
      <c r="D153" s="109" t="s">
        <v>152</v>
      </c>
      <c r="E153" s="109" t="s">
        <v>153</v>
      </c>
      <c r="F153" s="51">
        <f t="shared" si="17"/>
        <v>29</v>
      </c>
      <c r="G153" s="158">
        <f t="shared" si="18"/>
        <v>6</v>
      </c>
      <c r="H153" s="158">
        <f t="shared" si="19"/>
        <v>6</v>
      </c>
      <c r="I153" s="158">
        <f t="shared" si="20"/>
        <v>12</v>
      </c>
      <c r="J153" s="105">
        <f t="shared" si="16"/>
        <v>0.41379310344827586</v>
      </c>
      <c r="K153" s="158">
        <f t="shared" si="21"/>
        <v>0</v>
      </c>
      <c r="L153" s="101"/>
      <c r="M153" s="89"/>
      <c r="N153" s="89"/>
      <c r="O153" s="89"/>
      <c r="P153" s="89"/>
      <c r="Q153" s="107"/>
      <c r="R153" s="96"/>
      <c r="Y153" s="76" t="s">
        <v>139</v>
      </c>
      <c r="Z153" s="110">
        <v>29</v>
      </c>
      <c r="AA153" s="110">
        <v>6</v>
      </c>
      <c r="AB153" s="110">
        <v>6</v>
      </c>
      <c r="AC153" s="110">
        <v>12</v>
      </c>
      <c r="AD153" s="81">
        <v>0</v>
      </c>
      <c r="AE153" s="109"/>
      <c r="AF153" s="137"/>
      <c r="AG153" s="137"/>
      <c r="AH153" s="137"/>
      <c r="AI153" s="137"/>
      <c r="AJ153" s="103"/>
      <c r="AK153" s="109"/>
      <c r="AL153" s="137"/>
      <c r="AM153" s="137"/>
      <c r="AN153" s="137"/>
      <c r="AO153" s="137"/>
      <c r="AP153" s="103"/>
      <c r="AQ153" s="156"/>
      <c r="AR153" s="157"/>
      <c r="AS153" s="157"/>
      <c r="AT153" s="157"/>
      <c r="AU153" s="157"/>
      <c r="AV153" s="157"/>
      <c r="AW153" s="161"/>
      <c r="AX153" s="156"/>
      <c r="AY153" s="156"/>
      <c r="AZ153" s="156"/>
      <c r="BA153" s="156"/>
      <c r="BB153" s="156"/>
    </row>
    <row r="154" spans="1:54" ht="15" customHeight="1" x14ac:dyDescent="0.25">
      <c r="A154" s="144" t="str">
        <f t="shared" si="22"/>
        <v/>
      </c>
      <c r="D154" s="95" t="s">
        <v>318</v>
      </c>
      <c r="E154" s="95" t="s">
        <v>319</v>
      </c>
      <c r="F154" s="51">
        <f t="shared" si="17"/>
        <v>62</v>
      </c>
      <c r="G154" s="158">
        <f t="shared" si="18"/>
        <v>2</v>
      </c>
      <c r="H154" s="158">
        <f t="shared" si="19"/>
        <v>1</v>
      </c>
      <c r="I154" s="158">
        <f t="shared" si="20"/>
        <v>3</v>
      </c>
      <c r="J154" s="105">
        <f t="shared" si="16"/>
        <v>4.8387096774193547E-2</v>
      </c>
      <c r="K154" s="158">
        <f t="shared" si="21"/>
        <v>0</v>
      </c>
      <c r="L154" s="99" t="s">
        <v>118</v>
      </c>
      <c r="M154" s="96">
        <v>29</v>
      </c>
      <c r="N154" s="96">
        <v>2</v>
      </c>
      <c r="O154" s="96">
        <v>1</v>
      </c>
      <c r="P154" s="96">
        <v>3</v>
      </c>
      <c r="Q154" s="108" t="s">
        <v>337</v>
      </c>
      <c r="R154" s="96">
        <v>33</v>
      </c>
      <c r="Y154" s="76"/>
      <c r="Z154" s="137"/>
      <c r="AA154" s="137"/>
      <c r="AB154" s="137"/>
      <c r="AC154" s="137"/>
      <c r="AD154" s="103"/>
      <c r="AE154" s="109"/>
      <c r="AF154" s="137"/>
      <c r="AG154" s="137"/>
      <c r="AH154" s="137"/>
      <c r="AI154" s="137"/>
      <c r="AJ154" s="103"/>
      <c r="AK154" s="109"/>
      <c r="AL154" s="137"/>
      <c r="AM154" s="137"/>
      <c r="AN154" s="137"/>
      <c r="AO154" s="137"/>
      <c r="AP154" s="103"/>
      <c r="AQ154" s="156"/>
      <c r="AR154" s="157"/>
      <c r="AS154" s="157"/>
      <c r="AT154" s="157"/>
      <c r="AU154" s="157"/>
      <c r="AV154" s="157"/>
      <c r="AW154" s="161"/>
      <c r="AX154" s="156"/>
      <c r="AY154" s="156"/>
      <c r="AZ154" s="156"/>
      <c r="BA154" s="156"/>
      <c r="BB154" s="156"/>
    </row>
    <row r="155" spans="1:54" ht="15" customHeight="1" x14ac:dyDescent="0.25">
      <c r="A155" s="144" t="str">
        <f t="shared" si="22"/>
        <v/>
      </c>
      <c r="C155" s="32">
        <v>8002</v>
      </c>
      <c r="D155" s="109" t="s">
        <v>201</v>
      </c>
      <c r="E155" s="109" t="s">
        <v>202</v>
      </c>
      <c r="F155" s="51">
        <f t="shared" si="17"/>
        <v>172</v>
      </c>
      <c r="G155" s="158">
        <f t="shared" si="18"/>
        <v>9</v>
      </c>
      <c r="H155" s="158">
        <f t="shared" si="19"/>
        <v>8</v>
      </c>
      <c r="I155" s="158">
        <f t="shared" si="20"/>
        <v>17</v>
      </c>
      <c r="J155" s="105">
        <f t="shared" si="16"/>
        <v>9.8837209302325577E-2</v>
      </c>
      <c r="K155" s="158">
        <f t="shared" si="21"/>
        <v>15</v>
      </c>
      <c r="L155" s="100" t="s">
        <v>183</v>
      </c>
      <c r="M155" s="96">
        <v>29</v>
      </c>
      <c r="N155" s="96">
        <v>3</v>
      </c>
      <c r="O155" s="96">
        <v>2</v>
      </c>
      <c r="P155" s="96">
        <v>5</v>
      </c>
      <c r="Q155" s="108" t="s">
        <v>339</v>
      </c>
      <c r="R155" s="96">
        <v>33</v>
      </c>
      <c r="S155" s="45" t="s">
        <v>183</v>
      </c>
      <c r="T155" s="25">
        <v>27</v>
      </c>
      <c r="U155" s="25">
        <v>0</v>
      </c>
      <c r="V155" s="25">
        <v>2</v>
      </c>
      <c r="W155" s="25">
        <v>2</v>
      </c>
      <c r="X155" s="46">
        <v>0</v>
      </c>
      <c r="Y155" s="76" t="s">
        <v>183</v>
      </c>
      <c r="Z155" s="110">
        <v>29</v>
      </c>
      <c r="AA155" s="110">
        <v>2</v>
      </c>
      <c r="AB155" s="110">
        <v>3</v>
      </c>
      <c r="AC155" s="110">
        <v>5</v>
      </c>
      <c r="AD155" s="81">
        <v>6</v>
      </c>
      <c r="AE155" s="109" t="s">
        <v>183</v>
      </c>
      <c r="AF155" s="144">
        <v>26</v>
      </c>
      <c r="AG155" s="144">
        <v>2</v>
      </c>
      <c r="AH155" s="144">
        <v>0</v>
      </c>
      <c r="AI155" s="144">
        <v>2</v>
      </c>
      <c r="AJ155" s="81">
        <v>9</v>
      </c>
      <c r="AK155" s="109" t="s">
        <v>412</v>
      </c>
      <c r="AL155" s="144">
        <v>28</v>
      </c>
      <c r="AM155" s="144">
        <v>2</v>
      </c>
      <c r="AN155" s="144">
        <v>1</v>
      </c>
      <c r="AO155" s="144">
        <v>3</v>
      </c>
      <c r="AP155" s="81">
        <v>0</v>
      </c>
      <c r="AQ155" s="156"/>
      <c r="AR155" s="157"/>
      <c r="AS155" s="157"/>
      <c r="AT155" s="157"/>
      <c r="AU155" s="157"/>
      <c r="AV155" s="157"/>
      <c r="AW155" s="161"/>
      <c r="AX155" s="156"/>
      <c r="AY155" s="156"/>
      <c r="AZ155" s="156"/>
      <c r="BA155" s="156"/>
      <c r="BB155" s="156"/>
    </row>
    <row r="156" spans="1:54" ht="15" customHeight="1" x14ac:dyDescent="0.25">
      <c r="A156" s="144" t="str">
        <f t="shared" si="22"/>
        <v/>
      </c>
      <c r="C156" s="144">
        <v>5019</v>
      </c>
      <c r="D156" s="137" t="s">
        <v>43</v>
      </c>
      <c r="E156" s="137" t="s">
        <v>321</v>
      </c>
      <c r="F156" s="51">
        <f t="shared" si="17"/>
        <v>55</v>
      </c>
      <c r="G156" s="158">
        <f t="shared" si="18"/>
        <v>1</v>
      </c>
      <c r="H156" s="158">
        <f t="shared" si="19"/>
        <v>4</v>
      </c>
      <c r="I156" s="158">
        <f t="shared" si="20"/>
        <v>5</v>
      </c>
      <c r="J156" s="105">
        <f t="shared" si="16"/>
        <v>9.0909090909090912E-2</v>
      </c>
      <c r="K156" s="158">
        <f t="shared" si="21"/>
        <v>3</v>
      </c>
      <c r="L156" s="99" t="s">
        <v>118</v>
      </c>
      <c r="M156" s="96">
        <v>29</v>
      </c>
      <c r="N156" s="96">
        <v>1</v>
      </c>
      <c r="O156" s="96">
        <v>2</v>
      </c>
      <c r="P156" s="96">
        <v>3</v>
      </c>
      <c r="Q156" s="107"/>
      <c r="R156" s="96"/>
      <c r="Y156" s="76"/>
      <c r="Z156" s="144"/>
      <c r="AA156" s="144"/>
      <c r="AB156" s="144"/>
      <c r="AC156" s="144"/>
      <c r="AE156" s="109" t="s">
        <v>118</v>
      </c>
      <c r="AF156" s="137">
        <v>26</v>
      </c>
      <c r="AG156" s="137">
        <v>0</v>
      </c>
      <c r="AH156" s="137">
        <v>2</v>
      </c>
      <c r="AI156" s="137">
        <v>2</v>
      </c>
      <c r="AJ156" s="103">
        <v>3</v>
      </c>
      <c r="AK156" s="109"/>
      <c r="AL156" s="137"/>
      <c r="AM156" s="137"/>
      <c r="AN156" s="137"/>
      <c r="AO156" s="137"/>
      <c r="AP156" s="103"/>
      <c r="AQ156" s="156"/>
      <c r="AR156" s="157"/>
      <c r="AS156" s="157"/>
      <c r="AT156" s="157"/>
      <c r="AU156" s="157"/>
      <c r="AV156" s="157"/>
      <c r="AW156" s="161"/>
      <c r="AX156" s="156"/>
      <c r="AY156" s="156"/>
      <c r="AZ156" s="156"/>
      <c r="BA156" s="156"/>
      <c r="BB156" s="156"/>
    </row>
    <row r="157" spans="1:54" ht="15" customHeight="1" x14ac:dyDescent="0.25">
      <c r="A157" s="144" t="str">
        <f t="shared" si="22"/>
        <v/>
      </c>
      <c r="C157" s="32">
        <v>6005</v>
      </c>
      <c r="D157" s="109" t="s">
        <v>70</v>
      </c>
      <c r="E157" s="109" t="s">
        <v>147</v>
      </c>
      <c r="F157" s="51">
        <f t="shared" si="17"/>
        <v>29</v>
      </c>
      <c r="G157" s="158">
        <f t="shared" si="18"/>
        <v>2</v>
      </c>
      <c r="H157" s="158">
        <f t="shared" si="19"/>
        <v>0</v>
      </c>
      <c r="I157" s="158">
        <f t="shared" si="20"/>
        <v>2</v>
      </c>
      <c r="J157" s="105">
        <f t="shared" si="16"/>
        <v>6.8965517241379309E-2</v>
      </c>
      <c r="K157" s="158">
        <f t="shared" si="21"/>
        <v>0</v>
      </c>
      <c r="L157" s="101"/>
      <c r="M157" s="89"/>
      <c r="N157" s="89"/>
      <c r="O157" s="89"/>
      <c r="P157" s="89"/>
      <c r="Q157" s="107"/>
      <c r="R157" s="96"/>
      <c r="Y157" s="76" t="s">
        <v>139</v>
      </c>
      <c r="Z157" s="110">
        <v>29</v>
      </c>
      <c r="AA157" s="110">
        <v>2</v>
      </c>
      <c r="AB157" s="110">
        <v>0</v>
      </c>
      <c r="AC157" s="110">
        <v>2</v>
      </c>
      <c r="AD157" s="81">
        <v>0</v>
      </c>
      <c r="AE157" s="109"/>
      <c r="AF157" s="137"/>
      <c r="AG157" s="137"/>
      <c r="AH157" s="137"/>
      <c r="AI157" s="137"/>
      <c r="AJ157" s="103"/>
      <c r="AK157" s="109"/>
      <c r="AL157" s="137"/>
      <c r="AM157" s="137"/>
      <c r="AN157" s="137"/>
      <c r="AO157" s="137"/>
      <c r="AP157" s="103"/>
      <c r="AQ157" s="156"/>
      <c r="AR157" s="157"/>
      <c r="AS157" s="157"/>
      <c r="AT157" s="157"/>
      <c r="AU157" s="157"/>
      <c r="AV157" s="157"/>
      <c r="AW157" s="161"/>
      <c r="AX157" s="156"/>
      <c r="AY157" s="156"/>
      <c r="AZ157" s="156"/>
      <c r="BA157" s="156"/>
      <c r="BB157" s="156"/>
    </row>
    <row r="158" spans="1:54" ht="15" customHeight="1" x14ac:dyDescent="0.25">
      <c r="A158" s="144" t="str">
        <f t="shared" si="22"/>
        <v/>
      </c>
      <c r="C158" s="127">
        <v>4021</v>
      </c>
      <c r="D158" s="126" t="s">
        <v>22</v>
      </c>
      <c r="E158" s="126" t="s">
        <v>421</v>
      </c>
      <c r="F158" s="51">
        <f t="shared" si="17"/>
        <v>28</v>
      </c>
      <c r="G158" s="158">
        <f t="shared" si="18"/>
        <v>19</v>
      </c>
      <c r="H158" s="158">
        <f t="shared" si="19"/>
        <v>15</v>
      </c>
      <c r="I158" s="158">
        <f t="shared" si="20"/>
        <v>34</v>
      </c>
      <c r="J158" s="105">
        <f t="shared" si="16"/>
        <v>1.2142857142857142</v>
      </c>
      <c r="K158" s="158">
        <f t="shared" si="21"/>
        <v>3</v>
      </c>
      <c r="L158" s="101"/>
      <c r="M158" s="89"/>
      <c r="N158" s="89"/>
      <c r="O158" s="89"/>
      <c r="P158" s="89"/>
      <c r="Q158" s="107"/>
      <c r="R158" s="89"/>
      <c r="Y158" s="76"/>
      <c r="Z158" s="110"/>
      <c r="AA158" s="110"/>
      <c r="AB158" s="110"/>
      <c r="AC158" s="110"/>
      <c r="AE158" s="109"/>
      <c r="AK158" s="109" t="s">
        <v>413</v>
      </c>
      <c r="AL158" s="110">
        <v>28</v>
      </c>
      <c r="AM158" s="110">
        <v>19</v>
      </c>
      <c r="AN158" s="110">
        <v>15</v>
      </c>
      <c r="AO158" s="110">
        <v>34</v>
      </c>
      <c r="AP158" s="81">
        <v>3</v>
      </c>
      <c r="AQ158" s="156"/>
      <c r="AR158" s="157"/>
      <c r="AS158" s="157"/>
      <c r="AT158" s="157"/>
      <c r="AU158" s="157"/>
      <c r="AV158" s="157"/>
      <c r="AW158" s="161"/>
      <c r="AX158" s="156"/>
      <c r="AY158" s="156"/>
      <c r="AZ158" s="156"/>
      <c r="BA158" s="156"/>
      <c r="BB158" s="156"/>
    </row>
    <row r="159" spans="1:54" ht="15" customHeight="1" x14ac:dyDescent="0.25">
      <c r="A159" s="144" t="str">
        <f t="shared" si="22"/>
        <v/>
      </c>
      <c r="C159" s="144">
        <v>3001</v>
      </c>
      <c r="D159" s="137" t="s">
        <v>16</v>
      </c>
      <c r="E159" s="137" t="s">
        <v>77</v>
      </c>
      <c r="F159" s="51">
        <f t="shared" si="17"/>
        <v>89</v>
      </c>
      <c r="G159" s="158">
        <f t="shared" si="18"/>
        <v>1</v>
      </c>
      <c r="H159" s="158">
        <f t="shared" si="19"/>
        <v>2</v>
      </c>
      <c r="I159" s="158">
        <f t="shared" si="20"/>
        <v>3</v>
      </c>
      <c r="J159" s="105">
        <f t="shared" si="16"/>
        <v>3.3707865168539325E-2</v>
      </c>
      <c r="K159" s="158">
        <f t="shared" si="21"/>
        <v>0</v>
      </c>
      <c r="L159" s="88"/>
      <c r="M159" s="89"/>
      <c r="N159" s="89"/>
      <c r="O159" s="89"/>
      <c r="P159" s="89"/>
      <c r="Q159" s="107" t="s">
        <v>337</v>
      </c>
      <c r="R159" s="96">
        <v>33</v>
      </c>
      <c r="S159" s="45" t="s">
        <v>264</v>
      </c>
      <c r="T159" s="25">
        <v>27</v>
      </c>
      <c r="U159" s="25">
        <v>1</v>
      </c>
      <c r="V159" s="25">
        <v>2</v>
      </c>
      <c r="W159" s="25">
        <v>3</v>
      </c>
      <c r="X159" s="46">
        <v>0</v>
      </c>
      <c r="Y159" s="76" t="s">
        <v>66</v>
      </c>
      <c r="Z159" s="110">
        <v>29</v>
      </c>
      <c r="AA159" s="110">
        <v>0</v>
      </c>
      <c r="AB159" s="110">
        <v>0</v>
      </c>
      <c r="AC159" s="110">
        <v>0</v>
      </c>
      <c r="AD159" s="81">
        <v>0</v>
      </c>
      <c r="AE159" s="109"/>
      <c r="AF159" s="137"/>
      <c r="AG159" s="137"/>
      <c r="AH159" s="137"/>
      <c r="AI159" s="137"/>
      <c r="AJ159" s="103"/>
      <c r="AK159" s="109"/>
      <c r="AL159" s="137"/>
      <c r="AM159" s="137"/>
      <c r="AN159" s="137"/>
      <c r="AO159" s="137"/>
      <c r="AP159" s="103"/>
      <c r="AQ159" s="156"/>
      <c r="AR159" s="157"/>
      <c r="AS159" s="157"/>
      <c r="AT159" s="157"/>
      <c r="AU159" s="157"/>
      <c r="AV159" s="157"/>
      <c r="AW159" s="161"/>
      <c r="AX159" s="156"/>
      <c r="AY159" s="156"/>
      <c r="AZ159" s="156"/>
      <c r="BA159" s="156"/>
      <c r="BB159" s="156"/>
    </row>
    <row r="160" spans="1:54" ht="15" customHeight="1" x14ac:dyDescent="0.25">
      <c r="A160" s="144" t="str">
        <f t="shared" si="22"/>
        <v/>
      </c>
      <c r="C160" s="32">
        <v>4001</v>
      </c>
      <c r="D160" s="109" t="s">
        <v>108</v>
      </c>
      <c r="E160" s="109" t="s">
        <v>109</v>
      </c>
      <c r="F160" s="51">
        <f t="shared" si="17"/>
        <v>83</v>
      </c>
      <c r="G160" s="158">
        <f t="shared" si="18"/>
        <v>6</v>
      </c>
      <c r="H160" s="158">
        <f t="shared" si="19"/>
        <v>11</v>
      </c>
      <c r="I160" s="158">
        <f t="shared" si="20"/>
        <v>17</v>
      </c>
      <c r="J160" s="105">
        <f t="shared" si="16"/>
        <v>0.20481927710843373</v>
      </c>
      <c r="K160" s="158">
        <f t="shared" si="21"/>
        <v>9</v>
      </c>
      <c r="L160" s="101"/>
      <c r="M160" s="89"/>
      <c r="N160" s="89"/>
      <c r="O160" s="89"/>
      <c r="P160" s="89"/>
      <c r="Q160" s="107"/>
      <c r="R160" s="96"/>
      <c r="Y160" s="76" t="s">
        <v>91</v>
      </c>
      <c r="Z160" s="110">
        <v>29</v>
      </c>
      <c r="AA160" s="110">
        <v>1</v>
      </c>
      <c r="AB160" s="110">
        <v>7</v>
      </c>
      <c r="AC160" s="110">
        <v>8</v>
      </c>
      <c r="AD160" s="81">
        <v>3</v>
      </c>
      <c r="AE160" s="109" t="s">
        <v>91</v>
      </c>
      <c r="AF160" s="144">
        <v>26</v>
      </c>
      <c r="AG160" s="144">
        <v>1</v>
      </c>
      <c r="AH160" s="144">
        <v>2</v>
      </c>
      <c r="AI160" s="144">
        <v>3</v>
      </c>
      <c r="AJ160" s="81">
        <v>3</v>
      </c>
      <c r="AK160" s="109" t="s">
        <v>413</v>
      </c>
      <c r="AL160" s="144">
        <v>28</v>
      </c>
      <c r="AM160" s="144">
        <v>4</v>
      </c>
      <c r="AN160" s="144">
        <v>2</v>
      </c>
      <c r="AO160" s="144">
        <v>6</v>
      </c>
      <c r="AP160" s="81">
        <v>3</v>
      </c>
      <c r="AQ160" s="156"/>
      <c r="AR160" s="157"/>
      <c r="AS160" s="157"/>
      <c r="AT160" s="157"/>
      <c r="AU160" s="157"/>
      <c r="AV160" s="157"/>
      <c r="AW160" s="161"/>
      <c r="AX160" s="156"/>
      <c r="AY160" s="156"/>
      <c r="AZ160" s="156"/>
      <c r="BA160" s="156"/>
      <c r="BB160" s="156"/>
    </row>
    <row r="161" spans="1:54" ht="15" customHeight="1" x14ac:dyDescent="0.25">
      <c r="A161" s="144" t="str">
        <f t="shared" si="22"/>
        <v/>
      </c>
      <c r="C161" s="32">
        <v>4002</v>
      </c>
      <c r="D161" s="109" t="s">
        <v>104</v>
      </c>
      <c r="E161" s="109" t="s">
        <v>105</v>
      </c>
      <c r="F161" s="51">
        <f t="shared" si="17"/>
        <v>103</v>
      </c>
      <c r="G161" s="158">
        <f t="shared" si="18"/>
        <v>8</v>
      </c>
      <c r="H161" s="158">
        <f t="shared" si="19"/>
        <v>6</v>
      </c>
      <c r="I161" s="158">
        <f t="shared" si="20"/>
        <v>14</v>
      </c>
      <c r="J161" s="105">
        <f t="shared" si="16"/>
        <v>0.13592233009708737</v>
      </c>
      <c r="K161" s="158">
        <f t="shared" si="21"/>
        <v>3</v>
      </c>
      <c r="L161" s="101"/>
      <c r="M161" s="89"/>
      <c r="N161" s="89"/>
      <c r="O161" s="89"/>
      <c r="P161" s="89"/>
      <c r="Q161" s="107"/>
      <c r="R161" s="96"/>
      <c r="Y161" s="76" t="s">
        <v>91</v>
      </c>
      <c r="Z161" s="110">
        <v>29</v>
      </c>
      <c r="AA161" s="110">
        <v>1</v>
      </c>
      <c r="AB161" s="110">
        <v>2</v>
      </c>
      <c r="AC161" s="110">
        <v>3</v>
      </c>
      <c r="AD161" s="81">
        <v>0</v>
      </c>
      <c r="AE161" s="109" t="s">
        <v>91</v>
      </c>
      <c r="AF161" s="110">
        <v>26</v>
      </c>
      <c r="AG161" s="110">
        <v>6</v>
      </c>
      <c r="AH161" s="110">
        <v>1</v>
      </c>
      <c r="AI161" s="110">
        <v>7</v>
      </c>
      <c r="AJ161" s="81">
        <v>3</v>
      </c>
      <c r="AK161" s="109" t="s">
        <v>413</v>
      </c>
      <c r="AL161" s="110">
        <v>28</v>
      </c>
      <c r="AM161" s="110">
        <v>1</v>
      </c>
      <c r="AN161" s="110">
        <v>3</v>
      </c>
      <c r="AO161" s="110">
        <v>4</v>
      </c>
      <c r="AP161" s="81">
        <v>0</v>
      </c>
      <c r="AQ161" s="156"/>
      <c r="AR161" s="157"/>
      <c r="AS161" s="157"/>
      <c r="AT161" s="157"/>
      <c r="AU161" s="157"/>
      <c r="AV161" s="157"/>
      <c r="AW161" s="161" t="str">
        <f>INDEX(PlayerTable!C:C,MATCH(C161,PlayerTable!E:E,0))</f>
        <v>Flying Moose</v>
      </c>
      <c r="AX161" s="156">
        <f>COUNT(Goalies!J$53:J$80)</f>
        <v>20</v>
      </c>
      <c r="AY161" s="156">
        <f>INDEX(PlayerTable!I:I,MATCH(C161,PlayerTable!E:E,0))</f>
        <v>0</v>
      </c>
      <c r="AZ161" s="156">
        <f>INDEX(PlayerTable!J:J,MATCH(C161,PlayerTable!E:E,0))</f>
        <v>0</v>
      </c>
      <c r="BA161" s="156">
        <f>INDEX(PlayerTable!K:K,MATCH(C161,PlayerTable!E:E,0))</f>
        <v>0</v>
      </c>
      <c r="BB161" s="156">
        <f>IF(INDEX(PlayerTable!L:L,MATCH(C161,PlayerTable!E:E,0))="", 0, INDEX(PlayerTable!L:L,MATCH(C161,PlayerTable!E:E,0)))</f>
        <v>0</v>
      </c>
    </row>
    <row r="162" spans="1:54" ht="15" customHeight="1" x14ac:dyDescent="0.25">
      <c r="A162" s="144" t="str">
        <f t="shared" si="22"/>
        <v/>
      </c>
      <c r="C162" s="32">
        <v>2002</v>
      </c>
      <c r="D162" s="109" t="s">
        <v>59</v>
      </c>
      <c r="E162" s="109" t="s">
        <v>60</v>
      </c>
      <c r="F162" s="51">
        <f t="shared" si="17"/>
        <v>144</v>
      </c>
      <c r="G162" s="158">
        <f t="shared" si="18"/>
        <v>13</v>
      </c>
      <c r="H162" s="158">
        <f t="shared" si="19"/>
        <v>7</v>
      </c>
      <c r="I162" s="158">
        <f t="shared" si="20"/>
        <v>20</v>
      </c>
      <c r="J162" s="105">
        <f t="shared" si="16"/>
        <v>0.1388888888888889</v>
      </c>
      <c r="K162" s="158">
        <f t="shared" si="21"/>
        <v>0</v>
      </c>
      <c r="L162" s="88" t="s">
        <v>39</v>
      </c>
      <c r="M162" s="96">
        <v>29</v>
      </c>
      <c r="N162" s="96">
        <v>11</v>
      </c>
      <c r="O162" s="96">
        <v>3</v>
      </c>
      <c r="P162" s="96">
        <v>14</v>
      </c>
      <c r="Q162" s="108" t="s">
        <v>39</v>
      </c>
      <c r="R162" s="96">
        <v>33</v>
      </c>
      <c r="S162" s="45" t="s">
        <v>39</v>
      </c>
      <c r="T162" s="25">
        <v>27</v>
      </c>
      <c r="U162" s="25">
        <v>2</v>
      </c>
      <c r="V162" s="25">
        <v>4</v>
      </c>
      <c r="W162" s="25">
        <v>6</v>
      </c>
      <c r="X162" s="46">
        <v>0</v>
      </c>
      <c r="Y162" s="76" t="s">
        <v>39</v>
      </c>
      <c r="Z162" s="110">
        <v>29</v>
      </c>
      <c r="AA162" s="110">
        <v>0</v>
      </c>
      <c r="AB162" s="110">
        <v>0</v>
      </c>
      <c r="AC162" s="110">
        <v>0</v>
      </c>
      <c r="AD162" s="81">
        <v>0</v>
      </c>
      <c r="AE162" s="109" t="s">
        <v>39</v>
      </c>
      <c r="AF162" s="137">
        <v>26</v>
      </c>
      <c r="AG162" s="137">
        <v>0</v>
      </c>
      <c r="AH162" s="137">
        <v>0</v>
      </c>
      <c r="AI162" s="137">
        <v>0</v>
      </c>
      <c r="AJ162" s="103">
        <v>0</v>
      </c>
      <c r="AK162" s="109"/>
      <c r="AL162" s="137"/>
      <c r="AM162" s="137"/>
      <c r="AN162" s="137"/>
      <c r="AO162" s="137"/>
      <c r="AP162" s="103"/>
      <c r="AQ162" s="156"/>
      <c r="AR162" s="157"/>
      <c r="AS162" s="157"/>
      <c r="AT162" s="157"/>
      <c r="AU162" s="157"/>
      <c r="AV162" s="157"/>
      <c r="AW162" s="161"/>
      <c r="AX162" s="156"/>
      <c r="AY162" s="156"/>
      <c r="AZ162" s="156"/>
      <c r="BA162" s="156"/>
      <c r="BB162" s="156"/>
    </row>
    <row r="163" spans="1:54" ht="15" customHeight="1" x14ac:dyDescent="0.25">
      <c r="A163" s="144" t="str">
        <f t="shared" si="22"/>
        <v/>
      </c>
      <c r="C163" s="32">
        <v>4003</v>
      </c>
      <c r="D163" s="137" t="s">
        <v>111</v>
      </c>
      <c r="E163" s="137" t="s">
        <v>112</v>
      </c>
      <c r="F163" s="51">
        <f t="shared" si="17"/>
        <v>83</v>
      </c>
      <c r="G163" s="158">
        <f t="shared" si="18"/>
        <v>5</v>
      </c>
      <c r="H163" s="158">
        <f t="shared" si="19"/>
        <v>9</v>
      </c>
      <c r="I163" s="158">
        <f t="shared" si="20"/>
        <v>14</v>
      </c>
      <c r="J163" s="105">
        <f t="shared" si="16"/>
        <v>0.16867469879518071</v>
      </c>
      <c r="K163" s="158">
        <f t="shared" si="21"/>
        <v>3</v>
      </c>
      <c r="L163" s="101"/>
      <c r="M163" s="89"/>
      <c r="N163" s="89"/>
      <c r="O163" s="89"/>
      <c r="P163" s="89"/>
      <c r="Q163" s="107"/>
      <c r="R163" s="96"/>
      <c r="Y163" s="76" t="s">
        <v>91</v>
      </c>
      <c r="Z163" s="144">
        <v>29</v>
      </c>
      <c r="AA163" s="144">
        <v>1</v>
      </c>
      <c r="AB163" s="144">
        <v>3</v>
      </c>
      <c r="AC163" s="144">
        <v>4</v>
      </c>
      <c r="AD163" s="81">
        <v>3</v>
      </c>
      <c r="AE163" s="109" t="s">
        <v>91</v>
      </c>
      <c r="AF163" s="144">
        <v>26</v>
      </c>
      <c r="AG163" s="144">
        <v>4</v>
      </c>
      <c r="AH163" s="144">
        <v>3</v>
      </c>
      <c r="AI163" s="144">
        <v>7</v>
      </c>
      <c r="AJ163" s="81">
        <v>0</v>
      </c>
      <c r="AK163" s="109" t="s">
        <v>413</v>
      </c>
      <c r="AL163" s="144">
        <v>28</v>
      </c>
      <c r="AM163" s="144">
        <v>0</v>
      </c>
      <c r="AN163" s="144">
        <v>3</v>
      </c>
      <c r="AO163" s="144">
        <v>3</v>
      </c>
      <c r="AP163" s="81">
        <v>0</v>
      </c>
      <c r="AQ163" s="156"/>
      <c r="AR163" s="157"/>
      <c r="AS163" s="157"/>
      <c r="AT163" s="157"/>
      <c r="AU163" s="157"/>
      <c r="AV163" s="157"/>
      <c r="AW163" s="161"/>
      <c r="AX163" s="156"/>
      <c r="AY163" s="156"/>
      <c r="AZ163" s="156"/>
      <c r="BA163" s="156"/>
      <c r="BB163" s="156"/>
    </row>
    <row r="164" spans="1:54" ht="15" customHeight="1" x14ac:dyDescent="0.25">
      <c r="A164" s="144" t="str">
        <f t="shared" si="22"/>
        <v/>
      </c>
      <c r="C164" s="32">
        <v>8003</v>
      </c>
      <c r="D164" s="137" t="s">
        <v>53</v>
      </c>
      <c r="E164" s="137" t="s">
        <v>187</v>
      </c>
      <c r="F164" s="51">
        <f t="shared" si="17"/>
        <v>110</v>
      </c>
      <c r="G164" s="158">
        <f t="shared" si="18"/>
        <v>24</v>
      </c>
      <c r="H164" s="158">
        <f t="shared" si="19"/>
        <v>12</v>
      </c>
      <c r="I164" s="158">
        <f t="shared" si="20"/>
        <v>36</v>
      </c>
      <c r="J164" s="105">
        <f t="shared" si="16"/>
        <v>0.32727272727272727</v>
      </c>
      <c r="K164" s="158">
        <f t="shared" si="21"/>
        <v>3</v>
      </c>
      <c r="L164" s="88"/>
      <c r="M164" s="89"/>
      <c r="N164" s="89"/>
      <c r="O164" s="89"/>
      <c r="P164" s="89"/>
      <c r="Q164" s="107"/>
      <c r="R164" s="96"/>
      <c r="S164" s="45" t="s">
        <v>183</v>
      </c>
      <c r="T164" s="25">
        <v>27</v>
      </c>
      <c r="U164" s="25">
        <v>6</v>
      </c>
      <c r="V164" s="25">
        <v>4</v>
      </c>
      <c r="W164" s="25">
        <v>10</v>
      </c>
      <c r="X164" s="46">
        <v>0</v>
      </c>
      <c r="Y164" s="76" t="s">
        <v>183</v>
      </c>
      <c r="Z164" s="144">
        <v>29</v>
      </c>
      <c r="AA164" s="144">
        <v>14</v>
      </c>
      <c r="AB164" s="144">
        <v>4</v>
      </c>
      <c r="AC164" s="144">
        <v>18</v>
      </c>
      <c r="AD164" s="81">
        <v>0</v>
      </c>
      <c r="AE164" s="109" t="s">
        <v>183</v>
      </c>
      <c r="AF164" s="144">
        <v>26</v>
      </c>
      <c r="AG164" s="144">
        <v>2</v>
      </c>
      <c r="AH164" s="144">
        <v>3</v>
      </c>
      <c r="AI164" s="144">
        <v>5</v>
      </c>
      <c r="AJ164" s="81">
        <v>0</v>
      </c>
      <c r="AK164" s="109" t="s">
        <v>412</v>
      </c>
      <c r="AL164" s="144">
        <v>28</v>
      </c>
      <c r="AM164" s="144">
        <v>2</v>
      </c>
      <c r="AN164" s="144">
        <v>1</v>
      </c>
      <c r="AO164" s="144">
        <v>3</v>
      </c>
      <c r="AP164" s="81">
        <v>3</v>
      </c>
      <c r="AQ164" s="156"/>
      <c r="AR164" s="157"/>
      <c r="AS164" s="157"/>
      <c r="AT164" s="157"/>
      <c r="AU164" s="157"/>
      <c r="AV164" s="157"/>
      <c r="AW164" s="161"/>
      <c r="AX164" s="156"/>
      <c r="AY164" s="156"/>
      <c r="AZ164" s="156"/>
      <c r="BA164" s="156"/>
      <c r="BB164" s="156"/>
    </row>
    <row r="165" spans="1:54" ht="15" customHeight="1" x14ac:dyDescent="0.25">
      <c r="A165" s="144" t="str">
        <f t="shared" si="22"/>
        <v/>
      </c>
      <c r="D165" s="95" t="s">
        <v>300</v>
      </c>
      <c r="E165" s="95" t="s">
        <v>301</v>
      </c>
      <c r="F165" s="51">
        <f t="shared" si="17"/>
        <v>62</v>
      </c>
      <c r="G165" s="158">
        <f t="shared" si="18"/>
        <v>26</v>
      </c>
      <c r="H165" s="158">
        <f t="shared" si="19"/>
        <v>17</v>
      </c>
      <c r="I165" s="158">
        <f t="shared" si="20"/>
        <v>43</v>
      </c>
      <c r="J165" s="105">
        <f t="shared" si="16"/>
        <v>0.69354838709677424</v>
      </c>
      <c r="K165" s="158">
        <f t="shared" si="21"/>
        <v>0</v>
      </c>
      <c r="L165" s="88" t="s">
        <v>39</v>
      </c>
      <c r="M165" s="96">
        <v>29</v>
      </c>
      <c r="N165" s="96">
        <v>26</v>
      </c>
      <c r="O165" s="96">
        <v>17</v>
      </c>
      <c r="P165" s="96">
        <v>43</v>
      </c>
      <c r="Q165" s="108" t="s">
        <v>39</v>
      </c>
      <c r="R165" s="96">
        <v>33</v>
      </c>
      <c r="Y165" s="76"/>
      <c r="Z165" s="137"/>
      <c r="AA165" s="137"/>
      <c r="AB165" s="137"/>
      <c r="AC165" s="137"/>
      <c r="AD165" s="103"/>
      <c r="AE165" s="109"/>
      <c r="AF165" s="137"/>
      <c r="AG165" s="137"/>
      <c r="AH165" s="137"/>
      <c r="AI165" s="137"/>
      <c r="AJ165" s="103"/>
      <c r="AK165" s="109"/>
      <c r="AL165" s="137"/>
      <c r="AM165" s="137"/>
      <c r="AN165" s="137"/>
      <c r="AO165" s="137"/>
      <c r="AP165" s="103"/>
      <c r="AQ165" s="156"/>
      <c r="AR165" s="157"/>
      <c r="AS165" s="157"/>
      <c r="AT165" s="157"/>
      <c r="AU165" s="157"/>
      <c r="AV165" s="157"/>
      <c r="AW165" s="161"/>
      <c r="AX165" s="156"/>
      <c r="AY165" s="156"/>
      <c r="AZ165" s="156"/>
      <c r="BA165" s="156"/>
      <c r="BB165" s="156"/>
    </row>
    <row r="166" spans="1:54" ht="15" customHeight="1" x14ac:dyDescent="0.25">
      <c r="A166" s="144" t="str">
        <f t="shared" ref="A166:A197" si="23">IF(AND(ISTEXT(L166), ISTEXT(Q166), ISTEXT(S166), ISTEXT(Y166), ISTEXT(AE166),ISTEXT(AK166),ISTEXT(AQ166)),"Yes", "")</f>
        <v/>
      </c>
      <c r="C166" s="144"/>
      <c r="D166" s="95" t="s">
        <v>309</v>
      </c>
      <c r="E166" s="95" t="s">
        <v>310</v>
      </c>
      <c r="F166" s="51">
        <f t="shared" si="17"/>
        <v>62</v>
      </c>
      <c r="G166" s="158">
        <f t="shared" si="18"/>
        <v>1</v>
      </c>
      <c r="H166" s="158">
        <f t="shared" si="19"/>
        <v>1</v>
      </c>
      <c r="I166" s="158">
        <f t="shared" si="20"/>
        <v>2</v>
      </c>
      <c r="J166" s="105">
        <f t="shared" si="16"/>
        <v>3.2258064516129031E-2</v>
      </c>
      <c r="K166" s="158">
        <f t="shared" si="21"/>
        <v>0</v>
      </c>
      <c r="L166" s="88" t="s">
        <v>271</v>
      </c>
      <c r="M166" s="96">
        <v>29</v>
      </c>
      <c r="N166" s="96">
        <v>1</v>
      </c>
      <c r="O166" s="96">
        <v>1</v>
      </c>
      <c r="P166" s="96">
        <v>2</v>
      </c>
      <c r="Q166" s="108" t="s">
        <v>271</v>
      </c>
      <c r="R166" s="96">
        <v>33</v>
      </c>
      <c r="Y166" s="76"/>
      <c r="Z166" s="137"/>
      <c r="AA166" s="137"/>
      <c r="AB166" s="137"/>
      <c r="AC166" s="137"/>
      <c r="AD166" s="103"/>
      <c r="AE166" s="109"/>
      <c r="AF166" s="137"/>
      <c r="AG166" s="137"/>
      <c r="AH166" s="137"/>
      <c r="AI166" s="137"/>
      <c r="AJ166" s="103"/>
      <c r="AK166" s="109"/>
      <c r="AL166" s="137"/>
      <c r="AM166" s="137"/>
      <c r="AN166" s="137"/>
      <c r="AO166" s="137"/>
      <c r="AP166" s="103"/>
      <c r="AQ166" s="156"/>
      <c r="AR166" s="157"/>
      <c r="AS166" s="157"/>
      <c r="AT166" s="157"/>
      <c r="AU166" s="157"/>
      <c r="AV166" s="157"/>
      <c r="AW166" s="161"/>
      <c r="AX166" s="156"/>
      <c r="AY166" s="156"/>
      <c r="AZ166" s="156"/>
      <c r="BA166" s="156"/>
      <c r="BB166" s="156"/>
    </row>
    <row r="167" spans="1:54" ht="15" customHeight="1" x14ac:dyDescent="0.25">
      <c r="A167" s="144" t="str">
        <f t="shared" si="23"/>
        <v/>
      </c>
      <c r="C167" s="32">
        <v>4017</v>
      </c>
      <c r="D167" s="109" t="s">
        <v>370</v>
      </c>
      <c r="E167" s="109" t="s">
        <v>371</v>
      </c>
      <c r="F167" s="51">
        <f t="shared" si="17"/>
        <v>26</v>
      </c>
      <c r="G167" s="158">
        <f t="shared" si="18"/>
        <v>18</v>
      </c>
      <c r="H167" s="158">
        <f t="shared" si="19"/>
        <v>3</v>
      </c>
      <c r="I167" s="158">
        <f t="shared" si="20"/>
        <v>21</v>
      </c>
      <c r="J167" s="105">
        <f t="shared" si="16"/>
        <v>0.80769230769230771</v>
      </c>
      <c r="K167" s="158">
        <f t="shared" si="21"/>
        <v>18</v>
      </c>
      <c r="L167" s="101"/>
      <c r="M167" s="89"/>
      <c r="N167" s="89"/>
      <c r="O167" s="89"/>
      <c r="P167" s="89"/>
      <c r="Q167" s="107"/>
      <c r="R167" s="96"/>
      <c r="Y167" s="76"/>
      <c r="Z167" s="110"/>
      <c r="AA167" s="110"/>
      <c r="AB167" s="110"/>
      <c r="AC167" s="110"/>
      <c r="AE167" s="109" t="s">
        <v>91</v>
      </c>
      <c r="AF167" s="137">
        <v>26</v>
      </c>
      <c r="AG167" s="137">
        <v>18</v>
      </c>
      <c r="AH167" s="137">
        <v>3</v>
      </c>
      <c r="AI167" s="137">
        <v>21</v>
      </c>
      <c r="AJ167" s="103">
        <v>18</v>
      </c>
      <c r="AK167" s="109"/>
      <c r="AL167" s="137"/>
      <c r="AM167" s="137"/>
      <c r="AN167" s="137"/>
      <c r="AO167" s="137"/>
      <c r="AP167" s="103"/>
      <c r="AQ167" s="156"/>
      <c r="AR167" s="157"/>
      <c r="AS167" s="157"/>
      <c r="AT167" s="157"/>
      <c r="AU167" s="157"/>
      <c r="AV167" s="157"/>
      <c r="AW167" s="161"/>
      <c r="AX167" s="156"/>
      <c r="AY167" s="156"/>
      <c r="AZ167" s="156"/>
      <c r="BA167" s="156"/>
      <c r="BB167" s="156"/>
    </row>
    <row r="168" spans="1:54" ht="15" customHeight="1" x14ac:dyDescent="0.25">
      <c r="A168" s="144" t="str">
        <f t="shared" si="23"/>
        <v/>
      </c>
      <c r="C168" s="32">
        <v>7022</v>
      </c>
      <c r="D168" s="126" t="s">
        <v>32</v>
      </c>
      <c r="E168" s="126" t="s">
        <v>454</v>
      </c>
      <c r="F168" s="51">
        <f t="shared" si="17"/>
        <v>7</v>
      </c>
      <c r="G168" s="158">
        <f t="shared" si="18"/>
        <v>2</v>
      </c>
      <c r="H168" s="158">
        <f t="shared" si="19"/>
        <v>1</v>
      </c>
      <c r="I168" s="158">
        <f t="shared" si="20"/>
        <v>3</v>
      </c>
      <c r="J168" s="105">
        <f t="shared" si="16"/>
        <v>0.42857142857142855</v>
      </c>
      <c r="K168" s="158">
        <f t="shared" si="21"/>
        <v>0</v>
      </c>
      <c r="L168" s="101"/>
      <c r="M168" s="89"/>
      <c r="N168" s="89"/>
      <c r="O168" s="89"/>
      <c r="P168" s="89"/>
      <c r="Q168" s="107"/>
      <c r="R168" s="89"/>
      <c r="Y168" s="76"/>
      <c r="Z168" s="144"/>
      <c r="AA168" s="144"/>
      <c r="AB168" s="144"/>
      <c r="AC168" s="144"/>
      <c r="AE168" s="109"/>
      <c r="AF168" s="144"/>
      <c r="AG168" s="144"/>
      <c r="AH168" s="144"/>
      <c r="AI168" s="144"/>
      <c r="AK168" s="109" t="s">
        <v>161</v>
      </c>
      <c r="AL168" s="144">
        <v>7</v>
      </c>
      <c r="AM168" s="144">
        <v>2</v>
      </c>
      <c r="AN168" s="144">
        <v>1</v>
      </c>
      <c r="AO168" s="144">
        <v>3</v>
      </c>
      <c r="AP168" s="81">
        <v>0</v>
      </c>
      <c r="AQ168" s="156"/>
      <c r="AR168" s="157"/>
      <c r="AS168" s="157"/>
      <c r="AT168" s="157"/>
      <c r="AU168" s="157"/>
      <c r="AV168" s="157"/>
      <c r="AW168" s="161"/>
      <c r="AX168" s="156"/>
      <c r="AY168" s="156"/>
      <c r="AZ168" s="156"/>
      <c r="BA168" s="156"/>
      <c r="BB168" s="156"/>
    </row>
    <row r="169" spans="1:54" ht="15" customHeight="1" x14ac:dyDescent="0.25">
      <c r="A169" s="144" t="str">
        <f t="shared" si="23"/>
        <v/>
      </c>
      <c r="D169" s="137" t="s">
        <v>51</v>
      </c>
      <c r="E169" s="137" t="s">
        <v>351</v>
      </c>
      <c r="F169" s="51">
        <f t="shared" si="17"/>
        <v>33</v>
      </c>
      <c r="G169" s="158">
        <f t="shared" si="18"/>
        <v>0</v>
      </c>
      <c r="H169" s="158">
        <f t="shared" si="19"/>
        <v>0</v>
      </c>
      <c r="I169" s="158">
        <f t="shared" si="20"/>
        <v>0</v>
      </c>
      <c r="J169" s="105">
        <f t="shared" si="16"/>
        <v>0</v>
      </c>
      <c r="K169" s="158">
        <f t="shared" si="21"/>
        <v>0</v>
      </c>
      <c r="L169" s="101"/>
      <c r="M169" s="89"/>
      <c r="N169" s="89"/>
      <c r="O169" s="89"/>
      <c r="P169" s="89"/>
      <c r="Q169" s="107" t="s">
        <v>337</v>
      </c>
      <c r="R169" s="96">
        <v>33</v>
      </c>
      <c r="Y169" s="76"/>
      <c r="Z169" s="85"/>
      <c r="AA169" s="85"/>
      <c r="AB169" s="85"/>
      <c r="AC169" s="85"/>
      <c r="AE169" s="109"/>
      <c r="AF169" s="137"/>
      <c r="AG169" s="137"/>
      <c r="AH169" s="137"/>
      <c r="AI169" s="137"/>
      <c r="AJ169" s="103"/>
      <c r="AK169" s="109"/>
      <c r="AL169" s="137"/>
      <c r="AM169" s="137"/>
      <c r="AN169" s="137"/>
      <c r="AO169" s="137"/>
      <c r="AP169" s="103"/>
      <c r="AQ169" s="156"/>
      <c r="AR169" s="157"/>
      <c r="AS169" s="157"/>
      <c r="AT169" s="157"/>
      <c r="AU169" s="157"/>
      <c r="AV169" s="157"/>
      <c r="AW169" s="161"/>
      <c r="AX169" s="156"/>
      <c r="AY169" s="156"/>
      <c r="AZ169" s="156"/>
      <c r="BA169" s="156"/>
      <c r="BB169" s="156"/>
    </row>
    <row r="170" spans="1:54" ht="15" customHeight="1" x14ac:dyDescent="0.25">
      <c r="A170" s="144" t="str">
        <f t="shared" si="23"/>
        <v/>
      </c>
      <c r="C170" s="144"/>
      <c r="D170" s="95" t="s">
        <v>315</v>
      </c>
      <c r="E170" s="95" t="s">
        <v>316</v>
      </c>
      <c r="F170" s="51">
        <f t="shared" si="17"/>
        <v>62</v>
      </c>
      <c r="G170" s="158">
        <f t="shared" si="18"/>
        <v>2</v>
      </c>
      <c r="H170" s="158">
        <f t="shared" si="19"/>
        <v>3</v>
      </c>
      <c r="I170" s="158">
        <f t="shared" si="20"/>
        <v>5</v>
      </c>
      <c r="J170" s="105">
        <f t="shared" si="16"/>
        <v>8.0645161290322578E-2</v>
      </c>
      <c r="K170" s="158">
        <f t="shared" si="21"/>
        <v>0</v>
      </c>
      <c r="L170" s="99" t="s">
        <v>118</v>
      </c>
      <c r="M170" s="96">
        <v>29</v>
      </c>
      <c r="N170" s="96">
        <v>2</v>
      </c>
      <c r="O170" s="96">
        <v>3</v>
      </c>
      <c r="P170" s="96">
        <v>5</v>
      </c>
      <c r="Q170" s="108"/>
      <c r="R170" s="96">
        <v>33</v>
      </c>
      <c r="Y170" s="76"/>
      <c r="Z170" s="137"/>
      <c r="AA170" s="137"/>
      <c r="AB170" s="137"/>
      <c r="AC170" s="137"/>
      <c r="AD170" s="103"/>
      <c r="AE170" s="109"/>
      <c r="AF170" s="137"/>
      <c r="AG170" s="137"/>
      <c r="AH170" s="137"/>
      <c r="AI170" s="137"/>
      <c r="AJ170" s="103"/>
      <c r="AK170" s="109"/>
      <c r="AL170" s="137"/>
      <c r="AM170" s="137"/>
      <c r="AN170" s="137"/>
      <c r="AO170" s="137"/>
      <c r="AP170" s="103"/>
      <c r="AQ170" s="156"/>
      <c r="AR170" s="157"/>
      <c r="AS170" s="157"/>
      <c r="AT170" s="157"/>
      <c r="AU170" s="157"/>
      <c r="AV170" s="157"/>
      <c r="AW170" s="161"/>
      <c r="AX170" s="156"/>
      <c r="AY170" s="156"/>
      <c r="AZ170" s="156"/>
      <c r="BA170" s="156"/>
      <c r="BB170" s="156"/>
    </row>
    <row r="171" spans="1:54" ht="15" customHeight="1" x14ac:dyDescent="0.25">
      <c r="A171" s="144" t="str">
        <f t="shared" si="23"/>
        <v/>
      </c>
      <c r="D171" s="95" t="s">
        <v>32</v>
      </c>
      <c r="E171" s="95" t="s">
        <v>303</v>
      </c>
      <c r="F171" s="51">
        <f t="shared" si="17"/>
        <v>62</v>
      </c>
      <c r="G171" s="158">
        <f t="shared" si="18"/>
        <v>4</v>
      </c>
      <c r="H171" s="158">
        <f t="shared" si="19"/>
        <v>2</v>
      </c>
      <c r="I171" s="158">
        <f t="shared" si="20"/>
        <v>6</v>
      </c>
      <c r="J171" s="105">
        <f t="shared" si="16"/>
        <v>9.6774193548387094E-2</v>
      </c>
      <c r="K171" s="158">
        <f t="shared" si="21"/>
        <v>0</v>
      </c>
      <c r="L171" s="88" t="s">
        <v>39</v>
      </c>
      <c r="M171" s="96">
        <v>29</v>
      </c>
      <c r="N171" s="96">
        <v>4</v>
      </c>
      <c r="O171" s="96">
        <v>2</v>
      </c>
      <c r="P171" s="96">
        <v>6</v>
      </c>
      <c r="Q171" s="108" t="s">
        <v>264</v>
      </c>
      <c r="R171" s="96">
        <v>33</v>
      </c>
      <c r="Y171" s="76"/>
      <c r="Z171" s="110"/>
      <c r="AA171" s="110"/>
      <c r="AB171" s="110"/>
      <c r="AC171" s="110"/>
      <c r="AE171" s="109"/>
      <c r="AF171" s="137"/>
      <c r="AG171" s="137"/>
      <c r="AH171" s="137"/>
      <c r="AI171" s="137"/>
      <c r="AJ171" s="103"/>
      <c r="AK171" s="109"/>
      <c r="AL171" s="137"/>
      <c r="AM171" s="137"/>
      <c r="AN171" s="137"/>
      <c r="AO171" s="137"/>
      <c r="AP171" s="103"/>
      <c r="AQ171" s="156"/>
      <c r="AR171" s="157"/>
      <c r="AS171" s="157"/>
      <c r="AT171" s="157"/>
      <c r="AU171" s="157"/>
      <c r="AV171" s="157"/>
      <c r="AW171" s="161"/>
      <c r="AX171" s="156"/>
      <c r="AY171" s="156"/>
      <c r="AZ171" s="156"/>
      <c r="BA171" s="156"/>
      <c r="BB171" s="156"/>
    </row>
    <row r="172" spans="1:54" ht="15" customHeight="1" x14ac:dyDescent="0.25">
      <c r="A172" s="144" t="str">
        <f t="shared" si="23"/>
        <v/>
      </c>
      <c r="C172" s="127">
        <v>4023</v>
      </c>
      <c r="D172" s="126" t="s">
        <v>99</v>
      </c>
      <c r="E172" s="126" t="s">
        <v>424</v>
      </c>
      <c r="F172" s="51">
        <f t="shared" si="17"/>
        <v>28</v>
      </c>
      <c r="G172" s="158">
        <f t="shared" si="18"/>
        <v>14</v>
      </c>
      <c r="H172" s="158">
        <f t="shared" si="19"/>
        <v>4</v>
      </c>
      <c r="I172" s="158">
        <f t="shared" si="20"/>
        <v>18</v>
      </c>
      <c r="J172" s="105">
        <f t="shared" si="16"/>
        <v>0.6428571428571429</v>
      </c>
      <c r="K172" s="158">
        <f t="shared" si="21"/>
        <v>12</v>
      </c>
      <c r="L172" s="101"/>
      <c r="M172" s="89"/>
      <c r="N172" s="89"/>
      <c r="O172" s="89"/>
      <c r="P172" s="89"/>
      <c r="Q172" s="107"/>
      <c r="R172" s="89"/>
      <c r="Y172" s="76"/>
      <c r="Z172" s="144"/>
      <c r="AA172" s="144"/>
      <c r="AB172" s="144"/>
      <c r="AC172" s="144"/>
      <c r="AE172" s="109"/>
      <c r="AF172" s="144"/>
      <c r="AG172" s="144"/>
      <c r="AH172" s="144"/>
      <c r="AI172" s="144"/>
      <c r="AK172" s="109" t="s">
        <v>413</v>
      </c>
      <c r="AL172" s="144">
        <v>28</v>
      </c>
      <c r="AM172" s="144">
        <v>14</v>
      </c>
      <c r="AN172" s="144">
        <v>4</v>
      </c>
      <c r="AO172" s="144">
        <v>18</v>
      </c>
      <c r="AP172" s="81">
        <v>12</v>
      </c>
      <c r="AQ172" s="156"/>
      <c r="AR172" s="157"/>
      <c r="AS172" s="157"/>
      <c r="AT172" s="157"/>
      <c r="AU172" s="157"/>
      <c r="AV172" s="157"/>
      <c r="AW172" s="161"/>
      <c r="AX172" s="156"/>
      <c r="AY172" s="156"/>
      <c r="AZ172" s="156"/>
      <c r="BA172" s="156"/>
      <c r="BB172" s="156"/>
    </row>
    <row r="173" spans="1:54" ht="15" customHeight="1" x14ac:dyDescent="0.25">
      <c r="A173" s="144" t="str">
        <f t="shared" si="23"/>
        <v/>
      </c>
      <c r="C173" s="32">
        <v>4024</v>
      </c>
      <c r="D173" s="90" t="s">
        <v>445</v>
      </c>
      <c r="E173" s="90" t="s">
        <v>444</v>
      </c>
      <c r="F173" s="51">
        <f t="shared" si="17"/>
        <v>20</v>
      </c>
      <c r="G173" s="158">
        <f t="shared" si="18"/>
        <v>0</v>
      </c>
      <c r="H173" s="158">
        <f t="shared" si="19"/>
        <v>0</v>
      </c>
      <c r="I173" s="158">
        <f t="shared" si="20"/>
        <v>0</v>
      </c>
      <c r="J173" s="105">
        <f t="shared" si="16"/>
        <v>0</v>
      </c>
      <c r="K173" s="158">
        <f t="shared" si="21"/>
        <v>0</v>
      </c>
      <c r="L173" s="101"/>
      <c r="M173" s="89"/>
      <c r="N173" s="89"/>
      <c r="O173" s="89"/>
      <c r="P173" s="89"/>
      <c r="Q173" s="107"/>
      <c r="R173" s="89"/>
      <c r="Y173" s="76"/>
      <c r="Z173" s="144"/>
      <c r="AA173" s="144"/>
      <c r="AB173" s="144"/>
      <c r="AC173" s="144"/>
      <c r="AE173" s="109"/>
      <c r="AF173" s="144"/>
      <c r="AG173" s="144"/>
      <c r="AH173" s="144"/>
      <c r="AI173" s="144"/>
      <c r="AK173" s="109" t="s">
        <v>413</v>
      </c>
      <c r="AL173" s="144">
        <v>20</v>
      </c>
      <c r="AM173" s="144">
        <v>0</v>
      </c>
      <c r="AN173" s="144">
        <v>0</v>
      </c>
      <c r="AO173" s="144">
        <v>0</v>
      </c>
      <c r="AP173" s="81">
        <v>0</v>
      </c>
      <c r="AQ173" s="156"/>
      <c r="AR173" s="157"/>
      <c r="AS173" s="157"/>
      <c r="AT173" s="157"/>
      <c r="AU173" s="157"/>
      <c r="AV173" s="157"/>
      <c r="AW173" s="161"/>
      <c r="AX173" s="156"/>
      <c r="AY173" s="156"/>
      <c r="AZ173" s="156"/>
      <c r="BA173" s="156"/>
      <c r="BB173" s="156"/>
    </row>
    <row r="174" spans="1:54" ht="15" customHeight="1" x14ac:dyDescent="0.25">
      <c r="A174" s="144" t="str">
        <f t="shared" si="23"/>
        <v/>
      </c>
      <c r="C174" s="32">
        <v>1009</v>
      </c>
      <c r="D174" s="137" t="s">
        <v>10</v>
      </c>
      <c r="E174" s="137" t="s">
        <v>28</v>
      </c>
      <c r="F174" s="51">
        <f t="shared" si="17"/>
        <v>172</v>
      </c>
      <c r="G174" s="158">
        <f t="shared" si="18"/>
        <v>12</v>
      </c>
      <c r="H174" s="158">
        <f t="shared" si="19"/>
        <v>7</v>
      </c>
      <c r="I174" s="158">
        <f t="shared" si="20"/>
        <v>19</v>
      </c>
      <c r="J174" s="105">
        <f t="shared" si="16"/>
        <v>0.11046511627906977</v>
      </c>
      <c r="K174" s="158">
        <f t="shared" si="21"/>
        <v>0</v>
      </c>
      <c r="L174" s="98" t="s">
        <v>38</v>
      </c>
      <c r="M174" s="96">
        <v>29</v>
      </c>
      <c r="N174" s="96">
        <v>8</v>
      </c>
      <c r="O174" s="96">
        <v>3</v>
      </c>
      <c r="P174" s="96">
        <v>11</v>
      </c>
      <c r="Q174" s="75" t="s">
        <v>38</v>
      </c>
      <c r="R174" s="96">
        <v>33</v>
      </c>
      <c r="S174" s="45" t="s">
        <v>38</v>
      </c>
      <c r="T174" s="25">
        <v>27</v>
      </c>
      <c r="U174" s="25">
        <v>1</v>
      </c>
      <c r="V174" s="25">
        <v>0</v>
      </c>
      <c r="W174" s="25">
        <v>1</v>
      </c>
      <c r="X174" s="46">
        <v>0</v>
      </c>
      <c r="Y174" s="76" t="s">
        <v>38</v>
      </c>
      <c r="Z174" s="144">
        <v>29</v>
      </c>
      <c r="AA174" s="144">
        <v>0</v>
      </c>
      <c r="AB174" s="144">
        <v>1</v>
      </c>
      <c r="AC174" s="144">
        <v>1</v>
      </c>
      <c r="AD174" s="81">
        <v>0</v>
      </c>
      <c r="AE174" s="109" t="s">
        <v>38</v>
      </c>
      <c r="AF174" s="144">
        <v>26</v>
      </c>
      <c r="AG174" s="144">
        <v>3</v>
      </c>
      <c r="AH174" s="144">
        <v>3</v>
      </c>
      <c r="AI174" s="144">
        <v>6</v>
      </c>
      <c r="AJ174" s="81">
        <v>0</v>
      </c>
      <c r="AK174" s="109" t="s">
        <v>38</v>
      </c>
      <c r="AL174" s="144">
        <v>28</v>
      </c>
      <c r="AM174" s="144">
        <v>0</v>
      </c>
      <c r="AN174" s="144">
        <v>0</v>
      </c>
      <c r="AO174" s="144">
        <v>0</v>
      </c>
      <c r="AP174" s="81">
        <v>0</v>
      </c>
      <c r="AQ174" s="156"/>
      <c r="AR174" s="157"/>
      <c r="AS174" s="157"/>
      <c r="AT174" s="157"/>
      <c r="AU174" s="157"/>
      <c r="AV174" s="157"/>
      <c r="AW174" s="161"/>
      <c r="AX174" s="156"/>
      <c r="AY174" s="156"/>
      <c r="AZ174" s="156"/>
      <c r="BA174" s="156"/>
      <c r="BB174" s="156"/>
    </row>
    <row r="175" spans="1:54" ht="15" customHeight="1" x14ac:dyDescent="0.25">
      <c r="A175" s="144" t="str">
        <f t="shared" si="23"/>
        <v/>
      </c>
      <c r="C175" s="32">
        <v>5022</v>
      </c>
      <c r="D175" s="126" t="s">
        <v>415</v>
      </c>
      <c r="E175" s="137" t="s">
        <v>416</v>
      </c>
      <c r="F175" s="51">
        <f t="shared" si="17"/>
        <v>28</v>
      </c>
      <c r="G175" s="158">
        <f t="shared" si="18"/>
        <v>10</v>
      </c>
      <c r="H175" s="158">
        <f t="shared" si="19"/>
        <v>9</v>
      </c>
      <c r="I175" s="158">
        <f t="shared" si="20"/>
        <v>19</v>
      </c>
      <c r="J175" s="105">
        <f t="shared" si="16"/>
        <v>0.6785714285714286</v>
      </c>
      <c r="K175" s="158">
        <f t="shared" si="21"/>
        <v>6</v>
      </c>
      <c r="L175" s="101"/>
      <c r="M175" s="89"/>
      <c r="N175" s="89"/>
      <c r="O175" s="89"/>
      <c r="P175" s="89"/>
      <c r="Q175" s="107"/>
      <c r="R175" s="96"/>
      <c r="Y175" s="76"/>
      <c r="Z175" s="144"/>
      <c r="AA175" s="144"/>
      <c r="AB175" s="144"/>
      <c r="AC175" s="144"/>
      <c r="AE175" s="109"/>
      <c r="AF175" s="144"/>
      <c r="AG175" s="144"/>
      <c r="AH175" s="144"/>
      <c r="AI175" s="144"/>
      <c r="AK175" s="109" t="s">
        <v>118</v>
      </c>
      <c r="AL175" s="144">
        <v>28</v>
      </c>
      <c r="AM175" s="144">
        <v>10</v>
      </c>
      <c r="AN175" s="144">
        <v>9</v>
      </c>
      <c r="AO175" s="144">
        <v>19</v>
      </c>
      <c r="AP175" s="81">
        <v>6</v>
      </c>
      <c r="AQ175" s="156"/>
      <c r="AR175" s="157"/>
      <c r="AS175" s="157"/>
      <c r="AT175" s="157"/>
      <c r="AU175" s="157"/>
      <c r="AV175" s="157"/>
      <c r="AW175" s="161"/>
      <c r="AX175" s="156"/>
      <c r="AY175" s="156"/>
      <c r="AZ175" s="156"/>
      <c r="BA175" s="156"/>
      <c r="BB175" s="156"/>
    </row>
    <row r="176" spans="1:54" ht="15" customHeight="1" x14ac:dyDescent="0.25">
      <c r="A176" s="144" t="str">
        <f t="shared" si="23"/>
        <v/>
      </c>
      <c r="C176" s="144"/>
      <c r="D176" s="95" t="s">
        <v>196</v>
      </c>
      <c r="E176" s="95" t="s">
        <v>299</v>
      </c>
      <c r="F176" s="51">
        <f t="shared" si="17"/>
        <v>24</v>
      </c>
      <c r="G176" s="158">
        <f t="shared" si="18"/>
        <v>0</v>
      </c>
      <c r="H176" s="158">
        <f t="shared" si="19"/>
        <v>0</v>
      </c>
      <c r="I176" s="158">
        <f t="shared" si="20"/>
        <v>0</v>
      </c>
      <c r="J176" s="105">
        <f t="shared" si="16"/>
        <v>0</v>
      </c>
      <c r="K176" s="158">
        <f t="shared" si="21"/>
        <v>0</v>
      </c>
      <c r="L176" s="88" t="s">
        <v>264</v>
      </c>
      <c r="M176" s="96">
        <v>24</v>
      </c>
      <c r="N176" s="96">
        <v>0</v>
      </c>
      <c r="O176" s="96">
        <v>0</v>
      </c>
      <c r="P176" s="96">
        <v>0</v>
      </c>
      <c r="Q176" s="108"/>
      <c r="R176" s="96"/>
      <c r="Y176" s="76"/>
      <c r="Z176" s="137"/>
      <c r="AA176" s="137"/>
      <c r="AB176" s="137"/>
      <c r="AC176" s="137"/>
      <c r="AD176" s="103"/>
      <c r="AE176" s="109"/>
      <c r="AF176" s="137"/>
      <c r="AG176" s="137"/>
      <c r="AH176" s="137"/>
      <c r="AI176" s="137"/>
      <c r="AJ176" s="103"/>
      <c r="AK176" s="109"/>
      <c r="AL176" s="137"/>
      <c r="AM176" s="137"/>
      <c r="AN176" s="137"/>
      <c r="AO176" s="137"/>
      <c r="AP176" s="103"/>
      <c r="AQ176" s="156"/>
      <c r="AR176" s="157"/>
      <c r="AS176" s="157"/>
      <c r="AT176" s="157"/>
      <c r="AU176" s="157"/>
      <c r="AV176" s="157"/>
      <c r="AW176" s="161"/>
      <c r="AX176" s="156"/>
      <c r="AY176" s="156"/>
      <c r="AZ176" s="156"/>
      <c r="BA176" s="156"/>
      <c r="BB176" s="156"/>
    </row>
    <row r="177" spans="1:54" ht="15" customHeight="1" x14ac:dyDescent="0.25">
      <c r="A177" s="144" t="str">
        <f t="shared" si="23"/>
        <v/>
      </c>
      <c r="C177" s="32">
        <v>3003</v>
      </c>
      <c r="D177" s="137" t="s">
        <v>68</v>
      </c>
      <c r="E177" s="137" t="s">
        <v>79</v>
      </c>
      <c r="F177" s="51">
        <f t="shared" si="17"/>
        <v>172</v>
      </c>
      <c r="G177" s="158">
        <f t="shared" si="18"/>
        <v>13</v>
      </c>
      <c r="H177" s="158">
        <f t="shared" si="19"/>
        <v>12</v>
      </c>
      <c r="I177" s="158">
        <f t="shared" si="20"/>
        <v>25</v>
      </c>
      <c r="J177" s="105">
        <f t="shared" si="16"/>
        <v>0.14534883720930233</v>
      </c>
      <c r="K177" s="158">
        <f t="shared" si="21"/>
        <v>12</v>
      </c>
      <c r="L177" s="98" t="s">
        <v>264</v>
      </c>
      <c r="M177" s="96">
        <v>29</v>
      </c>
      <c r="N177" s="96">
        <v>3</v>
      </c>
      <c r="O177" s="96">
        <v>4</v>
      </c>
      <c r="P177" s="96">
        <v>7</v>
      </c>
      <c r="Q177" s="108" t="s">
        <v>264</v>
      </c>
      <c r="R177" s="96">
        <v>33</v>
      </c>
      <c r="S177" s="45" t="s">
        <v>264</v>
      </c>
      <c r="T177" s="25">
        <v>27</v>
      </c>
      <c r="U177" s="25">
        <v>1</v>
      </c>
      <c r="V177" s="25">
        <v>5</v>
      </c>
      <c r="W177" s="25">
        <v>6</v>
      </c>
      <c r="X177" s="46">
        <v>3</v>
      </c>
      <c r="Y177" s="76" t="s">
        <v>66</v>
      </c>
      <c r="Z177" s="144">
        <v>29</v>
      </c>
      <c r="AA177" s="144">
        <v>7</v>
      </c>
      <c r="AB177" s="144">
        <v>2</v>
      </c>
      <c r="AC177" s="144">
        <v>9</v>
      </c>
      <c r="AD177" s="81">
        <v>3</v>
      </c>
      <c r="AE177" s="109" t="s">
        <v>66</v>
      </c>
      <c r="AF177" s="144">
        <v>26</v>
      </c>
      <c r="AG177" s="144">
        <v>2</v>
      </c>
      <c r="AH177" s="144">
        <v>1</v>
      </c>
      <c r="AI177" s="144">
        <v>3</v>
      </c>
      <c r="AJ177" s="81">
        <v>0</v>
      </c>
      <c r="AK177" s="109" t="s">
        <v>66</v>
      </c>
      <c r="AL177" s="144">
        <v>28</v>
      </c>
      <c r="AM177" s="144">
        <v>0</v>
      </c>
      <c r="AN177" s="144">
        <v>0</v>
      </c>
      <c r="AO177" s="144">
        <v>0</v>
      </c>
      <c r="AP177" s="81">
        <v>6</v>
      </c>
      <c r="AQ177" s="156"/>
      <c r="AR177" s="157"/>
      <c r="AS177" s="157"/>
      <c r="AT177" s="157"/>
      <c r="AU177" s="157"/>
      <c r="AV177" s="157"/>
      <c r="AW177" s="161"/>
      <c r="AX177" s="156"/>
      <c r="AY177" s="156"/>
      <c r="AZ177" s="156"/>
      <c r="BA177" s="156"/>
      <c r="BB177" s="156"/>
    </row>
    <row r="178" spans="1:54" ht="15" customHeight="1" x14ac:dyDescent="0.25">
      <c r="A178" s="144" t="str">
        <f t="shared" si="23"/>
        <v/>
      </c>
      <c r="C178" s="32">
        <v>2004</v>
      </c>
      <c r="D178" s="137" t="s">
        <v>62</v>
      </c>
      <c r="E178" s="137" t="s">
        <v>64</v>
      </c>
      <c r="F178" s="51">
        <f t="shared" si="17"/>
        <v>118</v>
      </c>
      <c r="G178" s="158">
        <f t="shared" si="18"/>
        <v>9</v>
      </c>
      <c r="H178" s="158">
        <f t="shared" si="19"/>
        <v>17</v>
      </c>
      <c r="I178" s="158">
        <f t="shared" si="20"/>
        <v>26</v>
      </c>
      <c r="J178" s="105">
        <f t="shared" si="16"/>
        <v>0.22033898305084745</v>
      </c>
      <c r="K178" s="158">
        <f t="shared" si="21"/>
        <v>3</v>
      </c>
      <c r="L178" s="88" t="s">
        <v>39</v>
      </c>
      <c r="M178" s="96">
        <v>29</v>
      </c>
      <c r="N178" s="96">
        <v>4</v>
      </c>
      <c r="O178" s="96">
        <v>4</v>
      </c>
      <c r="P178" s="96">
        <v>8</v>
      </c>
      <c r="Q178" s="108" t="s">
        <v>39</v>
      </c>
      <c r="R178" s="96">
        <v>33</v>
      </c>
      <c r="S178" s="45" t="s">
        <v>39</v>
      </c>
      <c r="T178" s="25">
        <v>27</v>
      </c>
      <c r="U178" s="25">
        <v>3</v>
      </c>
      <c r="V178" s="25">
        <v>7</v>
      </c>
      <c r="W178" s="25">
        <v>10</v>
      </c>
      <c r="X178" s="46">
        <v>3</v>
      </c>
      <c r="Y178" s="76" t="s">
        <v>39</v>
      </c>
      <c r="Z178" s="144">
        <v>29</v>
      </c>
      <c r="AA178" s="144">
        <v>2</v>
      </c>
      <c r="AB178" s="144">
        <v>6</v>
      </c>
      <c r="AC178" s="144">
        <v>8</v>
      </c>
      <c r="AD178" s="81">
        <v>0</v>
      </c>
      <c r="AE178" s="109"/>
      <c r="AF178" s="137"/>
      <c r="AG178" s="137"/>
      <c r="AH178" s="137"/>
      <c r="AI178" s="137"/>
      <c r="AJ178" s="103"/>
      <c r="AK178" s="109"/>
      <c r="AL178" s="137"/>
      <c r="AM178" s="137"/>
      <c r="AN178" s="137"/>
      <c r="AO178" s="137"/>
      <c r="AP178" s="103"/>
      <c r="AQ178" s="156"/>
      <c r="AR178" s="157"/>
      <c r="AS178" s="157"/>
      <c r="AT178" s="157"/>
      <c r="AU178" s="157"/>
      <c r="AV178" s="157"/>
      <c r="AW178" s="161"/>
      <c r="AX178" s="156"/>
      <c r="AY178" s="156"/>
      <c r="AZ178" s="156"/>
      <c r="BA178" s="156"/>
      <c r="BB178" s="156"/>
    </row>
    <row r="179" spans="1:54" ht="15" customHeight="1" x14ac:dyDescent="0.25">
      <c r="A179" s="144" t="str">
        <f t="shared" si="23"/>
        <v/>
      </c>
      <c r="D179" s="109" t="s">
        <v>41</v>
      </c>
      <c r="E179" s="109" t="s">
        <v>276</v>
      </c>
      <c r="F179" s="51">
        <f t="shared" si="17"/>
        <v>89</v>
      </c>
      <c r="G179" s="158">
        <f t="shared" si="18"/>
        <v>27</v>
      </c>
      <c r="H179" s="158">
        <f t="shared" si="19"/>
        <v>5</v>
      </c>
      <c r="I179" s="158">
        <f t="shared" si="20"/>
        <v>32</v>
      </c>
      <c r="J179" s="105">
        <f t="shared" si="16"/>
        <v>0.3595505617977528</v>
      </c>
      <c r="K179" s="158">
        <f t="shared" si="21"/>
        <v>0</v>
      </c>
      <c r="L179" s="100" t="s">
        <v>183</v>
      </c>
      <c r="M179" s="96">
        <v>29</v>
      </c>
      <c r="N179" s="96">
        <v>18</v>
      </c>
      <c r="O179" s="96">
        <v>5</v>
      </c>
      <c r="P179" s="96">
        <v>23</v>
      </c>
      <c r="Q179" s="108" t="s">
        <v>339</v>
      </c>
      <c r="R179" s="96">
        <v>33</v>
      </c>
      <c r="S179" s="45" t="s">
        <v>183</v>
      </c>
      <c r="T179" s="25">
        <v>27</v>
      </c>
      <c r="U179" s="25">
        <v>9</v>
      </c>
      <c r="V179" s="25">
        <v>0</v>
      </c>
      <c r="W179" s="25">
        <v>9</v>
      </c>
      <c r="X179" s="46">
        <v>0</v>
      </c>
      <c r="Y179" s="76"/>
      <c r="Z179" s="137"/>
      <c r="AA179" s="137"/>
      <c r="AB179" s="137"/>
      <c r="AC179" s="137"/>
      <c r="AD179" s="103"/>
      <c r="AE179" s="109"/>
      <c r="AF179" s="137"/>
      <c r="AG179" s="137"/>
      <c r="AH179" s="137"/>
      <c r="AI179" s="137"/>
      <c r="AJ179" s="103"/>
      <c r="AK179" s="109"/>
      <c r="AL179" s="137"/>
      <c r="AM179" s="137"/>
      <c r="AN179" s="137"/>
      <c r="AO179" s="137"/>
      <c r="AP179" s="103"/>
      <c r="AQ179" s="156"/>
      <c r="AR179" s="157"/>
      <c r="AS179" s="157"/>
      <c r="AT179" s="157"/>
      <c r="AU179" s="157"/>
      <c r="AV179" s="157"/>
      <c r="AW179" s="161"/>
      <c r="AX179" s="156"/>
      <c r="AY179" s="156"/>
      <c r="AZ179" s="156"/>
      <c r="BA179" s="156"/>
      <c r="BB179" s="156"/>
    </row>
    <row r="180" spans="1:54" ht="15" customHeight="1" x14ac:dyDescent="0.25">
      <c r="A180" s="144" t="str">
        <f t="shared" si="23"/>
        <v/>
      </c>
      <c r="D180" s="95" t="s">
        <v>95</v>
      </c>
      <c r="E180" s="95" t="s">
        <v>291</v>
      </c>
      <c r="F180" s="51">
        <f t="shared" si="17"/>
        <v>29</v>
      </c>
      <c r="G180" s="158">
        <f t="shared" si="18"/>
        <v>10</v>
      </c>
      <c r="H180" s="158">
        <f t="shared" si="19"/>
        <v>0</v>
      </c>
      <c r="I180" s="158">
        <f t="shared" si="20"/>
        <v>10</v>
      </c>
      <c r="J180" s="105">
        <f t="shared" si="16"/>
        <v>0.34482758620689657</v>
      </c>
      <c r="K180" s="158">
        <f t="shared" si="21"/>
        <v>0</v>
      </c>
      <c r="L180" s="88" t="s">
        <v>264</v>
      </c>
      <c r="M180" s="96">
        <v>29</v>
      </c>
      <c r="N180" s="96">
        <v>10</v>
      </c>
      <c r="O180" s="96">
        <v>0</v>
      </c>
      <c r="P180" s="96">
        <v>10</v>
      </c>
      <c r="Q180" s="108"/>
      <c r="R180" s="96"/>
      <c r="Y180" s="76"/>
      <c r="Z180" s="137"/>
      <c r="AA180" s="137"/>
      <c r="AB180" s="137"/>
      <c r="AC180" s="137"/>
      <c r="AD180" s="103"/>
      <c r="AE180" s="109"/>
      <c r="AF180" s="137"/>
      <c r="AG180" s="137"/>
      <c r="AH180" s="137"/>
      <c r="AI180" s="137"/>
      <c r="AJ180" s="103"/>
      <c r="AK180" s="109"/>
      <c r="AL180" s="137"/>
      <c r="AM180" s="137"/>
      <c r="AN180" s="137"/>
      <c r="AO180" s="137"/>
      <c r="AP180" s="103"/>
      <c r="AQ180" s="156"/>
      <c r="AR180" s="157"/>
      <c r="AS180" s="157"/>
      <c r="AT180" s="157"/>
      <c r="AU180" s="157"/>
      <c r="AV180" s="157"/>
      <c r="AW180" s="161"/>
      <c r="AX180" s="156"/>
      <c r="AY180" s="156"/>
      <c r="AZ180" s="156"/>
      <c r="BA180" s="156"/>
      <c r="BB180" s="156"/>
    </row>
    <row r="181" spans="1:54" ht="15" customHeight="1" x14ac:dyDescent="0.25">
      <c r="A181" s="144" t="str">
        <f t="shared" si="23"/>
        <v/>
      </c>
      <c r="C181" s="32">
        <v>7019</v>
      </c>
      <c r="D181" s="137" t="s">
        <v>69</v>
      </c>
      <c r="E181" s="137" t="s">
        <v>358</v>
      </c>
      <c r="F181" s="51">
        <f t="shared" si="17"/>
        <v>26</v>
      </c>
      <c r="G181" s="158">
        <f t="shared" si="18"/>
        <v>0</v>
      </c>
      <c r="H181" s="158">
        <f t="shared" si="19"/>
        <v>0</v>
      </c>
      <c r="I181" s="158">
        <f t="shared" si="20"/>
        <v>0</v>
      </c>
      <c r="J181" s="105">
        <f t="shared" si="16"/>
        <v>0</v>
      </c>
      <c r="K181" s="158">
        <f t="shared" si="21"/>
        <v>0</v>
      </c>
      <c r="L181" s="101"/>
      <c r="M181" s="89"/>
      <c r="N181" s="89"/>
      <c r="O181" s="89"/>
      <c r="P181" s="89"/>
      <c r="Q181" s="107"/>
      <c r="R181" s="96"/>
      <c r="Y181" s="76"/>
      <c r="Z181" s="144"/>
      <c r="AA181" s="144"/>
      <c r="AB181" s="144"/>
      <c r="AC181" s="144"/>
      <c r="AE181" s="109" t="s">
        <v>161</v>
      </c>
      <c r="AF181" s="137">
        <v>26</v>
      </c>
      <c r="AG181" s="137">
        <v>0</v>
      </c>
      <c r="AH181" s="137">
        <v>0</v>
      </c>
      <c r="AI181" s="137">
        <v>0</v>
      </c>
      <c r="AJ181" s="103">
        <v>0</v>
      </c>
      <c r="AK181" s="109"/>
      <c r="AL181" s="137"/>
      <c r="AM181" s="137"/>
      <c r="AN181" s="137"/>
      <c r="AO181" s="137"/>
      <c r="AP181" s="103"/>
      <c r="AQ181" s="156"/>
      <c r="AR181" s="157"/>
      <c r="AS181" s="157"/>
      <c r="AT181" s="157"/>
      <c r="AU181" s="157"/>
      <c r="AV181" s="157"/>
      <c r="AW181" s="161"/>
      <c r="AX181" s="156"/>
      <c r="AY181" s="156"/>
      <c r="AZ181" s="156"/>
      <c r="BA181" s="156"/>
      <c r="BB181" s="156"/>
    </row>
    <row r="182" spans="1:54" ht="15" customHeight="1" x14ac:dyDescent="0.25">
      <c r="A182" s="144" t="str">
        <f t="shared" si="23"/>
        <v/>
      </c>
      <c r="C182" s="32">
        <v>4005</v>
      </c>
      <c r="D182" s="137" t="s">
        <v>101</v>
      </c>
      <c r="E182" s="137" t="s">
        <v>102</v>
      </c>
      <c r="F182" s="51">
        <f t="shared" si="17"/>
        <v>118</v>
      </c>
      <c r="G182" s="158">
        <f t="shared" si="18"/>
        <v>8</v>
      </c>
      <c r="H182" s="158">
        <f t="shared" si="19"/>
        <v>8</v>
      </c>
      <c r="I182" s="158">
        <f t="shared" si="20"/>
        <v>16</v>
      </c>
      <c r="J182" s="105">
        <f t="shared" si="16"/>
        <v>0.13559322033898305</v>
      </c>
      <c r="K182" s="158">
        <f t="shared" si="21"/>
        <v>0</v>
      </c>
      <c r="L182" s="88" t="s">
        <v>264</v>
      </c>
      <c r="M182" s="96">
        <v>29</v>
      </c>
      <c r="N182" s="96">
        <v>3</v>
      </c>
      <c r="O182" s="96">
        <v>0</v>
      </c>
      <c r="P182" s="96">
        <v>3</v>
      </c>
      <c r="Q182" s="108" t="s">
        <v>339</v>
      </c>
      <c r="R182" s="96">
        <v>33</v>
      </c>
      <c r="S182" s="45" t="s">
        <v>271</v>
      </c>
      <c r="T182" s="25">
        <v>27</v>
      </c>
      <c r="U182" s="25">
        <v>3</v>
      </c>
      <c r="V182" s="25">
        <v>3</v>
      </c>
      <c r="W182" s="25">
        <v>6</v>
      </c>
      <c r="X182" s="46">
        <v>0</v>
      </c>
      <c r="Y182" s="76" t="s">
        <v>91</v>
      </c>
      <c r="Z182" s="144">
        <v>29</v>
      </c>
      <c r="AA182" s="144">
        <v>2</v>
      </c>
      <c r="AB182" s="144">
        <v>5</v>
      </c>
      <c r="AC182" s="144">
        <v>7</v>
      </c>
      <c r="AD182" s="81">
        <v>0</v>
      </c>
      <c r="AE182" s="109"/>
      <c r="AF182" s="137"/>
      <c r="AG182" s="137"/>
      <c r="AH182" s="137"/>
      <c r="AI182" s="137"/>
      <c r="AJ182" s="103"/>
      <c r="AK182" s="109"/>
      <c r="AL182" s="137"/>
      <c r="AM182" s="137"/>
      <c r="AN182" s="137"/>
      <c r="AO182" s="137"/>
      <c r="AP182" s="103"/>
      <c r="AQ182" s="156"/>
      <c r="AR182" s="157"/>
      <c r="AS182" s="157"/>
      <c r="AT182" s="157"/>
      <c r="AU182" s="157"/>
      <c r="AV182" s="157"/>
      <c r="AW182" s="161"/>
      <c r="AX182" s="156"/>
      <c r="AY182" s="156"/>
      <c r="AZ182" s="156"/>
      <c r="BA182" s="156"/>
      <c r="BB182" s="156"/>
    </row>
    <row r="183" spans="1:54" ht="15" customHeight="1" x14ac:dyDescent="0.25">
      <c r="A183" s="144" t="str">
        <f t="shared" si="23"/>
        <v/>
      </c>
      <c r="C183" s="32">
        <v>8007</v>
      </c>
      <c r="D183" s="137" t="s">
        <v>207</v>
      </c>
      <c r="E183" s="137" t="s">
        <v>208</v>
      </c>
      <c r="F183" s="51">
        <f t="shared" si="17"/>
        <v>118</v>
      </c>
      <c r="G183" s="158">
        <f t="shared" si="18"/>
        <v>4</v>
      </c>
      <c r="H183" s="158">
        <f t="shared" si="19"/>
        <v>4</v>
      </c>
      <c r="I183" s="158">
        <f t="shared" si="20"/>
        <v>8</v>
      </c>
      <c r="J183" s="105">
        <f t="shared" si="16"/>
        <v>6.7796610169491525E-2</v>
      </c>
      <c r="K183" s="158">
        <f t="shared" si="21"/>
        <v>3</v>
      </c>
      <c r="L183" s="100" t="s">
        <v>183</v>
      </c>
      <c r="M183" s="96">
        <v>29</v>
      </c>
      <c r="N183" s="96">
        <v>3</v>
      </c>
      <c r="O183" s="96">
        <v>4</v>
      </c>
      <c r="P183" s="96">
        <v>7</v>
      </c>
      <c r="Q183" s="108" t="s">
        <v>339</v>
      </c>
      <c r="R183" s="96">
        <v>33</v>
      </c>
      <c r="S183" s="45" t="s">
        <v>183</v>
      </c>
      <c r="T183" s="25">
        <v>27</v>
      </c>
      <c r="U183" s="25">
        <v>0</v>
      </c>
      <c r="V183" s="25">
        <v>0</v>
      </c>
      <c r="W183" s="25">
        <v>0</v>
      </c>
      <c r="X183" s="46">
        <v>0</v>
      </c>
      <c r="Y183" s="76" t="s">
        <v>183</v>
      </c>
      <c r="Z183" s="144">
        <v>29</v>
      </c>
      <c r="AA183" s="144">
        <v>1</v>
      </c>
      <c r="AB183" s="144">
        <v>0</v>
      </c>
      <c r="AC183" s="144">
        <v>1</v>
      </c>
      <c r="AD183" s="81">
        <v>3</v>
      </c>
      <c r="AE183" s="109"/>
      <c r="AF183" s="137"/>
      <c r="AG183" s="137"/>
      <c r="AH183" s="137"/>
      <c r="AI183" s="137"/>
      <c r="AJ183" s="103"/>
      <c r="AK183" s="109"/>
      <c r="AL183" s="137"/>
      <c r="AM183" s="137"/>
      <c r="AN183" s="137"/>
      <c r="AO183" s="137"/>
      <c r="AP183" s="103"/>
      <c r="AQ183" s="156"/>
      <c r="AR183" s="157"/>
      <c r="AS183" s="157"/>
      <c r="AT183" s="157"/>
      <c r="AU183" s="157"/>
      <c r="AV183" s="157"/>
      <c r="AW183" s="161"/>
      <c r="AX183" s="156"/>
      <c r="AY183" s="156"/>
      <c r="AZ183" s="156"/>
      <c r="BA183" s="156"/>
      <c r="BB183" s="156"/>
    </row>
    <row r="184" spans="1:54" ht="15" customHeight="1" x14ac:dyDescent="0.25">
      <c r="A184" s="144" t="str">
        <f t="shared" si="23"/>
        <v/>
      </c>
      <c r="C184" s="144"/>
      <c r="D184" s="95" t="s">
        <v>55</v>
      </c>
      <c r="E184" s="95" t="s">
        <v>286</v>
      </c>
      <c r="F184" s="51">
        <f t="shared" si="17"/>
        <v>62</v>
      </c>
      <c r="G184" s="158">
        <f t="shared" si="18"/>
        <v>2</v>
      </c>
      <c r="H184" s="158">
        <f t="shared" si="19"/>
        <v>1</v>
      </c>
      <c r="I184" s="158">
        <f t="shared" si="20"/>
        <v>3</v>
      </c>
      <c r="J184" s="105">
        <f t="shared" si="16"/>
        <v>4.8387096774193547E-2</v>
      </c>
      <c r="K184" s="158">
        <f t="shared" si="21"/>
        <v>0</v>
      </c>
      <c r="L184" s="88" t="s">
        <v>38</v>
      </c>
      <c r="M184" s="96">
        <v>29</v>
      </c>
      <c r="N184" s="96">
        <v>2</v>
      </c>
      <c r="O184" s="96">
        <v>1</v>
      </c>
      <c r="P184" s="96">
        <v>3</v>
      </c>
      <c r="Q184" s="108" t="s">
        <v>38</v>
      </c>
      <c r="R184" s="96">
        <v>33</v>
      </c>
      <c r="Y184" s="7"/>
      <c r="Z184" s="137"/>
      <c r="AA184" s="137"/>
      <c r="AB184" s="137"/>
      <c r="AC184" s="137"/>
      <c r="AD184" s="103"/>
      <c r="AE184" s="109"/>
      <c r="AF184" s="137"/>
      <c r="AG184" s="137"/>
      <c r="AH184" s="137"/>
      <c r="AI184" s="137"/>
      <c r="AJ184" s="103"/>
      <c r="AK184" s="109"/>
      <c r="AL184" s="137"/>
      <c r="AM184" s="137"/>
      <c r="AN184" s="137"/>
      <c r="AO184" s="137"/>
      <c r="AP184" s="103"/>
      <c r="AQ184" s="156"/>
      <c r="AR184" s="157"/>
      <c r="AS184" s="157"/>
      <c r="AT184" s="157"/>
      <c r="AU184" s="157"/>
      <c r="AV184" s="157"/>
      <c r="AW184" s="161"/>
      <c r="AX184" s="156"/>
      <c r="AY184" s="156"/>
      <c r="AZ184" s="156"/>
      <c r="BA184" s="156"/>
      <c r="BB184" s="156"/>
    </row>
    <row r="185" spans="1:54" ht="15" customHeight="1" x14ac:dyDescent="0.25">
      <c r="A185" s="144" t="str">
        <f t="shared" si="23"/>
        <v/>
      </c>
      <c r="C185" s="144">
        <v>3021</v>
      </c>
      <c r="D185" s="95" t="s">
        <v>20</v>
      </c>
      <c r="E185" s="95" t="s">
        <v>320</v>
      </c>
      <c r="F185" s="51">
        <f t="shared" si="17"/>
        <v>83</v>
      </c>
      <c r="G185" s="158">
        <f t="shared" si="18"/>
        <v>2</v>
      </c>
      <c r="H185" s="158">
        <f t="shared" si="19"/>
        <v>2</v>
      </c>
      <c r="I185" s="158">
        <f t="shared" si="20"/>
        <v>4</v>
      </c>
      <c r="J185" s="105">
        <f t="shared" si="16"/>
        <v>4.8192771084337352E-2</v>
      </c>
      <c r="K185" s="158">
        <f t="shared" si="21"/>
        <v>0</v>
      </c>
      <c r="L185" s="99" t="s">
        <v>118</v>
      </c>
      <c r="M185" s="96">
        <v>29</v>
      </c>
      <c r="N185" s="96">
        <v>2</v>
      </c>
      <c r="O185" s="96">
        <v>1</v>
      </c>
      <c r="P185" s="96">
        <v>3</v>
      </c>
      <c r="Q185" s="108"/>
      <c r="R185" s="96"/>
      <c r="Z185" s="137"/>
      <c r="AA185" s="137"/>
      <c r="AB185" s="137"/>
      <c r="AC185" s="137"/>
      <c r="AD185" s="103"/>
      <c r="AE185" s="109" t="s">
        <v>66</v>
      </c>
      <c r="AF185" s="144">
        <v>26</v>
      </c>
      <c r="AG185" s="144">
        <v>0</v>
      </c>
      <c r="AH185" s="144">
        <v>0</v>
      </c>
      <c r="AI185" s="144">
        <v>0</v>
      </c>
      <c r="AJ185" s="81">
        <v>0</v>
      </c>
      <c r="AK185" s="109" t="s">
        <v>66</v>
      </c>
      <c r="AL185" s="144">
        <v>28</v>
      </c>
      <c r="AM185" s="144">
        <v>0</v>
      </c>
      <c r="AN185" s="144">
        <v>1</v>
      </c>
      <c r="AO185" s="144">
        <v>1</v>
      </c>
      <c r="AP185" s="81">
        <v>0</v>
      </c>
      <c r="AQ185" s="156"/>
      <c r="AR185" s="157"/>
      <c r="AS185" s="157"/>
      <c r="AT185" s="157"/>
      <c r="AU185" s="157"/>
      <c r="AV185" s="157"/>
      <c r="AW185" s="161"/>
      <c r="AX185" s="156"/>
      <c r="AY185" s="156"/>
      <c r="AZ185" s="156"/>
      <c r="BA185" s="156"/>
      <c r="BB185" s="156"/>
    </row>
    <row r="186" spans="1:54" ht="15" customHeight="1" x14ac:dyDescent="0.25">
      <c r="A186" s="144" t="str">
        <f t="shared" si="23"/>
        <v/>
      </c>
      <c r="D186" s="137" t="s">
        <v>353</v>
      </c>
      <c r="E186" s="137" t="s">
        <v>354</v>
      </c>
      <c r="F186" s="51">
        <f t="shared" si="17"/>
        <v>33</v>
      </c>
      <c r="G186" s="158">
        <f t="shared" si="18"/>
        <v>0</v>
      </c>
      <c r="H186" s="158">
        <f t="shared" si="19"/>
        <v>0</v>
      </c>
      <c r="I186" s="158">
        <f t="shared" si="20"/>
        <v>0</v>
      </c>
      <c r="J186" s="105">
        <f t="shared" si="16"/>
        <v>0</v>
      </c>
      <c r="K186" s="158">
        <f t="shared" si="21"/>
        <v>0</v>
      </c>
      <c r="L186" s="101"/>
      <c r="M186" s="89"/>
      <c r="N186" s="89"/>
      <c r="O186" s="89"/>
      <c r="P186" s="89"/>
      <c r="Q186" s="107" t="s">
        <v>271</v>
      </c>
      <c r="R186" s="96">
        <v>33</v>
      </c>
      <c r="Z186" s="110"/>
      <c r="AA186" s="110"/>
      <c r="AB186" s="110"/>
      <c r="AC186" s="110"/>
      <c r="AE186" s="109"/>
      <c r="AF186" s="137"/>
      <c r="AG186" s="137"/>
      <c r="AH186" s="137"/>
      <c r="AI186" s="137"/>
      <c r="AJ186" s="103"/>
      <c r="AK186" s="109"/>
      <c r="AL186" s="137"/>
      <c r="AM186" s="137"/>
      <c r="AN186" s="137"/>
      <c r="AO186" s="137"/>
      <c r="AP186" s="103"/>
      <c r="AQ186" s="156"/>
      <c r="AR186" s="157"/>
      <c r="AS186" s="157"/>
      <c r="AT186" s="157"/>
      <c r="AU186" s="157"/>
      <c r="AV186" s="157"/>
      <c r="AW186" s="161"/>
      <c r="AX186" s="156"/>
      <c r="AY186" s="156"/>
      <c r="AZ186" s="156"/>
      <c r="BA186" s="156"/>
      <c r="BB186" s="156"/>
    </row>
    <row r="187" spans="1:54" ht="15" customHeight="1" x14ac:dyDescent="0.25">
      <c r="A187" s="144" t="str">
        <f t="shared" si="23"/>
        <v/>
      </c>
      <c r="C187" s="144"/>
      <c r="D187" s="137" t="s">
        <v>24</v>
      </c>
      <c r="E187" s="137" t="s">
        <v>96</v>
      </c>
      <c r="F187" s="51">
        <f t="shared" si="17"/>
        <v>89</v>
      </c>
      <c r="G187" s="158">
        <f t="shared" si="18"/>
        <v>0</v>
      </c>
      <c r="H187" s="158">
        <f t="shared" si="19"/>
        <v>0</v>
      </c>
      <c r="I187" s="158">
        <f t="shared" si="20"/>
        <v>0</v>
      </c>
      <c r="J187" s="105">
        <f t="shared" si="16"/>
        <v>0</v>
      </c>
      <c r="K187" s="158">
        <f t="shared" si="21"/>
        <v>0</v>
      </c>
      <c r="L187" s="88" t="s">
        <v>264</v>
      </c>
      <c r="M187" s="96">
        <v>29</v>
      </c>
      <c r="N187" s="96">
        <v>0</v>
      </c>
      <c r="O187" s="96">
        <v>0</v>
      </c>
      <c r="P187" s="96">
        <v>0</v>
      </c>
      <c r="Q187" s="108" t="s">
        <v>339</v>
      </c>
      <c r="R187" s="96">
        <v>33</v>
      </c>
      <c r="S187" s="45" t="s">
        <v>264</v>
      </c>
      <c r="T187" s="25">
        <v>27</v>
      </c>
      <c r="U187" s="25">
        <v>0</v>
      </c>
      <c r="V187" s="25">
        <v>0</v>
      </c>
      <c r="W187" s="25">
        <v>0</v>
      </c>
      <c r="X187" s="46">
        <v>0</v>
      </c>
      <c r="Z187" s="137"/>
      <c r="AA187" s="137"/>
      <c r="AB187" s="137"/>
      <c r="AC187" s="137"/>
      <c r="AD187" s="103"/>
      <c r="AE187" s="109"/>
      <c r="AF187" s="137"/>
      <c r="AG187" s="137"/>
      <c r="AH187" s="137"/>
      <c r="AI187" s="137"/>
      <c r="AJ187" s="103"/>
      <c r="AK187" s="109"/>
      <c r="AL187" s="137"/>
      <c r="AM187" s="137"/>
      <c r="AN187" s="137"/>
      <c r="AO187" s="137"/>
      <c r="AP187" s="103"/>
      <c r="AQ187" s="156"/>
      <c r="AR187" s="157"/>
      <c r="AS187" s="157"/>
      <c r="AT187" s="157"/>
      <c r="AU187" s="157"/>
      <c r="AV187" s="157"/>
      <c r="AW187" s="161"/>
      <c r="AX187" s="156"/>
      <c r="AY187" s="156"/>
      <c r="AZ187" s="156"/>
      <c r="BA187" s="156"/>
      <c r="BB187" s="156"/>
    </row>
    <row r="188" spans="1:54" ht="15" customHeight="1" x14ac:dyDescent="0.25">
      <c r="A188" s="144" t="str">
        <f t="shared" si="23"/>
        <v/>
      </c>
      <c r="C188" s="32">
        <v>4006</v>
      </c>
      <c r="D188" s="137" t="s">
        <v>95</v>
      </c>
      <c r="E188" s="137" t="s">
        <v>96</v>
      </c>
      <c r="F188" s="51">
        <f t="shared" si="17"/>
        <v>55</v>
      </c>
      <c r="G188" s="158">
        <f t="shared" si="18"/>
        <v>30</v>
      </c>
      <c r="H188" s="158">
        <f t="shared" si="19"/>
        <v>22</v>
      </c>
      <c r="I188" s="158">
        <f t="shared" si="20"/>
        <v>52</v>
      </c>
      <c r="J188" s="105">
        <f t="shared" si="16"/>
        <v>0.94545454545454544</v>
      </c>
      <c r="K188" s="158">
        <f t="shared" si="21"/>
        <v>9</v>
      </c>
      <c r="L188" s="101"/>
      <c r="M188" s="89"/>
      <c r="N188" s="89"/>
      <c r="O188" s="89"/>
      <c r="P188" s="89"/>
      <c r="Q188" s="107"/>
      <c r="R188" s="96"/>
      <c r="Y188" t="s">
        <v>91</v>
      </c>
      <c r="Z188" s="144">
        <v>29</v>
      </c>
      <c r="AA188" s="144">
        <v>14</v>
      </c>
      <c r="AB188" s="144">
        <v>14</v>
      </c>
      <c r="AC188" s="144">
        <v>28</v>
      </c>
      <c r="AD188" s="81">
        <v>6</v>
      </c>
      <c r="AE188" s="109" t="s">
        <v>91</v>
      </c>
      <c r="AF188" s="109">
        <v>26</v>
      </c>
      <c r="AG188" s="109">
        <v>16</v>
      </c>
      <c r="AH188" s="109">
        <v>8</v>
      </c>
      <c r="AI188" s="109">
        <v>24</v>
      </c>
      <c r="AJ188" s="103">
        <v>3</v>
      </c>
      <c r="AK188" s="109"/>
      <c r="AL188" s="109"/>
      <c r="AM188" s="109"/>
      <c r="AN188" s="109"/>
      <c r="AO188" s="109"/>
      <c r="AP188" s="103"/>
      <c r="AQ188" s="156"/>
      <c r="AR188" s="157"/>
      <c r="AS188" s="157"/>
      <c r="AT188" s="157"/>
      <c r="AU188" s="157"/>
      <c r="AV188" s="157"/>
      <c r="AW188" s="161"/>
      <c r="AX188" s="156"/>
      <c r="AY188" s="156"/>
      <c r="AZ188" s="156"/>
      <c r="BA188" s="156"/>
      <c r="BB188" s="156"/>
    </row>
    <row r="189" spans="1:54" ht="15" customHeight="1" x14ac:dyDescent="0.25">
      <c r="A189" s="144" t="str">
        <f t="shared" si="23"/>
        <v/>
      </c>
      <c r="C189" s="32">
        <v>2006</v>
      </c>
      <c r="D189" s="137" t="s">
        <v>22</v>
      </c>
      <c r="E189" s="137" t="s">
        <v>40</v>
      </c>
      <c r="F189" s="51">
        <f t="shared" si="17"/>
        <v>172</v>
      </c>
      <c r="G189" s="158">
        <f t="shared" si="18"/>
        <v>22</v>
      </c>
      <c r="H189" s="158">
        <f t="shared" si="19"/>
        <v>19</v>
      </c>
      <c r="I189" s="158">
        <f t="shared" si="20"/>
        <v>41</v>
      </c>
      <c r="J189" s="105">
        <f t="shared" si="16"/>
        <v>0.23837209302325582</v>
      </c>
      <c r="K189" s="158">
        <f t="shared" si="21"/>
        <v>12</v>
      </c>
      <c r="L189" s="88" t="s">
        <v>39</v>
      </c>
      <c r="M189" s="96">
        <v>29</v>
      </c>
      <c r="N189" s="96">
        <v>6</v>
      </c>
      <c r="O189" s="96">
        <v>5</v>
      </c>
      <c r="P189" s="96">
        <v>11</v>
      </c>
      <c r="Q189" s="108" t="s">
        <v>39</v>
      </c>
      <c r="R189" s="96">
        <v>33</v>
      </c>
      <c r="S189" s="45" t="s">
        <v>39</v>
      </c>
      <c r="T189" s="25">
        <v>27</v>
      </c>
      <c r="U189" s="25">
        <v>12</v>
      </c>
      <c r="V189" s="25">
        <v>4</v>
      </c>
      <c r="W189" s="25">
        <v>16</v>
      </c>
      <c r="X189" s="46">
        <v>3</v>
      </c>
      <c r="Y189" t="s">
        <v>39</v>
      </c>
      <c r="Z189" s="144">
        <v>29</v>
      </c>
      <c r="AA189" s="144">
        <v>1</v>
      </c>
      <c r="AB189" s="144">
        <v>5</v>
      </c>
      <c r="AC189" s="144">
        <v>6</v>
      </c>
      <c r="AD189" s="81">
        <v>3</v>
      </c>
      <c r="AE189" s="109" t="s">
        <v>39</v>
      </c>
      <c r="AF189" s="144">
        <v>26</v>
      </c>
      <c r="AG189" s="144">
        <v>3</v>
      </c>
      <c r="AH189" s="144">
        <v>5</v>
      </c>
      <c r="AI189" s="144">
        <v>8</v>
      </c>
      <c r="AJ189" s="81">
        <v>6</v>
      </c>
      <c r="AK189" s="109" t="s">
        <v>39</v>
      </c>
      <c r="AL189" s="144">
        <v>28</v>
      </c>
      <c r="AM189" s="144">
        <v>0</v>
      </c>
      <c r="AN189" s="144">
        <v>0</v>
      </c>
      <c r="AO189" s="144">
        <v>0</v>
      </c>
      <c r="AP189" s="81">
        <v>0</v>
      </c>
      <c r="AQ189" s="156"/>
      <c r="AR189" s="157"/>
      <c r="AS189" s="157"/>
      <c r="AT189" s="157"/>
      <c r="AU189" s="157"/>
      <c r="AV189" s="157"/>
      <c r="AW189" s="161"/>
      <c r="AX189" s="156"/>
      <c r="AY189" s="156"/>
      <c r="AZ189" s="156"/>
      <c r="BA189" s="156"/>
      <c r="BB189" s="156"/>
    </row>
    <row r="190" spans="1:54" ht="15" customHeight="1" x14ac:dyDescent="0.25">
      <c r="A190" s="144" t="str">
        <f t="shared" si="23"/>
        <v/>
      </c>
      <c r="C190" s="144"/>
      <c r="D190" s="95" t="s">
        <v>57</v>
      </c>
      <c r="E190" s="95" t="s">
        <v>314</v>
      </c>
      <c r="F190" s="51">
        <f t="shared" si="17"/>
        <v>62</v>
      </c>
      <c r="G190" s="158">
        <f t="shared" si="18"/>
        <v>4</v>
      </c>
      <c r="H190" s="158">
        <f t="shared" si="19"/>
        <v>7</v>
      </c>
      <c r="I190" s="158">
        <f t="shared" si="20"/>
        <v>11</v>
      </c>
      <c r="J190" s="105">
        <f t="shared" si="16"/>
        <v>0.17741935483870969</v>
      </c>
      <c r="K190" s="158">
        <f t="shared" si="21"/>
        <v>0</v>
      </c>
      <c r="L190" s="99" t="s">
        <v>118</v>
      </c>
      <c r="M190" s="96">
        <v>29</v>
      </c>
      <c r="N190" s="96">
        <v>4</v>
      </c>
      <c r="O190" s="96">
        <v>7</v>
      </c>
      <c r="P190" s="96">
        <v>11</v>
      </c>
      <c r="Q190" s="108" t="s">
        <v>337</v>
      </c>
      <c r="R190" s="96">
        <v>33</v>
      </c>
      <c r="Z190" s="137"/>
      <c r="AA190" s="137"/>
      <c r="AB190" s="137"/>
      <c r="AC190" s="137"/>
      <c r="AD190" s="103"/>
      <c r="AE190" s="109"/>
      <c r="AF190" s="137"/>
      <c r="AG190" s="137"/>
      <c r="AH190" s="137"/>
      <c r="AI190" s="137"/>
      <c r="AJ190" s="103"/>
      <c r="AK190" s="109"/>
      <c r="AL190" s="137"/>
      <c r="AM190" s="137"/>
      <c r="AN190" s="137"/>
      <c r="AO190" s="137"/>
      <c r="AP190" s="103"/>
      <c r="AQ190" s="156"/>
      <c r="AR190" s="157"/>
      <c r="AS190" s="157"/>
      <c r="AT190" s="157"/>
      <c r="AU190" s="157"/>
      <c r="AV190" s="157"/>
      <c r="AW190" s="161"/>
      <c r="AX190" s="156"/>
      <c r="AY190" s="156"/>
      <c r="AZ190" s="156"/>
      <c r="BA190" s="156"/>
      <c r="BB190" s="156"/>
    </row>
    <row r="191" spans="1:54" ht="15" customHeight="1" x14ac:dyDescent="0.25">
      <c r="A191" s="144" t="str">
        <f t="shared" si="23"/>
        <v/>
      </c>
      <c r="C191" s="144"/>
      <c r="D191" s="95" t="s">
        <v>292</v>
      </c>
      <c r="E191" s="95" t="s">
        <v>293</v>
      </c>
      <c r="F191" s="51">
        <f t="shared" si="17"/>
        <v>29</v>
      </c>
      <c r="G191" s="158">
        <f t="shared" si="18"/>
        <v>3</v>
      </c>
      <c r="H191" s="158">
        <f t="shared" si="19"/>
        <v>0</v>
      </c>
      <c r="I191" s="158">
        <f t="shared" si="20"/>
        <v>3</v>
      </c>
      <c r="J191" s="105">
        <f t="shared" si="16"/>
        <v>0.10344827586206896</v>
      </c>
      <c r="K191" s="158">
        <f t="shared" si="21"/>
        <v>0</v>
      </c>
      <c r="L191" s="88" t="s">
        <v>264</v>
      </c>
      <c r="M191" s="96">
        <v>29</v>
      </c>
      <c r="N191" s="96">
        <v>3</v>
      </c>
      <c r="O191" s="96">
        <v>0</v>
      </c>
      <c r="P191" s="96">
        <v>3</v>
      </c>
      <c r="Q191" s="108"/>
      <c r="R191" s="96"/>
      <c r="Z191" s="110"/>
      <c r="AA191" s="110"/>
      <c r="AB191" s="110"/>
      <c r="AC191" s="110"/>
      <c r="AE191" s="109"/>
      <c r="AF191" s="137"/>
      <c r="AG191" s="137"/>
      <c r="AH191" s="137"/>
      <c r="AI191" s="137"/>
      <c r="AJ191" s="103"/>
      <c r="AK191" s="109"/>
      <c r="AL191" s="137"/>
      <c r="AM191" s="137"/>
      <c r="AN191" s="137"/>
      <c r="AO191" s="137"/>
      <c r="AP191" s="103"/>
      <c r="AQ191" s="156"/>
      <c r="AR191" s="157"/>
      <c r="AS191" s="157"/>
      <c r="AT191" s="157"/>
      <c r="AU191" s="157"/>
      <c r="AV191" s="157"/>
      <c r="AW191" s="161"/>
      <c r="AX191" s="156"/>
      <c r="AY191" s="156"/>
      <c r="AZ191" s="156"/>
      <c r="BA191" s="156"/>
      <c r="BB191" s="156"/>
    </row>
    <row r="192" spans="1:54" ht="15" customHeight="1" x14ac:dyDescent="0.25">
      <c r="A192" s="144" t="str">
        <f t="shared" si="23"/>
        <v/>
      </c>
      <c r="B192" s="144"/>
      <c r="C192" s="144">
        <v>5007</v>
      </c>
      <c r="D192" s="137" t="s">
        <v>24</v>
      </c>
      <c r="E192" s="137" t="s">
        <v>126</v>
      </c>
      <c r="F192" s="51">
        <f t="shared" si="17"/>
        <v>56</v>
      </c>
      <c r="G192" s="158">
        <f t="shared" si="18"/>
        <v>3</v>
      </c>
      <c r="H192" s="158">
        <f t="shared" si="19"/>
        <v>2</v>
      </c>
      <c r="I192" s="158">
        <f t="shared" si="20"/>
        <v>5</v>
      </c>
      <c r="J192" s="105">
        <f t="shared" si="16"/>
        <v>8.9285714285714288E-2</v>
      </c>
      <c r="K192" s="158">
        <f t="shared" si="21"/>
        <v>0</v>
      </c>
      <c r="L192" s="88"/>
      <c r="M192" s="89"/>
      <c r="N192" s="89"/>
      <c r="O192" s="89"/>
      <c r="P192" s="89"/>
      <c r="Q192" s="107"/>
      <c r="R192" s="96"/>
      <c r="S192" s="92" t="s">
        <v>118</v>
      </c>
      <c r="T192" s="89">
        <v>27</v>
      </c>
      <c r="U192" s="89">
        <v>3</v>
      </c>
      <c r="V192" s="89">
        <v>1</v>
      </c>
      <c r="W192" s="89">
        <v>4</v>
      </c>
      <c r="X192" s="81">
        <v>0</v>
      </c>
      <c r="Y192" s="137" t="s">
        <v>118</v>
      </c>
      <c r="Z192" s="144">
        <v>29</v>
      </c>
      <c r="AA192" s="144">
        <v>0</v>
      </c>
      <c r="AB192" s="144">
        <v>1</v>
      </c>
      <c r="AC192" s="144">
        <v>1</v>
      </c>
      <c r="AD192" s="81">
        <v>0</v>
      </c>
      <c r="AE192" s="137"/>
      <c r="AF192" s="137"/>
      <c r="AG192" s="137"/>
      <c r="AH192" s="137"/>
      <c r="AI192" s="137"/>
      <c r="AJ192" s="103"/>
      <c r="AK192" s="109"/>
      <c r="AL192" s="137"/>
      <c r="AM192" s="137"/>
      <c r="AN192" s="137"/>
      <c r="AO192" s="137"/>
      <c r="AP192" s="103"/>
      <c r="AQ192" s="156"/>
      <c r="AR192" s="157"/>
      <c r="AS192" s="157"/>
      <c r="AT192" s="157"/>
      <c r="AU192" s="157"/>
      <c r="AV192" s="157"/>
      <c r="AW192" s="161"/>
      <c r="AX192" s="156"/>
      <c r="AY192" s="156"/>
      <c r="AZ192" s="156"/>
      <c r="BA192" s="156"/>
      <c r="BB192" s="156"/>
    </row>
    <row r="193" spans="1:54" ht="15" customHeight="1" x14ac:dyDescent="0.25">
      <c r="A193" s="144" t="str">
        <f t="shared" si="23"/>
        <v/>
      </c>
      <c r="C193" s="144">
        <v>7006</v>
      </c>
      <c r="D193" s="137" t="s">
        <v>41</v>
      </c>
      <c r="E193" s="137" t="s">
        <v>164</v>
      </c>
      <c r="F193" s="51">
        <f t="shared" si="17"/>
        <v>182</v>
      </c>
      <c r="G193" s="158">
        <f t="shared" si="18"/>
        <v>36</v>
      </c>
      <c r="H193" s="158">
        <f t="shared" si="19"/>
        <v>15</v>
      </c>
      <c r="I193" s="158">
        <f t="shared" si="20"/>
        <v>51</v>
      </c>
      <c r="J193" s="105">
        <f t="shared" si="16"/>
        <v>0.28021978021978022</v>
      </c>
      <c r="K193" s="158">
        <f t="shared" si="21"/>
        <v>31</v>
      </c>
      <c r="L193" s="88"/>
      <c r="M193" s="96"/>
      <c r="N193" s="96"/>
      <c r="O193" s="96"/>
      <c r="P193" s="96"/>
      <c r="Q193" s="108" t="s">
        <v>271</v>
      </c>
      <c r="R193" s="96">
        <v>33</v>
      </c>
      <c r="S193" s="45" t="s">
        <v>271</v>
      </c>
      <c r="T193" s="25">
        <v>27</v>
      </c>
      <c r="U193" s="25">
        <v>12</v>
      </c>
      <c r="V193" s="25">
        <v>7</v>
      </c>
      <c r="W193" s="25">
        <v>19</v>
      </c>
      <c r="X193" s="46">
        <v>10</v>
      </c>
      <c r="Y193" t="s">
        <v>161</v>
      </c>
      <c r="Z193" s="144">
        <v>29</v>
      </c>
      <c r="AA193" s="144">
        <v>11</v>
      </c>
      <c r="AB193" s="144">
        <v>3</v>
      </c>
      <c r="AC193" s="144">
        <v>14</v>
      </c>
      <c r="AD193" s="81">
        <v>9</v>
      </c>
      <c r="AE193" s="109" t="s">
        <v>161</v>
      </c>
      <c r="AF193" s="144">
        <v>26</v>
      </c>
      <c r="AG193" s="144">
        <v>6</v>
      </c>
      <c r="AH193" s="144">
        <v>3</v>
      </c>
      <c r="AI193" s="144">
        <v>9</v>
      </c>
      <c r="AJ193" s="81">
        <v>6</v>
      </c>
      <c r="AK193" s="109" t="s">
        <v>161</v>
      </c>
      <c r="AL193" s="144">
        <v>21</v>
      </c>
      <c r="AM193" s="144">
        <v>6</v>
      </c>
      <c r="AN193" s="144">
        <v>2</v>
      </c>
      <c r="AO193" s="144">
        <v>8</v>
      </c>
      <c r="AP193" s="81">
        <v>0</v>
      </c>
      <c r="AQ193" s="156" t="s">
        <v>161</v>
      </c>
      <c r="AR193" s="157">
        <v>26</v>
      </c>
      <c r="AS193" s="157">
        <v>1</v>
      </c>
      <c r="AT193" s="157">
        <v>0</v>
      </c>
      <c r="AU193" s="157">
        <v>1</v>
      </c>
      <c r="AV193" s="157">
        <v>6</v>
      </c>
      <c r="AW193" s="161" t="str">
        <f>INDEX(PlayerTable!C:C,MATCH(C193,PlayerTable!E:E,0))</f>
        <v>Victors</v>
      </c>
      <c r="AX193" s="156">
        <f>COUNT(Goalies!J$53:J$80)</f>
        <v>20</v>
      </c>
      <c r="AY193" s="156">
        <f>INDEX(PlayerTable!I:I,MATCH(C193,PlayerTable!E:E,0))</f>
        <v>0</v>
      </c>
      <c r="AZ193" s="156">
        <f>INDEX(PlayerTable!J:J,MATCH(C193,PlayerTable!E:E,0))</f>
        <v>0</v>
      </c>
      <c r="BA193" s="156">
        <f>INDEX(PlayerTable!K:K,MATCH(C193,PlayerTable!E:E,0))</f>
        <v>0</v>
      </c>
      <c r="BB193" s="156">
        <f>IF(INDEX(PlayerTable!L:L,MATCH(C193,PlayerTable!E:E,0))="", 0, INDEX(PlayerTable!L:L,MATCH(C193,PlayerTable!E:E,0)))</f>
        <v>0</v>
      </c>
    </row>
    <row r="194" spans="1:54" ht="15" customHeight="1" x14ac:dyDescent="0.25">
      <c r="A194" s="144" t="str">
        <f t="shared" si="23"/>
        <v/>
      </c>
      <c r="B194" s="85" t="s">
        <v>280</v>
      </c>
      <c r="C194" s="144">
        <v>4007</v>
      </c>
      <c r="D194" s="137" t="s">
        <v>92</v>
      </c>
      <c r="E194" s="137" t="s">
        <v>93</v>
      </c>
      <c r="F194" s="51">
        <f t="shared" si="17"/>
        <v>55</v>
      </c>
      <c r="G194" s="158">
        <f t="shared" si="18"/>
        <v>39</v>
      </c>
      <c r="H194" s="158">
        <f t="shared" si="19"/>
        <v>6</v>
      </c>
      <c r="I194" s="158">
        <f t="shared" si="20"/>
        <v>45</v>
      </c>
      <c r="J194" s="105">
        <f t="shared" si="16"/>
        <v>0.81818181818181823</v>
      </c>
      <c r="K194" s="158">
        <f t="shared" si="21"/>
        <v>15</v>
      </c>
      <c r="L194" s="101"/>
      <c r="M194" s="89"/>
      <c r="N194" s="89"/>
      <c r="O194" s="89"/>
      <c r="P194" s="89"/>
      <c r="Q194" s="107"/>
      <c r="R194" s="96"/>
      <c r="Y194" t="s">
        <v>91</v>
      </c>
      <c r="Z194" s="110">
        <v>29</v>
      </c>
      <c r="AA194" s="110">
        <v>27</v>
      </c>
      <c r="AB194" s="110">
        <v>3</v>
      </c>
      <c r="AC194" s="110">
        <v>30</v>
      </c>
      <c r="AD194" s="81">
        <v>9</v>
      </c>
      <c r="AE194" s="109" t="s">
        <v>91</v>
      </c>
      <c r="AF194" s="137">
        <v>26</v>
      </c>
      <c r="AG194" s="137">
        <v>12</v>
      </c>
      <c r="AH194" s="137">
        <v>3</v>
      </c>
      <c r="AI194" s="137">
        <v>15</v>
      </c>
      <c r="AJ194" s="103">
        <v>6</v>
      </c>
      <c r="AK194" s="109"/>
      <c r="AL194" s="137"/>
      <c r="AM194" s="137"/>
      <c r="AN194" s="137"/>
      <c r="AO194" s="137"/>
      <c r="AP194" s="103"/>
      <c r="AQ194" s="156"/>
      <c r="AR194" s="157"/>
      <c r="AS194" s="157"/>
      <c r="AT194" s="157"/>
      <c r="AU194" s="157"/>
      <c r="AV194" s="157"/>
      <c r="AW194" s="161"/>
      <c r="AX194" s="156"/>
      <c r="AY194" s="156"/>
      <c r="AZ194" s="156"/>
      <c r="BA194" s="156"/>
      <c r="BB194" s="156"/>
    </row>
    <row r="195" spans="1:54" ht="15" customHeight="1" x14ac:dyDescent="0.25">
      <c r="A195" s="144" t="str">
        <f t="shared" si="23"/>
        <v/>
      </c>
      <c r="C195" s="85">
        <v>3019</v>
      </c>
      <c r="D195" s="137" t="s">
        <v>362</v>
      </c>
      <c r="E195" s="137" t="s">
        <v>363</v>
      </c>
      <c r="F195" s="51">
        <f t="shared" si="17"/>
        <v>26</v>
      </c>
      <c r="G195" s="158">
        <f t="shared" si="18"/>
        <v>33</v>
      </c>
      <c r="H195" s="158">
        <f t="shared" si="19"/>
        <v>10</v>
      </c>
      <c r="I195" s="158">
        <f t="shared" si="20"/>
        <v>43</v>
      </c>
      <c r="J195" s="105">
        <f t="shared" ref="J195:J258" si="24">I195/F195</f>
        <v>1.6538461538461537</v>
      </c>
      <c r="K195" s="158">
        <f t="shared" si="21"/>
        <v>3</v>
      </c>
      <c r="L195" s="101"/>
      <c r="M195" s="89"/>
      <c r="N195" s="89"/>
      <c r="O195" s="89"/>
      <c r="P195" s="89"/>
      <c r="Q195" s="107"/>
      <c r="R195" s="96"/>
      <c r="Z195" s="144"/>
      <c r="AA195" s="144"/>
      <c r="AB195" s="144"/>
      <c r="AC195" s="144"/>
      <c r="AE195" s="109" t="s">
        <v>66</v>
      </c>
      <c r="AF195" s="137">
        <v>26</v>
      </c>
      <c r="AG195" s="137">
        <v>33</v>
      </c>
      <c r="AH195" s="137">
        <v>10</v>
      </c>
      <c r="AI195" s="137">
        <v>43</v>
      </c>
      <c r="AJ195" s="103">
        <v>3</v>
      </c>
      <c r="AK195" s="109"/>
      <c r="AL195" s="137"/>
      <c r="AM195" s="137"/>
      <c r="AN195" s="137"/>
      <c r="AO195" s="137"/>
      <c r="AP195" s="103"/>
      <c r="AQ195" s="156"/>
      <c r="AR195" s="157"/>
      <c r="AS195" s="157"/>
      <c r="AT195" s="157"/>
      <c r="AU195" s="157"/>
      <c r="AV195" s="157"/>
      <c r="AW195" s="161"/>
      <c r="AX195" s="156"/>
      <c r="AY195" s="156"/>
      <c r="AZ195" s="156"/>
      <c r="BA195" s="156"/>
      <c r="BB195" s="156"/>
    </row>
    <row r="196" spans="1:54" ht="15" customHeight="1" x14ac:dyDescent="0.25">
      <c r="A196" s="144" t="str">
        <f t="shared" si="23"/>
        <v/>
      </c>
      <c r="C196" s="85">
        <v>8018</v>
      </c>
      <c r="D196" s="137" t="s">
        <v>111</v>
      </c>
      <c r="E196" s="137" t="s">
        <v>368</v>
      </c>
      <c r="F196" s="51">
        <f t="shared" ref="F196:F259" si="25">SUM(M196+R196+T196+Z196+AF196+AL196+AR196+AX196)</f>
        <v>26</v>
      </c>
      <c r="G196" s="158">
        <f t="shared" ref="G196:G259" si="26">SUM(N196+U196+AA196+AG196+AM196+AS196+AY196)</f>
        <v>1</v>
      </c>
      <c r="H196" s="158">
        <f t="shared" ref="H196:H259" si="27">SUM(O196+V196+AB196+AH196+AN196+AT196+AZ196)</f>
        <v>2</v>
      </c>
      <c r="I196" s="158">
        <f t="shared" ref="I196:I259" si="28">SUM(P196+W196+AC196+AI196+AO196+AU196+BA196)</f>
        <v>3</v>
      </c>
      <c r="J196" s="105">
        <f t="shared" si="24"/>
        <v>0.11538461538461539</v>
      </c>
      <c r="K196" s="158">
        <f t="shared" ref="K196:K259" si="29">SUM(X196+AD196+AJ196+AP196+AV196+BB196)</f>
        <v>0</v>
      </c>
      <c r="L196" s="101"/>
      <c r="M196" s="89"/>
      <c r="N196" s="89"/>
      <c r="O196" s="89"/>
      <c r="P196" s="89"/>
      <c r="Q196" s="107"/>
      <c r="R196" s="96"/>
      <c r="Z196" s="144"/>
      <c r="AA196" s="144"/>
      <c r="AB196" s="144"/>
      <c r="AC196" s="144"/>
      <c r="AE196" s="109" t="s">
        <v>183</v>
      </c>
      <c r="AF196" s="109">
        <v>26</v>
      </c>
      <c r="AG196" s="109">
        <v>1</v>
      </c>
      <c r="AH196" s="109">
        <v>2</v>
      </c>
      <c r="AI196" s="109">
        <v>3</v>
      </c>
      <c r="AJ196" s="103">
        <v>0</v>
      </c>
      <c r="AK196" s="109"/>
      <c r="AL196" s="109"/>
      <c r="AM196" s="109"/>
      <c r="AN196" s="109"/>
      <c r="AO196" s="109"/>
      <c r="AP196" s="103"/>
      <c r="AQ196" s="156"/>
      <c r="AR196" s="157"/>
      <c r="AS196" s="157"/>
      <c r="AT196" s="157"/>
      <c r="AU196" s="157"/>
      <c r="AV196" s="157"/>
      <c r="AW196" s="161"/>
      <c r="AX196" s="156"/>
      <c r="AY196" s="156"/>
      <c r="AZ196" s="156"/>
      <c r="BA196" s="156"/>
      <c r="BB196" s="156"/>
    </row>
    <row r="197" spans="1:54" ht="15" customHeight="1" x14ac:dyDescent="0.25">
      <c r="A197" s="144" t="str">
        <f t="shared" si="23"/>
        <v/>
      </c>
      <c r="C197" s="85"/>
      <c r="D197" s="95" t="s">
        <v>295</v>
      </c>
      <c r="E197" s="95" t="s">
        <v>56</v>
      </c>
      <c r="F197" s="51">
        <f t="shared" si="25"/>
        <v>62</v>
      </c>
      <c r="G197" s="158">
        <f t="shared" si="26"/>
        <v>1</v>
      </c>
      <c r="H197" s="158">
        <f t="shared" si="27"/>
        <v>0</v>
      </c>
      <c r="I197" s="158">
        <f t="shared" si="28"/>
        <v>1</v>
      </c>
      <c r="J197" s="105">
        <f t="shared" si="24"/>
        <v>1.6129032258064516E-2</v>
      </c>
      <c r="K197" s="158">
        <f t="shared" si="29"/>
        <v>0</v>
      </c>
      <c r="L197" s="88" t="s">
        <v>264</v>
      </c>
      <c r="M197" s="96">
        <v>29</v>
      </c>
      <c r="N197" s="96">
        <v>1</v>
      </c>
      <c r="O197" s="96">
        <v>0</v>
      </c>
      <c r="P197" s="96">
        <v>1</v>
      </c>
      <c r="Q197" s="108" t="s">
        <v>264</v>
      </c>
      <c r="R197" s="96">
        <v>33</v>
      </c>
      <c r="Z197" s="144"/>
      <c r="AA197" s="144"/>
      <c r="AB197" s="144"/>
      <c r="AC197" s="144"/>
      <c r="AE197" s="109"/>
      <c r="AF197" s="137"/>
      <c r="AG197" s="137"/>
      <c r="AH197" s="137"/>
      <c r="AI197" s="137"/>
      <c r="AJ197" s="103"/>
      <c r="AK197" s="109"/>
      <c r="AL197" s="137"/>
      <c r="AM197" s="137"/>
      <c r="AN197" s="137"/>
      <c r="AO197" s="137"/>
      <c r="AP197" s="103"/>
      <c r="AQ197" s="156"/>
      <c r="AR197" s="157"/>
      <c r="AS197" s="157"/>
      <c r="AT197" s="157"/>
      <c r="AU197" s="157"/>
      <c r="AV197" s="157"/>
      <c r="AW197" s="161"/>
      <c r="AX197" s="156"/>
      <c r="AY197" s="156"/>
      <c r="AZ197" s="156"/>
      <c r="BA197" s="156"/>
      <c r="BB197" s="156"/>
    </row>
    <row r="198" spans="1:54" ht="15" customHeight="1" x14ac:dyDescent="0.25">
      <c r="A198" s="144" t="str">
        <f t="shared" ref="A198:A229" si="30">IF(AND(ISTEXT(L198), ISTEXT(Q198), ISTEXT(S198), ISTEXT(Y198), ISTEXT(AE198),ISTEXT(AK198),ISTEXT(AQ198)),"Yes", "")</f>
        <v/>
      </c>
      <c r="C198" s="85"/>
      <c r="D198" s="95" t="s">
        <v>318</v>
      </c>
      <c r="E198" s="95" t="s">
        <v>329</v>
      </c>
      <c r="F198" s="51">
        <f t="shared" si="25"/>
        <v>29</v>
      </c>
      <c r="G198" s="158">
        <f t="shared" si="26"/>
        <v>1</v>
      </c>
      <c r="H198" s="158">
        <f t="shared" si="27"/>
        <v>0</v>
      </c>
      <c r="I198" s="158">
        <f t="shared" si="28"/>
        <v>1</v>
      </c>
      <c r="J198" s="105">
        <f t="shared" si="24"/>
        <v>3.4482758620689655E-2</v>
      </c>
      <c r="K198" s="158">
        <f t="shared" si="29"/>
        <v>0</v>
      </c>
      <c r="L198" s="100" t="s">
        <v>183</v>
      </c>
      <c r="M198" s="96">
        <v>29</v>
      </c>
      <c r="N198" s="96">
        <v>1</v>
      </c>
      <c r="O198" s="96">
        <v>0</v>
      </c>
      <c r="P198" s="96">
        <v>1</v>
      </c>
      <c r="Q198" s="108"/>
      <c r="R198" s="96"/>
      <c r="Z198" s="137"/>
      <c r="AA198" s="137"/>
      <c r="AB198" s="137"/>
      <c r="AC198" s="137"/>
      <c r="AD198" s="103"/>
      <c r="AE198" s="109"/>
      <c r="AF198" s="137"/>
      <c r="AG198" s="137"/>
      <c r="AH198" s="137"/>
      <c r="AI198" s="137"/>
      <c r="AJ198" s="103"/>
      <c r="AK198" s="109"/>
      <c r="AL198" s="137"/>
      <c r="AM198" s="137"/>
      <c r="AN198" s="137"/>
      <c r="AO198" s="137"/>
      <c r="AP198" s="103"/>
      <c r="AQ198" s="156"/>
      <c r="AR198" s="157"/>
      <c r="AS198" s="157"/>
      <c r="AT198" s="157"/>
      <c r="AU198" s="157"/>
      <c r="AV198" s="157"/>
      <c r="AW198" s="161"/>
      <c r="AX198" s="156"/>
      <c r="AY198" s="156"/>
      <c r="AZ198" s="156"/>
      <c r="BA198" s="156"/>
      <c r="BB198" s="156"/>
    </row>
    <row r="199" spans="1:54" ht="15" customHeight="1" x14ac:dyDescent="0.25">
      <c r="A199" s="144" t="str">
        <f t="shared" si="30"/>
        <v/>
      </c>
      <c r="C199" s="85">
        <v>7007</v>
      </c>
      <c r="D199" s="137" t="s">
        <v>72</v>
      </c>
      <c r="E199" s="137" t="s">
        <v>172</v>
      </c>
      <c r="F199" s="51">
        <f t="shared" si="25"/>
        <v>91</v>
      </c>
      <c r="G199" s="158">
        <f t="shared" si="26"/>
        <v>5</v>
      </c>
      <c r="H199" s="158">
        <f t="shared" si="27"/>
        <v>3</v>
      </c>
      <c r="I199" s="158">
        <f t="shared" si="28"/>
        <v>8</v>
      </c>
      <c r="J199" s="105">
        <f t="shared" si="24"/>
        <v>8.7912087912087919E-2</v>
      </c>
      <c r="K199" s="158">
        <f t="shared" si="29"/>
        <v>3</v>
      </c>
      <c r="L199" s="88" t="s">
        <v>271</v>
      </c>
      <c r="M199" s="96">
        <v>29</v>
      </c>
      <c r="N199" s="96">
        <v>3</v>
      </c>
      <c r="O199" s="96">
        <v>0</v>
      </c>
      <c r="P199" s="96">
        <v>3</v>
      </c>
      <c r="Q199" s="108" t="s">
        <v>271</v>
      </c>
      <c r="R199" s="96">
        <v>33</v>
      </c>
      <c r="Y199" t="s">
        <v>161</v>
      </c>
      <c r="Z199" s="144">
        <v>29</v>
      </c>
      <c r="AA199" s="144">
        <v>2</v>
      </c>
      <c r="AB199" s="144">
        <v>3</v>
      </c>
      <c r="AC199" s="144">
        <v>5</v>
      </c>
      <c r="AD199" s="81">
        <v>3</v>
      </c>
      <c r="AE199" s="109"/>
      <c r="AF199" s="137"/>
      <c r="AG199" s="137"/>
      <c r="AH199" s="137"/>
      <c r="AI199" s="137"/>
      <c r="AJ199" s="103"/>
      <c r="AK199" s="109"/>
      <c r="AL199" s="137"/>
      <c r="AM199" s="137"/>
      <c r="AN199" s="137"/>
      <c r="AO199" s="137"/>
      <c r="AP199" s="103"/>
      <c r="AQ199" s="156"/>
      <c r="AR199" s="157"/>
      <c r="AS199" s="157"/>
      <c r="AT199" s="157"/>
      <c r="AU199" s="157"/>
      <c r="AV199" s="157"/>
      <c r="AW199" s="161"/>
      <c r="AX199" s="156"/>
      <c r="AY199" s="156"/>
      <c r="AZ199" s="156"/>
      <c r="BA199" s="156"/>
      <c r="BB199" s="156"/>
    </row>
    <row r="200" spans="1:54" ht="15" customHeight="1" x14ac:dyDescent="0.25">
      <c r="A200" s="144" t="str">
        <f t="shared" si="30"/>
        <v/>
      </c>
      <c r="B200" s="144"/>
      <c r="C200" s="144">
        <v>7008</v>
      </c>
      <c r="D200" s="137" t="s">
        <v>181</v>
      </c>
      <c r="E200" s="137" t="s">
        <v>182</v>
      </c>
      <c r="F200" s="51">
        <f t="shared" si="25"/>
        <v>82</v>
      </c>
      <c r="G200" s="158">
        <f t="shared" si="26"/>
        <v>0</v>
      </c>
      <c r="H200" s="158">
        <f t="shared" si="27"/>
        <v>2</v>
      </c>
      <c r="I200" s="158">
        <f t="shared" si="28"/>
        <v>2</v>
      </c>
      <c r="J200" s="105">
        <f t="shared" si="24"/>
        <v>2.4390243902439025E-2</v>
      </c>
      <c r="K200" s="158">
        <f t="shared" si="29"/>
        <v>6</v>
      </c>
      <c r="L200" s="88"/>
      <c r="M200" s="89"/>
      <c r="N200" s="89"/>
      <c r="O200" s="89"/>
      <c r="P200" s="89"/>
      <c r="Q200" s="107"/>
      <c r="R200" s="96"/>
      <c r="S200" s="92" t="s">
        <v>271</v>
      </c>
      <c r="T200" s="89">
        <v>27</v>
      </c>
      <c r="U200" s="89">
        <v>0</v>
      </c>
      <c r="V200" s="89">
        <v>0</v>
      </c>
      <c r="W200" s="89">
        <v>0</v>
      </c>
      <c r="X200" s="81">
        <v>3</v>
      </c>
      <c r="Y200" s="137" t="s">
        <v>161</v>
      </c>
      <c r="Z200" s="144">
        <v>29</v>
      </c>
      <c r="AA200" s="144">
        <v>0</v>
      </c>
      <c r="AB200" s="144">
        <v>2</v>
      </c>
      <c r="AC200" s="144">
        <v>2</v>
      </c>
      <c r="AD200" s="81">
        <v>3</v>
      </c>
      <c r="AE200" s="137" t="s">
        <v>161</v>
      </c>
      <c r="AF200" s="137">
        <v>26</v>
      </c>
      <c r="AG200" s="137">
        <v>0</v>
      </c>
      <c r="AH200" s="137">
        <v>0</v>
      </c>
      <c r="AI200" s="137">
        <v>0</v>
      </c>
      <c r="AJ200" s="103">
        <v>0</v>
      </c>
      <c r="AK200" s="109"/>
      <c r="AL200" s="137"/>
      <c r="AM200" s="137"/>
      <c r="AN200" s="137"/>
      <c r="AO200" s="137"/>
      <c r="AP200" s="103"/>
      <c r="AQ200" s="156"/>
      <c r="AR200" s="157"/>
      <c r="AS200" s="157"/>
      <c r="AT200" s="157"/>
      <c r="AU200" s="157"/>
      <c r="AV200" s="157"/>
      <c r="AW200" s="161"/>
      <c r="AX200" s="156"/>
      <c r="AY200" s="156"/>
      <c r="AZ200" s="156"/>
      <c r="BA200" s="156"/>
      <c r="BB200" s="156"/>
    </row>
    <row r="201" spans="1:54" ht="15" customHeight="1" x14ac:dyDescent="0.25">
      <c r="A201" s="144" t="str">
        <f t="shared" si="30"/>
        <v/>
      </c>
      <c r="C201" s="85"/>
      <c r="D201" s="95" t="s">
        <v>287</v>
      </c>
      <c r="E201" s="95" t="s">
        <v>288</v>
      </c>
      <c r="F201" s="51">
        <f t="shared" si="25"/>
        <v>29</v>
      </c>
      <c r="G201" s="158">
        <f t="shared" si="26"/>
        <v>0</v>
      </c>
      <c r="H201" s="158">
        <f t="shared" si="27"/>
        <v>2</v>
      </c>
      <c r="I201" s="158">
        <f t="shared" si="28"/>
        <v>2</v>
      </c>
      <c r="J201" s="105">
        <f t="shared" si="24"/>
        <v>6.8965517241379309E-2</v>
      </c>
      <c r="K201" s="158">
        <f t="shared" si="29"/>
        <v>0</v>
      </c>
      <c r="L201" s="88" t="s">
        <v>38</v>
      </c>
      <c r="M201" s="96">
        <v>29</v>
      </c>
      <c r="N201" s="96">
        <v>0</v>
      </c>
      <c r="O201" s="96">
        <v>2</v>
      </c>
      <c r="P201" s="96">
        <v>2</v>
      </c>
      <c r="Q201" s="108"/>
      <c r="R201" s="96"/>
      <c r="Z201" s="137"/>
      <c r="AA201" s="137"/>
      <c r="AB201" s="137"/>
      <c r="AC201" s="137"/>
      <c r="AD201" s="103"/>
      <c r="AE201" s="109"/>
      <c r="AF201" s="137"/>
      <c r="AG201" s="137"/>
      <c r="AH201" s="137"/>
      <c r="AI201" s="137"/>
      <c r="AJ201" s="103"/>
      <c r="AK201" s="109"/>
      <c r="AL201" s="137"/>
      <c r="AM201" s="137"/>
      <c r="AN201" s="137"/>
      <c r="AO201" s="137"/>
      <c r="AP201" s="103"/>
      <c r="AQ201" s="156"/>
      <c r="AR201" s="157"/>
      <c r="AS201" s="157"/>
      <c r="AT201" s="157"/>
      <c r="AU201" s="157"/>
      <c r="AV201" s="157"/>
      <c r="AW201" s="161"/>
      <c r="AX201" s="156"/>
      <c r="AY201" s="156"/>
      <c r="AZ201" s="156"/>
      <c r="BA201" s="156"/>
      <c r="BB201" s="156"/>
    </row>
    <row r="202" spans="1:54" ht="15" customHeight="1" x14ac:dyDescent="0.25">
      <c r="A202" s="144" t="str">
        <f t="shared" si="30"/>
        <v/>
      </c>
      <c r="C202" s="85"/>
      <c r="D202" s="95" t="s">
        <v>145</v>
      </c>
      <c r="E202" s="95" t="s">
        <v>298</v>
      </c>
      <c r="F202" s="51">
        <f t="shared" si="25"/>
        <v>29</v>
      </c>
      <c r="G202" s="158">
        <f t="shared" si="26"/>
        <v>0</v>
      </c>
      <c r="H202" s="158">
        <f t="shared" si="27"/>
        <v>1</v>
      </c>
      <c r="I202" s="158">
        <f t="shared" si="28"/>
        <v>1</v>
      </c>
      <c r="J202" s="105">
        <f t="shared" si="24"/>
        <v>3.4482758620689655E-2</v>
      </c>
      <c r="K202" s="158">
        <f t="shared" si="29"/>
        <v>0</v>
      </c>
      <c r="L202" s="88" t="s">
        <v>264</v>
      </c>
      <c r="M202" s="96">
        <v>29</v>
      </c>
      <c r="N202" s="96">
        <v>0</v>
      </c>
      <c r="O202" s="96">
        <v>1</v>
      </c>
      <c r="P202" s="96">
        <v>1</v>
      </c>
      <c r="Q202" s="108"/>
      <c r="R202" s="96"/>
      <c r="Z202" s="137"/>
      <c r="AA202" s="137"/>
      <c r="AB202" s="137"/>
      <c r="AC202" s="137"/>
      <c r="AD202" s="103"/>
      <c r="AE202" s="109"/>
      <c r="AF202" s="109"/>
      <c r="AG202" s="109"/>
      <c r="AH202" s="109"/>
      <c r="AI202" s="109"/>
      <c r="AJ202" s="103"/>
      <c r="AK202" s="109"/>
      <c r="AL202" s="109"/>
      <c r="AM202" s="109"/>
      <c r="AN202" s="109"/>
      <c r="AO202" s="109"/>
      <c r="AP202" s="103"/>
      <c r="AQ202" s="156"/>
      <c r="AR202" s="157"/>
      <c r="AS202" s="157"/>
      <c r="AT202" s="157"/>
      <c r="AU202" s="157"/>
      <c r="AV202" s="157"/>
      <c r="AW202" s="161"/>
      <c r="AX202" s="156"/>
      <c r="AY202" s="156"/>
      <c r="AZ202" s="156"/>
      <c r="BA202" s="156"/>
      <c r="BB202" s="156"/>
    </row>
    <row r="203" spans="1:54" ht="15" customHeight="1" x14ac:dyDescent="0.25">
      <c r="A203" s="144" t="str">
        <f t="shared" si="30"/>
        <v/>
      </c>
      <c r="C203" s="85"/>
      <c r="D203" s="95" t="s">
        <v>67</v>
      </c>
      <c r="E203" s="95" t="s">
        <v>313</v>
      </c>
      <c r="F203" s="51">
        <f t="shared" si="25"/>
        <v>62</v>
      </c>
      <c r="G203" s="158">
        <f t="shared" si="26"/>
        <v>8</v>
      </c>
      <c r="H203" s="158">
        <f t="shared" si="27"/>
        <v>4</v>
      </c>
      <c r="I203" s="158">
        <f t="shared" si="28"/>
        <v>12</v>
      </c>
      <c r="J203" s="105">
        <f t="shared" si="24"/>
        <v>0.19354838709677419</v>
      </c>
      <c r="K203" s="158">
        <f t="shared" si="29"/>
        <v>0</v>
      </c>
      <c r="L203" s="99" t="s">
        <v>118</v>
      </c>
      <c r="M203" s="96">
        <v>29</v>
      </c>
      <c r="N203" s="96">
        <v>8</v>
      </c>
      <c r="O203" s="96">
        <v>4</v>
      </c>
      <c r="P203" s="96">
        <v>12</v>
      </c>
      <c r="Q203" s="108" t="s">
        <v>337</v>
      </c>
      <c r="R203" s="96">
        <v>33</v>
      </c>
      <c r="Z203" s="137"/>
      <c r="AA203" s="137"/>
      <c r="AB203" s="137"/>
      <c r="AC203" s="137"/>
      <c r="AD203" s="103"/>
      <c r="AE203" s="109"/>
      <c r="AF203" s="109"/>
      <c r="AG203" s="109"/>
      <c r="AH203" s="109"/>
      <c r="AI203" s="109"/>
      <c r="AJ203" s="103"/>
      <c r="AK203" s="109"/>
      <c r="AL203" s="109"/>
      <c r="AM203" s="109"/>
      <c r="AN203" s="109"/>
      <c r="AO203" s="109"/>
      <c r="AP203" s="103"/>
      <c r="AQ203" s="156"/>
      <c r="AR203" s="157"/>
      <c r="AS203" s="157"/>
      <c r="AT203" s="157"/>
      <c r="AU203" s="157"/>
      <c r="AV203" s="157"/>
      <c r="AW203" s="161"/>
      <c r="AX203" s="156"/>
      <c r="AY203" s="156"/>
      <c r="AZ203" s="156"/>
      <c r="BA203" s="156"/>
      <c r="BB203" s="156"/>
    </row>
    <row r="204" spans="1:54" ht="15" customHeight="1" x14ac:dyDescent="0.25">
      <c r="A204" s="144" t="str">
        <f t="shared" si="30"/>
        <v/>
      </c>
      <c r="C204" s="85"/>
      <c r="D204" s="95" t="s">
        <v>10</v>
      </c>
      <c r="E204" s="95" t="s">
        <v>308</v>
      </c>
      <c r="F204" s="51">
        <f t="shared" si="25"/>
        <v>29</v>
      </c>
      <c r="G204" s="158">
        <f t="shared" si="26"/>
        <v>2</v>
      </c>
      <c r="H204" s="158">
        <f t="shared" si="27"/>
        <v>2</v>
      </c>
      <c r="I204" s="158">
        <f t="shared" si="28"/>
        <v>4</v>
      </c>
      <c r="J204" s="105">
        <f t="shared" si="24"/>
        <v>0.13793103448275862</v>
      </c>
      <c r="K204" s="158">
        <f t="shared" si="29"/>
        <v>0</v>
      </c>
      <c r="L204" s="88" t="s">
        <v>271</v>
      </c>
      <c r="M204" s="96">
        <v>29</v>
      </c>
      <c r="N204" s="96">
        <v>2</v>
      </c>
      <c r="O204" s="96">
        <v>2</v>
      </c>
      <c r="P204" s="96">
        <v>4</v>
      </c>
      <c r="Q204" s="108"/>
      <c r="R204" s="96"/>
      <c r="Z204" s="109"/>
      <c r="AA204" s="109"/>
      <c r="AB204" s="109"/>
      <c r="AC204" s="109"/>
      <c r="AD204" s="103"/>
      <c r="AE204" s="109"/>
      <c r="AF204" s="109"/>
      <c r="AG204" s="109"/>
      <c r="AH204" s="109"/>
      <c r="AI204" s="109"/>
      <c r="AJ204" s="103"/>
      <c r="AK204" s="109"/>
      <c r="AL204" s="109"/>
      <c r="AM204" s="109"/>
      <c r="AN204" s="109"/>
      <c r="AO204" s="109"/>
      <c r="AP204" s="103"/>
      <c r="AQ204" s="156"/>
      <c r="AR204" s="157"/>
      <c r="AS204" s="157"/>
      <c r="AT204" s="157"/>
      <c r="AU204" s="157"/>
      <c r="AV204" s="157"/>
      <c r="AW204" s="161"/>
      <c r="AX204" s="156"/>
      <c r="AY204" s="156"/>
      <c r="AZ204" s="156"/>
      <c r="BA204" s="156"/>
      <c r="BB204" s="156"/>
    </row>
    <row r="205" spans="1:54" ht="15" customHeight="1" x14ac:dyDescent="0.25">
      <c r="A205" s="144" t="str">
        <f t="shared" si="30"/>
        <v/>
      </c>
      <c r="C205" s="144">
        <v>6018</v>
      </c>
      <c r="D205" s="137" t="s">
        <v>248</v>
      </c>
      <c r="E205" s="137" t="s">
        <v>376</v>
      </c>
      <c r="F205" s="51">
        <f t="shared" si="25"/>
        <v>26</v>
      </c>
      <c r="G205" s="158">
        <f t="shared" si="26"/>
        <v>7</v>
      </c>
      <c r="H205" s="158">
        <f t="shared" si="27"/>
        <v>1</v>
      </c>
      <c r="I205" s="158">
        <f t="shared" si="28"/>
        <v>8</v>
      </c>
      <c r="J205" s="105">
        <f t="shared" si="24"/>
        <v>0.30769230769230771</v>
      </c>
      <c r="K205" s="158">
        <f t="shared" si="29"/>
        <v>0</v>
      </c>
      <c r="L205" s="101"/>
      <c r="M205" s="89"/>
      <c r="N205" s="89"/>
      <c r="O205" s="89"/>
      <c r="P205" s="89"/>
      <c r="Q205" s="107"/>
      <c r="R205" s="96"/>
      <c r="Z205" s="144"/>
      <c r="AA205" s="144"/>
      <c r="AB205" s="144"/>
      <c r="AC205" s="144"/>
      <c r="AE205" s="109" t="s">
        <v>139</v>
      </c>
      <c r="AF205" s="137">
        <v>26</v>
      </c>
      <c r="AG205" s="137">
        <v>7</v>
      </c>
      <c r="AH205" s="137">
        <v>1</v>
      </c>
      <c r="AI205" s="137">
        <v>8</v>
      </c>
      <c r="AJ205" s="103">
        <v>0</v>
      </c>
      <c r="AK205" s="109"/>
      <c r="AL205" s="137"/>
      <c r="AM205" s="137"/>
      <c r="AN205" s="137"/>
      <c r="AO205" s="137"/>
      <c r="AP205" s="103"/>
      <c r="AQ205" s="156"/>
      <c r="AR205" s="157"/>
      <c r="AS205" s="157"/>
      <c r="AT205" s="157"/>
      <c r="AU205" s="157"/>
      <c r="AV205" s="157"/>
      <c r="AW205" s="161"/>
      <c r="AX205" s="156"/>
      <c r="AY205" s="156"/>
      <c r="AZ205" s="156"/>
      <c r="BA205" s="156"/>
      <c r="BB205" s="156"/>
    </row>
    <row r="206" spans="1:54" ht="15" customHeight="1" x14ac:dyDescent="0.25">
      <c r="A206" s="144" t="str">
        <f t="shared" si="30"/>
        <v/>
      </c>
      <c r="C206" s="85"/>
      <c r="D206" s="95" t="s">
        <v>306</v>
      </c>
      <c r="E206" s="95" t="s">
        <v>307</v>
      </c>
      <c r="F206" s="51">
        <f t="shared" si="25"/>
        <v>62</v>
      </c>
      <c r="G206" s="158">
        <f t="shared" si="26"/>
        <v>17</v>
      </c>
      <c r="H206" s="158">
        <f t="shared" si="27"/>
        <v>3</v>
      </c>
      <c r="I206" s="158">
        <f t="shared" si="28"/>
        <v>20</v>
      </c>
      <c r="J206" s="105">
        <f t="shared" si="24"/>
        <v>0.32258064516129031</v>
      </c>
      <c r="K206" s="158">
        <f t="shared" si="29"/>
        <v>0</v>
      </c>
      <c r="L206" s="88" t="s">
        <v>271</v>
      </c>
      <c r="M206" s="96">
        <v>29</v>
      </c>
      <c r="N206" s="96">
        <v>17</v>
      </c>
      <c r="O206" s="96">
        <v>3</v>
      </c>
      <c r="P206" s="96">
        <v>20</v>
      </c>
      <c r="Q206" s="108" t="s">
        <v>339</v>
      </c>
      <c r="R206" s="96">
        <v>33</v>
      </c>
      <c r="Z206" s="137"/>
      <c r="AA206" s="137"/>
      <c r="AB206" s="137"/>
      <c r="AC206" s="137"/>
      <c r="AD206" s="103"/>
      <c r="AE206" s="109"/>
      <c r="AF206" s="137"/>
      <c r="AG206" s="137"/>
      <c r="AH206" s="137"/>
      <c r="AI206" s="137"/>
      <c r="AJ206" s="103"/>
      <c r="AK206" s="109"/>
      <c r="AL206" s="137"/>
      <c r="AM206" s="137"/>
      <c r="AN206" s="137"/>
      <c r="AO206" s="137"/>
      <c r="AP206" s="103"/>
      <c r="AQ206" s="156"/>
      <c r="AR206" s="157"/>
      <c r="AS206" s="157"/>
      <c r="AT206" s="157"/>
      <c r="AU206" s="157"/>
      <c r="AV206" s="157"/>
      <c r="AW206" s="161"/>
      <c r="AX206" s="156"/>
      <c r="AY206" s="156"/>
      <c r="AZ206" s="156"/>
      <c r="BA206" s="156"/>
      <c r="BB206" s="156"/>
    </row>
    <row r="207" spans="1:54" ht="15" customHeight="1" x14ac:dyDescent="0.25">
      <c r="A207" s="144" t="str">
        <f t="shared" si="30"/>
        <v/>
      </c>
      <c r="B207" s="85" t="s">
        <v>280</v>
      </c>
      <c r="C207" s="144">
        <v>7010</v>
      </c>
      <c r="D207" s="137" t="s">
        <v>32</v>
      </c>
      <c r="E207" s="137" t="s">
        <v>165</v>
      </c>
      <c r="F207" s="51">
        <f t="shared" si="25"/>
        <v>172</v>
      </c>
      <c r="G207" s="158">
        <f t="shared" si="26"/>
        <v>38</v>
      </c>
      <c r="H207" s="158">
        <f t="shared" si="27"/>
        <v>28</v>
      </c>
      <c r="I207" s="158">
        <f t="shared" si="28"/>
        <v>66</v>
      </c>
      <c r="J207" s="105">
        <f t="shared" si="24"/>
        <v>0.38372093023255816</v>
      </c>
      <c r="K207" s="158">
        <f t="shared" si="29"/>
        <v>36</v>
      </c>
      <c r="L207" s="88" t="s">
        <v>271</v>
      </c>
      <c r="M207" s="96">
        <v>29</v>
      </c>
      <c r="N207" s="96">
        <v>0</v>
      </c>
      <c r="O207" s="96">
        <v>0</v>
      </c>
      <c r="P207" s="96">
        <v>0</v>
      </c>
      <c r="Q207" s="108" t="s">
        <v>271</v>
      </c>
      <c r="R207" s="96">
        <v>33</v>
      </c>
      <c r="S207" s="45" t="s">
        <v>271</v>
      </c>
      <c r="T207" s="25">
        <v>27</v>
      </c>
      <c r="U207" s="25">
        <v>8</v>
      </c>
      <c r="V207" s="25">
        <v>9</v>
      </c>
      <c r="W207" s="25">
        <v>17</v>
      </c>
      <c r="X207" s="46">
        <v>6</v>
      </c>
      <c r="Y207" t="s">
        <v>161</v>
      </c>
      <c r="Z207" s="32">
        <v>29</v>
      </c>
      <c r="AA207" s="32">
        <v>16</v>
      </c>
      <c r="AB207" s="32">
        <v>10</v>
      </c>
      <c r="AC207" s="32">
        <v>26</v>
      </c>
      <c r="AD207" s="81">
        <v>6</v>
      </c>
      <c r="AE207" s="109" t="s">
        <v>161</v>
      </c>
      <c r="AF207" s="144">
        <v>26</v>
      </c>
      <c r="AG207" s="144">
        <v>6</v>
      </c>
      <c r="AH207" s="144">
        <v>3</v>
      </c>
      <c r="AI207" s="144">
        <v>9</v>
      </c>
      <c r="AJ207" s="81">
        <v>9</v>
      </c>
      <c r="AK207" s="109" t="s">
        <v>161</v>
      </c>
      <c r="AL207" s="144">
        <v>28</v>
      </c>
      <c r="AM207" s="144">
        <v>8</v>
      </c>
      <c r="AN207" s="144">
        <v>6</v>
      </c>
      <c r="AO207" s="144">
        <v>14</v>
      </c>
      <c r="AP207" s="81">
        <v>15</v>
      </c>
      <c r="AQ207" s="156"/>
      <c r="AR207" s="157"/>
      <c r="AS207" s="157"/>
      <c r="AT207" s="157"/>
      <c r="AU207" s="157"/>
      <c r="AV207" s="157"/>
      <c r="AW207" s="161"/>
      <c r="AX207" s="156"/>
      <c r="AY207" s="156"/>
      <c r="AZ207" s="156"/>
      <c r="BA207" s="156"/>
      <c r="BB207" s="156"/>
    </row>
    <row r="208" spans="1:54" ht="15" customHeight="1" x14ac:dyDescent="0.25">
      <c r="A208" s="144" t="str">
        <f t="shared" si="30"/>
        <v/>
      </c>
      <c r="C208" s="85"/>
      <c r="D208" s="95" t="s">
        <v>330</v>
      </c>
      <c r="E208" s="95" t="s">
        <v>331</v>
      </c>
      <c r="F208" s="51">
        <f t="shared" si="25"/>
        <v>29</v>
      </c>
      <c r="G208" s="158">
        <f t="shared" si="26"/>
        <v>0</v>
      </c>
      <c r="H208" s="158">
        <f t="shared" si="27"/>
        <v>0</v>
      </c>
      <c r="I208" s="158">
        <f t="shared" si="28"/>
        <v>0</v>
      </c>
      <c r="J208" s="105">
        <f t="shared" si="24"/>
        <v>0</v>
      </c>
      <c r="K208" s="158">
        <f t="shared" si="29"/>
        <v>0</v>
      </c>
      <c r="L208" s="100" t="s">
        <v>183</v>
      </c>
      <c r="M208" s="96">
        <v>29</v>
      </c>
      <c r="N208" s="96">
        <v>0</v>
      </c>
      <c r="O208" s="96">
        <v>0</v>
      </c>
      <c r="P208" s="96">
        <v>0</v>
      </c>
      <c r="Q208" s="108"/>
      <c r="R208" s="96"/>
      <c r="Z208" s="137"/>
      <c r="AA208" s="137"/>
      <c r="AB208" s="137"/>
      <c r="AC208" s="137"/>
      <c r="AD208" s="103"/>
      <c r="AE208" s="109"/>
      <c r="AF208" s="137"/>
      <c r="AG208" s="137"/>
      <c r="AH208" s="137"/>
      <c r="AI208" s="137"/>
      <c r="AJ208" s="103"/>
      <c r="AK208" s="109"/>
      <c r="AL208" s="137"/>
      <c r="AM208" s="137"/>
      <c r="AN208" s="137"/>
      <c r="AO208" s="137"/>
      <c r="AP208" s="103"/>
      <c r="AQ208" s="156"/>
      <c r="AR208" s="157"/>
      <c r="AS208" s="157"/>
      <c r="AT208" s="157"/>
      <c r="AU208" s="157"/>
      <c r="AV208" s="157"/>
      <c r="AW208" s="161"/>
      <c r="AX208" s="156"/>
      <c r="AY208" s="156"/>
      <c r="AZ208" s="156"/>
      <c r="BA208" s="156"/>
      <c r="BB208" s="156"/>
    </row>
    <row r="209" spans="1:54" ht="15" customHeight="1" x14ac:dyDescent="0.25">
      <c r="A209" s="144" t="str">
        <f t="shared" si="30"/>
        <v/>
      </c>
      <c r="C209" s="32">
        <v>3007</v>
      </c>
      <c r="D209" s="137" t="s">
        <v>62</v>
      </c>
      <c r="E209" s="137" t="s">
        <v>82</v>
      </c>
      <c r="F209" s="51">
        <f t="shared" si="25"/>
        <v>117</v>
      </c>
      <c r="G209" s="158">
        <f t="shared" si="26"/>
        <v>13</v>
      </c>
      <c r="H209" s="158">
        <f t="shared" si="27"/>
        <v>7</v>
      </c>
      <c r="I209" s="158">
        <f t="shared" si="28"/>
        <v>20</v>
      </c>
      <c r="J209" s="105">
        <f t="shared" si="24"/>
        <v>0.17094017094017094</v>
      </c>
      <c r="K209" s="158">
        <f t="shared" si="29"/>
        <v>0</v>
      </c>
      <c r="L209" s="88" t="s">
        <v>264</v>
      </c>
      <c r="M209" s="96">
        <v>29</v>
      </c>
      <c r="N209" s="96">
        <v>9</v>
      </c>
      <c r="O209" s="96">
        <v>1</v>
      </c>
      <c r="P209" s="96">
        <v>10</v>
      </c>
      <c r="Q209" s="108" t="s">
        <v>264</v>
      </c>
      <c r="R209" s="96">
        <v>33</v>
      </c>
      <c r="Y209" t="s">
        <v>66</v>
      </c>
      <c r="Z209" s="144">
        <v>29</v>
      </c>
      <c r="AA209" s="144">
        <v>0</v>
      </c>
      <c r="AB209" s="144">
        <v>2</v>
      </c>
      <c r="AC209" s="144">
        <v>2</v>
      </c>
      <c r="AD209" s="81">
        <v>0</v>
      </c>
      <c r="AE209" s="109" t="s">
        <v>66</v>
      </c>
      <c r="AF209" s="137">
        <v>26</v>
      </c>
      <c r="AG209" s="137">
        <v>4</v>
      </c>
      <c r="AH209" s="137">
        <v>4</v>
      </c>
      <c r="AI209" s="137">
        <v>8</v>
      </c>
      <c r="AJ209" s="103">
        <v>0</v>
      </c>
      <c r="AK209" s="109"/>
      <c r="AL209" s="137"/>
      <c r="AM209" s="137"/>
      <c r="AN209" s="137"/>
      <c r="AO209" s="137"/>
      <c r="AP209" s="103"/>
      <c r="AQ209" s="156"/>
      <c r="AR209" s="157"/>
      <c r="AS209" s="157"/>
      <c r="AT209" s="157"/>
      <c r="AU209" s="157"/>
      <c r="AV209" s="157"/>
      <c r="AW209" s="161"/>
      <c r="AX209" s="156"/>
      <c r="AY209" s="156"/>
      <c r="AZ209" s="156"/>
      <c r="BA209" s="156"/>
      <c r="BB209" s="156"/>
    </row>
    <row r="210" spans="1:54" ht="15" customHeight="1" x14ac:dyDescent="0.25">
      <c r="A210" s="144" t="str">
        <f t="shared" si="30"/>
        <v/>
      </c>
      <c r="C210" s="110"/>
      <c r="D210" s="137" t="s">
        <v>71</v>
      </c>
      <c r="E210" s="137" t="s">
        <v>269</v>
      </c>
      <c r="F210" s="51">
        <f t="shared" si="25"/>
        <v>27</v>
      </c>
      <c r="G210" s="158">
        <f t="shared" si="26"/>
        <v>7</v>
      </c>
      <c r="H210" s="158">
        <f t="shared" si="27"/>
        <v>5</v>
      </c>
      <c r="I210" s="158">
        <f t="shared" si="28"/>
        <v>12</v>
      </c>
      <c r="J210" s="105">
        <f t="shared" si="24"/>
        <v>0.44444444444444442</v>
      </c>
      <c r="K210" s="158">
        <f t="shared" si="29"/>
        <v>12</v>
      </c>
      <c r="L210" s="88"/>
      <c r="M210" s="89"/>
      <c r="N210" s="89"/>
      <c r="O210" s="89"/>
      <c r="P210" s="89"/>
      <c r="Q210" s="107"/>
      <c r="R210" s="96"/>
      <c r="S210" s="45" t="s">
        <v>118</v>
      </c>
      <c r="T210" s="25">
        <v>27</v>
      </c>
      <c r="U210" s="25">
        <v>7</v>
      </c>
      <c r="V210" s="25">
        <v>5</v>
      </c>
      <c r="W210" s="25">
        <v>12</v>
      </c>
      <c r="X210" s="46">
        <v>12</v>
      </c>
      <c r="Z210" s="137"/>
      <c r="AA210" s="137"/>
      <c r="AB210" s="137"/>
      <c r="AC210" s="137"/>
      <c r="AD210" s="103"/>
      <c r="AE210" s="109"/>
      <c r="AF210" s="137"/>
      <c r="AG210" s="137"/>
      <c r="AH210" s="137"/>
      <c r="AI210" s="137"/>
      <c r="AJ210" s="103"/>
      <c r="AK210" s="109"/>
      <c r="AL210" s="137"/>
      <c r="AM210" s="137"/>
      <c r="AN210" s="137"/>
      <c r="AO210" s="137"/>
      <c r="AP210" s="103"/>
      <c r="AQ210" s="156"/>
      <c r="AR210" s="157"/>
      <c r="AS210" s="157"/>
      <c r="AT210" s="157"/>
      <c r="AU210" s="157"/>
      <c r="AV210" s="157"/>
      <c r="AW210" s="161"/>
      <c r="AX210" s="156"/>
      <c r="AY210" s="156"/>
      <c r="AZ210" s="156"/>
      <c r="BA210" s="156"/>
      <c r="BB210" s="156"/>
    </row>
    <row r="211" spans="1:54" ht="15" customHeight="1" x14ac:dyDescent="0.25">
      <c r="A211" s="144" t="str">
        <f t="shared" si="30"/>
        <v/>
      </c>
      <c r="C211" s="110"/>
      <c r="D211" s="137" t="s">
        <v>29</v>
      </c>
      <c r="E211" s="137" t="s">
        <v>269</v>
      </c>
      <c r="F211" s="51">
        <f t="shared" si="25"/>
        <v>27</v>
      </c>
      <c r="G211" s="158">
        <f t="shared" si="26"/>
        <v>0</v>
      </c>
      <c r="H211" s="158">
        <f t="shared" si="27"/>
        <v>0</v>
      </c>
      <c r="I211" s="158">
        <f t="shared" si="28"/>
        <v>0</v>
      </c>
      <c r="J211" s="105">
        <f t="shared" si="24"/>
        <v>0</v>
      </c>
      <c r="K211" s="158">
        <f t="shared" si="29"/>
        <v>6</v>
      </c>
      <c r="L211" s="88"/>
      <c r="M211" s="89"/>
      <c r="N211" s="89"/>
      <c r="O211" s="89"/>
      <c r="P211" s="89"/>
      <c r="Q211" s="107"/>
      <c r="R211" s="96"/>
      <c r="S211" s="45" t="s">
        <v>118</v>
      </c>
      <c r="T211" s="25">
        <v>27</v>
      </c>
      <c r="U211" s="25">
        <v>0</v>
      </c>
      <c r="V211" s="25">
        <v>0</v>
      </c>
      <c r="W211" s="25">
        <v>0</v>
      </c>
      <c r="X211" s="46">
        <v>6</v>
      </c>
      <c r="Z211" s="137"/>
      <c r="AA211" s="137"/>
      <c r="AB211" s="137"/>
      <c r="AC211" s="137"/>
      <c r="AD211" s="103"/>
      <c r="AE211" s="109"/>
      <c r="AF211" s="137"/>
      <c r="AG211" s="137"/>
      <c r="AH211" s="137"/>
      <c r="AI211" s="137"/>
      <c r="AJ211" s="103"/>
      <c r="AK211" s="109"/>
      <c r="AL211" s="137"/>
      <c r="AM211" s="137"/>
      <c r="AN211" s="137"/>
      <c r="AO211" s="137"/>
      <c r="AP211" s="103"/>
      <c r="AQ211" s="156"/>
      <c r="AR211" s="157"/>
      <c r="AS211" s="157"/>
      <c r="AT211" s="157"/>
      <c r="AU211" s="157"/>
      <c r="AV211" s="157"/>
      <c r="AW211" s="161"/>
      <c r="AX211" s="156"/>
      <c r="AY211" s="156"/>
      <c r="AZ211" s="156"/>
      <c r="BA211" s="156"/>
      <c r="BB211" s="156"/>
    </row>
    <row r="212" spans="1:54" ht="15" customHeight="1" x14ac:dyDescent="0.25">
      <c r="A212" s="144" t="str">
        <f t="shared" si="30"/>
        <v/>
      </c>
      <c r="C212" s="110">
        <v>7011</v>
      </c>
      <c r="D212" s="137" t="s">
        <v>166</v>
      </c>
      <c r="E212" s="137" t="s">
        <v>163</v>
      </c>
      <c r="F212" s="51">
        <f t="shared" si="25"/>
        <v>117</v>
      </c>
      <c r="G212" s="158">
        <f t="shared" si="26"/>
        <v>6</v>
      </c>
      <c r="H212" s="158">
        <f t="shared" si="27"/>
        <v>4</v>
      </c>
      <c r="I212" s="158">
        <f t="shared" si="28"/>
        <v>10</v>
      </c>
      <c r="J212" s="105">
        <f t="shared" si="24"/>
        <v>8.5470085470085472E-2</v>
      </c>
      <c r="K212" s="158">
        <f t="shared" si="29"/>
        <v>6</v>
      </c>
      <c r="L212" s="88"/>
      <c r="M212" s="89"/>
      <c r="N212" s="89"/>
      <c r="O212" s="89"/>
      <c r="P212" s="89"/>
      <c r="Q212" s="107" t="s">
        <v>271</v>
      </c>
      <c r="R212" s="96">
        <v>33</v>
      </c>
      <c r="S212" s="45" t="s">
        <v>271</v>
      </c>
      <c r="T212" s="25">
        <v>27</v>
      </c>
      <c r="U212" s="25">
        <v>6</v>
      </c>
      <c r="V212" s="25">
        <v>3</v>
      </c>
      <c r="W212" s="25">
        <v>9</v>
      </c>
      <c r="X212" s="46">
        <v>6</v>
      </c>
      <c r="Y212" t="s">
        <v>161</v>
      </c>
      <c r="Z212" s="144">
        <v>29</v>
      </c>
      <c r="AA212" s="144">
        <v>0</v>
      </c>
      <c r="AB212" s="144">
        <v>0</v>
      </c>
      <c r="AC212" s="144">
        <v>0</v>
      </c>
      <c r="AD212" s="81">
        <v>0</v>
      </c>
      <c r="AE212" s="109"/>
      <c r="AF212" s="144"/>
      <c r="AG212" s="144"/>
      <c r="AH212" s="144"/>
      <c r="AI212" s="144"/>
      <c r="AK212" s="109" t="s">
        <v>161</v>
      </c>
      <c r="AL212" s="144">
        <v>28</v>
      </c>
      <c r="AM212" s="144">
        <v>0</v>
      </c>
      <c r="AN212" s="144">
        <v>1</v>
      </c>
      <c r="AO212" s="144">
        <v>1</v>
      </c>
      <c r="AP212" s="81">
        <v>0</v>
      </c>
      <c r="AQ212" s="156"/>
      <c r="AR212" s="157"/>
      <c r="AS212" s="157"/>
      <c r="AT212" s="157"/>
      <c r="AU212" s="157"/>
      <c r="AV212" s="157"/>
      <c r="AW212" s="161"/>
      <c r="AX212" s="156"/>
      <c r="AY212" s="156"/>
      <c r="AZ212" s="156"/>
      <c r="BA212" s="156"/>
      <c r="BB212" s="156"/>
    </row>
    <row r="213" spans="1:54" ht="15" customHeight="1" x14ac:dyDescent="0.25">
      <c r="A213" s="144" t="str">
        <f t="shared" si="30"/>
        <v/>
      </c>
      <c r="D213" s="95" t="s">
        <v>59</v>
      </c>
      <c r="E213" s="95" t="s">
        <v>322</v>
      </c>
      <c r="F213" s="51">
        <f t="shared" si="25"/>
        <v>29</v>
      </c>
      <c r="G213" s="158">
        <f t="shared" si="26"/>
        <v>15</v>
      </c>
      <c r="H213" s="158">
        <f t="shared" si="27"/>
        <v>7</v>
      </c>
      <c r="I213" s="158">
        <f t="shared" si="28"/>
        <v>22</v>
      </c>
      <c r="J213" s="105">
        <f t="shared" si="24"/>
        <v>0.75862068965517238</v>
      </c>
      <c r="K213" s="158">
        <f t="shared" si="29"/>
        <v>0</v>
      </c>
      <c r="L213" s="100" t="s">
        <v>183</v>
      </c>
      <c r="M213" s="96">
        <v>29</v>
      </c>
      <c r="N213" s="96">
        <v>15</v>
      </c>
      <c r="O213" s="96">
        <v>7</v>
      </c>
      <c r="P213" s="96">
        <v>22</v>
      </c>
      <c r="Q213" s="108"/>
      <c r="R213" s="96"/>
      <c r="Z213" s="137"/>
      <c r="AA213" s="137"/>
      <c r="AB213" s="137"/>
      <c r="AC213" s="137"/>
      <c r="AD213" s="103"/>
      <c r="AE213" s="109"/>
      <c r="AF213" s="137"/>
      <c r="AG213" s="137"/>
      <c r="AH213" s="137"/>
      <c r="AI213" s="137"/>
      <c r="AJ213" s="103"/>
      <c r="AK213" s="109"/>
      <c r="AL213" s="137"/>
      <c r="AM213" s="137"/>
      <c r="AN213" s="137"/>
      <c r="AO213" s="137"/>
      <c r="AP213" s="103"/>
      <c r="AQ213" s="156"/>
      <c r="AR213" s="157"/>
      <c r="AS213" s="157"/>
      <c r="AT213" s="157"/>
      <c r="AU213" s="157"/>
      <c r="AV213" s="157"/>
      <c r="AW213" s="161"/>
      <c r="AX213" s="156"/>
      <c r="AY213" s="156"/>
      <c r="AZ213" s="156"/>
      <c r="BA213" s="156"/>
      <c r="BB213" s="156"/>
    </row>
    <row r="214" spans="1:54" ht="15" customHeight="1" x14ac:dyDescent="0.25">
      <c r="A214" s="144" t="str">
        <f t="shared" si="30"/>
        <v/>
      </c>
      <c r="C214" s="32">
        <v>3008</v>
      </c>
      <c r="D214" s="137" t="s">
        <v>70</v>
      </c>
      <c r="E214" s="137" t="s">
        <v>83</v>
      </c>
      <c r="F214" s="51">
        <f t="shared" si="25"/>
        <v>29</v>
      </c>
      <c r="G214" s="158">
        <f t="shared" si="26"/>
        <v>2</v>
      </c>
      <c r="H214" s="158">
        <f t="shared" si="27"/>
        <v>5</v>
      </c>
      <c r="I214" s="158">
        <f t="shared" si="28"/>
        <v>7</v>
      </c>
      <c r="J214" s="105">
        <f t="shared" si="24"/>
        <v>0.2413793103448276</v>
      </c>
      <c r="K214" s="158">
        <f t="shared" si="29"/>
        <v>0</v>
      </c>
      <c r="L214" s="101"/>
      <c r="M214" s="89"/>
      <c r="N214" s="89"/>
      <c r="O214" s="89"/>
      <c r="P214" s="89"/>
      <c r="Q214" s="107"/>
      <c r="R214" s="96"/>
      <c r="S214" s="92"/>
      <c r="T214" s="89"/>
      <c r="U214" s="89"/>
      <c r="V214" s="89"/>
      <c r="W214" s="89"/>
      <c r="X214" s="81"/>
      <c r="Y214" s="109" t="s">
        <v>66</v>
      </c>
      <c r="Z214" s="144">
        <v>29</v>
      </c>
      <c r="AA214" s="144">
        <v>2</v>
      </c>
      <c r="AB214" s="144">
        <v>5</v>
      </c>
      <c r="AC214" s="144">
        <v>7</v>
      </c>
      <c r="AD214" s="81">
        <v>0</v>
      </c>
      <c r="AE214" s="109"/>
      <c r="AF214" s="137"/>
      <c r="AG214" s="137"/>
      <c r="AH214" s="137"/>
      <c r="AI214" s="137"/>
      <c r="AJ214" s="103"/>
      <c r="AK214" s="109"/>
      <c r="AL214" s="137"/>
      <c r="AM214" s="137"/>
      <c r="AN214" s="137"/>
      <c r="AO214" s="137"/>
      <c r="AP214" s="103"/>
      <c r="AQ214" s="156"/>
      <c r="AR214" s="157"/>
      <c r="AS214" s="157"/>
      <c r="AT214" s="157"/>
      <c r="AU214" s="157"/>
      <c r="AV214" s="157"/>
      <c r="AW214" s="161"/>
      <c r="AX214" s="156"/>
      <c r="AY214" s="156"/>
      <c r="AZ214" s="156"/>
      <c r="BA214" s="156"/>
      <c r="BB214" s="156"/>
    </row>
    <row r="215" spans="1:54" ht="15" customHeight="1" x14ac:dyDescent="0.25">
      <c r="A215" s="144" t="str">
        <f t="shared" si="30"/>
        <v/>
      </c>
      <c r="C215" s="144">
        <v>8009</v>
      </c>
      <c r="D215" s="137" t="s">
        <v>29</v>
      </c>
      <c r="E215" s="137" t="s">
        <v>205</v>
      </c>
      <c r="F215" s="51">
        <f t="shared" si="25"/>
        <v>172</v>
      </c>
      <c r="G215" s="158">
        <f t="shared" si="26"/>
        <v>9</v>
      </c>
      <c r="H215" s="158">
        <f t="shared" si="27"/>
        <v>3</v>
      </c>
      <c r="I215" s="158">
        <f t="shared" si="28"/>
        <v>12</v>
      </c>
      <c r="J215" s="105">
        <f t="shared" si="24"/>
        <v>6.9767441860465115E-2</v>
      </c>
      <c r="K215" s="158">
        <f t="shared" si="29"/>
        <v>3</v>
      </c>
      <c r="L215" s="100" t="s">
        <v>183</v>
      </c>
      <c r="M215" s="96">
        <v>29</v>
      </c>
      <c r="N215" s="96">
        <v>2</v>
      </c>
      <c r="O215" s="96">
        <v>1</v>
      </c>
      <c r="P215" s="96">
        <v>3</v>
      </c>
      <c r="Q215" s="108" t="s">
        <v>339</v>
      </c>
      <c r="R215" s="96">
        <v>33</v>
      </c>
      <c r="S215" s="45" t="s">
        <v>183</v>
      </c>
      <c r="T215" s="25">
        <v>27</v>
      </c>
      <c r="U215" s="25">
        <v>1</v>
      </c>
      <c r="V215" s="25">
        <v>1</v>
      </c>
      <c r="W215" s="25">
        <v>2</v>
      </c>
      <c r="X215" s="46">
        <v>0</v>
      </c>
      <c r="Y215" t="s">
        <v>183</v>
      </c>
      <c r="Z215" s="144">
        <v>29</v>
      </c>
      <c r="AA215" s="144">
        <v>5</v>
      </c>
      <c r="AB215" s="144">
        <v>1</v>
      </c>
      <c r="AC215" s="144">
        <v>6</v>
      </c>
      <c r="AD215" s="81">
        <v>3</v>
      </c>
      <c r="AE215" t="s">
        <v>183</v>
      </c>
      <c r="AF215" s="144">
        <v>26</v>
      </c>
      <c r="AG215" s="144">
        <v>1</v>
      </c>
      <c r="AH215" s="144">
        <v>0</v>
      </c>
      <c r="AI215" s="144">
        <v>1</v>
      </c>
      <c r="AJ215" s="81">
        <v>0</v>
      </c>
      <c r="AK215" s="109" t="s">
        <v>412</v>
      </c>
      <c r="AL215" s="144">
        <v>28</v>
      </c>
      <c r="AM215" s="144">
        <v>0</v>
      </c>
      <c r="AN215" s="144">
        <v>0</v>
      </c>
      <c r="AO215" s="144">
        <v>0</v>
      </c>
      <c r="AP215" s="81">
        <v>0</v>
      </c>
      <c r="AQ215" s="156"/>
      <c r="AR215" s="157"/>
      <c r="AS215" s="157"/>
      <c r="AT215" s="157"/>
      <c r="AU215" s="157"/>
      <c r="AV215" s="157"/>
      <c r="AW215" s="161"/>
      <c r="AX215" s="156"/>
      <c r="AY215" s="156"/>
      <c r="AZ215" s="156"/>
      <c r="BA215" s="156"/>
      <c r="BB215" s="156"/>
    </row>
    <row r="216" spans="1:54" ht="15" customHeight="1" x14ac:dyDescent="0.25">
      <c r="A216" s="144" t="str">
        <f t="shared" si="30"/>
        <v/>
      </c>
      <c r="C216" s="127">
        <v>4022</v>
      </c>
      <c r="D216" s="126" t="s">
        <v>422</v>
      </c>
      <c r="E216" s="126" t="s">
        <v>423</v>
      </c>
      <c r="F216" s="51">
        <f t="shared" si="25"/>
        <v>28</v>
      </c>
      <c r="G216" s="158">
        <f t="shared" si="26"/>
        <v>11</v>
      </c>
      <c r="H216" s="158">
        <f t="shared" si="27"/>
        <v>10</v>
      </c>
      <c r="I216" s="158">
        <f t="shared" si="28"/>
        <v>21</v>
      </c>
      <c r="J216" s="105">
        <f t="shared" si="24"/>
        <v>0.75</v>
      </c>
      <c r="K216" s="158">
        <f t="shared" si="29"/>
        <v>13</v>
      </c>
      <c r="L216" s="101"/>
      <c r="M216" s="89"/>
      <c r="N216" s="89"/>
      <c r="O216" s="89"/>
      <c r="P216" s="89"/>
      <c r="Q216" s="107"/>
      <c r="R216" s="89"/>
      <c r="Z216" s="144"/>
      <c r="AA216" s="144"/>
      <c r="AB216" s="144"/>
      <c r="AC216" s="144"/>
      <c r="AF216" s="144"/>
      <c r="AG216" s="144"/>
      <c r="AH216" s="144"/>
      <c r="AI216" s="144"/>
      <c r="AK216" s="109" t="s">
        <v>413</v>
      </c>
      <c r="AL216" s="144">
        <v>28</v>
      </c>
      <c r="AM216" s="144">
        <v>11</v>
      </c>
      <c r="AN216" s="144">
        <v>10</v>
      </c>
      <c r="AO216" s="144">
        <v>21</v>
      </c>
      <c r="AP216" s="81">
        <v>13</v>
      </c>
      <c r="AQ216" s="156"/>
      <c r="AR216" s="157"/>
      <c r="AS216" s="157"/>
      <c r="AT216" s="157"/>
      <c r="AU216" s="157"/>
      <c r="AV216" s="157"/>
      <c r="AW216" s="161"/>
      <c r="AX216" s="156"/>
      <c r="AY216" s="156"/>
      <c r="AZ216" s="156"/>
      <c r="BA216" s="156"/>
      <c r="BB216" s="156"/>
    </row>
    <row r="217" spans="1:54" ht="15" customHeight="1" x14ac:dyDescent="0.25">
      <c r="A217" s="144" t="str">
        <f t="shared" si="30"/>
        <v/>
      </c>
      <c r="C217" s="110"/>
      <c r="D217" s="137" t="s">
        <v>104</v>
      </c>
      <c r="E217" s="137" t="s">
        <v>265</v>
      </c>
      <c r="F217" s="51">
        <f t="shared" si="25"/>
        <v>27</v>
      </c>
      <c r="G217" s="158">
        <f t="shared" si="26"/>
        <v>8</v>
      </c>
      <c r="H217" s="158">
        <f t="shared" si="27"/>
        <v>2</v>
      </c>
      <c r="I217" s="158">
        <f t="shared" si="28"/>
        <v>10</v>
      </c>
      <c r="J217" s="105">
        <f t="shared" si="24"/>
        <v>0.37037037037037035</v>
      </c>
      <c r="K217" s="158">
        <f t="shared" si="29"/>
        <v>0</v>
      </c>
      <c r="L217" s="88"/>
      <c r="M217" s="89"/>
      <c r="N217" s="89"/>
      <c r="O217" s="89"/>
      <c r="P217" s="89"/>
      <c r="Q217" s="107"/>
      <c r="R217" s="96"/>
      <c r="S217" s="45" t="s">
        <v>264</v>
      </c>
      <c r="T217" s="25">
        <v>27</v>
      </c>
      <c r="U217" s="25">
        <v>8</v>
      </c>
      <c r="V217" s="25">
        <v>2</v>
      </c>
      <c r="W217" s="25">
        <v>10</v>
      </c>
      <c r="X217" s="46">
        <v>0</v>
      </c>
      <c r="Z217" s="137"/>
      <c r="AA217" s="137"/>
      <c r="AB217" s="137"/>
      <c r="AC217" s="137"/>
      <c r="AD217" s="103"/>
      <c r="AF217" s="137"/>
      <c r="AG217" s="137"/>
      <c r="AH217" s="137"/>
      <c r="AI217" s="137"/>
      <c r="AJ217" s="103"/>
      <c r="AK217" s="109"/>
      <c r="AL217" s="137"/>
      <c r="AM217" s="137"/>
      <c r="AN217" s="137"/>
      <c r="AO217" s="137"/>
      <c r="AP217" s="103"/>
      <c r="AQ217" s="156"/>
      <c r="AR217" s="157"/>
      <c r="AS217" s="157"/>
      <c r="AT217" s="157"/>
      <c r="AU217" s="157"/>
      <c r="AV217" s="157"/>
      <c r="AW217" s="161"/>
      <c r="AX217" s="156"/>
      <c r="AY217" s="156"/>
      <c r="AZ217" s="156"/>
      <c r="BA217" s="156"/>
      <c r="BB217" s="156"/>
    </row>
    <row r="218" spans="1:54" ht="15" customHeight="1" x14ac:dyDescent="0.25">
      <c r="A218" s="144" t="str">
        <f t="shared" si="30"/>
        <v/>
      </c>
      <c r="C218" s="110"/>
      <c r="D218" s="137" t="s">
        <v>29</v>
      </c>
      <c r="E218" s="137" t="s">
        <v>352</v>
      </c>
      <c r="F218" s="51">
        <f t="shared" si="25"/>
        <v>33</v>
      </c>
      <c r="G218" s="158">
        <f t="shared" si="26"/>
        <v>0</v>
      </c>
      <c r="H218" s="158">
        <f t="shared" si="27"/>
        <v>0</v>
      </c>
      <c r="I218" s="158">
        <f t="shared" si="28"/>
        <v>0</v>
      </c>
      <c r="J218" s="105">
        <f t="shared" si="24"/>
        <v>0</v>
      </c>
      <c r="K218" s="158">
        <f t="shared" si="29"/>
        <v>0</v>
      </c>
      <c r="L218" s="101"/>
      <c r="M218" s="89"/>
      <c r="N218" s="89"/>
      <c r="O218" s="89"/>
      <c r="P218" s="89"/>
      <c r="Q218" s="107" t="s">
        <v>264</v>
      </c>
      <c r="R218" s="96">
        <v>33</v>
      </c>
      <c r="Z218" s="144"/>
      <c r="AA218" s="144"/>
      <c r="AB218" s="144"/>
      <c r="AC218" s="144"/>
      <c r="AF218" s="137"/>
      <c r="AG218" s="137"/>
      <c r="AH218" s="137"/>
      <c r="AI218" s="137"/>
      <c r="AJ218" s="103"/>
      <c r="AK218" s="109"/>
      <c r="AL218" s="137"/>
      <c r="AM218" s="137"/>
      <c r="AN218" s="137"/>
      <c r="AO218" s="137"/>
      <c r="AP218" s="103"/>
      <c r="AQ218" s="156"/>
      <c r="AR218" s="157"/>
      <c r="AS218" s="157"/>
      <c r="AT218" s="157"/>
      <c r="AU218" s="157"/>
      <c r="AV218" s="157"/>
      <c r="AW218" s="161"/>
      <c r="AX218" s="156"/>
      <c r="AY218" s="156"/>
      <c r="AZ218" s="156"/>
      <c r="BA218" s="156"/>
      <c r="BB218" s="156"/>
    </row>
    <row r="219" spans="1:54" ht="15" customHeight="1" x14ac:dyDescent="0.25">
      <c r="A219" s="144" t="str">
        <f t="shared" si="30"/>
        <v/>
      </c>
      <c r="C219" s="110">
        <v>3017</v>
      </c>
      <c r="D219" s="137" t="s">
        <v>258</v>
      </c>
      <c r="E219" s="137" t="s">
        <v>259</v>
      </c>
      <c r="F219" s="51">
        <f t="shared" si="25"/>
        <v>101</v>
      </c>
      <c r="G219" s="158">
        <f t="shared" si="26"/>
        <v>63</v>
      </c>
      <c r="H219" s="158">
        <f t="shared" si="27"/>
        <v>24</v>
      </c>
      <c r="I219" s="158">
        <f t="shared" si="28"/>
        <v>87</v>
      </c>
      <c r="J219" s="105">
        <f t="shared" si="24"/>
        <v>0.86138613861386137</v>
      </c>
      <c r="K219" s="158">
        <f t="shared" si="29"/>
        <v>12</v>
      </c>
      <c r="L219" s="98" t="s">
        <v>264</v>
      </c>
      <c r="M219" s="96">
        <v>29</v>
      </c>
      <c r="N219" s="96">
        <v>33</v>
      </c>
      <c r="O219" s="96">
        <v>8</v>
      </c>
      <c r="P219" s="96">
        <v>41</v>
      </c>
      <c r="Q219" s="108" t="s">
        <v>264</v>
      </c>
      <c r="R219" s="96">
        <v>33</v>
      </c>
      <c r="S219" s="45" t="s">
        <v>264</v>
      </c>
      <c r="T219" s="25">
        <v>27</v>
      </c>
      <c r="U219" s="25">
        <v>18</v>
      </c>
      <c r="V219" s="25">
        <v>10</v>
      </c>
      <c r="W219" s="25">
        <v>28</v>
      </c>
      <c r="X219" s="46">
        <v>3</v>
      </c>
      <c r="Y219" t="s">
        <v>66</v>
      </c>
      <c r="Z219" s="144">
        <v>12</v>
      </c>
      <c r="AA219" s="144">
        <v>12</v>
      </c>
      <c r="AB219" s="144">
        <v>6</v>
      </c>
      <c r="AC219" s="144">
        <v>18</v>
      </c>
      <c r="AD219" s="81">
        <v>9</v>
      </c>
      <c r="AF219" s="137"/>
      <c r="AG219" s="137"/>
      <c r="AH219" s="137"/>
      <c r="AI219" s="137"/>
      <c r="AJ219" s="103"/>
      <c r="AK219" s="109"/>
      <c r="AL219" s="137"/>
      <c r="AM219" s="137"/>
      <c r="AN219" s="137"/>
      <c r="AO219" s="137"/>
      <c r="AP219" s="103"/>
      <c r="AQ219" s="156"/>
      <c r="AR219" s="157"/>
      <c r="AS219" s="157"/>
      <c r="AT219" s="157"/>
      <c r="AU219" s="157"/>
      <c r="AV219" s="157"/>
      <c r="AW219" s="161"/>
      <c r="AX219" s="156"/>
      <c r="AY219" s="156"/>
      <c r="AZ219" s="156"/>
      <c r="BA219" s="156"/>
      <c r="BB219" s="156"/>
    </row>
    <row r="220" spans="1:54" ht="15" customHeight="1" x14ac:dyDescent="0.25">
      <c r="A220" s="144" t="str">
        <f t="shared" si="30"/>
        <v/>
      </c>
      <c r="C220" s="110">
        <v>8011</v>
      </c>
      <c r="D220" s="137" t="s">
        <v>194</v>
      </c>
      <c r="E220" s="137" t="s">
        <v>195</v>
      </c>
      <c r="F220" s="51">
        <f t="shared" si="25"/>
        <v>55</v>
      </c>
      <c r="G220" s="158">
        <f t="shared" si="26"/>
        <v>5</v>
      </c>
      <c r="H220" s="158">
        <f t="shared" si="27"/>
        <v>8</v>
      </c>
      <c r="I220" s="158">
        <f t="shared" si="28"/>
        <v>13</v>
      </c>
      <c r="J220" s="105">
        <f t="shared" si="24"/>
        <v>0.23636363636363636</v>
      </c>
      <c r="K220" s="158">
        <f t="shared" si="29"/>
        <v>12</v>
      </c>
      <c r="L220" s="101"/>
      <c r="M220" s="89"/>
      <c r="N220" s="89"/>
      <c r="O220" s="89"/>
      <c r="P220" s="89"/>
      <c r="Q220" s="107"/>
      <c r="R220" s="96"/>
      <c r="Y220" t="s">
        <v>183</v>
      </c>
      <c r="Z220" s="144">
        <v>29</v>
      </c>
      <c r="AA220" s="144">
        <v>5</v>
      </c>
      <c r="AB220" s="144">
        <v>8</v>
      </c>
      <c r="AC220" s="144">
        <v>13</v>
      </c>
      <c r="AD220" s="81">
        <v>12</v>
      </c>
      <c r="AF220" s="137"/>
      <c r="AG220" s="137"/>
      <c r="AH220" s="137"/>
      <c r="AI220" s="137"/>
      <c r="AJ220" s="103"/>
      <c r="AK220" s="109"/>
      <c r="AL220" s="137"/>
      <c r="AM220" s="137"/>
      <c r="AN220" s="137"/>
      <c r="AO220" s="137"/>
      <c r="AP220" s="103"/>
      <c r="AQ220" s="156" t="s">
        <v>413</v>
      </c>
      <c r="AR220" s="157">
        <v>26</v>
      </c>
      <c r="AS220" s="157">
        <v>0</v>
      </c>
      <c r="AT220" s="157">
        <v>0</v>
      </c>
      <c r="AU220" s="157">
        <v>0</v>
      </c>
      <c r="AV220" s="157">
        <v>0</v>
      </c>
      <c r="AW220" s="161"/>
      <c r="AX220" s="156"/>
      <c r="AY220" s="156"/>
      <c r="AZ220" s="156"/>
      <c r="BA220" s="156"/>
      <c r="BB220" s="156"/>
    </row>
    <row r="221" spans="1:54" ht="15" customHeight="1" x14ac:dyDescent="0.25">
      <c r="A221" s="144" t="str">
        <f t="shared" si="30"/>
        <v/>
      </c>
      <c r="C221" s="110">
        <v>3009</v>
      </c>
      <c r="D221" s="137" t="s">
        <v>71</v>
      </c>
      <c r="E221" s="137" t="s">
        <v>84</v>
      </c>
      <c r="F221" s="51">
        <f t="shared" si="25"/>
        <v>110</v>
      </c>
      <c r="G221" s="158">
        <f t="shared" si="26"/>
        <v>18</v>
      </c>
      <c r="H221" s="158">
        <f t="shared" si="27"/>
        <v>12</v>
      </c>
      <c r="I221" s="158">
        <f t="shared" si="28"/>
        <v>30</v>
      </c>
      <c r="J221" s="105">
        <f t="shared" si="24"/>
        <v>0.27272727272727271</v>
      </c>
      <c r="K221" s="158">
        <f t="shared" si="29"/>
        <v>15</v>
      </c>
      <c r="L221" s="88"/>
      <c r="M221" s="89"/>
      <c r="N221" s="89"/>
      <c r="O221" s="89"/>
      <c r="P221" s="89"/>
      <c r="Q221" s="107"/>
      <c r="R221" s="96"/>
      <c r="S221" s="45" t="s">
        <v>264</v>
      </c>
      <c r="T221" s="25">
        <v>27</v>
      </c>
      <c r="U221" s="25">
        <v>9</v>
      </c>
      <c r="V221" s="25">
        <v>7</v>
      </c>
      <c r="W221" s="25">
        <v>16</v>
      </c>
      <c r="X221" s="46">
        <v>9</v>
      </c>
      <c r="Y221" t="s">
        <v>66</v>
      </c>
      <c r="Z221" s="144">
        <v>29</v>
      </c>
      <c r="AA221" s="144">
        <v>7</v>
      </c>
      <c r="AB221" s="144">
        <v>1</v>
      </c>
      <c r="AC221" s="144">
        <v>8</v>
      </c>
      <c r="AD221" s="81">
        <v>6</v>
      </c>
      <c r="AE221" t="s">
        <v>66</v>
      </c>
      <c r="AF221" s="144">
        <v>26</v>
      </c>
      <c r="AG221" s="144">
        <v>2</v>
      </c>
      <c r="AH221" s="144">
        <v>2</v>
      </c>
      <c r="AI221" s="144">
        <v>4</v>
      </c>
      <c r="AJ221" s="81">
        <v>0</v>
      </c>
      <c r="AK221" s="109" t="s">
        <v>66</v>
      </c>
      <c r="AL221" s="144">
        <v>28</v>
      </c>
      <c r="AM221" s="144">
        <v>0</v>
      </c>
      <c r="AN221" s="144">
        <v>2</v>
      </c>
      <c r="AO221" s="144">
        <v>2</v>
      </c>
      <c r="AP221" s="81">
        <v>0</v>
      </c>
      <c r="AQ221" s="156"/>
      <c r="AR221" s="157"/>
      <c r="AS221" s="157"/>
      <c r="AT221" s="157"/>
      <c r="AU221" s="157"/>
      <c r="AV221" s="157"/>
      <c r="AW221" s="161"/>
      <c r="AX221" s="156"/>
      <c r="AY221" s="156"/>
      <c r="AZ221" s="156"/>
      <c r="BA221" s="156"/>
      <c r="BB221" s="156"/>
    </row>
    <row r="222" spans="1:54" ht="15" customHeight="1" x14ac:dyDescent="0.25">
      <c r="A222" s="144" t="str">
        <f t="shared" si="30"/>
        <v/>
      </c>
      <c r="C222" s="110"/>
      <c r="D222" s="95" t="s">
        <v>317</v>
      </c>
      <c r="E222" s="95" t="s">
        <v>63</v>
      </c>
      <c r="F222" s="51">
        <f t="shared" si="25"/>
        <v>29</v>
      </c>
      <c r="G222" s="158">
        <f t="shared" si="26"/>
        <v>2</v>
      </c>
      <c r="H222" s="158">
        <f t="shared" si="27"/>
        <v>2</v>
      </c>
      <c r="I222" s="158">
        <f t="shared" si="28"/>
        <v>4</v>
      </c>
      <c r="J222" s="105">
        <f t="shared" si="24"/>
        <v>0.13793103448275862</v>
      </c>
      <c r="K222" s="158">
        <f t="shared" si="29"/>
        <v>0</v>
      </c>
      <c r="L222" s="99" t="s">
        <v>118</v>
      </c>
      <c r="M222" s="96">
        <v>29</v>
      </c>
      <c r="N222" s="96">
        <v>2</v>
      </c>
      <c r="O222" s="96">
        <v>2</v>
      </c>
      <c r="P222" s="96">
        <v>4</v>
      </c>
      <c r="Q222" s="108"/>
      <c r="R222" s="96"/>
      <c r="Z222" s="137"/>
      <c r="AA222" s="137"/>
      <c r="AB222" s="137"/>
      <c r="AC222" s="137"/>
      <c r="AD222" s="103"/>
      <c r="AF222"/>
      <c r="AG222"/>
      <c r="AH222"/>
      <c r="AI222"/>
      <c r="AJ222" s="103"/>
      <c r="AK222" s="109"/>
      <c r="AL222" s="109"/>
      <c r="AM222" s="109"/>
      <c r="AN222" s="109"/>
      <c r="AO222" s="109"/>
      <c r="AP222" s="103"/>
      <c r="AQ222" s="156"/>
      <c r="AR222" s="157"/>
      <c r="AS222" s="157"/>
      <c r="AT222" s="157"/>
      <c r="AU222" s="157"/>
      <c r="AV222" s="157"/>
      <c r="AW222" s="161"/>
      <c r="AX222" s="156"/>
      <c r="AY222" s="156"/>
      <c r="AZ222" s="156"/>
      <c r="BA222" s="156"/>
      <c r="BB222" s="156"/>
    </row>
    <row r="223" spans="1:54" ht="15" customHeight="1" x14ac:dyDescent="0.25">
      <c r="A223" s="144" t="str">
        <f t="shared" si="30"/>
        <v/>
      </c>
      <c r="C223" s="144">
        <v>2011</v>
      </c>
      <c r="D223" s="137" t="s">
        <v>62</v>
      </c>
      <c r="E223" s="137" t="s">
        <v>63</v>
      </c>
      <c r="F223" s="51">
        <f t="shared" si="25"/>
        <v>82</v>
      </c>
      <c r="G223" s="158">
        <f t="shared" si="26"/>
        <v>10</v>
      </c>
      <c r="H223" s="158">
        <f t="shared" si="27"/>
        <v>18</v>
      </c>
      <c r="I223" s="158">
        <f t="shared" si="28"/>
        <v>28</v>
      </c>
      <c r="J223" s="105">
        <f t="shared" si="24"/>
        <v>0.34146341463414637</v>
      </c>
      <c r="K223" s="158">
        <f t="shared" si="29"/>
        <v>3</v>
      </c>
      <c r="L223" s="88"/>
      <c r="M223" s="89"/>
      <c r="N223" s="89"/>
      <c r="O223" s="89"/>
      <c r="P223" s="89"/>
      <c r="Q223" s="107"/>
      <c r="R223" s="96"/>
      <c r="S223" s="45" t="s">
        <v>39</v>
      </c>
      <c r="T223" s="25">
        <v>27</v>
      </c>
      <c r="U223" s="25">
        <v>1</v>
      </c>
      <c r="V223" s="25">
        <v>1</v>
      </c>
      <c r="W223" s="25">
        <v>2</v>
      </c>
      <c r="X223" s="46">
        <v>0</v>
      </c>
      <c r="Y223" t="s">
        <v>39</v>
      </c>
      <c r="Z223" s="144">
        <v>29</v>
      </c>
      <c r="AA223" s="144">
        <v>8</v>
      </c>
      <c r="AB223" s="144">
        <v>17</v>
      </c>
      <c r="AC223" s="144">
        <v>25</v>
      </c>
      <c r="AD223" s="81">
        <v>0</v>
      </c>
      <c r="AE223" t="s">
        <v>39</v>
      </c>
      <c r="AF223" s="137">
        <v>26</v>
      </c>
      <c r="AG223" s="137">
        <v>1</v>
      </c>
      <c r="AH223" s="137">
        <v>0</v>
      </c>
      <c r="AI223" s="137">
        <v>1</v>
      </c>
      <c r="AJ223" s="103">
        <v>3</v>
      </c>
      <c r="AK223" s="109"/>
      <c r="AL223" s="137"/>
      <c r="AM223" s="137"/>
      <c r="AN223" s="137"/>
      <c r="AO223" s="137"/>
      <c r="AP223" s="103"/>
      <c r="AQ223" s="156"/>
      <c r="AR223" s="157"/>
      <c r="AS223" s="157"/>
      <c r="AT223" s="157"/>
      <c r="AU223" s="157"/>
      <c r="AV223" s="157"/>
      <c r="AW223" s="161"/>
      <c r="AX223" s="156"/>
      <c r="AY223" s="156"/>
      <c r="AZ223" s="156"/>
      <c r="BA223" s="156"/>
      <c r="BB223" s="156"/>
    </row>
    <row r="224" spans="1:54" ht="15" customHeight="1" x14ac:dyDescent="0.25">
      <c r="A224" s="144" t="str">
        <f t="shared" si="30"/>
        <v/>
      </c>
      <c r="C224" s="144">
        <v>6010</v>
      </c>
      <c r="D224" s="137" t="s">
        <v>74</v>
      </c>
      <c r="E224" s="137" t="s">
        <v>141</v>
      </c>
      <c r="F224" s="51">
        <f t="shared" si="25"/>
        <v>55</v>
      </c>
      <c r="G224" s="158">
        <f t="shared" si="26"/>
        <v>42</v>
      </c>
      <c r="H224" s="158">
        <f t="shared" si="27"/>
        <v>19</v>
      </c>
      <c r="I224" s="158">
        <f t="shared" si="28"/>
        <v>61</v>
      </c>
      <c r="J224" s="105">
        <f t="shared" si="24"/>
        <v>1.1090909090909091</v>
      </c>
      <c r="K224" s="158">
        <f t="shared" si="29"/>
        <v>15</v>
      </c>
      <c r="L224" s="101"/>
      <c r="M224" s="89"/>
      <c r="N224" s="89"/>
      <c r="O224" s="89"/>
      <c r="P224" s="89"/>
      <c r="Q224" s="107"/>
      <c r="R224" s="96"/>
      <c r="Y224" t="s">
        <v>139</v>
      </c>
      <c r="Z224" s="144">
        <v>29</v>
      </c>
      <c r="AA224" s="144">
        <v>26</v>
      </c>
      <c r="AB224" s="144">
        <v>10</v>
      </c>
      <c r="AC224" s="144">
        <v>36</v>
      </c>
      <c r="AD224" s="81">
        <v>6</v>
      </c>
      <c r="AE224" t="s">
        <v>139</v>
      </c>
      <c r="AF224" s="137">
        <v>26</v>
      </c>
      <c r="AG224" s="137">
        <v>16</v>
      </c>
      <c r="AH224" s="137">
        <v>9</v>
      </c>
      <c r="AI224" s="137">
        <v>25</v>
      </c>
      <c r="AJ224" s="103">
        <v>9</v>
      </c>
      <c r="AK224" s="109"/>
      <c r="AL224" s="137"/>
      <c r="AM224" s="137"/>
      <c r="AN224" s="137"/>
      <c r="AO224" s="137"/>
      <c r="AP224" s="103"/>
      <c r="AQ224" s="156"/>
      <c r="AR224" s="157"/>
      <c r="AS224" s="157"/>
      <c r="AT224" s="157"/>
      <c r="AU224" s="157"/>
      <c r="AV224" s="157"/>
      <c r="AW224" s="161"/>
      <c r="AX224" s="156"/>
      <c r="AY224" s="156"/>
      <c r="AZ224" s="156"/>
      <c r="BA224" s="156"/>
      <c r="BB224" s="156"/>
    </row>
    <row r="225" spans="1:60" ht="15" customHeight="1" x14ac:dyDescent="0.25">
      <c r="A225" s="144" t="str">
        <f t="shared" si="30"/>
        <v/>
      </c>
      <c r="C225" s="144">
        <v>6020</v>
      </c>
      <c r="D225" s="137" t="s">
        <v>57</v>
      </c>
      <c r="E225" s="137" t="s">
        <v>377</v>
      </c>
      <c r="F225" s="51">
        <f t="shared" si="25"/>
        <v>26</v>
      </c>
      <c r="G225" s="158">
        <f t="shared" si="26"/>
        <v>3</v>
      </c>
      <c r="H225" s="158">
        <f t="shared" si="27"/>
        <v>2</v>
      </c>
      <c r="I225" s="158">
        <f t="shared" si="28"/>
        <v>5</v>
      </c>
      <c r="J225" s="105">
        <f t="shared" si="24"/>
        <v>0.19230769230769232</v>
      </c>
      <c r="K225" s="158">
        <f t="shared" si="29"/>
        <v>0</v>
      </c>
      <c r="L225" s="101"/>
      <c r="M225" s="89"/>
      <c r="N225" s="89"/>
      <c r="O225" s="89"/>
      <c r="P225" s="89"/>
      <c r="Q225" s="107"/>
      <c r="R225" s="96"/>
      <c r="Z225" s="144"/>
      <c r="AA225" s="144"/>
      <c r="AB225" s="144"/>
      <c r="AC225" s="144"/>
      <c r="AE225" t="s">
        <v>139</v>
      </c>
      <c r="AF225" s="137">
        <v>26</v>
      </c>
      <c r="AG225" s="137">
        <v>3</v>
      </c>
      <c r="AH225" s="137">
        <v>2</v>
      </c>
      <c r="AI225" s="137">
        <v>5</v>
      </c>
      <c r="AJ225" s="103">
        <v>0</v>
      </c>
      <c r="AK225" s="109"/>
      <c r="AL225" s="137"/>
      <c r="AM225" s="137"/>
      <c r="AN225" s="137"/>
      <c r="AO225" s="137"/>
      <c r="AP225" s="103"/>
      <c r="AQ225" s="156"/>
      <c r="AR225" s="157"/>
      <c r="AS225" s="157"/>
      <c r="AT225" s="157"/>
      <c r="AU225" s="157"/>
      <c r="AV225" s="157"/>
      <c r="AW225" s="161"/>
      <c r="AX225" s="156"/>
      <c r="AY225" s="156"/>
      <c r="AZ225" s="156"/>
      <c r="BA225" s="156"/>
      <c r="BB225" s="156"/>
    </row>
    <row r="226" spans="1:60" ht="15" customHeight="1" x14ac:dyDescent="0.25">
      <c r="A226" s="144" t="str">
        <f t="shared" si="30"/>
        <v/>
      </c>
      <c r="C226" s="32">
        <v>4008</v>
      </c>
      <c r="D226" s="137" t="s">
        <v>99</v>
      </c>
      <c r="E226" s="137" t="s">
        <v>100</v>
      </c>
      <c r="F226" s="51">
        <f t="shared" si="25"/>
        <v>29</v>
      </c>
      <c r="G226" s="158">
        <f t="shared" si="26"/>
        <v>1</v>
      </c>
      <c r="H226" s="158">
        <f t="shared" si="27"/>
        <v>3</v>
      </c>
      <c r="I226" s="158">
        <f t="shared" si="28"/>
        <v>4</v>
      </c>
      <c r="J226" s="105">
        <f t="shared" si="24"/>
        <v>0.13793103448275862</v>
      </c>
      <c r="K226" s="158">
        <f t="shared" si="29"/>
        <v>0</v>
      </c>
      <c r="L226" s="101"/>
      <c r="M226" s="89"/>
      <c r="N226" s="89"/>
      <c r="O226" s="89"/>
      <c r="P226" s="89"/>
      <c r="Q226" s="107"/>
      <c r="R226" s="96"/>
      <c r="Y226" t="s">
        <v>91</v>
      </c>
      <c r="Z226" s="144">
        <v>29</v>
      </c>
      <c r="AA226" s="144">
        <v>1</v>
      </c>
      <c r="AB226" s="144">
        <v>3</v>
      </c>
      <c r="AC226" s="144">
        <v>4</v>
      </c>
      <c r="AD226" s="81">
        <v>0</v>
      </c>
      <c r="AF226" s="137"/>
      <c r="AG226" s="137"/>
      <c r="AH226" s="137"/>
      <c r="AI226" s="137"/>
      <c r="AJ226" s="103"/>
      <c r="AK226" s="109"/>
      <c r="AL226" s="137"/>
      <c r="AM226" s="137"/>
      <c r="AN226" s="137"/>
      <c r="AO226" s="137"/>
      <c r="AP226" s="103"/>
      <c r="AQ226" s="156"/>
      <c r="AR226" s="157"/>
      <c r="AS226" s="157"/>
      <c r="AT226" s="157"/>
      <c r="AU226" s="157"/>
      <c r="AV226" s="157"/>
      <c r="AW226" s="161"/>
      <c r="AX226" s="156"/>
      <c r="AY226" s="156"/>
      <c r="AZ226" s="156"/>
      <c r="BA226" s="156"/>
      <c r="BB226" s="156"/>
    </row>
    <row r="227" spans="1:60" ht="15" customHeight="1" x14ac:dyDescent="0.25">
      <c r="A227" s="144" t="str">
        <f t="shared" si="30"/>
        <v/>
      </c>
      <c r="C227" s="144"/>
      <c r="D227" s="137" t="s">
        <v>10</v>
      </c>
      <c r="E227" s="137" t="s">
        <v>268</v>
      </c>
      <c r="F227" s="51">
        <f t="shared" si="25"/>
        <v>89</v>
      </c>
      <c r="G227" s="158">
        <f t="shared" si="26"/>
        <v>4</v>
      </c>
      <c r="H227" s="158">
        <f t="shared" si="27"/>
        <v>3</v>
      </c>
      <c r="I227" s="158">
        <f t="shared" si="28"/>
        <v>7</v>
      </c>
      <c r="J227" s="105">
        <f t="shared" si="24"/>
        <v>7.8651685393258425E-2</v>
      </c>
      <c r="K227" s="158">
        <f t="shared" si="29"/>
        <v>0</v>
      </c>
      <c r="L227" s="88" t="s">
        <v>39</v>
      </c>
      <c r="M227" s="96">
        <v>29</v>
      </c>
      <c r="N227" s="96">
        <v>3</v>
      </c>
      <c r="O227" s="96">
        <v>3</v>
      </c>
      <c r="P227" s="96">
        <v>6</v>
      </c>
      <c r="Q227" s="108" t="s">
        <v>39</v>
      </c>
      <c r="R227" s="96">
        <v>33</v>
      </c>
      <c r="S227" s="45" t="s">
        <v>39</v>
      </c>
      <c r="T227" s="25">
        <v>27</v>
      </c>
      <c r="U227" s="25">
        <v>1</v>
      </c>
      <c r="V227" s="25">
        <v>0</v>
      </c>
      <c r="W227" s="25">
        <v>1</v>
      </c>
      <c r="X227" s="46">
        <v>0</v>
      </c>
      <c r="Z227" s="137"/>
      <c r="AA227" s="137"/>
      <c r="AB227" s="137"/>
      <c r="AC227" s="137"/>
      <c r="AD227" s="103"/>
      <c r="AF227" s="137"/>
      <c r="AG227" s="137"/>
      <c r="AH227" s="137"/>
      <c r="AI227" s="137"/>
      <c r="AJ227" s="103"/>
      <c r="AK227" s="109"/>
      <c r="AL227" s="137"/>
      <c r="AM227" s="137"/>
      <c r="AN227" s="137"/>
      <c r="AO227" s="137"/>
      <c r="AP227" s="103"/>
      <c r="AQ227" s="156"/>
      <c r="AR227" s="157"/>
      <c r="AS227" s="157"/>
      <c r="AT227" s="157"/>
      <c r="AU227" s="157"/>
      <c r="AV227" s="157"/>
      <c r="AW227" s="161"/>
      <c r="AX227" s="156"/>
      <c r="AY227" s="156"/>
      <c r="AZ227" s="156"/>
      <c r="BA227" s="156"/>
      <c r="BB227" s="156"/>
    </row>
    <row r="228" spans="1:60" ht="15" customHeight="1" x14ac:dyDescent="0.25">
      <c r="A228" s="144" t="str">
        <f t="shared" si="30"/>
        <v/>
      </c>
      <c r="C228" s="144"/>
      <c r="D228" s="95" t="s">
        <v>69</v>
      </c>
      <c r="E228" s="95" t="s">
        <v>294</v>
      </c>
      <c r="F228" s="51">
        <f t="shared" si="25"/>
        <v>62</v>
      </c>
      <c r="G228" s="158">
        <f t="shared" si="26"/>
        <v>2</v>
      </c>
      <c r="H228" s="158">
        <f t="shared" si="27"/>
        <v>0</v>
      </c>
      <c r="I228" s="158">
        <f t="shared" si="28"/>
        <v>2</v>
      </c>
      <c r="J228" s="105">
        <f t="shared" si="24"/>
        <v>3.2258064516129031E-2</v>
      </c>
      <c r="K228" s="158">
        <f t="shared" si="29"/>
        <v>0</v>
      </c>
      <c r="L228" s="88" t="s">
        <v>264</v>
      </c>
      <c r="M228" s="96">
        <v>29</v>
      </c>
      <c r="N228" s="96">
        <v>2</v>
      </c>
      <c r="O228" s="96">
        <v>0</v>
      </c>
      <c r="P228" s="96">
        <v>2</v>
      </c>
      <c r="Q228" s="108" t="s">
        <v>264</v>
      </c>
      <c r="R228" s="96">
        <v>33</v>
      </c>
      <c r="Z228" s="137"/>
      <c r="AA228" s="137"/>
      <c r="AB228" s="137"/>
      <c r="AC228" s="137"/>
      <c r="AD228" s="103"/>
      <c r="AF228" s="137"/>
      <c r="AG228" s="137"/>
      <c r="AH228" s="137"/>
      <c r="AI228" s="137"/>
      <c r="AJ228" s="103"/>
      <c r="AK228" s="109"/>
      <c r="AL228" s="137"/>
      <c r="AM228" s="137"/>
      <c r="AN228" s="137"/>
      <c r="AO228" s="137"/>
      <c r="AP228" s="103"/>
      <c r="AQ228" s="156"/>
      <c r="AR228" s="157"/>
      <c r="AS228" s="157"/>
      <c r="AT228" s="157"/>
      <c r="AU228" s="157"/>
      <c r="AV228" s="157"/>
      <c r="AW228" s="161"/>
      <c r="AX228" s="156"/>
      <c r="AY228" s="156"/>
      <c r="AZ228" s="156"/>
      <c r="BA228" s="156"/>
      <c r="BB228" s="156"/>
    </row>
    <row r="229" spans="1:60" ht="15" customHeight="1" x14ac:dyDescent="0.25">
      <c r="A229" s="144" t="str">
        <f t="shared" si="30"/>
        <v/>
      </c>
      <c r="C229" s="144"/>
      <c r="D229" s="95" t="s">
        <v>129</v>
      </c>
      <c r="E229" s="95" t="s">
        <v>328</v>
      </c>
      <c r="F229" s="51">
        <f t="shared" si="25"/>
        <v>29</v>
      </c>
      <c r="G229" s="158">
        <f t="shared" si="26"/>
        <v>3</v>
      </c>
      <c r="H229" s="158">
        <f t="shared" si="27"/>
        <v>2</v>
      </c>
      <c r="I229" s="158">
        <f t="shared" si="28"/>
        <v>5</v>
      </c>
      <c r="J229" s="105">
        <f t="shared" si="24"/>
        <v>0.17241379310344829</v>
      </c>
      <c r="K229" s="158">
        <f t="shared" si="29"/>
        <v>0</v>
      </c>
      <c r="L229" s="100" t="s">
        <v>183</v>
      </c>
      <c r="M229" s="96">
        <v>29</v>
      </c>
      <c r="N229" s="96">
        <v>3</v>
      </c>
      <c r="O229" s="96">
        <v>2</v>
      </c>
      <c r="P229" s="96">
        <v>5</v>
      </c>
      <c r="Q229" s="108"/>
      <c r="R229" s="96"/>
      <c r="Z229" s="137"/>
      <c r="AA229" s="137"/>
      <c r="AB229" s="137"/>
      <c r="AC229" s="137"/>
      <c r="AD229" s="103"/>
      <c r="AF229" s="137"/>
      <c r="AG229" s="137"/>
      <c r="AH229" s="137"/>
      <c r="AI229" s="137"/>
      <c r="AJ229" s="103"/>
      <c r="AK229" s="109"/>
      <c r="AL229" s="137"/>
      <c r="AM229" s="137"/>
      <c r="AN229" s="137"/>
      <c r="AO229" s="137"/>
      <c r="AP229" s="103"/>
      <c r="AQ229" s="156"/>
      <c r="AR229" s="157"/>
      <c r="AS229" s="157"/>
      <c r="AT229" s="157"/>
      <c r="AU229" s="157"/>
      <c r="AV229" s="157"/>
      <c r="AW229" s="161"/>
      <c r="AX229" s="156"/>
      <c r="AY229" s="156"/>
      <c r="AZ229" s="156"/>
      <c r="BA229" s="156"/>
      <c r="BB229" s="156"/>
    </row>
    <row r="230" spans="1:60" ht="15" customHeight="1" x14ac:dyDescent="0.25">
      <c r="A230" s="144" t="str">
        <f t="shared" ref="A230:A261" si="31">IF(AND(ISTEXT(L230), ISTEXT(Q230), ISTEXT(S230), ISTEXT(Y230), ISTEXT(AE230),ISTEXT(AK230),ISTEXT(AQ230)),"Yes", "")</f>
        <v/>
      </c>
      <c r="C230" s="144">
        <v>8020</v>
      </c>
      <c r="D230" s="137" t="s">
        <v>309</v>
      </c>
      <c r="E230" s="137" t="s">
        <v>402</v>
      </c>
      <c r="F230" s="51">
        <f t="shared" si="25"/>
        <v>20</v>
      </c>
      <c r="G230" s="158">
        <f t="shared" si="26"/>
        <v>1</v>
      </c>
      <c r="H230" s="158">
        <f t="shared" si="27"/>
        <v>3</v>
      </c>
      <c r="I230" s="158">
        <f t="shared" si="28"/>
        <v>4</v>
      </c>
      <c r="J230" s="105">
        <f t="shared" si="24"/>
        <v>0.2</v>
      </c>
      <c r="K230" s="158">
        <f t="shared" si="29"/>
        <v>0</v>
      </c>
      <c r="L230" s="101"/>
      <c r="M230" s="89"/>
      <c r="N230" s="89"/>
      <c r="O230" s="89"/>
      <c r="P230" s="89"/>
      <c r="Q230" s="107"/>
      <c r="R230" s="96"/>
      <c r="Z230" s="144"/>
      <c r="AA230" s="144"/>
      <c r="AB230" s="144"/>
      <c r="AC230" s="144"/>
      <c r="AE230" t="s">
        <v>183</v>
      </c>
      <c r="AF230" s="137">
        <v>20</v>
      </c>
      <c r="AG230" s="137">
        <v>1</v>
      </c>
      <c r="AH230" s="137">
        <v>3</v>
      </c>
      <c r="AI230" s="137">
        <v>4</v>
      </c>
      <c r="AJ230" s="103">
        <v>0</v>
      </c>
      <c r="AK230" s="109"/>
      <c r="AL230" s="137"/>
      <c r="AM230" s="137"/>
      <c r="AN230" s="137"/>
      <c r="AO230" s="137"/>
      <c r="AP230" s="103"/>
      <c r="AQ230" s="156"/>
      <c r="AR230" s="157"/>
      <c r="AS230" s="157"/>
      <c r="AT230" s="157"/>
      <c r="AU230" s="157"/>
      <c r="AV230" s="157"/>
      <c r="AW230" s="161"/>
      <c r="AX230" s="156"/>
      <c r="AY230" s="156"/>
      <c r="AZ230" s="156"/>
      <c r="BA230" s="156"/>
      <c r="BB230" s="156"/>
    </row>
    <row r="231" spans="1:60" ht="15" customHeight="1" x14ac:dyDescent="0.25">
      <c r="A231" s="144" t="str">
        <f t="shared" si="31"/>
        <v/>
      </c>
      <c r="C231" s="144"/>
      <c r="D231" s="95" t="s">
        <v>296</v>
      </c>
      <c r="E231" s="95" t="s">
        <v>297</v>
      </c>
      <c r="F231" s="51">
        <f t="shared" si="25"/>
        <v>29</v>
      </c>
      <c r="G231" s="158">
        <f t="shared" si="26"/>
        <v>1</v>
      </c>
      <c r="H231" s="158">
        <f t="shared" si="27"/>
        <v>0</v>
      </c>
      <c r="I231" s="158">
        <f t="shared" si="28"/>
        <v>1</v>
      </c>
      <c r="J231" s="105">
        <f t="shared" si="24"/>
        <v>3.4482758620689655E-2</v>
      </c>
      <c r="K231" s="158">
        <f t="shared" si="29"/>
        <v>0</v>
      </c>
      <c r="L231" s="88" t="s">
        <v>264</v>
      </c>
      <c r="M231" s="96">
        <v>29</v>
      </c>
      <c r="N231" s="96">
        <v>1</v>
      </c>
      <c r="O231" s="96">
        <v>0</v>
      </c>
      <c r="P231" s="96">
        <v>1</v>
      </c>
      <c r="Q231" s="108"/>
      <c r="R231" s="96"/>
      <c r="Z231" s="137"/>
      <c r="AA231" s="137"/>
      <c r="AB231" s="137"/>
      <c r="AC231" s="137"/>
      <c r="AD231" s="103"/>
      <c r="AF231" s="137"/>
      <c r="AG231" s="137"/>
      <c r="AH231" s="137"/>
      <c r="AI231" s="137"/>
      <c r="AJ231" s="103"/>
      <c r="AK231" s="109"/>
      <c r="AL231" s="137"/>
      <c r="AM231" s="137"/>
      <c r="AN231" s="137"/>
      <c r="AO231" s="137"/>
      <c r="AP231" s="103"/>
      <c r="AQ231" s="156"/>
      <c r="AR231" s="157"/>
      <c r="AS231" s="157"/>
      <c r="AT231" s="157"/>
      <c r="AU231" s="157"/>
      <c r="AV231" s="157"/>
      <c r="AW231" s="161"/>
      <c r="AX231" s="156"/>
      <c r="AY231" s="156"/>
      <c r="AZ231" s="156"/>
      <c r="BA231" s="156"/>
      <c r="BB231" s="156"/>
    </row>
    <row r="232" spans="1:60" ht="15" customHeight="1" x14ac:dyDescent="0.25">
      <c r="A232" s="144" t="str">
        <f t="shared" si="31"/>
        <v/>
      </c>
      <c r="C232" s="144">
        <v>3010</v>
      </c>
      <c r="D232" s="137" t="s">
        <v>69</v>
      </c>
      <c r="E232" s="137" t="s">
        <v>85</v>
      </c>
      <c r="F232" s="51">
        <f t="shared" si="25"/>
        <v>143</v>
      </c>
      <c r="G232" s="158">
        <f t="shared" si="26"/>
        <v>15</v>
      </c>
      <c r="H232" s="158">
        <f t="shared" si="27"/>
        <v>9</v>
      </c>
      <c r="I232" s="158">
        <f t="shared" si="28"/>
        <v>24</v>
      </c>
      <c r="J232" s="105">
        <f t="shared" si="24"/>
        <v>0.16783216783216784</v>
      </c>
      <c r="K232" s="158">
        <f t="shared" si="29"/>
        <v>3</v>
      </c>
      <c r="L232" s="88"/>
      <c r="M232" s="89"/>
      <c r="N232" s="89"/>
      <c r="O232" s="89"/>
      <c r="P232" s="89"/>
      <c r="Q232" s="107" t="s">
        <v>264</v>
      </c>
      <c r="R232" s="96">
        <v>33</v>
      </c>
      <c r="S232" s="45" t="s">
        <v>264</v>
      </c>
      <c r="T232" s="25">
        <v>27</v>
      </c>
      <c r="U232" s="25">
        <v>4</v>
      </c>
      <c r="V232" s="25">
        <v>1</v>
      </c>
      <c r="W232" s="25">
        <v>5</v>
      </c>
      <c r="X232" s="46">
        <v>0</v>
      </c>
      <c r="Y232" t="s">
        <v>66</v>
      </c>
      <c r="Z232" s="144">
        <v>29</v>
      </c>
      <c r="AA232" s="144">
        <v>4</v>
      </c>
      <c r="AB232" s="144">
        <v>2</v>
      </c>
      <c r="AC232" s="144">
        <v>6</v>
      </c>
      <c r="AD232" s="81">
        <v>0</v>
      </c>
      <c r="AE232" t="s">
        <v>66</v>
      </c>
      <c r="AF232" s="144">
        <v>26</v>
      </c>
      <c r="AG232" s="144">
        <v>6</v>
      </c>
      <c r="AH232" s="144">
        <v>5</v>
      </c>
      <c r="AI232" s="144">
        <v>11</v>
      </c>
      <c r="AJ232" s="81">
        <v>0</v>
      </c>
      <c r="AK232" s="109" t="s">
        <v>66</v>
      </c>
      <c r="AL232" s="144">
        <v>28</v>
      </c>
      <c r="AM232" s="144">
        <v>1</v>
      </c>
      <c r="AN232" s="144">
        <v>1</v>
      </c>
      <c r="AO232" s="144">
        <v>2</v>
      </c>
      <c r="AP232" s="81">
        <v>3</v>
      </c>
      <c r="AQ232" s="156"/>
      <c r="AR232" s="157"/>
      <c r="AS232" s="157"/>
      <c r="AT232" s="157"/>
      <c r="AU232" s="157"/>
      <c r="AV232" s="157"/>
      <c r="AW232" s="161"/>
      <c r="AX232" s="156"/>
      <c r="AY232" s="156"/>
      <c r="AZ232" s="156"/>
      <c r="BA232" s="156"/>
      <c r="BB232" s="156"/>
    </row>
    <row r="233" spans="1:60" ht="15" customHeight="1" x14ac:dyDescent="0.25">
      <c r="A233" s="144" t="str">
        <f t="shared" si="31"/>
        <v/>
      </c>
      <c r="C233" s="144"/>
      <c r="D233" s="137" t="s">
        <v>29</v>
      </c>
      <c r="E233" s="137" t="s">
        <v>272</v>
      </c>
      <c r="F233" s="51">
        <f t="shared" si="25"/>
        <v>27</v>
      </c>
      <c r="G233" s="158">
        <f t="shared" si="26"/>
        <v>8</v>
      </c>
      <c r="H233" s="158">
        <f t="shared" si="27"/>
        <v>5</v>
      </c>
      <c r="I233" s="158">
        <f t="shared" si="28"/>
        <v>13</v>
      </c>
      <c r="J233" s="105">
        <f t="shared" si="24"/>
        <v>0.48148148148148145</v>
      </c>
      <c r="K233" s="158">
        <f t="shared" si="29"/>
        <v>33</v>
      </c>
      <c r="L233" s="88"/>
      <c r="M233" s="89"/>
      <c r="N233" s="89"/>
      <c r="O233" s="89"/>
      <c r="P233" s="89"/>
      <c r="Q233" s="107"/>
      <c r="R233" s="96"/>
      <c r="S233" s="45" t="s">
        <v>271</v>
      </c>
      <c r="T233" s="25">
        <v>27</v>
      </c>
      <c r="U233" s="25">
        <v>8</v>
      </c>
      <c r="V233" s="25">
        <v>5</v>
      </c>
      <c r="W233" s="25">
        <v>13</v>
      </c>
      <c r="X233" s="46">
        <v>33</v>
      </c>
      <c r="Z233" s="137"/>
      <c r="AA233" s="137"/>
      <c r="AB233" s="137"/>
      <c r="AC233" s="137"/>
      <c r="AD233" s="103"/>
      <c r="AF233" s="137"/>
      <c r="AG233" s="137"/>
      <c r="AH233" s="137"/>
      <c r="AI233" s="137"/>
      <c r="AJ233" s="103"/>
      <c r="AK233" s="109"/>
      <c r="AL233" s="137"/>
      <c r="AM233" s="137"/>
      <c r="AN233" s="137"/>
      <c r="AO233" s="137"/>
      <c r="AP233" s="103"/>
      <c r="AQ233" s="156"/>
      <c r="AR233" s="157"/>
      <c r="AS233" s="157"/>
      <c r="AT233" s="157"/>
      <c r="AU233" s="157"/>
      <c r="AV233" s="157"/>
      <c r="AW233" s="161"/>
      <c r="AX233" s="156"/>
      <c r="AY233" s="156"/>
      <c r="AZ233" s="156"/>
      <c r="BA233" s="156"/>
      <c r="BB233" s="156"/>
    </row>
    <row r="234" spans="1:60" ht="15" customHeight="1" x14ac:dyDescent="0.25">
      <c r="A234" s="144" t="str">
        <f t="shared" si="31"/>
        <v/>
      </c>
      <c r="C234" s="144">
        <v>3012</v>
      </c>
      <c r="D234" s="137" t="s">
        <v>73</v>
      </c>
      <c r="E234" s="137" t="s">
        <v>86</v>
      </c>
      <c r="F234" s="51">
        <f t="shared" si="25"/>
        <v>118</v>
      </c>
      <c r="G234" s="158">
        <f t="shared" si="26"/>
        <v>2</v>
      </c>
      <c r="H234" s="158">
        <f t="shared" si="27"/>
        <v>1</v>
      </c>
      <c r="I234" s="158">
        <f t="shared" si="28"/>
        <v>3</v>
      </c>
      <c r="J234" s="105">
        <f t="shared" si="24"/>
        <v>2.5423728813559324E-2</v>
      </c>
      <c r="K234" s="158">
        <f t="shared" si="29"/>
        <v>0</v>
      </c>
      <c r="L234" s="88" t="s">
        <v>264</v>
      </c>
      <c r="M234" s="96">
        <v>29</v>
      </c>
      <c r="N234" s="96">
        <v>1</v>
      </c>
      <c r="O234" s="96">
        <v>0</v>
      </c>
      <c r="P234" s="96">
        <v>1</v>
      </c>
      <c r="Q234" s="108" t="s">
        <v>264</v>
      </c>
      <c r="R234" s="96">
        <v>33</v>
      </c>
      <c r="S234" s="45" t="s">
        <v>264</v>
      </c>
      <c r="T234" s="25">
        <v>27</v>
      </c>
      <c r="U234" s="25">
        <v>1</v>
      </c>
      <c r="V234" s="25">
        <v>0</v>
      </c>
      <c r="W234" s="25">
        <v>1</v>
      </c>
      <c r="X234" s="46">
        <v>0</v>
      </c>
      <c r="Y234" t="s">
        <v>66</v>
      </c>
      <c r="Z234" s="144">
        <v>29</v>
      </c>
      <c r="AA234" s="144">
        <v>0</v>
      </c>
      <c r="AB234" s="144">
        <v>1</v>
      </c>
      <c r="AC234" s="144">
        <v>1</v>
      </c>
      <c r="AD234" s="81">
        <v>0</v>
      </c>
      <c r="AF234" s="137"/>
      <c r="AG234" s="137"/>
      <c r="AH234" s="137"/>
      <c r="AI234" s="137"/>
      <c r="AJ234" s="103"/>
      <c r="AK234" s="109"/>
      <c r="AL234" s="137"/>
      <c r="AM234" s="137"/>
      <c r="AN234" s="137"/>
      <c r="AO234" s="137"/>
      <c r="AP234" s="103"/>
      <c r="AQ234" s="156"/>
      <c r="AR234" s="157"/>
      <c r="AS234" s="157"/>
      <c r="AT234" s="157"/>
      <c r="AU234" s="157"/>
      <c r="AV234" s="157"/>
      <c r="AW234" s="161"/>
      <c r="AX234" s="156"/>
      <c r="AY234" s="156"/>
      <c r="AZ234" s="156"/>
      <c r="BA234" s="156"/>
      <c r="BB234" s="156"/>
    </row>
    <row r="235" spans="1:60" ht="15" customHeight="1" x14ac:dyDescent="0.25">
      <c r="A235" s="144" t="str">
        <f t="shared" si="31"/>
        <v/>
      </c>
      <c r="C235" s="127">
        <v>6024</v>
      </c>
      <c r="D235" s="126" t="s">
        <v>43</v>
      </c>
      <c r="E235" s="126" t="s">
        <v>428</v>
      </c>
      <c r="F235" s="51">
        <f t="shared" si="25"/>
        <v>28</v>
      </c>
      <c r="G235" s="158">
        <f t="shared" si="26"/>
        <v>10</v>
      </c>
      <c r="H235" s="158">
        <f t="shared" si="27"/>
        <v>3</v>
      </c>
      <c r="I235" s="158">
        <f t="shared" si="28"/>
        <v>13</v>
      </c>
      <c r="J235" s="105">
        <f t="shared" si="24"/>
        <v>0.4642857142857143</v>
      </c>
      <c r="K235" s="158">
        <f t="shared" si="29"/>
        <v>9</v>
      </c>
      <c r="L235" s="101"/>
      <c r="M235" s="89"/>
      <c r="N235" s="89"/>
      <c r="O235" s="89"/>
      <c r="P235" s="89"/>
      <c r="Q235" s="107"/>
      <c r="R235" s="89"/>
      <c r="Z235" s="144"/>
      <c r="AA235" s="144"/>
      <c r="AB235" s="144"/>
      <c r="AC235" s="144"/>
      <c r="AF235" s="144"/>
      <c r="AG235" s="144"/>
      <c r="AH235" s="144"/>
      <c r="AI235" s="144"/>
      <c r="AK235" s="109" t="s">
        <v>139</v>
      </c>
      <c r="AL235" s="144">
        <v>28</v>
      </c>
      <c r="AM235" s="144">
        <v>10</v>
      </c>
      <c r="AN235" s="144">
        <v>3</v>
      </c>
      <c r="AO235" s="144">
        <v>13</v>
      </c>
      <c r="AP235" s="81">
        <v>9</v>
      </c>
      <c r="AQ235" s="156"/>
      <c r="AR235" s="157"/>
      <c r="AS235" s="157"/>
      <c r="AT235" s="157"/>
      <c r="AU235" s="157"/>
      <c r="AV235" s="157"/>
      <c r="AW235" s="161"/>
      <c r="AX235" s="156"/>
      <c r="AY235" s="156"/>
      <c r="AZ235" s="156"/>
      <c r="BA235" s="156"/>
      <c r="BB235" s="156"/>
    </row>
    <row r="236" spans="1:60" ht="15" customHeight="1" x14ac:dyDescent="0.25">
      <c r="A236" s="144" t="str">
        <f t="shared" si="31"/>
        <v/>
      </c>
      <c r="C236" s="127">
        <v>2023</v>
      </c>
      <c r="D236" s="126" t="s">
        <v>99</v>
      </c>
      <c r="E236" s="126" t="s">
        <v>427</v>
      </c>
      <c r="F236" s="51">
        <f t="shared" si="25"/>
        <v>28</v>
      </c>
      <c r="G236" s="158">
        <f t="shared" si="26"/>
        <v>1</v>
      </c>
      <c r="H236" s="158">
        <f t="shared" si="27"/>
        <v>0</v>
      </c>
      <c r="I236" s="158">
        <f t="shared" si="28"/>
        <v>1</v>
      </c>
      <c r="J236" s="105">
        <f t="shared" si="24"/>
        <v>3.5714285714285712E-2</v>
      </c>
      <c r="K236" s="158">
        <f t="shared" si="29"/>
        <v>0</v>
      </c>
      <c r="L236" s="101"/>
      <c r="M236" s="89"/>
      <c r="N236" s="89"/>
      <c r="O236" s="89"/>
      <c r="P236" s="89"/>
      <c r="Q236" s="107"/>
      <c r="R236" s="89"/>
      <c r="Z236" s="144"/>
      <c r="AA236" s="144"/>
      <c r="AB236" s="144"/>
      <c r="AC236" s="144"/>
      <c r="AF236" s="144"/>
      <c r="AG236" s="144"/>
      <c r="AH236" s="144"/>
      <c r="AI236" s="144"/>
      <c r="AK236" s="109" t="s">
        <v>39</v>
      </c>
      <c r="AL236" s="144">
        <v>28</v>
      </c>
      <c r="AM236" s="144">
        <v>1</v>
      </c>
      <c r="AN236" s="144">
        <v>0</v>
      </c>
      <c r="AO236" s="144">
        <v>1</v>
      </c>
      <c r="AP236" s="81">
        <v>0</v>
      </c>
      <c r="AQ236" s="156"/>
      <c r="AR236" s="157"/>
      <c r="AS236" s="157"/>
      <c r="AT236" s="157"/>
      <c r="AU236" s="157"/>
      <c r="AV236" s="157"/>
      <c r="AW236" s="161"/>
      <c r="AX236" s="156"/>
      <c r="AY236" s="156"/>
      <c r="AZ236" s="156"/>
      <c r="BA236" s="156"/>
      <c r="BB236" s="156"/>
    </row>
    <row r="237" spans="1:60" ht="15" customHeight="1" x14ac:dyDescent="0.25">
      <c r="A237" s="144" t="str">
        <f t="shared" si="31"/>
        <v/>
      </c>
      <c r="C237" s="144">
        <v>6011</v>
      </c>
      <c r="D237" s="137" t="s">
        <v>111</v>
      </c>
      <c r="E237" s="137" t="s">
        <v>158</v>
      </c>
      <c r="F237" s="51">
        <f t="shared" si="25"/>
        <v>29</v>
      </c>
      <c r="G237" s="158">
        <f t="shared" si="26"/>
        <v>0</v>
      </c>
      <c r="H237" s="158">
        <f t="shared" si="27"/>
        <v>5</v>
      </c>
      <c r="I237" s="158">
        <f t="shared" si="28"/>
        <v>5</v>
      </c>
      <c r="J237" s="105">
        <f t="shared" si="24"/>
        <v>0.17241379310344829</v>
      </c>
      <c r="K237" s="158">
        <f t="shared" si="29"/>
        <v>6</v>
      </c>
      <c r="L237" s="101"/>
      <c r="M237" s="89"/>
      <c r="N237" s="89"/>
      <c r="O237" s="89"/>
      <c r="P237" s="89"/>
      <c r="Q237" s="107"/>
      <c r="R237" s="96"/>
      <c r="Y237" t="s">
        <v>139</v>
      </c>
      <c r="Z237" s="144">
        <v>29</v>
      </c>
      <c r="AA237" s="144">
        <v>0</v>
      </c>
      <c r="AB237" s="144">
        <v>5</v>
      </c>
      <c r="AC237" s="144">
        <v>5</v>
      </c>
      <c r="AD237" s="81">
        <v>6</v>
      </c>
      <c r="AF237" s="137"/>
      <c r="AG237" s="137"/>
      <c r="AH237" s="137"/>
      <c r="AI237" s="137"/>
      <c r="AJ237" s="103"/>
      <c r="AK237" s="109"/>
      <c r="AL237" s="137"/>
      <c r="AM237" s="137"/>
      <c r="AN237" s="137"/>
      <c r="AO237" s="137"/>
      <c r="AP237" s="103"/>
      <c r="AQ237" s="156"/>
      <c r="AR237" s="157"/>
      <c r="AS237" s="157"/>
      <c r="AT237" s="157"/>
      <c r="AU237" s="157"/>
      <c r="AV237" s="157"/>
      <c r="AW237" s="161"/>
      <c r="AX237" s="156"/>
      <c r="AY237" s="156"/>
      <c r="AZ237" s="156"/>
      <c r="BA237" s="156"/>
      <c r="BB237" s="156"/>
    </row>
    <row r="238" spans="1:60" s="126" customFormat="1" ht="15" customHeight="1" x14ac:dyDescent="0.25">
      <c r="A238" s="144" t="str">
        <f t="shared" si="31"/>
        <v/>
      </c>
      <c r="B238" s="144"/>
      <c r="C238" s="144">
        <v>3013</v>
      </c>
      <c r="D238" s="137" t="s">
        <v>43</v>
      </c>
      <c r="E238" s="137" t="s">
        <v>87</v>
      </c>
      <c r="F238" s="51">
        <f t="shared" si="25"/>
        <v>55</v>
      </c>
      <c r="G238" s="158">
        <f t="shared" si="26"/>
        <v>18</v>
      </c>
      <c r="H238" s="158">
        <f t="shared" si="27"/>
        <v>11</v>
      </c>
      <c r="I238" s="158">
        <f t="shared" si="28"/>
        <v>29</v>
      </c>
      <c r="J238" s="105">
        <f t="shared" si="24"/>
        <v>0.52727272727272723</v>
      </c>
      <c r="K238" s="158">
        <f t="shared" si="29"/>
        <v>6</v>
      </c>
      <c r="L238" s="101"/>
      <c r="M238" s="89"/>
      <c r="N238" s="89"/>
      <c r="O238" s="89"/>
      <c r="P238" s="89"/>
      <c r="Q238" s="107"/>
      <c r="R238" s="96"/>
      <c r="S238" s="92"/>
      <c r="T238" s="89"/>
      <c r="U238" s="89"/>
      <c r="V238" s="89"/>
      <c r="W238" s="89"/>
      <c r="X238" s="81"/>
      <c r="Y238" s="137" t="s">
        <v>66</v>
      </c>
      <c r="Z238" s="144">
        <v>29</v>
      </c>
      <c r="AA238" s="144">
        <v>5</v>
      </c>
      <c r="AB238" s="144">
        <v>2</v>
      </c>
      <c r="AC238" s="144">
        <v>7</v>
      </c>
      <c r="AD238" s="81">
        <v>3</v>
      </c>
      <c r="AE238" s="137" t="s">
        <v>66</v>
      </c>
      <c r="AF238" s="137">
        <v>26</v>
      </c>
      <c r="AG238" s="137">
        <v>13</v>
      </c>
      <c r="AH238" s="137">
        <v>9</v>
      </c>
      <c r="AI238" s="137">
        <v>22</v>
      </c>
      <c r="AJ238" s="103">
        <v>3</v>
      </c>
      <c r="AK238" s="109"/>
      <c r="AL238" s="137"/>
      <c r="AM238" s="137"/>
      <c r="AN238" s="137"/>
      <c r="AO238" s="137"/>
      <c r="AP238" s="103"/>
      <c r="AQ238" s="156"/>
      <c r="AR238" s="157"/>
      <c r="AS238" s="157"/>
      <c r="AT238" s="157"/>
      <c r="AU238" s="157"/>
      <c r="AV238" s="157"/>
      <c r="AW238" s="161"/>
      <c r="AX238" s="156"/>
      <c r="AY238" s="156"/>
      <c r="AZ238" s="156"/>
      <c r="BA238" s="156"/>
      <c r="BB238" s="156"/>
      <c r="BC238" s="134"/>
      <c r="BH238" s="170"/>
    </row>
    <row r="239" spans="1:60" ht="15" customHeight="1" x14ac:dyDescent="0.25">
      <c r="A239" s="144" t="str">
        <f t="shared" si="31"/>
        <v/>
      </c>
      <c r="C239" s="144">
        <v>5010</v>
      </c>
      <c r="D239" s="137" t="s">
        <v>62</v>
      </c>
      <c r="E239" s="137" t="s">
        <v>129</v>
      </c>
      <c r="F239" s="51">
        <f t="shared" si="25"/>
        <v>115</v>
      </c>
      <c r="G239" s="158">
        <f t="shared" si="26"/>
        <v>14</v>
      </c>
      <c r="H239" s="158">
        <f t="shared" si="27"/>
        <v>12</v>
      </c>
      <c r="I239" s="158">
        <f t="shared" si="28"/>
        <v>25</v>
      </c>
      <c r="J239" s="105">
        <f t="shared" si="24"/>
        <v>0.21739130434782608</v>
      </c>
      <c r="K239" s="158">
        <f t="shared" si="29"/>
        <v>0</v>
      </c>
      <c r="L239" s="88"/>
      <c r="M239" s="89"/>
      <c r="N239" s="89"/>
      <c r="O239" s="89"/>
      <c r="P239" s="89"/>
      <c r="Q239" s="107" t="s">
        <v>337</v>
      </c>
      <c r="R239" s="96">
        <v>33</v>
      </c>
      <c r="S239" s="45" t="s">
        <v>118</v>
      </c>
      <c r="T239" s="25">
        <v>27</v>
      </c>
      <c r="U239" s="25">
        <v>2</v>
      </c>
      <c r="V239" s="25">
        <v>1</v>
      </c>
      <c r="W239" s="25">
        <v>2</v>
      </c>
      <c r="X239" s="46">
        <v>0</v>
      </c>
      <c r="Y239" t="s">
        <v>118</v>
      </c>
      <c r="Z239" s="144">
        <v>29</v>
      </c>
      <c r="AA239" s="144">
        <v>6</v>
      </c>
      <c r="AB239" s="144">
        <v>8</v>
      </c>
      <c r="AC239" s="144">
        <v>14</v>
      </c>
      <c r="AD239" s="81">
        <v>0</v>
      </c>
      <c r="AE239" t="s">
        <v>118</v>
      </c>
      <c r="AF239" s="137">
        <v>26</v>
      </c>
      <c r="AG239" s="137">
        <v>6</v>
      </c>
      <c r="AH239" s="137">
        <v>3</v>
      </c>
      <c r="AI239" s="137">
        <v>9</v>
      </c>
      <c r="AJ239" s="103">
        <v>0</v>
      </c>
      <c r="AK239" s="109"/>
      <c r="AL239" s="137"/>
      <c r="AM239" s="137"/>
      <c r="AN239" s="137"/>
      <c r="AO239" s="137"/>
      <c r="AP239" s="103"/>
      <c r="AQ239" s="156"/>
      <c r="AR239" s="157"/>
      <c r="AS239" s="157"/>
      <c r="AT239" s="157"/>
      <c r="AU239" s="157"/>
      <c r="AV239" s="157"/>
      <c r="AW239" s="161"/>
      <c r="AX239" s="156"/>
      <c r="AY239" s="156"/>
      <c r="AZ239" s="156"/>
      <c r="BA239" s="156"/>
      <c r="BB239" s="156"/>
    </row>
    <row r="240" spans="1:60" ht="15" customHeight="1" x14ac:dyDescent="0.25">
      <c r="A240" s="144" t="str">
        <f t="shared" si="31"/>
        <v/>
      </c>
      <c r="C240" s="144">
        <v>5025</v>
      </c>
      <c r="D240" s="126" t="s">
        <v>150</v>
      </c>
      <c r="E240" s="137" t="s">
        <v>419</v>
      </c>
      <c r="F240" s="51">
        <f t="shared" si="25"/>
        <v>15</v>
      </c>
      <c r="G240" s="158">
        <f t="shared" si="26"/>
        <v>0</v>
      </c>
      <c r="H240" s="158">
        <f t="shared" si="27"/>
        <v>0</v>
      </c>
      <c r="I240" s="158">
        <f t="shared" si="28"/>
        <v>0</v>
      </c>
      <c r="J240" s="105">
        <f t="shared" si="24"/>
        <v>0</v>
      </c>
      <c r="K240" s="158">
        <f t="shared" si="29"/>
        <v>0</v>
      </c>
      <c r="L240" s="101"/>
      <c r="M240" s="89"/>
      <c r="N240" s="89"/>
      <c r="O240" s="89"/>
      <c r="P240" s="89"/>
      <c r="Q240" s="107"/>
      <c r="R240" s="96"/>
      <c r="Z240" s="144"/>
      <c r="AA240" s="144"/>
      <c r="AB240" s="144"/>
      <c r="AC240" s="144"/>
      <c r="AF240" s="144"/>
      <c r="AG240" s="144"/>
      <c r="AH240" s="144"/>
      <c r="AI240" s="144"/>
      <c r="AK240" s="109" t="s">
        <v>118</v>
      </c>
      <c r="AL240" s="144">
        <v>15</v>
      </c>
      <c r="AM240" s="144">
        <v>0</v>
      </c>
      <c r="AN240" s="144">
        <v>0</v>
      </c>
      <c r="AO240" s="144">
        <v>0</v>
      </c>
      <c r="AP240" s="81">
        <v>0</v>
      </c>
      <c r="AQ240" s="156"/>
      <c r="AR240" s="157"/>
      <c r="AS240" s="157"/>
      <c r="AT240" s="157"/>
      <c r="AU240" s="157"/>
      <c r="AV240" s="157"/>
      <c r="AW240" s="161"/>
      <c r="AX240" s="156"/>
      <c r="AY240" s="156"/>
      <c r="AZ240" s="156"/>
      <c r="BA240" s="156"/>
      <c r="BB240" s="156"/>
    </row>
    <row r="241" spans="1:54" ht="15" customHeight="1" x14ac:dyDescent="0.25">
      <c r="A241" s="144" t="str">
        <f t="shared" si="31"/>
        <v/>
      </c>
      <c r="C241" s="144">
        <v>6012</v>
      </c>
      <c r="D241" s="137" t="s">
        <v>16</v>
      </c>
      <c r="E241" s="137" t="s">
        <v>149</v>
      </c>
      <c r="F241" s="51">
        <f t="shared" si="25"/>
        <v>29</v>
      </c>
      <c r="G241" s="158">
        <f t="shared" si="26"/>
        <v>2</v>
      </c>
      <c r="H241" s="158">
        <f t="shared" si="27"/>
        <v>0</v>
      </c>
      <c r="I241" s="158">
        <f t="shared" si="28"/>
        <v>2</v>
      </c>
      <c r="J241" s="105">
        <f t="shared" si="24"/>
        <v>6.8965517241379309E-2</v>
      </c>
      <c r="K241" s="158">
        <f t="shared" si="29"/>
        <v>0</v>
      </c>
      <c r="L241" s="101"/>
      <c r="M241" s="89"/>
      <c r="N241" s="89"/>
      <c r="O241" s="89"/>
      <c r="P241" s="89"/>
      <c r="Q241" s="107"/>
      <c r="R241" s="96"/>
      <c r="Y241" t="s">
        <v>139</v>
      </c>
      <c r="Z241" s="144">
        <v>29</v>
      </c>
      <c r="AA241" s="144">
        <v>2</v>
      </c>
      <c r="AB241" s="144">
        <v>0</v>
      </c>
      <c r="AC241" s="144">
        <v>2</v>
      </c>
      <c r="AD241" s="81">
        <v>0</v>
      </c>
      <c r="AF241" s="137"/>
      <c r="AG241" s="137"/>
      <c r="AH241" s="137"/>
      <c r="AI241" s="137"/>
      <c r="AJ241" s="103"/>
      <c r="AK241" s="109"/>
      <c r="AL241" s="137"/>
      <c r="AM241" s="137"/>
      <c r="AN241" s="137"/>
      <c r="AO241" s="137"/>
      <c r="AP241" s="103"/>
      <c r="AQ241" s="156"/>
      <c r="AR241" s="157"/>
      <c r="AS241" s="157"/>
      <c r="AT241" s="157"/>
      <c r="AU241" s="157"/>
      <c r="AV241" s="157"/>
      <c r="AW241" s="161"/>
      <c r="AX241" s="156"/>
      <c r="AY241" s="156"/>
      <c r="AZ241" s="156"/>
      <c r="BA241" s="156"/>
      <c r="BB241" s="156"/>
    </row>
    <row r="242" spans="1:54" ht="15" customHeight="1" x14ac:dyDescent="0.25">
      <c r="A242" s="144" t="str">
        <f t="shared" si="31"/>
        <v/>
      </c>
      <c r="C242" s="110"/>
      <c r="D242" s="95" t="s">
        <v>43</v>
      </c>
      <c r="E242" s="95" t="s">
        <v>304</v>
      </c>
      <c r="F242" s="51">
        <f t="shared" si="25"/>
        <v>29</v>
      </c>
      <c r="G242" s="158">
        <f t="shared" si="26"/>
        <v>0</v>
      </c>
      <c r="H242" s="158">
        <f t="shared" si="27"/>
        <v>0</v>
      </c>
      <c r="I242" s="158">
        <f t="shared" si="28"/>
        <v>0</v>
      </c>
      <c r="J242" s="105">
        <f t="shared" si="24"/>
        <v>0</v>
      </c>
      <c r="K242" s="158">
        <f t="shared" si="29"/>
        <v>0</v>
      </c>
      <c r="L242" s="88" t="s">
        <v>39</v>
      </c>
      <c r="M242" s="96">
        <v>29</v>
      </c>
      <c r="N242" s="96">
        <v>0</v>
      </c>
      <c r="O242" s="96">
        <v>0</v>
      </c>
      <c r="P242" s="96">
        <v>0</v>
      </c>
      <c r="Q242" s="108"/>
      <c r="R242" s="96"/>
      <c r="Z242" s="137"/>
      <c r="AA242" s="137"/>
      <c r="AB242" s="137"/>
      <c r="AC242" s="137"/>
      <c r="AD242" s="103"/>
      <c r="AF242" s="137"/>
      <c r="AG242" s="137"/>
      <c r="AH242" s="137"/>
      <c r="AI242" s="137"/>
      <c r="AJ242" s="103"/>
      <c r="AK242" s="137"/>
      <c r="AL242" s="137"/>
      <c r="AM242" s="137"/>
      <c r="AN242" s="137"/>
      <c r="AO242" s="137"/>
      <c r="AP242" s="103"/>
      <c r="AQ242" s="156"/>
      <c r="AR242" s="157"/>
      <c r="AS242" s="157"/>
      <c r="AT242" s="157"/>
      <c r="AU242" s="157"/>
      <c r="AV242" s="157"/>
      <c r="AW242" s="161"/>
      <c r="AX242" s="156"/>
      <c r="AY242" s="156"/>
      <c r="AZ242" s="156"/>
      <c r="BA242" s="156"/>
      <c r="BB242" s="156"/>
    </row>
    <row r="243" spans="1:54" ht="15" customHeight="1" x14ac:dyDescent="0.25">
      <c r="A243" s="144" t="str">
        <f t="shared" si="31"/>
        <v/>
      </c>
      <c r="D243" s="95" t="s">
        <v>69</v>
      </c>
      <c r="E243" s="95" t="s">
        <v>275</v>
      </c>
      <c r="F243" s="51">
        <f t="shared" si="25"/>
        <v>29</v>
      </c>
      <c r="G243" s="158">
        <f t="shared" si="26"/>
        <v>20</v>
      </c>
      <c r="H243" s="158">
        <f t="shared" si="27"/>
        <v>8</v>
      </c>
      <c r="I243" s="158">
        <f t="shared" si="28"/>
        <v>28</v>
      </c>
      <c r="J243" s="105">
        <f t="shared" si="24"/>
        <v>0.96551724137931039</v>
      </c>
      <c r="K243" s="158">
        <f t="shared" si="29"/>
        <v>0</v>
      </c>
      <c r="L243" s="88" t="s">
        <v>271</v>
      </c>
      <c r="M243" s="96">
        <v>29</v>
      </c>
      <c r="N243" s="96">
        <v>20</v>
      </c>
      <c r="O243" s="96">
        <v>8</v>
      </c>
      <c r="P243" s="96">
        <v>28</v>
      </c>
      <c r="Q243" s="108"/>
      <c r="R243" s="96"/>
      <c r="Z243" s="137"/>
      <c r="AA243" s="137"/>
      <c r="AB243" s="137"/>
      <c r="AC243" s="137"/>
      <c r="AD243" s="103"/>
      <c r="AF243" s="137"/>
      <c r="AG243" s="137"/>
      <c r="AH243" s="137"/>
      <c r="AI243" s="137"/>
      <c r="AJ243" s="103"/>
      <c r="AK243" s="137"/>
      <c r="AL243" s="137"/>
      <c r="AM243" s="137"/>
      <c r="AN243" s="137"/>
      <c r="AO243" s="137"/>
      <c r="AP243" s="103"/>
      <c r="AQ243" s="156"/>
      <c r="AR243" s="157"/>
      <c r="AS243" s="157"/>
      <c r="AT243" s="157"/>
      <c r="AU243" s="157"/>
      <c r="AV243" s="157"/>
      <c r="AW243" s="161"/>
      <c r="AX243" s="156"/>
      <c r="AY243" s="156"/>
      <c r="AZ243" s="156"/>
      <c r="BA243" s="156"/>
      <c r="BB243" s="156"/>
    </row>
    <row r="244" spans="1:54" ht="15" customHeight="1" x14ac:dyDescent="0.25">
      <c r="A244" s="144" t="str">
        <f t="shared" si="31"/>
        <v/>
      </c>
      <c r="D244" s="137" t="s">
        <v>274</v>
      </c>
      <c r="E244" s="137" t="s">
        <v>275</v>
      </c>
      <c r="F244" s="51">
        <f t="shared" si="25"/>
        <v>56</v>
      </c>
      <c r="G244" s="158">
        <f t="shared" si="26"/>
        <v>0</v>
      </c>
      <c r="H244" s="158">
        <f t="shared" si="27"/>
        <v>1</v>
      </c>
      <c r="I244" s="158">
        <f t="shared" si="28"/>
        <v>1</v>
      </c>
      <c r="J244" s="105">
        <f t="shared" si="24"/>
        <v>1.7857142857142856E-2</v>
      </c>
      <c r="K244" s="158">
        <f t="shared" si="29"/>
        <v>3</v>
      </c>
      <c r="L244" s="88" t="s">
        <v>271</v>
      </c>
      <c r="M244" s="96">
        <v>29</v>
      </c>
      <c r="N244" s="96">
        <v>0</v>
      </c>
      <c r="O244" s="96">
        <v>0</v>
      </c>
      <c r="P244" s="96">
        <v>0</v>
      </c>
      <c r="Q244" s="108"/>
      <c r="R244" s="96"/>
      <c r="S244" s="45" t="s">
        <v>271</v>
      </c>
      <c r="T244" s="25">
        <v>27</v>
      </c>
      <c r="U244" s="25">
        <v>0</v>
      </c>
      <c r="V244" s="25">
        <v>1</v>
      </c>
      <c r="W244" s="25">
        <v>1</v>
      </c>
      <c r="X244" s="46">
        <v>3</v>
      </c>
      <c r="Z244" s="137"/>
      <c r="AA244" s="137"/>
      <c r="AB244" s="137"/>
      <c r="AC244" s="137"/>
      <c r="AD244" s="103"/>
      <c r="AF244" s="137"/>
      <c r="AG244" s="137"/>
      <c r="AH244" s="137"/>
      <c r="AI244" s="137"/>
      <c r="AJ244" s="103"/>
      <c r="AK244" s="137"/>
      <c r="AL244" s="137"/>
      <c r="AM244" s="137"/>
      <c r="AN244" s="137"/>
      <c r="AO244" s="137"/>
      <c r="AP244" s="103"/>
      <c r="AQ244" s="156"/>
      <c r="AR244" s="157"/>
      <c r="AS244" s="157"/>
      <c r="AT244" s="157"/>
      <c r="AU244" s="157"/>
      <c r="AV244" s="157"/>
      <c r="AW244" s="161"/>
      <c r="AX244" s="156"/>
      <c r="AY244" s="156"/>
      <c r="AZ244" s="156"/>
      <c r="BA244" s="156"/>
      <c r="BB244" s="156"/>
    </row>
    <row r="245" spans="1:54" ht="15" customHeight="1" x14ac:dyDescent="0.25">
      <c r="A245" s="144" t="str">
        <f t="shared" si="31"/>
        <v/>
      </c>
      <c r="C245" s="32">
        <v>8015</v>
      </c>
      <c r="D245" s="137" t="s">
        <v>145</v>
      </c>
      <c r="E245" s="137" t="s">
        <v>193</v>
      </c>
      <c r="F245" s="51">
        <f t="shared" si="25"/>
        <v>29</v>
      </c>
      <c r="G245" s="158">
        <f t="shared" si="26"/>
        <v>16</v>
      </c>
      <c r="H245" s="158">
        <f t="shared" si="27"/>
        <v>2</v>
      </c>
      <c r="I245" s="158">
        <f t="shared" si="28"/>
        <v>18</v>
      </c>
      <c r="J245" s="105">
        <f t="shared" si="24"/>
        <v>0.62068965517241381</v>
      </c>
      <c r="K245" s="158">
        <f t="shared" si="29"/>
        <v>38</v>
      </c>
      <c r="L245" s="101"/>
      <c r="M245" s="89"/>
      <c r="N245" s="89"/>
      <c r="O245" s="89"/>
      <c r="P245" s="89"/>
      <c r="Q245" s="107"/>
      <c r="R245" s="96"/>
      <c r="Y245" t="s">
        <v>183</v>
      </c>
      <c r="Z245" s="32">
        <v>29</v>
      </c>
      <c r="AA245" s="32">
        <v>16</v>
      </c>
      <c r="AB245" s="32">
        <v>2</v>
      </c>
      <c r="AC245" s="32">
        <v>18</v>
      </c>
      <c r="AD245" s="81">
        <v>38</v>
      </c>
      <c r="AF245" s="137"/>
      <c r="AG245" s="137"/>
      <c r="AH245" s="137"/>
      <c r="AI245" s="137"/>
      <c r="AJ245" s="103"/>
      <c r="AK245" s="137"/>
      <c r="AL245" s="137"/>
      <c r="AM245" s="137"/>
      <c r="AN245" s="137"/>
      <c r="AO245" s="137"/>
      <c r="AP245" s="103"/>
      <c r="AQ245" s="156"/>
      <c r="AR245" s="157"/>
      <c r="AS245" s="157"/>
      <c r="AT245" s="157"/>
      <c r="AU245" s="157"/>
      <c r="AV245" s="157"/>
      <c r="AW245" s="161"/>
      <c r="AX245" s="156"/>
      <c r="AY245" s="156"/>
      <c r="AZ245" s="156"/>
      <c r="BA245" s="156"/>
      <c r="BB245" s="156"/>
    </row>
    <row r="246" spans="1:54" ht="15" customHeight="1" x14ac:dyDescent="0.25">
      <c r="A246" s="144" t="str">
        <f t="shared" si="31"/>
        <v/>
      </c>
      <c r="C246" s="144">
        <v>2015</v>
      </c>
      <c r="D246" s="137" t="s">
        <v>45</v>
      </c>
      <c r="E246" s="137" t="s">
        <v>46</v>
      </c>
      <c r="F246" s="51">
        <f t="shared" si="25"/>
        <v>110</v>
      </c>
      <c r="G246" s="158">
        <f t="shared" si="26"/>
        <v>29</v>
      </c>
      <c r="H246" s="158">
        <f t="shared" si="27"/>
        <v>14</v>
      </c>
      <c r="I246" s="158">
        <f t="shared" si="28"/>
        <v>43</v>
      </c>
      <c r="J246" s="105">
        <f t="shared" si="24"/>
        <v>0.39090909090909093</v>
      </c>
      <c r="K246" s="158">
        <f t="shared" si="29"/>
        <v>27</v>
      </c>
      <c r="L246" s="88"/>
      <c r="R246" s="96"/>
      <c r="S246" s="45" t="s">
        <v>39</v>
      </c>
      <c r="T246" s="25">
        <v>27</v>
      </c>
      <c r="U246" s="25">
        <v>2</v>
      </c>
      <c r="V246" s="25">
        <v>4</v>
      </c>
      <c r="W246" s="25">
        <v>6</v>
      </c>
      <c r="X246" s="46">
        <v>6</v>
      </c>
      <c r="Y246" t="s">
        <v>39</v>
      </c>
      <c r="Z246" s="32">
        <v>29</v>
      </c>
      <c r="AA246" s="32">
        <v>21</v>
      </c>
      <c r="AB246" s="32">
        <v>7</v>
      </c>
      <c r="AC246" s="32">
        <v>28</v>
      </c>
      <c r="AD246" s="81">
        <v>3</v>
      </c>
      <c r="AE246" t="s">
        <v>39</v>
      </c>
      <c r="AF246" s="144">
        <v>26</v>
      </c>
      <c r="AG246" s="144">
        <v>5</v>
      </c>
      <c r="AH246" s="144">
        <v>2</v>
      </c>
      <c r="AI246" s="144">
        <v>7</v>
      </c>
      <c r="AJ246" s="81">
        <v>9</v>
      </c>
      <c r="AK246" t="s">
        <v>39</v>
      </c>
      <c r="AL246" s="144">
        <v>28</v>
      </c>
      <c r="AM246" s="144">
        <v>1</v>
      </c>
      <c r="AN246" s="144">
        <v>1</v>
      </c>
      <c r="AO246" s="144">
        <v>2</v>
      </c>
      <c r="AP246" s="81">
        <v>9</v>
      </c>
      <c r="AQ246" s="156"/>
      <c r="AR246" s="157"/>
      <c r="AS246" s="157"/>
      <c r="AT246" s="157"/>
      <c r="AU246" s="157"/>
      <c r="AV246" s="157"/>
      <c r="AW246" s="161"/>
      <c r="AX246" s="156"/>
      <c r="AY246" s="156"/>
      <c r="AZ246" s="156"/>
      <c r="BA246" s="156"/>
      <c r="BB246" s="156"/>
    </row>
    <row r="247" spans="1:54" ht="15" customHeight="1" x14ac:dyDescent="0.25">
      <c r="A247" s="144" t="str">
        <f t="shared" si="31"/>
        <v/>
      </c>
      <c r="C247" s="144">
        <v>4012</v>
      </c>
      <c r="D247" s="137" t="s">
        <v>113</v>
      </c>
      <c r="E247" s="137" t="s">
        <v>114</v>
      </c>
      <c r="F247" s="51">
        <f t="shared" si="25"/>
        <v>56</v>
      </c>
      <c r="G247" s="158">
        <f t="shared" si="26"/>
        <v>13</v>
      </c>
      <c r="H247" s="158">
        <f t="shared" si="27"/>
        <v>6</v>
      </c>
      <c r="I247" s="158">
        <f t="shared" si="28"/>
        <v>19</v>
      </c>
      <c r="J247" s="105">
        <f t="shared" si="24"/>
        <v>0.3392857142857143</v>
      </c>
      <c r="K247" s="158">
        <f t="shared" si="29"/>
        <v>3</v>
      </c>
      <c r="L247" s="88"/>
      <c r="R247" s="96"/>
      <c r="S247" s="45" t="s">
        <v>264</v>
      </c>
      <c r="T247" s="25">
        <v>27</v>
      </c>
      <c r="U247" s="25">
        <v>5</v>
      </c>
      <c r="V247" s="25">
        <v>2</v>
      </c>
      <c r="W247" s="25">
        <v>7</v>
      </c>
      <c r="X247" s="46">
        <v>3</v>
      </c>
      <c r="Y247" t="s">
        <v>91</v>
      </c>
      <c r="Z247" s="32">
        <v>29</v>
      </c>
      <c r="AA247" s="32">
        <v>8</v>
      </c>
      <c r="AB247" s="32">
        <v>4</v>
      </c>
      <c r="AC247" s="32">
        <v>12</v>
      </c>
      <c r="AD247" s="81">
        <v>0</v>
      </c>
      <c r="AF247" s="137"/>
      <c r="AG247" s="137"/>
      <c r="AH247" s="137"/>
      <c r="AI247" s="137"/>
      <c r="AJ247" s="103"/>
      <c r="AL247" s="137"/>
      <c r="AM247" s="137"/>
      <c r="AN247" s="137"/>
      <c r="AO247" s="137"/>
      <c r="AP247" s="103"/>
      <c r="AQ247" s="156"/>
      <c r="AR247" s="157"/>
      <c r="AS247" s="157"/>
      <c r="AT247" s="157"/>
      <c r="AU247" s="157"/>
      <c r="AV247" s="157"/>
      <c r="AW247" s="161"/>
      <c r="AX247" s="156"/>
      <c r="AY247" s="156"/>
      <c r="AZ247" s="156"/>
      <c r="BA247" s="156"/>
      <c r="BB247" s="156"/>
    </row>
    <row r="248" spans="1:54" ht="15" customHeight="1" x14ac:dyDescent="0.25">
      <c r="A248" s="144" t="str">
        <f t="shared" si="31"/>
        <v/>
      </c>
      <c r="C248" s="144">
        <v>4015</v>
      </c>
      <c r="D248" s="137" t="s">
        <v>99</v>
      </c>
      <c r="E248" s="137" t="s">
        <v>94</v>
      </c>
      <c r="F248" s="51">
        <f t="shared" si="25"/>
        <v>83</v>
      </c>
      <c r="G248" s="158">
        <f t="shared" si="26"/>
        <v>2</v>
      </c>
      <c r="H248" s="158">
        <f t="shared" si="27"/>
        <v>5</v>
      </c>
      <c r="I248" s="158">
        <f t="shared" si="28"/>
        <v>7</v>
      </c>
      <c r="J248" s="105">
        <f t="shared" si="24"/>
        <v>8.4337349397590355E-2</v>
      </c>
      <c r="K248" s="158">
        <f t="shared" si="29"/>
        <v>9</v>
      </c>
      <c r="R248" s="96"/>
      <c r="Y248" t="s">
        <v>91</v>
      </c>
      <c r="Z248" s="32">
        <v>29</v>
      </c>
      <c r="AA248" s="32">
        <v>1</v>
      </c>
      <c r="AB248" s="32">
        <v>2</v>
      </c>
      <c r="AC248" s="32">
        <v>3</v>
      </c>
      <c r="AD248" s="81">
        <v>3</v>
      </c>
      <c r="AE248" t="s">
        <v>91</v>
      </c>
      <c r="AF248" s="110">
        <v>26</v>
      </c>
      <c r="AG248" s="110">
        <v>0</v>
      </c>
      <c r="AH248" s="110">
        <v>3</v>
      </c>
      <c r="AI248" s="110">
        <v>3</v>
      </c>
      <c r="AJ248" s="81">
        <v>6</v>
      </c>
      <c r="AK248" t="s">
        <v>413</v>
      </c>
      <c r="AL248" s="110">
        <v>28</v>
      </c>
      <c r="AM248" s="110">
        <v>1</v>
      </c>
      <c r="AN248" s="110">
        <v>0</v>
      </c>
      <c r="AO248" s="110">
        <v>1</v>
      </c>
      <c r="AP248" s="81">
        <v>0</v>
      </c>
      <c r="AQ248" s="156"/>
      <c r="AR248" s="157"/>
      <c r="AS248" s="157"/>
      <c r="AT248" s="157"/>
      <c r="AU248" s="157"/>
      <c r="AV248" s="157"/>
      <c r="AW248" s="161"/>
      <c r="AX248" s="156"/>
      <c r="AY248" s="156"/>
      <c r="AZ248" s="156"/>
      <c r="BA248" s="156"/>
      <c r="BB248" s="156"/>
    </row>
    <row r="249" spans="1:54" ht="15" customHeight="1" x14ac:dyDescent="0.25">
      <c r="A249" s="144" t="str">
        <f t="shared" si="31"/>
        <v/>
      </c>
      <c r="C249" s="144">
        <v>6021</v>
      </c>
      <c r="D249" s="137" t="s">
        <v>99</v>
      </c>
      <c r="E249" s="137" t="s">
        <v>378</v>
      </c>
      <c r="F249" s="51">
        <f t="shared" si="25"/>
        <v>54</v>
      </c>
      <c r="G249" s="158">
        <f t="shared" si="26"/>
        <v>31</v>
      </c>
      <c r="H249" s="158">
        <f t="shared" si="27"/>
        <v>15</v>
      </c>
      <c r="I249" s="158">
        <f t="shared" si="28"/>
        <v>46</v>
      </c>
      <c r="J249" s="105">
        <f t="shared" si="24"/>
        <v>0.85185185185185186</v>
      </c>
      <c r="K249" s="158">
        <f t="shared" si="29"/>
        <v>0</v>
      </c>
      <c r="L249" s="101"/>
      <c r="M249" s="89"/>
      <c r="N249" s="89"/>
      <c r="O249" s="89"/>
      <c r="P249" s="89"/>
      <c r="Q249" s="107"/>
      <c r="R249" s="96"/>
      <c r="Z249" s="144"/>
      <c r="AA249" s="144"/>
      <c r="AB249" s="144"/>
      <c r="AC249" s="144"/>
      <c r="AE249" t="s">
        <v>139</v>
      </c>
      <c r="AF249" s="144">
        <v>26</v>
      </c>
      <c r="AG249" s="144">
        <v>11</v>
      </c>
      <c r="AH249" s="144">
        <v>5</v>
      </c>
      <c r="AI249" s="144">
        <v>16</v>
      </c>
      <c r="AJ249" s="81">
        <v>0</v>
      </c>
      <c r="AK249" t="s">
        <v>139</v>
      </c>
      <c r="AL249" s="144">
        <v>28</v>
      </c>
      <c r="AM249" s="144">
        <v>20</v>
      </c>
      <c r="AN249" s="144">
        <v>10</v>
      </c>
      <c r="AO249" s="144">
        <v>30</v>
      </c>
      <c r="AP249" s="81">
        <v>0</v>
      </c>
      <c r="AQ249" s="156"/>
      <c r="AR249" s="157"/>
      <c r="AS249" s="157"/>
      <c r="AT249" s="157"/>
      <c r="AU249" s="157"/>
      <c r="AV249" s="157"/>
      <c r="AW249" s="161"/>
      <c r="AX249" s="156"/>
      <c r="AY249" s="156"/>
      <c r="AZ249" s="156"/>
      <c r="BA249" s="156"/>
      <c r="BB249" s="156"/>
    </row>
    <row r="250" spans="1:54" ht="15" customHeight="1" x14ac:dyDescent="0.25">
      <c r="A250" s="144" t="str">
        <f t="shared" si="31"/>
        <v/>
      </c>
      <c r="C250" s="144"/>
      <c r="D250" s="95" t="s">
        <v>55</v>
      </c>
      <c r="E250" s="95" t="s">
        <v>311</v>
      </c>
      <c r="F250" s="51">
        <f t="shared" si="25"/>
        <v>29</v>
      </c>
      <c r="G250" s="158">
        <f t="shared" si="26"/>
        <v>1</v>
      </c>
      <c r="H250" s="158">
        <f t="shared" si="27"/>
        <v>1</v>
      </c>
      <c r="I250" s="158">
        <f t="shared" si="28"/>
        <v>2</v>
      </c>
      <c r="J250" s="105">
        <f t="shared" si="24"/>
        <v>6.8965517241379309E-2</v>
      </c>
      <c r="K250" s="158">
        <f t="shared" si="29"/>
        <v>0</v>
      </c>
      <c r="L250" s="88" t="s">
        <v>271</v>
      </c>
      <c r="M250" s="96">
        <v>29</v>
      </c>
      <c r="N250" s="96">
        <v>1</v>
      </c>
      <c r="O250" s="96">
        <v>1</v>
      </c>
      <c r="P250" s="96">
        <v>2</v>
      </c>
      <c r="Q250" s="108"/>
      <c r="R250" s="96"/>
      <c r="Z250" s="137"/>
      <c r="AA250" s="137"/>
      <c r="AB250" s="137"/>
      <c r="AC250" s="137"/>
      <c r="AD250" s="103"/>
      <c r="AF250" s="137"/>
      <c r="AG250" s="137"/>
      <c r="AH250" s="137"/>
      <c r="AI250" s="137"/>
      <c r="AJ250" s="103"/>
      <c r="AL250" s="137"/>
      <c r="AM250" s="137"/>
      <c r="AN250" s="137"/>
      <c r="AO250" s="137"/>
      <c r="AP250" s="103"/>
      <c r="AQ250" s="156"/>
      <c r="AR250" s="157"/>
      <c r="AS250" s="157"/>
      <c r="AT250" s="157"/>
      <c r="AU250" s="157"/>
      <c r="AV250" s="157"/>
      <c r="AW250" s="161"/>
      <c r="AX250" s="156"/>
      <c r="AY250" s="156"/>
      <c r="AZ250" s="156"/>
      <c r="BA250" s="156"/>
      <c r="BB250" s="156"/>
    </row>
    <row r="251" spans="1:54" ht="15" customHeight="1" x14ac:dyDescent="0.25">
      <c r="A251" s="144" t="str">
        <f t="shared" si="31"/>
        <v/>
      </c>
      <c r="C251" s="144"/>
      <c r="D251" s="95" t="s">
        <v>24</v>
      </c>
      <c r="E251" s="95" t="s">
        <v>323</v>
      </c>
      <c r="F251" s="51">
        <f t="shared" si="25"/>
        <v>29</v>
      </c>
      <c r="G251" s="158">
        <f t="shared" si="26"/>
        <v>14</v>
      </c>
      <c r="H251" s="158">
        <f t="shared" si="27"/>
        <v>6</v>
      </c>
      <c r="I251" s="158">
        <f t="shared" si="28"/>
        <v>20</v>
      </c>
      <c r="J251" s="105">
        <f t="shared" si="24"/>
        <v>0.68965517241379315</v>
      </c>
      <c r="K251" s="158">
        <f t="shared" si="29"/>
        <v>0</v>
      </c>
      <c r="L251" s="100" t="s">
        <v>183</v>
      </c>
      <c r="M251" s="96">
        <v>29</v>
      </c>
      <c r="N251" s="96">
        <v>14</v>
      </c>
      <c r="O251" s="96">
        <v>6</v>
      </c>
      <c r="P251" s="96">
        <v>20</v>
      </c>
      <c r="Q251" s="108"/>
      <c r="R251" s="96"/>
      <c r="Z251" s="137"/>
      <c r="AA251" s="137"/>
      <c r="AB251" s="137"/>
      <c r="AC251" s="137"/>
      <c r="AD251" s="103"/>
      <c r="AF251" s="137"/>
      <c r="AG251" s="137"/>
      <c r="AH251" s="137"/>
      <c r="AI251" s="137"/>
      <c r="AJ251" s="103"/>
      <c r="AL251" s="137"/>
      <c r="AM251" s="137"/>
      <c r="AN251" s="137"/>
      <c r="AO251" s="137"/>
      <c r="AP251" s="103"/>
      <c r="AQ251" s="156"/>
      <c r="AR251" s="157"/>
      <c r="AS251" s="157"/>
      <c r="AT251" s="157"/>
      <c r="AU251" s="157"/>
      <c r="AV251" s="157"/>
      <c r="AW251" s="161"/>
      <c r="AX251" s="156"/>
      <c r="AY251" s="156"/>
      <c r="AZ251" s="156"/>
      <c r="BA251" s="156"/>
      <c r="BB251" s="156"/>
    </row>
    <row r="252" spans="1:54" ht="15" customHeight="1" x14ac:dyDescent="0.25">
      <c r="A252" s="144" t="str">
        <f t="shared" si="31"/>
        <v/>
      </c>
      <c r="C252" s="144"/>
      <c r="D252" s="137" t="s">
        <v>260</v>
      </c>
      <c r="E252" s="137" t="s">
        <v>261</v>
      </c>
      <c r="F252" s="51">
        <f t="shared" si="25"/>
        <v>27</v>
      </c>
      <c r="G252" s="158">
        <f t="shared" si="26"/>
        <v>0</v>
      </c>
      <c r="H252" s="158">
        <f t="shared" si="27"/>
        <v>1</v>
      </c>
      <c r="I252" s="158">
        <f t="shared" si="28"/>
        <v>1</v>
      </c>
      <c r="J252" s="105">
        <f t="shared" si="24"/>
        <v>3.7037037037037035E-2</v>
      </c>
      <c r="K252" s="158">
        <f t="shared" si="29"/>
        <v>0</v>
      </c>
      <c r="L252" s="88"/>
      <c r="R252" s="96"/>
      <c r="S252" s="45" t="s">
        <v>38</v>
      </c>
      <c r="T252" s="25">
        <v>27</v>
      </c>
      <c r="U252" s="25">
        <v>0</v>
      </c>
      <c r="V252" s="25">
        <v>1</v>
      </c>
      <c r="W252" s="25">
        <v>1</v>
      </c>
      <c r="X252" s="46">
        <v>0</v>
      </c>
      <c r="Z252" s="137"/>
      <c r="AA252" s="137"/>
      <c r="AB252" s="137"/>
      <c r="AC252" s="137"/>
      <c r="AD252" s="103"/>
      <c r="AF252" s="137"/>
      <c r="AG252" s="137"/>
      <c r="AH252" s="137"/>
      <c r="AI252" s="137"/>
      <c r="AJ252" s="103"/>
      <c r="AL252" s="137"/>
      <c r="AM252" s="137"/>
      <c r="AN252" s="137"/>
      <c r="AO252" s="137"/>
      <c r="AP252" s="103"/>
      <c r="AQ252" s="156"/>
      <c r="AR252" s="157"/>
      <c r="AS252" s="157"/>
      <c r="AT252" s="157"/>
      <c r="AU252" s="157"/>
      <c r="AV252" s="157"/>
      <c r="AW252" s="161"/>
      <c r="AX252" s="156"/>
      <c r="AY252" s="156"/>
      <c r="AZ252" s="156"/>
      <c r="BA252" s="156"/>
      <c r="BB252" s="156"/>
    </row>
    <row r="253" spans="1:54" ht="15" customHeight="1" x14ac:dyDescent="0.25">
      <c r="A253" s="144" t="str">
        <f t="shared" si="31"/>
        <v/>
      </c>
      <c r="C253" s="144">
        <v>5014</v>
      </c>
      <c r="D253" s="137" t="s">
        <v>74</v>
      </c>
      <c r="E253" s="137" t="s">
        <v>134</v>
      </c>
      <c r="F253" s="51">
        <f t="shared" si="25"/>
        <v>62</v>
      </c>
      <c r="G253" s="158">
        <f t="shared" si="26"/>
        <v>11</v>
      </c>
      <c r="H253" s="158">
        <f t="shared" si="27"/>
        <v>2</v>
      </c>
      <c r="I253" s="158">
        <f t="shared" si="28"/>
        <v>13</v>
      </c>
      <c r="J253" s="105">
        <f t="shared" si="24"/>
        <v>0.20967741935483872</v>
      </c>
      <c r="K253" s="158">
        <f t="shared" si="29"/>
        <v>0</v>
      </c>
      <c r="Q253" s="73" t="s">
        <v>337</v>
      </c>
      <c r="R253" s="96">
        <v>33</v>
      </c>
      <c r="Y253" t="s">
        <v>118</v>
      </c>
      <c r="Z253" s="32">
        <v>29</v>
      </c>
      <c r="AA253" s="32">
        <v>11</v>
      </c>
      <c r="AB253" s="32">
        <v>2</v>
      </c>
      <c r="AC253" s="32">
        <v>13</v>
      </c>
      <c r="AD253" s="81">
        <v>0</v>
      </c>
      <c r="AF253" s="137"/>
      <c r="AG253" s="137"/>
      <c r="AH253" s="137"/>
      <c r="AI253" s="137"/>
      <c r="AJ253" s="103"/>
      <c r="AL253" s="137"/>
      <c r="AM253" s="137"/>
      <c r="AN253" s="137"/>
      <c r="AO253" s="137"/>
      <c r="AP253" s="103"/>
      <c r="AQ253" s="156"/>
      <c r="AR253" s="157"/>
      <c r="AS253" s="157"/>
      <c r="AT253" s="157"/>
      <c r="AU253" s="157"/>
      <c r="AV253" s="157"/>
      <c r="AW253" s="161"/>
      <c r="AX253" s="156"/>
      <c r="AY253" s="156"/>
      <c r="AZ253" s="156"/>
      <c r="BA253" s="156"/>
      <c r="BB253" s="156"/>
    </row>
    <row r="254" spans="1:54" ht="15" customHeight="1" x14ac:dyDescent="0.25">
      <c r="A254" s="144" t="str">
        <f t="shared" si="31"/>
        <v/>
      </c>
      <c r="C254" s="144">
        <v>6013</v>
      </c>
      <c r="D254" s="137" t="s">
        <v>150</v>
      </c>
      <c r="E254" s="137" t="s">
        <v>151</v>
      </c>
      <c r="F254" s="51">
        <f t="shared" si="25"/>
        <v>29</v>
      </c>
      <c r="G254" s="158">
        <f t="shared" si="26"/>
        <v>2</v>
      </c>
      <c r="H254" s="158">
        <f t="shared" si="27"/>
        <v>4</v>
      </c>
      <c r="I254" s="158">
        <f t="shared" si="28"/>
        <v>6</v>
      </c>
      <c r="J254" s="105">
        <f t="shared" si="24"/>
        <v>0.20689655172413793</v>
      </c>
      <c r="K254" s="158">
        <f t="shared" si="29"/>
        <v>13</v>
      </c>
      <c r="R254" s="96"/>
      <c r="Y254" t="s">
        <v>139</v>
      </c>
      <c r="Z254" s="32">
        <v>29</v>
      </c>
      <c r="AA254" s="32">
        <v>2</v>
      </c>
      <c r="AB254" s="32">
        <v>4</v>
      </c>
      <c r="AC254" s="32">
        <v>6</v>
      </c>
      <c r="AD254" s="81">
        <v>13</v>
      </c>
      <c r="AF254" s="137"/>
      <c r="AG254" s="137"/>
      <c r="AH254" s="137"/>
      <c r="AI254" s="137"/>
      <c r="AJ254" s="103"/>
      <c r="AL254" s="137"/>
      <c r="AM254" s="137"/>
      <c r="AN254" s="137"/>
      <c r="AO254" s="137"/>
      <c r="AP254" s="103"/>
      <c r="AQ254" s="156"/>
      <c r="AR254" s="157"/>
      <c r="AS254" s="157"/>
      <c r="AT254" s="157"/>
      <c r="AU254" s="157"/>
      <c r="AV254" s="157"/>
      <c r="AW254" s="161"/>
      <c r="AX254" s="156"/>
      <c r="AY254" s="156"/>
      <c r="AZ254" s="156"/>
      <c r="BA254" s="156"/>
      <c r="BB254" s="156"/>
    </row>
    <row r="255" spans="1:54" ht="15" customHeight="1" x14ac:dyDescent="0.25">
      <c r="A255" s="144" t="str">
        <f t="shared" si="31"/>
        <v/>
      </c>
      <c r="C255" s="144">
        <v>3020</v>
      </c>
      <c r="D255" s="137" t="s">
        <v>364</v>
      </c>
      <c r="E255" s="137" t="s">
        <v>365</v>
      </c>
      <c r="F255" s="51">
        <f t="shared" si="25"/>
        <v>54</v>
      </c>
      <c r="G255" s="158">
        <f t="shared" si="26"/>
        <v>37</v>
      </c>
      <c r="H255" s="158">
        <f t="shared" si="27"/>
        <v>24</v>
      </c>
      <c r="I255" s="158">
        <f t="shared" si="28"/>
        <v>61</v>
      </c>
      <c r="J255" s="105">
        <f t="shared" si="24"/>
        <v>1.1296296296296295</v>
      </c>
      <c r="K255" s="158">
        <f t="shared" si="29"/>
        <v>46</v>
      </c>
      <c r="L255" s="101"/>
      <c r="R255" s="96"/>
      <c r="AE255" t="s">
        <v>66</v>
      </c>
      <c r="AF255" s="144">
        <v>26</v>
      </c>
      <c r="AG255" s="144">
        <v>17</v>
      </c>
      <c r="AH255" s="144">
        <v>13</v>
      </c>
      <c r="AI255" s="144">
        <v>30</v>
      </c>
      <c r="AJ255" s="81">
        <v>12</v>
      </c>
      <c r="AK255" t="s">
        <v>66</v>
      </c>
      <c r="AL255" s="144">
        <v>28</v>
      </c>
      <c r="AM255" s="144">
        <v>20</v>
      </c>
      <c r="AN255" s="144">
        <v>11</v>
      </c>
      <c r="AO255" s="144">
        <v>31</v>
      </c>
      <c r="AP255" s="81">
        <v>34</v>
      </c>
      <c r="AQ255" s="156"/>
      <c r="AR255" s="157"/>
      <c r="AS255" s="157"/>
      <c r="AT255" s="157"/>
      <c r="AU255" s="157"/>
      <c r="AV255" s="157"/>
      <c r="AW255" s="161"/>
      <c r="AX255" s="156"/>
      <c r="AY255" s="156"/>
      <c r="AZ255" s="156"/>
      <c r="BA255" s="156"/>
      <c r="BB255" s="156"/>
    </row>
    <row r="256" spans="1:54" ht="15" customHeight="1" x14ac:dyDescent="0.25">
      <c r="A256" s="144" t="str">
        <f t="shared" si="31"/>
        <v/>
      </c>
      <c r="C256" s="144">
        <v>5015</v>
      </c>
      <c r="D256" s="137" t="s">
        <v>135</v>
      </c>
      <c r="E256" s="137" t="s">
        <v>136</v>
      </c>
      <c r="F256" s="51">
        <f t="shared" si="25"/>
        <v>89</v>
      </c>
      <c r="G256" s="158">
        <f t="shared" si="26"/>
        <v>11</v>
      </c>
      <c r="H256" s="158">
        <f t="shared" si="27"/>
        <v>21</v>
      </c>
      <c r="I256" s="158">
        <f t="shared" si="28"/>
        <v>32</v>
      </c>
      <c r="J256" s="105">
        <f t="shared" si="24"/>
        <v>0.3595505617977528</v>
      </c>
      <c r="K256" s="158">
        <f t="shared" si="29"/>
        <v>24</v>
      </c>
      <c r="L256" s="88"/>
      <c r="M256" s="89"/>
      <c r="N256" s="89"/>
      <c r="O256" s="89"/>
      <c r="P256" s="89"/>
      <c r="Q256" s="107" t="s">
        <v>337</v>
      </c>
      <c r="R256" s="96">
        <v>33</v>
      </c>
      <c r="S256" s="45" t="s">
        <v>118</v>
      </c>
      <c r="T256" s="25">
        <v>27</v>
      </c>
      <c r="U256" s="25">
        <v>6</v>
      </c>
      <c r="V256" s="25">
        <v>12</v>
      </c>
      <c r="W256" s="25">
        <v>18</v>
      </c>
      <c r="X256" s="46">
        <v>15</v>
      </c>
      <c r="Y256" t="s">
        <v>118</v>
      </c>
      <c r="Z256" s="144">
        <v>29</v>
      </c>
      <c r="AA256" s="144">
        <v>5</v>
      </c>
      <c r="AB256" s="144">
        <v>9</v>
      </c>
      <c r="AC256" s="144">
        <v>14</v>
      </c>
      <c r="AD256" s="81">
        <v>9</v>
      </c>
      <c r="AF256" s="137"/>
      <c r="AG256" s="137"/>
      <c r="AH256" s="137"/>
      <c r="AI256" s="137"/>
      <c r="AJ256" s="103"/>
      <c r="AL256" s="137"/>
      <c r="AM256" s="137"/>
      <c r="AN256" s="137"/>
      <c r="AO256" s="137"/>
      <c r="AP256" s="103"/>
      <c r="AQ256" s="156"/>
      <c r="AR256" s="157"/>
      <c r="AS256" s="157"/>
      <c r="AT256" s="157"/>
      <c r="AU256" s="157"/>
      <c r="AV256" s="157"/>
      <c r="AW256" s="161"/>
      <c r="AX256" s="156"/>
      <c r="AY256" s="156"/>
      <c r="AZ256" s="156"/>
      <c r="BA256" s="156"/>
      <c r="BB256" s="156"/>
    </row>
    <row r="257" spans="1:54" ht="15" customHeight="1" x14ac:dyDescent="0.25">
      <c r="A257" s="144" t="str">
        <f t="shared" si="31"/>
        <v/>
      </c>
      <c r="C257" s="144"/>
      <c r="D257" s="137" t="s">
        <v>76</v>
      </c>
      <c r="E257" s="137" t="s">
        <v>270</v>
      </c>
      <c r="F257" s="51">
        <f t="shared" si="25"/>
        <v>89</v>
      </c>
      <c r="G257" s="158">
        <f t="shared" si="26"/>
        <v>21</v>
      </c>
      <c r="H257" s="158">
        <f t="shared" si="27"/>
        <v>18</v>
      </c>
      <c r="I257" s="158">
        <f t="shared" si="28"/>
        <v>39</v>
      </c>
      <c r="J257" s="105">
        <f t="shared" si="24"/>
        <v>0.43820224719101125</v>
      </c>
      <c r="K257" s="158">
        <f t="shared" si="29"/>
        <v>12</v>
      </c>
      <c r="L257" s="99" t="s">
        <v>118</v>
      </c>
      <c r="M257" s="96">
        <v>29</v>
      </c>
      <c r="N257" s="96">
        <v>14</v>
      </c>
      <c r="O257" s="96">
        <v>13</v>
      </c>
      <c r="P257" s="96">
        <v>27</v>
      </c>
      <c r="Q257" s="108" t="s">
        <v>337</v>
      </c>
      <c r="R257" s="96">
        <v>33</v>
      </c>
      <c r="S257" s="45" t="s">
        <v>118</v>
      </c>
      <c r="T257" s="25">
        <v>27</v>
      </c>
      <c r="U257" s="25">
        <v>7</v>
      </c>
      <c r="V257" s="25">
        <v>5</v>
      </c>
      <c r="W257" s="25">
        <v>12</v>
      </c>
      <c r="X257" s="46">
        <v>12</v>
      </c>
      <c r="Z257" s="137"/>
      <c r="AA257" s="137"/>
      <c r="AB257" s="137"/>
      <c r="AC257" s="137"/>
      <c r="AD257" s="103"/>
      <c r="AF257" s="137"/>
      <c r="AG257" s="137"/>
      <c r="AH257" s="137"/>
      <c r="AI257" s="137"/>
      <c r="AJ257" s="103"/>
      <c r="AL257" s="137"/>
      <c r="AM257" s="137"/>
      <c r="AN257" s="137"/>
      <c r="AO257" s="137"/>
      <c r="AP257" s="103"/>
      <c r="AQ257" s="156"/>
      <c r="AR257" s="157"/>
      <c r="AS257" s="157"/>
      <c r="AT257" s="157"/>
      <c r="AU257" s="157"/>
      <c r="AV257" s="157"/>
      <c r="AW257" s="161"/>
      <c r="AX257" s="156"/>
      <c r="AY257" s="156"/>
      <c r="AZ257" s="156"/>
      <c r="BA257" s="156"/>
      <c r="BB257" s="156"/>
    </row>
    <row r="258" spans="1:54" ht="15" customHeight="1" x14ac:dyDescent="0.25">
      <c r="A258" s="144" t="str">
        <f t="shared" si="31"/>
        <v/>
      </c>
      <c r="C258" s="144">
        <v>3015</v>
      </c>
      <c r="D258" s="137" t="s">
        <v>75</v>
      </c>
      <c r="E258" s="137" t="s">
        <v>89</v>
      </c>
      <c r="F258" s="51">
        <f t="shared" si="25"/>
        <v>118</v>
      </c>
      <c r="G258" s="158">
        <f t="shared" si="26"/>
        <v>20</v>
      </c>
      <c r="H258" s="158">
        <f t="shared" si="27"/>
        <v>4</v>
      </c>
      <c r="I258" s="158">
        <f t="shared" si="28"/>
        <v>24</v>
      </c>
      <c r="J258" s="105">
        <f t="shared" si="24"/>
        <v>0.20338983050847459</v>
      </c>
      <c r="K258" s="158">
        <f t="shared" si="29"/>
        <v>0</v>
      </c>
      <c r="L258" s="88" t="s">
        <v>264</v>
      </c>
      <c r="M258" s="96">
        <v>29</v>
      </c>
      <c r="N258" s="96">
        <v>3</v>
      </c>
      <c r="O258" s="96">
        <v>1</v>
      </c>
      <c r="P258" s="96">
        <v>4</v>
      </c>
      <c r="Q258" s="108" t="s">
        <v>264</v>
      </c>
      <c r="R258" s="96">
        <v>33</v>
      </c>
      <c r="S258" s="45" t="s">
        <v>264</v>
      </c>
      <c r="T258" s="25">
        <v>27</v>
      </c>
      <c r="U258" s="25">
        <v>2</v>
      </c>
      <c r="V258" s="25">
        <v>0</v>
      </c>
      <c r="W258" s="25">
        <v>2</v>
      </c>
      <c r="X258" s="46">
        <v>0</v>
      </c>
      <c r="Y258" t="s">
        <v>66</v>
      </c>
      <c r="Z258" s="32">
        <v>29</v>
      </c>
      <c r="AA258" s="32">
        <v>15</v>
      </c>
      <c r="AB258" s="32">
        <v>3</v>
      </c>
      <c r="AC258" s="32">
        <v>18</v>
      </c>
      <c r="AD258" s="81">
        <v>0</v>
      </c>
      <c r="AF258" s="137"/>
      <c r="AG258" s="137"/>
      <c r="AH258" s="137"/>
      <c r="AI258" s="137"/>
      <c r="AJ258" s="103"/>
      <c r="AL258" s="137"/>
      <c r="AM258" s="137"/>
      <c r="AN258" s="137"/>
      <c r="AO258" s="137"/>
      <c r="AP258" s="103"/>
      <c r="AQ258" s="156"/>
      <c r="AR258" s="157"/>
      <c r="AS258" s="157"/>
      <c r="AT258" s="157"/>
      <c r="AU258" s="157"/>
      <c r="AV258" s="157"/>
      <c r="AW258" s="161"/>
      <c r="AX258" s="156"/>
      <c r="AY258" s="156"/>
      <c r="AZ258" s="156"/>
      <c r="BA258" s="156"/>
      <c r="BB258" s="156"/>
    </row>
    <row r="259" spans="1:54" ht="15" customHeight="1" x14ac:dyDescent="0.25">
      <c r="A259" s="144" t="str">
        <f t="shared" si="31"/>
        <v/>
      </c>
      <c r="C259" s="144">
        <v>4019</v>
      </c>
      <c r="D259" s="137" t="s">
        <v>70</v>
      </c>
      <c r="E259" s="137" t="s">
        <v>374</v>
      </c>
      <c r="F259" s="51">
        <f t="shared" si="25"/>
        <v>26</v>
      </c>
      <c r="G259" s="158">
        <f t="shared" si="26"/>
        <v>9</v>
      </c>
      <c r="H259" s="158">
        <f t="shared" si="27"/>
        <v>8</v>
      </c>
      <c r="I259" s="158">
        <f t="shared" si="28"/>
        <v>17</v>
      </c>
      <c r="J259" s="105">
        <f t="shared" ref="J259:J268" si="32">I259/F259</f>
        <v>0.65384615384615385</v>
      </c>
      <c r="K259" s="158">
        <f t="shared" si="29"/>
        <v>15</v>
      </c>
      <c r="R259" s="96"/>
      <c r="AE259" t="s">
        <v>91</v>
      </c>
      <c r="AF259" s="137">
        <v>26</v>
      </c>
      <c r="AG259" s="137">
        <v>9</v>
      </c>
      <c r="AH259" s="137">
        <v>8</v>
      </c>
      <c r="AI259" s="137">
        <v>17</v>
      </c>
      <c r="AJ259" s="103">
        <v>15</v>
      </c>
      <c r="AL259" s="137"/>
      <c r="AM259" s="137"/>
      <c r="AN259" s="137"/>
      <c r="AO259" s="137"/>
      <c r="AP259" s="103"/>
      <c r="AQ259" s="156"/>
      <c r="AR259" s="157"/>
      <c r="AS259" s="157"/>
      <c r="AT259" s="157"/>
      <c r="AU259" s="157"/>
      <c r="AV259" s="157"/>
      <c r="AW259" s="161"/>
      <c r="AX259" s="156"/>
      <c r="AY259" s="156"/>
      <c r="AZ259" s="156"/>
      <c r="BA259" s="156"/>
      <c r="BB259" s="156"/>
    </row>
    <row r="260" spans="1:54" ht="15" customHeight="1" x14ac:dyDescent="0.25">
      <c r="A260" s="144" t="str">
        <f t="shared" si="31"/>
        <v/>
      </c>
      <c r="C260" s="144">
        <v>6014</v>
      </c>
      <c r="D260" s="137" t="s">
        <v>55</v>
      </c>
      <c r="E260" s="137" t="s">
        <v>159</v>
      </c>
      <c r="F260" s="51">
        <f t="shared" ref="F260:F268" si="33">SUM(M260+R260+T260+Z260+AF260+AL260+AR260+AX260)</f>
        <v>55</v>
      </c>
      <c r="G260" s="158">
        <f t="shared" ref="G260:G268" si="34">SUM(N260+U260+AA260+AG260+AM260+AS260+AY260)</f>
        <v>8</v>
      </c>
      <c r="H260" s="158">
        <f t="shared" ref="H260:H268" si="35">SUM(O260+V260+AB260+AH260+AN260+AT260+AZ260)</f>
        <v>5</v>
      </c>
      <c r="I260" s="158">
        <f t="shared" ref="I260:I268" si="36">SUM(P260+W260+AC260+AI260+AO260+AU260+BA260)</f>
        <v>13</v>
      </c>
      <c r="J260" s="105">
        <f t="shared" si="32"/>
        <v>0.23636363636363636</v>
      </c>
      <c r="K260" s="158">
        <f t="shared" ref="K260:K268" si="37">SUM(X260+AD260+AJ260+AP260+AV260+BB260)</f>
        <v>0</v>
      </c>
      <c r="L260" s="101"/>
      <c r="M260" s="89"/>
      <c r="N260" s="89"/>
      <c r="O260" s="89"/>
      <c r="P260" s="89"/>
      <c r="Q260" s="107"/>
      <c r="R260" s="96"/>
      <c r="Y260" t="s">
        <v>139</v>
      </c>
      <c r="Z260" s="32">
        <v>29</v>
      </c>
      <c r="AA260" s="32">
        <v>3</v>
      </c>
      <c r="AB260" s="32">
        <v>2</v>
      </c>
      <c r="AC260" s="32">
        <v>5</v>
      </c>
      <c r="AD260" s="81">
        <v>0</v>
      </c>
      <c r="AE260" t="s">
        <v>139</v>
      </c>
      <c r="AF260" s="137">
        <v>26</v>
      </c>
      <c r="AG260" s="137">
        <v>5</v>
      </c>
      <c r="AH260" s="137">
        <v>3</v>
      </c>
      <c r="AI260" s="137">
        <v>8</v>
      </c>
      <c r="AJ260" s="103">
        <v>0</v>
      </c>
      <c r="AL260" s="137"/>
      <c r="AM260" s="137"/>
      <c r="AN260" s="137"/>
      <c r="AO260" s="137"/>
      <c r="AP260" s="103"/>
      <c r="AQ260" s="156"/>
      <c r="AR260" s="157"/>
      <c r="AS260" s="157"/>
      <c r="AT260" s="157"/>
      <c r="AU260" s="157"/>
      <c r="AV260" s="157"/>
      <c r="AW260" s="161"/>
      <c r="AX260" s="156"/>
      <c r="AY260" s="156"/>
      <c r="AZ260" s="156"/>
      <c r="BA260" s="156"/>
      <c r="BB260" s="156"/>
    </row>
    <row r="261" spans="1:54" ht="15" customHeight="1" x14ac:dyDescent="0.25">
      <c r="A261" s="144" t="str">
        <f t="shared" si="31"/>
        <v/>
      </c>
      <c r="B261" s="85" t="s">
        <v>280</v>
      </c>
      <c r="C261" s="144">
        <v>8016</v>
      </c>
      <c r="D261" s="137" t="s">
        <v>55</v>
      </c>
      <c r="E261" s="137" t="s">
        <v>184</v>
      </c>
      <c r="F261" s="51">
        <f t="shared" si="33"/>
        <v>172</v>
      </c>
      <c r="G261" s="158">
        <f t="shared" si="34"/>
        <v>18</v>
      </c>
      <c r="H261" s="158">
        <f t="shared" si="35"/>
        <v>36</v>
      </c>
      <c r="I261" s="158">
        <f t="shared" si="36"/>
        <v>54</v>
      </c>
      <c r="J261" s="105">
        <f t="shared" si="32"/>
        <v>0.31395348837209303</v>
      </c>
      <c r="K261" s="158">
        <f t="shared" si="37"/>
        <v>0</v>
      </c>
      <c r="L261" s="100" t="s">
        <v>183</v>
      </c>
      <c r="M261" s="96">
        <v>29</v>
      </c>
      <c r="N261" s="96">
        <v>8</v>
      </c>
      <c r="O261" s="96">
        <v>13</v>
      </c>
      <c r="P261" s="96">
        <v>21</v>
      </c>
      <c r="Q261" s="108" t="s">
        <v>339</v>
      </c>
      <c r="R261" s="96">
        <v>33</v>
      </c>
      <c r="S261" s="45" t="s">
        <v>183</v>
      </c>
      <c r="T261" s="25">
        <v>27</v>
      </c>
      <c r="U261" s="25">
        <v>1</v>
      </c>
      <c r="V261" s="25">
        <v>6</v>
      </c>
      <c r="W261" s="25">
        <v>7</v>
      </c>
      <c r="X261" s="46">
        <v>0</v>
      </c>
      <c r="Y261" t="s">
        <v>183</v>
      </c>
      <c r="Z261" s="32">
        <v>29</v>
      </c>
      <c r="AA261" s="32">
        <v>5</v>
      </c>
      <c r="AB261" s="32">
        <v>14</v>
      </c>
      <c r="AC261" s="32">
        <v>19</v>
      </c>
      <c r="AD261" s="81">
        <v>0</v>
      </c>
      <c r="AE261" t="s">
        <v>183</v>
      </c>
      <c r="AF261" s="144">
        <v>26</v>
      </c>
      <c r="AG261" s="144">
        <v>2</v>
      </c>
      <c r="AH261" s="144">
        <v>3</v>
      </c>
      <c r="AI261" s="144">
        <v>5</v>
      </c>
      <c r="AJ261" s="81">
        <v>0</v>
      </c>
      <c r="AK261" t="s">
        <v>412</v>
      </c>
      <c r="AL261" s="144">
        <v>28</v>
      </c>
      <c r="AM261" s="144">
        <v>2</v>
      </c>
      <c r="AN261" s="144">
        <v>0</v>
      </c>
      <c r="AO261" s="144">
        <v>2</v>
      </c>
      <c r="AP261" s="81">
        <v>0</v>
      </c>
      <c r="AQ261" s="156"/>
      <c r="AR261" s="157"/>
      <c r="AS261" s="157"/>
      <c r="AT261" s="157"/>
      <c r="AU261" s="157"/>
      <c r="AV261" s="157"/>
      <c r="AW261" s="161"/>
      <c r="AX261" s="156"/>
      <c r="AY261" s="156"/>
      <c r="AZ261" s="156"/>
      <c r="BA261" s="156"/>
      <c r="BB261" s="156"/>
    </row>
    <row r="262" spans="1:54" ht="15" customHeight="1" x14ac:dyDescent="0.25">
      <c r="A262" s="144" t="str">
        <f t="shared" ref="A262:A268" si="38">IF(AND(ISTEXT(L262), ISTEXT(Q262), ISTEXT(S262), ISTEXT(Y262), ISTEXT(AE262),ISTEXT(AK262),ISTEXT(AQ262)),"Yes", "")</f>
        <v/>
      </c>
      <c r="C262" s="144"/>
      <c r="D262" s="137" t="s">
        <v>55</v>
      </c>
      <c r="E262" s="137" t="s">
        <v>355</v>
      </c>
      <c r="F262" s="51">
        <f t="shared" si="33"/>
        <v>33</v>
      </c>
      <c r="G262" s="158">
        <f t="shared" si="34"/>
        <v>0</v>
      </c>
      <c r="H262" s="158">
        <f t="shared" si="35"/>
        <v>0</v>
      </c>
      <c r="I262" s="158">
        <f t="shared" si="36"/>
        <v>0</v>
      </c>
      <c r="J262" s="105">
        <f t="shared" si="32"/>
        <v>0</v>
      </c>
      <c r="K262" s="158">
        <f t="shared" si="37"/>
        <v>0</v>
      </c>
      <c r="Q262" s="73" t="s">
        <v>339</v>
      </c>
      <c r="R262" s="96">
        <v>33</v>
      </c>
      <c r="AF262" s="137"/>
      <c r="AG262" s="137"/>
      <c r="AH262" s="137"/>
      <c r="AI262" s="137"/>
      <c r="AJ262" s="103"/>
      <c r="AL262" s="137"/>
      <c r="AM262" s="137"/>
      <c r="AN262" s="137"/>
      <c r="AO262" s="137"/>
      <c r="AP262" s="103"/>
      <c r="AQ262" s="156"/>
      <c r="AR262" s="157"/>
      <c r="AS262" s="157"/>
      <c r="AT262" s="157"/>
      <c r="AU262" s="157"/>
      <c r="AV262" s="157"/>
      <c r="AW262" s="161"/>
      <c r="AX262" s="156"/>
      <c r="AY262" s="156"/>
      <c r="AZ262" s="156"/>
      <c r="BA262" s="156"/>
      <c r="BB262" s="156"/>
    </row>
    <row r="263" spans="1:54" ht="15" customHeight="1" x14ac:dyDescent="0.25">
      <c r="A263" s="144" t="str">
        <f t="shared" si="38"/>
        <v/>
      </c>
      <c r="C263" s="144">
        <v>3016</v>
      </c>
      <c r="D263" s="137" t="s">
        <v>76</v>
      </c>
      <c r="E263" s="137" t="s">
        <v>90</v>
      </c>
      <c r="F263" s="51">
        <f t="shared" si="33"/>
        <v>88</v>
      </c>
      <c r="G263" s="158">
        <f t="shared" si="34"/>
        <v>1</v>
      </c>
      <c r="H263" s="158">
        <f t="shared" si="35"/>
        <v>1</v>
      </c>
      <c r="I263" s="158">
        <f t="shared" si="36"/>
        <v>2</v>
      </c>
      <c r="J263" s="105">
        <f t="shared" si="32"/>
        <v>2.2727272727272728E-2</v>
      </c>
      <c r="K263" s="158">
        <f t="shared" si="37"/>
        <v>3</v>
      </c>
      <c r="Q263" s="73" t="s">
        <v>264</v>
      </c>
      <c r="R263" s="96">
        <v>33</v>
      </c>
      <c r="Y263" t="s">
        <v>66</v>
      </c>
      <c r="Z263" s="32">
        <v>29</v>
      </c>
      <c r="AA263" s="32">
        <v>1</v>
      </c>
      <c r="AB263" s="32">
        <v>1</v>
      </c>
      <c r="AC263" s="32">
        <v>2</v>
      </c>
      <c r="AD263" s="81">
        <v>3</v>
      </c>
      <c r="AE263" t="s">
        <v>66</v>
      </c>
      <c r="AF263" s="137">
        <v>26</v>
      </c>
      <c r="AG263" s="137">
        <v>0</v>
      </c>
      <c r="AH263" s="137">
        <v>0</v>
      </c>
      <c r="AI263" s="137">
        <v>0</v>
      </c>
      <c r="AJ263" s="103">
        <v>0</v>
      </c>
      <c r="AL263" s="137"/>
      <c r="AM263" s="137"/>
      <c r="AN263" s="137"/>
      <c r="AO263" s="137"/>
      <c r="AP263" s="103"/>
      <c r="AQ263" s="156"/>
      <c r="AR263" s="157"/>
      <c r="AS263" s="157"/>
      <c r="AT263" s="157"/>
      <c r="AU263" s="157"/>
      <c r="AV263" s="157"/>
      <c r="AW263" s="161"/>
      <c r="AX263" s="156"/>
      <c r="AY263" s="156"/>
      <c r="AZ263" s="156"/>
      <c r="BA263" s="156"/>
      <c r="BB263" s="156"/>
    </row>
    <row r="264" spans="1:54" ht="15" customHeight="1" x14ac:dyDescent="0.25">
      <c r="A264" s="144" t="str">
        <f t="shared" si="38"/>
        <v/>
      </c>
      <c r="C264" s="144">
        <v>5016</v>
      </c>
      <c r="D264" s="137" t="s">
        <v>57</v>
      </c>
      <c r="E264" s="137" t="s">
        <v>137</v>
      </c>
      <c r="F264" s="51">
        <f t="shared" si="33"/>
        <v>29</v>
      </c>
      <c r="G264" s="158">
        <f t="shared" si="34"/>
        <v>2</v>
      </c>
      <c r="H264" s="158">
        <f t="shared" si="35"/>
        <v>2</v>
      </c>
      <c r="I264" s="158">
        <f t="shared" si="36"/>
        <v>4</v>
      </c>
      <c r="J264" s="105">
        <f t="shared" si="32"/>
        <v>0.13793103448275862</v>
      </c>
      <c r="K264" s="158">
        <f t="shared" si="37"/>
        <v>3</v>
      </c>
      <c r="L264" s="101"/>
      <c r="R264" s="96"/>
      <c r="Y264" t="s">
        <v>118</v>
      </c>
      <c r="Z264" s="32">
        <v>29</v>
      </c>
      <c r="AA264" s="32">
        <v>2</v>
      </c>
      <c r="AB264" s="32">
        <v>2</v>
      </c>
      <c r="AC264" s="32">
        <v>4</v>
      </c>
      <c r="AD264" s="81">
        <v>3</v>
      </c>
      <c r="AF264" s="137"/>
      <c r="AG264" s="137"/>
      <c r="AH264" s="137"/>
      <c r="AI264" s="137"/>
      <c r="AJ264" s="103"/>
      <c r="AL264" s="137"/>
      <c r="AM264" s="137"/>
      <c r="AN264" s="137"/>
      <c r="AO264" s="137"/>
      <c r="AP264" s="103"/>
      <c r="AQ264" s="156"/>
      <c r="AR264" s="157"/>
      <c r="AS264" s="157"/>
      <c r="AT264" s="157"/>
      <c r="AU264" s="157"/>
      <c r="AV264" s="157"/>
      <c r="AW264" s="161"/>
      <c r="AX264" s="156"/>
      <c r="AY264" s="156"/>
      <c r="AZ264" s="156"/>
      <c r="BA264" s="156"/>
      <c r="BB264" s="156"/>
    </row>
    <row r="265" spans="1:54" ht="15" customHeight="1" x14ac:dyDescent="0.25">
      <c r="A265" s="144" t="str">
        <f t="shared" si="38"/>
        <v/>
      </c>
      <c r="C265" s="144">
        <v>5017</v>
      </c>
      <c r="D265" s="137" t="s">
        <v>69</v>
      </c>
      <c r="E265" s="137" t="s">
        <v>138</v>
      </c>
      <c r="F265" s="51">
        <f t="shared" si="33"/>
        <v>98</v>
      </c>
      <c r="G265" s="158">
        <f t="shared" si="34"/>
        <v>45</v>
      </c>
      <c r="H265" s="158">
        <f t="shared" si="35"/>
        <v>24</v>
      </c>
      <c r="I265" s="158">
        <f t="shared" si="36"/>
        <v>69</v>
      </c>
      <c r="J265" s="105">
        <f t="shared" si="32"/>
        <v>0.70408163265306123</v>
      </c>
      <c r="K265" s="158">
        <f t="shared" si="37"/>
        <v>23</v>
      </c>
      <c r="L265" s="88"/>
      <c r="R265" s="96"/>
      <c r="S265" s="45" t="s">
        <v>118</v>
      </c>
      <c r="T265" s="25">
        <v>27</v>
      </c>
      <c r="U265" s="25">
        <v>10</v>
      </c>
      <c r="V265" s="25">
        <v>6</v>
      </c>
      <c r="W265" s="25">
        <v>16</v>
      </c>
      <c r="X265" s="46">
        <v>3</v>
      </c>
      <c r="Y265" t="s">
        <v>118</v>
      </c>
      <c r="Z265" s="32">
        <v>29</v>
      </c>
      <c r="AA265" s="32">
        <v>16</v>
      </c>
      <c r="AB265" s="32">
        <v>8</v>
      </c>
      <c r="AC265" s="32">
        <v>24</v>
      </c>
      <c r="AD265" s="81">
        <v>9</v>
      </c>
      <c r="AE265" t="s">
        <v>118</v>
      </c>
      <c r="AF265" s="144">
        <v>26</v>
      </c>
      <c r="AG265" s="144">
        <v>12</v>
      </c>
      <c r="AH265" s="144">
        <v>6</v>
      </c>
      <c r="AI265" s="144">
        <v>18</v>
      </c>
      <c r="AJ265" s="81">
        <v>11</v>
      </c>
      <c r="AK265" t="s">
        <v>118</v>
      </c>
      <c r="AL265" s="144">
        <v>16</v>
      </c>
      <c r="AM265" s="144">
        <v>7</v>
      </c>
      <c r="AN265" s="144">
        <v>4</v>
      </c>
      <c r="AO265" s="144">
        <v>11</v>
      </c>
      <c r="AP265" s="81">
        <v>0</v>
      </c>
      <c r="AQ265" s="156"/>
      <c r="AR265" s="157"/>
      <c r="AS265" s="157"/>
      <c r="AT265" s="157"/>
      <c r="AU265" s="157"/>
      <c r="AV265" s="157"/>
      <c r="AW265" s="161"/>
      <c r="AX265" s="156"/>
      <c r="AY265" s="156"/>
      <c r="AZ265" s="156"/>
      <c r="BA265" s="156"/>
      <c r="BB265" s="156"/>
    </row>
    <row r="266" spans="1:54" ht="15" customHeight="1" x14ac:dyDescent="0.25">
      <c r="A266" s="144" t="str">
        <f t="shared" si="38"/>
        <v/>
      </c>
      <c r="C266" s="144">
        <v>6015</v>
      </c>
      <c r="D266" s="137" t="s">
        <v>29</v>
      </c>
      <c r="E266" s="137" t="s">
        <v>142</v>
      </c>
      <c r="F266" s="51">
        <f t="shared" si="33"/>
        <v>55</v>
      </c>
      <c r="G266" s="158">
        <f t="shared" si="34"/>
        <v>7</v>
      </c>
      <c r="H266" s="158">
        <f t="shared" si="35"/>
        <v>4</v>
      </c>
      <c r="I266" s="158">
        <f t="shared" si="36"/>
        <v>11</v>
      </c>
      <c r="J266" s="105">
        <f t="shared" si="32"/>
        <v>0.2</v>
      </c>
      <c r="K266" s="158">
        <f t="shared" si="37"/>
        <v>15</v>
      </c>
      <c r="R266" s="96"/>
      <c r="Y266" t="s">
        <v>139</v>
      </c>
      <c r="Z266" s="32">
        <v>29</v>
      </c>
      <c r="AA266" s="32">
        <v>5</v>
      </c>
      <c r="AB266" s="32">
        <v>3</v>
      </c>
      <c r="AC266" s="32">
        <v>8</v>
      </c>
      <c r="AD266" s="81">
        <v>6</v>
      </c>
      <c r="AE266" t="s">
        <v>139</v>
      </c>
      <c r="AF266" s="137">
        <v>26</v>
      </c>
      <c r="AG266" s="137">
        <v>2</v>
      </c>
      <c r="AH266" s="137">
        <v>1</v>
      </c>
      <c r="AI266" s="137">
        <v>3</v>
      </c>
      <c r="AJ266" s="103">
        <v>9</v>
      </c>
      <c r="AL266" s="137"/>
      <c r="AM266" s="137"/>
      <c r="AN266" s="137"/>
      <c r="AO266" s="137"/>
      <c r="AP266" s="103"/>
      <c r="AQ266" s="156"/>
      <c r="AR266" s="157"/>
      <c r="AS266" s="157"/>
      <c r="AT266" s="157"/>
      <c r="AU266" s="157"/>
      <c r="AV266" s="157"/>
      <c r="AW266" s="161"/>
      <c r="AX266" s="156"/>
      <c r="AY266" s="156"/>
      <c r="AZ266" s="156"/>
      <c r="BA266" s="156"/>
      <c r="BB266" s="156"/>
    </row>
    <row r="267" spans="1:54" ht="15" customHeight="1" x14ac:dyDescent="0.25">
      <c r="A267" s="144" t="str">
        <f t="shared" si="38"/>
        <v/>
      </c>
      <c r="C267" s="144">
        <v>5018</v>
      </c>
      <c r="D267" s="137" t="s">
        <v>289</v>
      </c>
      <c r="E267" s="137" t="s">
        <v>148</v>
      </c>
      <c r="F267" s="51">
        <f t="shared" si="33"/>
        <v>35</v>
      </c>
      <c r="G267" s="158">
        <f t="shared" si="34"/>
        <v>3</v>
      </c>
      <c r="H267" s="158">
        <f t="shared" si="35"/>
        <v>0</v>
      </c>
      <c r="I267" s="158">
        <f t="shared" si="36"/>
        <v>3</v>
      </c>
      <c r="J267" s="105">
        <f t="shared" si="32"/>
        <v>8.5714285714285715E-2</v>
      </c>
      <c r="K267" s="158">
        <f t="shared" si="37"/>
        <v>9</v>
      </c>
      <c r="L267" s="101"/>
      <c r="M267" s="89"/>
      <c r="N267" s="89"/>
      <c r="O267" s="89"/>
      <c r="P267" s="89"/>
      <c r="Q267" s="107"/>
      <c r="R267" s="96"/>
      <c r="Y267" t="s">
        <v>118</v>
      </c>
      <c r="Z267" s="32">
        <v>9</v>
      </c>
      <c r="AA267" s="32">
        <v>1</v>
      </c>
      <c r="AB267" s="32">
        <v>0</v>
      </c>
      <c r="AC267" s="32">
        <v>1</v>
      </c>
      <c r="AD267" s="81">
        <v>3</v>
      </c>
      <c r="AE267" t="s">
        <v>118</v>
      </c>
      <c r="AF267" s="137">
        <v>26</v>
      </c>
      <c r="AG267" s="137">
        <v>2</v>
      </c>
      <c r="AH267" s="137">
        <v>0</v>
      </c>
      <c r="AI267" s="137">
        <v>2</v>
      </c>
      <c r="AJ267" s="103">
        <v>6</v>
      </c>
      <c r="AL267" s="137"/>
      <c r="AM267" s="137"/>
      <c r="AN267" s="137"/>
      <c r="AO267" s="137"/>
      <c r="AP267" s="103"/>
      <c r="AQ267" s="156"/>
      <c r="AR267" s="157"/>
      <c r="AS267" s="157"/>
      <c r="AT267" s="157"/>
      <c r="AU267" s="157"/>
      <c r="AV267" s="157"/>
      <c r="AW267" s="161"/>
      <c r="AX267" s="156"/>
      <c r="AY267" s="156"/>
      <c r="AZ267" s="156"/>
      <c r="BA267" s="156"/>
      <c r="BB267" s="156"/>
    </row>
    <row r="268" spans="1:54" ht="15" customHeight="1" x14ac:dyDescent="0.25">
      <c r="A268" s="32" t="str">
        <f t="shared" si="38"/>
        <v/>
      </c>
      <c r="D268" s="95" t="s">
        <v>326</v>
      </c>
      <c r="E268" s="95" t="s">
        <v>327</v>
      </c>
      <c r="F268" s="51">
        <f t="shared" si="33"/>
        <v>29</v>
      </c>
      <c r="G268" s="158">
        <f t="shared" si="34"/>
        <v>4</v>
      </c>
      <c r="H268" s="158">
        <f t="shared" si="35"/>
        <v>4</v>
      </c>
      <c r="I268" s="158">
        <f t="shared" si="36"/>
        <v>8</v>
      </c>
      <c r="J268" s="105">
        <f t="shared" si="32"/>
        <v>0.27586206896551724</v>
      </c>
      <c r="K268" s="158">
        <f t="shared" si="37"/>
        <v>0</v>
      </c>
      <c r="L268" s="100" t="s">
        <v>183</v>
      </c>
      <c r="M268" s="96">
        <v>29</v>
      </c>
      <c r="N268" s="96">
        <v>4</v>
      </c>
      <c r="O268" s="96">
        <v>4</v>
      </c>
      <c r="P268" s="96">
        <v>8</v>
      </c>
      <c r="Q268" s="108"/>
      <c r="R268" s="95"/>
      <c r="AF268" s="137"/>
      <c r="AG268" s="137"/>
      <c r="AH268" s="137"/>
      <c r="AI268" s="137"/>
      <c r="AJ268" s="103"/>
      <c r="AL268" s="137"/>
      <c r="AM268" s="137"/>
      <c r="AN268" s="137"/>
      <c r="AO268" s="137"/>
      <c r="AP268" s="103"/>
      <c r="AQ268" s="137"/>
      <c r="AW268" s="161"/>
      <c r="AX268" s="156"/>
      <c r="AY268" s="156"/>
      <c r="AZ268" s="156"/>
      <c r="BA268" s="156"/>
      <c r="BB268" s="156"/>
    </row>
    <row r="269" spans="1:54" ht="15" customHeight="1" x14ac:dyDescent="0.25">
      <c r="AQ269" s="137"/>
    </row>
    <row r="270" spans="1:54" ht="15" customHeight="1" x14ac:dyDescent="0.25">
      <c r="AQ270" s="137"/>
    </row>
    <row r="271" spans="1:54" ht="15" customHeight="1" x14ac:dyDescent="0.25">
      <c r="AQ271" s="137"/>
    </row>
    <row r="272" spans="1:54" ht="15" customHeight="1" x14ac:dyDescent="0.25">
      <c r="AQ272" s="137"/>
    </row>
  </sheetData>
  <sortState ref="A3:AW268">
    <sortCondition ref="AQ3:AQ268"/>
    <sortCondition ref="E3:E268"/>
    <sortCondition ref="D3:D268"/>
  </sortState>
  <mergeCells count="10">
    <mergeCell ref="BC1:BH1"/>
    <mergeCell ref="F1:K1"/>
    <mergeCell ref="L1:P1"/>
    <mergeCell ref="Q1:R1"/>
    <mergeCell ref="Y1:AD1"/>
    <mergeCell ref="AW1:BB1"/>
    <mergeCell ref="AQ1:AV1"/>
    <mergeCell ref="AK1:AP1"/>
    <mergeCell ref="AE1:AJ1"/>
    <mergeCell ref="S1:X1"/>
  </mergeCells>
  <conditionalFormatting sqref="AD185:AD1048576">
    <cfRule type="duplicateValues" dxfId="158" priority="148"/>
  </conditionalFormatting>
  <conditionalFormatting sqref="C98:C145">
    <cfRule type="duplicateValues" dxfId="157" priority="147"/>
  </conditionalFormatting>
  <conditionalFormatting sqref="C98:C145">
    <cfRule type="duplicateValues" dxfId="156" priority="146"/>
  </conditionalFormatting>
  <conditionalFormatting sqref="AA1:AD1048576 U1:X1048576">
    <cfRule type="top10" dxfId="155" priority="141" rank="10"/>
    <cfRule type="top10" dxfId="154" priority="143" rank="10"/>
    <cfRule type="top10" dxfId="153" priority="144" rank="10"/>
  </conditionalFormatting>
  <conditionalFormatting sqref="U1:X1048576">
    <cfRule type="top10" dxfId="152" priority="142" percent="1" rank="5"/>
  </conditionalFormatting>
  <conditionalFormatting sqref="AA1:AA1048576">
    <cfRule type="top10" dxfId="151" priority="140" rank="10"/>
  </conditionalFormatting>
  <conditionalFormatting sqref="AB1:AB1048576">
    <cfRule type="top10" dxfId="150" priority="139" rank="10"/>
  </conditionalFormatting>
  <conditionalFormatting sqref="AC1:AC1048576">
    <cfRule type="top10" dxfId="149" priority="138" rank="10"/>
  </conditionalFormatting>
  <conditionalFormatting sqref="AD1:AD1048576">
    <cfRule type="top10" dxfId="148" priority="137" rank="10"/>
  </conditionalFormatting>
  <conditionalFormatting sqref="U1:U1048576">
    <cfRule type="top10" dxfId="147" priority="136" rank="10"/>
  </conditionalFormatting>
  <conditionalFormatting sqref="V1:V1048576">
    <cfRule type="top10" dxfId="146" priority="135" rank="10"/>
  </conditionalFormatting>
  <conditionalFormatting sqref="W1:W1048576">
    <cfRule type="top10" dxfId="145" priority="134" rank="10"/>
  </conditionalFormatting>
  <conditionalFormatting sqref="X1:X1048576">
    <cfRule type="top10" dxfId="144" priority="133" rank="10"/>
  </conditionalFormatting>
  <conditionalFormatting sqref="G1:G1048576">
    <cfRule type="cellIs" dxfId="143" priority="90" operator="between">
      <formula>95</formula>
      <formula>105</formula>
    </cfRule>
    <cfRule type="cellIs" dxfId="142" priority="91" operator="between">
      <formula>70</formula>
      <formula>80</formula>
    </cfRule>
    <cfRule type="cellIs" dxfId="141" priority="92" operator="between">
      <formula>45</formula>
      <formula>55</formula>
    </cfRule>
    <cfRule type="top10" dxfId="140" priority="132" rank="10"/>
  </conditionalFormatting>
  <conditionalFormatting sqref="H1:H1048576">
    <cfRule type="cellIs" dxfId="139" priority="93" operator="between">
      <formula>45</formula>
      <formula>55</formula>
    </cfRule>
    <cfRule type="top10" dxfId="138" priority="131" rank="10"/>
  </conditionalFormatting>
  <conditionalFormatting sqref="I1:J1048576">
    <cfRule type="top10" dxfId="137" priority="130" rank="10"/>
  </conditionalFormatting>
  <conditionalFormatting sqref="N141:N145 N1:N67 N103:N115 N117:N139 N69:N78 N80:N101 N183:N1048576">
    <cfRule type="top10" dxfId="136" priority="128" rank="10"/>
  </conditionalFormatting>
  <conditionalFormatting sqref="O141:O145 O1:O67 O103:O115 O117:O139 O69:O78 O80:O101 O183:O1048576">
    <cfRule type="top10" dxfId="135" priority="127" rank="10"/>
  </conditionalFormatting>
  <conditionalFormatting sqref="N141:Q145 G1:L3 N103:Q115 N117:Q139 L117:L139 L103:L115 L141:L145 L4:L67 L69:L78 Q68 N80:Q101 Q79 L80:L101 N69:Q78 G269:L1048576 N2:Q67 N183:Q1048576 L183:L268 G4:K268">
    <cfRule type="top10" dxfId="134" priority="3215" rank="10"/>
  </conditionalFormatting>
  <conditionalFormatting sqref="L141:L145 K1:L3 N141:Q145 L103:L115 N103:Q115 N117:Q139 L117:L139 L69:L78 Q68 L4:L67 N80:Q101 Q79 L80:L101 N69:Q78 K269:L1048576 N2:Q67 N183:Q1048576 L183:L268 K4:K268">
    <cfRule type="top10" dxfId="133" priority="3232" rank="10"/>
  </conditionalFormatting>
  <conditionalFormatting sqref="P141:Q145 P103:Q115 P117:Q139 Q68 P80:Q101 Q79 P69:Q78 P1:Q67 P183:Q1048576">
    <cfRule type="top10" dxfId="132" priority="3246" rank="10"/>
  </conditionalFormatting>
  <conditionalFormatting sqref="J1:J1048576">
    <cfRule type="top10" dxfId="131" priority="123" rank="5"/>
  </conditionalFormatting>
  <conditionalFormatting sqref="G1:K1048576">
    <cfRule type="top10" dxfId="130" priority="122" rank="10"/>
  </conditionalFormatting>
  <conditionalFormatting sqref="K1:K1048576">
    <cfRule type="top10" dxfId="129" priority="121" rank="10"/>
  </conditionalFormatting>
  <conditionalFormatting sqref="N68">
    <cfRule type="top10" dxfId="128" priority="117" rank="10"/>
  </conditionalFormatting>
  <conditionalFormatting sqref="O68">
    <cfRule type="top10" dxfId="127" priority="116" rank="10"/>
  </conditionalFormatting>
  <conditionalFormatting sqref="L68 N68:P68">
    <cfRule type="top10" dxfId="126" priority="118" rank="10"/>
  </conditionalFormatting>
  <conditionalFormatting sqref="L68">
    <cfRule type="top10" dxfId="125" priority="119" rank="10"/>
  </conditionalFormatting>
  <conditionalFormatting sqref="P68">
    <cfRule type="top10" dxfId="124" priority="120" rank="10"/>
  </conditionalFormatting>
  <conditionalFormatting sqref="AG1:AJ2">
    <cfRule type="top10" dxfId="123" priority="113" rank="10"/>
    <cfRule type="top10" dxfId="122" priority="114" rank="10"/>
    <cfRule type="top10" dxfId="121" priority="115" rank="10"/>
  </conditionalFormatting>
  <conditionalFormatting sqref="AG1:AG2">
    <cfRule type="top10" dxfId="120" priority="112" rank="10"/>
  </conditionalFormatting>
  <conditionalFormatting sqref="AH1:AH2">
    <cfRule type="top10" dxfId="119" priority="111" rank="10"/>
  </conditionalFormatting>
  <conditionalFormatting sqref="AI1:AI2">
    <cfRule type="top10" dxfId="118" priority="110" rank="10"/>
  </conditionalFormatting>
  <conditionalFormatting sqref="AJ1:AJ2">
    <cfRule type="top10" dxfId="117" priority="109" rank="10"/>
  </conditionalFormatting>
  <conditionalFormatting sqref="AJ1:AJ1048576">
    <cfRule type="top10" dxfId="116" priority="108" rank="10"/>
  </conditionalFormatting>
  <conditionalFormatting sqref="AI1:AI1048576">
    <cfRule type="top10" dxfId="115" priority="107" rank="10"/>
  </conditionalFormatting>
  <conditionalFormatting sqref="AH1:AH1048576">
    <cfRule type="top10" dxfId="114" priority="106" rank="10"/>
  </conditionalFormatting>
  <conditionalFormatting sqref="AG1:AG1048576">
    <cfRule type="top10" dxfId="113" priority="105" rank="10"/>
  </conditionalFormatting>
  <conditionalFormatting sqref="I1:I1048576">
    <cfRule type="cellIs" dxfId="112" priority="94" operator="between">
      <formula>95</formula>
      <formula>105</formula>
    </cfRule>
    <cfRule type="cellIs" dxfId="111" priority="95" operator="between">
      <formula>45</formula>
      <formula>55</formula>
    </cfRule>
  </conditionalFormatting>
  <conditionalFormatting sqref="AM1:AP2">
    <cfRule type="top10" dxfId="110" priority="87" rank="10"/>
    <cfRule type="top10" dxfId="109" priority="88" rank="10"/>
    <cfRule type="top10" dxfId="108" priority="89" rank="10"/>
  </conditionalFormatting>
  <conditionalFormatting sqref="AM1:AM2">
    <cfRule type="top10" dxfId="107" priority="86" rank="10"/>
  </conditionalFormatting>
  <conditionalFormatting sqref="AN1:AN2">
    <cfRule type="top10" dxfId="106" priority="85" rank="10"/>
  </conditionalFormatting>
  <conditionalFormatting sqref="AO1:AO2">
    <cfRule type="top10" dxfId="105" priority="84" rank="10"/>
  </conditionalFormatting>
  <conditionalFormatting sqref="AP1:AP2">
    <cfRule type="top10" dxfId="104" priority="83" rank="10"/>
  </conditionalFormatting>
  <conditionalFormatting sqref="AP1:AP2">
    <cfRule type="top10" dxfId="103" priority="82" rank="10"/>
  </conditionalFormatting>
  <conditionalFormatting sqref="AO1:AO2">
    <cfRule type="top10" dxfId="102" priority="81" rank="10"/>
  </conditionalFormatting>
  <conditionalFormatting sqref="AN1:AN2">
    <cfRule type="top10" dxfId="101" priority="80" rank="10"/>
  </conditionalFormatting>
  <conditionalFormatting sqref="AM1:AM2">
    <cfRule type="top10" dxfId="100" priority="79" rank="10"/>
  </conditionalFormatting>
  <conditionalFormatting sqref="D217:E217 D218 D219:E241 D243:E243">
    <cfRule type="cellIs" priority="78" operator="notBetween">
      <formula>MIN($C:$C)</formula>
      <formula>MAX($C:$C)</formula>
    </cfRule>
  </conditionalFormatting>
  <conditionalFormatting sqref="C243:C245 C1:C222 C226 C268:C1048576">
    <cfRule type="duplicateValues" dxfId="99" priority="76"/>
  </conditionalFormatting>
  <conditionalFormatting sqref="AM1:AM1048576">
    <cfRule type="top10" dxfId="98" priority="69" rank="10"/>
  </conditionalFormatting>
  <conditionalFormatting sqref="AN1:AN1048576">
    <cfRule type="top10" dxfId="97" priority="68" rank="10"/>
  </conditionalFormatting>
  <conditionalFormatting sqref="AO1:AO1048576">
    <cfRule type="top10" dxfId="96" priority="67" rank="10"/>
  </conditionalFormatting>
  <conditionalFormatting sqref="AP1:AP1048576">
    <cfRule type="top10" dxfId="95" priority="66" rank="10"/>
  </conditionalFormatting>
  <conditionalFormatting sqref="D244:E245">
    <cfRule type="cellIs" priority="63" operator="notBetween">
      <formula>MIN($D:$D)</formula>
      <formula>MAX($D:$D)</formula>
    </cfRule>
  </conditionalFormatting>
  <conditionalFormatting sqref="AS2:AV2">
    <cfRule type="top10" dxfId="94" priority="59" rank="10"/>
    <cfRule type="top10" dxfId="93" priority="60" rank="10"/>
    <cfRule type="top10" dxfId="92" priority="61" rank="10"/>
  </conditionalFormatting>
  <conditionalFormatting sqref="AS2">
    <cfRule type="top10" dxfId="91" priority="58" rank="10"/>
  </conditionalFormatting>
  <conditionalFormatting sqref="AT2">
    <cfRule type="top10" dxfId="90" priority="57" rank="10"/>
  </conditionalFormatting>
  <conditionalFormatting sqref="AU2">
    <cfRule type="top10" dxfId="89" priority="56" rank="10"/>
  </conditionalFormatting>
  <conditionalFormatting sqref="AV2">
    <cfRule type="top10" dxfId="88" priority="55" rank="10"/>
  </conditionalFormatting>
  <conditionalFormatting sqref="AV2">
    <cfRule type="top10" dxfId="87" priority="54" rank="10"/>
  </conditionalFormatting>
  <conditionalFormatting sqref="AU2">
    <cfRule type="top10" dxfId="86" priority="53" rank="10"/>
  </conditionalFormatting>
  <conditionalFormatting sqref="AT2">
    <cfRule type="top10" dxfId="85" priority="52" rank="10"/>
  </conditionalFormatting>
  <conditionalFormatting sqref="AS2">
    <cfRule type="top10" dxfId="84" priority="51" rank="10"/>
  </conditionalFormatting>
  <conditionalFormatting sqref="AS2">
    <cfRule type="top10" dxfId="83" priority="50" rank="10"/>
  </conditionalFormatting>
  <conditionalFormatting sqref="AT2">
    <cfRule type="top10" dxfId="82" priority="49" rank="10"/>
  </conditionalFormatting>
  <conditionalFormatting sqref="AU2">
    <cfRule type="top10" dxfId="81" priority="48" rank="10"/>
  </conditionalFormatting>
  <conditionalFormatting sqref="AV2">
    <cfRule type="top10" dxfId="80" priority="47" rank="10"/>
  </conditionalFormatting>
  <conditionalFormatting sqref="D246:E267">
    <cfRule type="cellIs" priority="45" operator="notBetween">
      <formula>MIN($D:$D)</formula>
      <formula>MAX($D:$D)</formula>
    </cfRule>
  </conditionalFormatting>
  <conditionalFormatting sqref="J3:J268">
    <cfRule type="top10" dxfId="79" priority="4561" rank="10"/>
  </conditionalFormatting>
  <conditionalFormatting sqref="AS1:AS1048576">
    <cfRule type="top10" dxfId="78" priority="43" rank="10"/>
  </conditionalFormatting>
  <conditionalFormatting sqref="AT1:AT1048576">
    <cfRule type="top10" dxfId="77" priority="42" rank="10"/>
  </conditionalFormatting>
  <conditionalFormatting sqref="AU1:AU1048576">
    <cfRule type="top10" dxfId="76" priority="41" rank="10"/>
  </conditionalFormatting>
  <conditionalFormatting sqref="AV1:AV1048576">
    <cfRule type="top10" dxfId="75" priority="40" rank="10"/>
  </conditionalFormatting>
  <conditionalFormatting sqref="D268:E268">
    <cfRule type="cellIs" priority="39" operator="notBetween">
      <formula>MIN($D:$D)</formula>
      <formula>MAX($D:$D)</formula>
    </cfRule>
  </conditionalFormatting>
  <conditionalFormatting sqref="AY2:BB2">
    <cfRule type="top10" dxfId="74" priority="36" rank="10"/>
    <cfRule type="top10" dxfId="73" priority="37" rank="10"/>
    <cfRule type="top10" dxfId="72" priority="38" rank="10"/>
  </conditionalFormatting>
  <conditionalFormatting sqref="AY2">
    <cfRule type="top10" dxfId="71" priority="35" rank="10"/>
  </conditionalFormatting>
  <conditionalFormatting sqref="AZ2">
    <cfRule type="top10" dxfId="70" priority="34" rank="10"/>
  </conditionalFormatting>
  <conditionalFormatting sqref="BA2">
    <cfRule type="top10" dxfId="69" priority="33" rank="10"/>
  </conditionalFormatting>
  <conditionalFormatting sqref="BB2">
    <cfRule type="top10" dxfId="68" priority="32" rank="10"/>
  </conditionalFormatting>
  <conditionalFormatting sqref="BB2">
    <cfRule type="top10" dxfId="67" priority="31" rank="10"/>
  </conditionalFormatting>
  <conditionalFormatting sqref="BA2">
    <cfRule type="top10" dxfId="66" priority="30" rank="10"/>
  </conditionalFormatting>
  <conditionalFormatting sqref="AZ2">
    <cfRule type="top10" dxfId="65" priority="29" rank="10"/>
  </conditionalFormatting>
  <conditionalFormatting sqref="AY2">
    <cfRule type="top10" dxfId="64" priority="28" rank="10"/>
  </conditionalFormatting>
  <conditionalFormatting sqref="AY2">
    <cfRule type="top10" dxfId="63" priority="27" rank="10"/>
  </conditionalFormatting>
  <conditionalFormatting sqref="AZ2">
    <cfRule type="top10" dxfId="62" priority="26" rank="10"/>
  </conditionalFormatting>
  <conditionalFormatting sqref="BA2">
    <cfRule type="top10" dxfId="61" priority="25" rank="10"/>
  </conditionalFormatting>
  <conditionalFormatting sqref="BB2">
    <cfRule type="top10" dxfId="60" priority="24" rank="10"/>
  </conditionalFormatting>
  <conditionalFormatting sqref="AY1:AY2">
    <cfRule type="top10" dxfId="59" priority="23" rank="10"/>
  </conditionalFormatting>
  <conditionalFormatting sqref="AZ1:AZ2">
    <cfRule type="top10" dxfId="58" priority="22" rank="10"/>
  </conditionalFormatting>
  <conditionalFormatting sqref="BA1:BA2">
    <cfRule type="top10" dxfId="57" priority="21" rank="10"/>
  </conditionalFormatting>
  <conditionalFormatting sqref="BB1:BB2">
    <cfRule type="top10" dxfId="56" priority="20" rank="10"/>
  </conditionalFormatting>
  <conditionalFormatting sqref="BE2:BH2">
    <cfRule type="top10" dxfId="55" priority="17" rank="10"/>
    <cfRule type="top10" dxfId="54" priority="18" rank="10"/>
    <cfRule type="top10" dxfId="53" priority="19" rank="10"/>
  </conditionalFormatting>
  <conditionalFormatting sqref="BE2">
    <cfRule type="top10" dxfId="52" priority="16" rank="10"/>
  </conditionalFormatting>
  <conditionalFormatting sqref="BF2">
    <cfRule type="top10" dxfId="51" priority="15" rank="10"/>
  </conditionalFormatting>
  <conditionalFormatting sqref="BG2">
    <cfRule type="top10" dxfId="50" priority="14" rank="10"/>
  </conditionalFormatting>
  <conditionalFormatting sqref="BH2">
    <cfRule type="top10" dxfId="49" priority="13" rank="10"/>
  </conditionalFormatting>
  <conditionalFormatting sqref="BH2">
    <cfRule type="top10" dxfId="48" priority="12" rank="10"/>
  </conditionalFormatting>
  <conditionalFormatting sqref="BG2">
    <cfRule type="top10" dxfId="47" priority="11" rank="10"/>
  </conditionalFormatting>
  <conditionalFormatting sqref="BF2">
    <cfRule type="top10" dxfId="46" priority="10" rank="10"/>
  </conditionalFormatting>
  <conditionalFormatting sqref="BE2">
    <cfRule type="top10" dxfId="45" priority="9" rank="10"/>
  </conditionalFormatting>
  <conditionalFormatting sqref="BE2">
    <cfRule type="top10" dxfId="44" priority="8" rank="10"/>
  </conditionalFormatting>
  <conditionalFormatting sqref="BF2">
    <cfRule type="top10" dxfId="43" priority="7" rank="10"/>
  </conditionalFormatting>
  <conditionalFormatting sqref="BG2">
    <cfRule type="top10" dxfId="42" priority="6" rank="10"/>
  </conditionalFormatting>
  <conditionalFormatting sqref="BH2">
    <cfRule type="top10" dxfId="41" priority="5" rank="10"/>
  </conditionalFormatting>
  <conditionalFormatting sqref="BE2">
    <cfRule type="top10" dxfId="40" priority="4" rank="10"/>
  </conditionalFormatting>
  <conditionalFormatting sqref="BF2">
    <cfRule type="top10" dxfId="39" priority="3" rank="10"/>
  </conditionalFormatting>
  <conditionalFormatting sqref="BG2">
    <cfRule type="top10" dxfId="38" priority="2" rank="10"/>
  </conditionalFormatting>
  <conditionalFormatting sqref="BH2">
    <cfRule type="top10" dxfId="37" priority="1" rank="10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9" tint="-0.249977111117893"/>
  </sheetPr>
  <dimension ref="A1:BA37"/>
  <sheetViews>
    <sheetView workbookViewId="0">
      <pane xSplit="4" ySplit="1" topLeftCell="AM2" activePane="bottomRight" state="frozen"/>
      <selection pane="topRight" activeCell="E1" sqref="E1"/>
      <selection pane="bottomLeft" activeCell="A2" sqref="A2"/>
      <selection pane="bottomRight" activeCell="AR3" sqref="AR3:AV32"/>
    </sheetView>
  </sheetViews>
  <sheetFormatPr defaultRowHeight="15" x14ac:dyDescent="0.25"/>
  <cols>
    <col min="1" max="1" width="5.28515625" style="32" bestFit="1" customWidth="1"/>
    <col min="2" max="2" width="11.28515625" style="143" bestFit="1" customWidth="1"/>
    <col min="3" max="3" width="9.140625" style="33"/>
    <col min="4" max="4" width="11.85546875" style="33" bestFit="1" customWidth="1"/>
    <col min="5" max="5" width="5.5703125" style="62" bestFit="1" customWidth="1"/>
    <col min="6" max="6" width="8.42578125" style="9" bestFit="1" customWidth="1"/>
    <col min="7" max="7" width="7.7109375" bestFit="1" customWidth="1"/>
    <col min="8" max="8" width="4.85546875" style="71" bestFit="1" customWidth="1"/>
    <col min="9" max="9" width="11.28515625" style="45" bestFit="1" customWidth="1"/>
    <col min="10" max="10" width="3.5703125" bestFit="1" customWidth="1"/>
    <col min="11" max="11" width="4" bestFit="1" customWidth="1"/>
    <col min="12" max="12" width="5" style="60" bestFit="1" customWidth="1"/>
    <col min="13" max="13" width="3.42578125" style="60" bestFit="1" customWidth="1"/>
    <col min="14" max="14" width="12" style="45" bestFit="1" customWidth="1"/>
    <col min="15" max="15" width="3.5703125" style="7" bestFit="1" customWidth="1"/>
    <col min="16" max="16" width="4" style="7" bestFit="1" customWidth="1"/>
    <col min="17" max="17" width="5" style="7" bestFit="1" customWidth="1"/>
    <col min="18" max="18" width="3.42578125" style="109" bestFit="1" customWidth="1"/>
    <col min="19" max="19" width="11.28515625" style="45" bestFit="1" customWidth="1"/>
    <col min="20" max="20" width="3.5703125" bestFit="1" customWidth="1"/>
    <col min="21" max="21" width="3.7109375" bestFit="1" customWidth="1"/>
    <col min="22" max="22" width="5" bestFit="1" customWidth="1"/>
    <col min="23" max="23" width="3.42578125" bestFit="1" customWidth="1"/>
    <col min="24" max="24" width="10.42578125" style="45" bestFit="1" customWidth="1"/>
    <col min="25" max="25" width="5.5703125" style="44" bestFit="1" customWidth="1"/>
    <col min="26" max="26" width="5.5703125" style="110" bestFit="1" customWidth="1"/>
    <col min="27" max="27" width="5.5703125" style="87" bestFit="1" customWidth="1"/>
    <col min="28" max="28" width="5.5703125" style="81" bestFit="1" customWidth="1"/>
    <col min="29" max="29" width="10.42578125" bestFit="1" customWidth="1"/>
    <col min="30" max="30" width="5.5703125" style="44" bestFit="1" customWidth="1"/>
    <col min="31" max="31" width="3.7109375" style="110" bestFit="1" customWidth="1"/>
    <col min="32" max="32" width="7.7109375" style="87" bestFit="1" customWidth="1"/>
    <col min="33" max="33" width="3.42578125" style="81" bestFit="1" customWidth="1"/>
    <col min="34" max="34" width="12.7109375" bestFit="1" customWidth="1"/>
    <col min="35" max="36" width="5.85546875" style="110" bestFit="1" customWidth="1"/>
    <col min="37" max="37" width="7.7109375" style="87" bestFit="1" customWidth="1"/>
    <col min="38" max="38" width="5.5703125" style="81" bestFit="1" customWidth="1"/>
    <col min="39" max="39" width="13.140625" customWidth="1"/>
    <col min="40" max="41" width="5.85546875" customWidth="1"/>
    <col min="42" max="42" width="7.7109375" style="60" bestFit="1" customWidth="1"/>
    <col min="43" max="43" width="5.85546875" customWidth="1"/>
    <col min="44" max="44" width="5.85546875" style="161" customWidth="1"/>
    <col min="45" max="48" width="5.85546875" style="156" customWidth="1"/>
    <col min="49" max="49" width="12.7109375" style="92" bestFit="1" customWidth="1"/>
    <col min="50" max="50" width="4.28515625" customWidth="1"/>
    <col min="51" max="51" width="4" bestFit="1" customWidth="1"/>
    <col min="52" max="52" width="4.42578125" style="164" bestFit="1" customWidth="1"/>
    <col min="53" max="53" width="3" bestFit="1" customWidth="1"/>
  </cols>
  <sheetData>
    <row r="1" spans="1:53" x14ac:dyDescent="0.25">
      <c r="A1" s="262" t="s">
        <v>335</v>
      </c>
      <c r="B1" s="262"/>
      <c r="C1" s="262"/>
      <c r="D1" s="262"/>
      <c r="E1" s="262" t="s">
        <v>283</v>
      </c>
      <c r="F1" s="262"/>
      <c r="G1" s="262"/>
      <c r="H1" s="262"/>
      <c r="I1" s="259" t="s">
        <v>284</v>
      </c>
      <c r="J1" s="260"/>
      <c r="K1" s="260"/>
      <c r="L1" s="260"/>
      <c r="M1" s="261"/>
      <c r="N1" s="259" t="s">
        <v>336</v>
      </c>
      <c r="O1" s="260"/>
      <c r="P1" s="260"/>
      <c r="Q1" s="260"/>
      <c r="R1" s="261"/>
      <c r="S1" s="262" t="s">
        <v>281</v>
      </c>
      <c r="T1" s="262"/>
      <c r="U1" s="262"/>
      <c r="V1" s="262"/>
      <c r="W1" s="262"/>
      <c r="X1" s="262" t="s">
        <v>282</v>
      </c>
      <c r="Y1" s="262"/>
      <c r="Z1" s="262"/>
      <c r="AA1" s="262"/>
      <c r="AB1" s="262"/>
      <c r="AC1" s="262" t="s">
        <v>357</v>
      </c>
      <c r="AD1" s="262"/>
      <c r="AE1" s="262"/>
      <c r="AF1" s="262"/>
      <c r="AG1" s="262"/>
      <c r="AH1" s="262" t="s">
        <v>411</v>
      </c>
      <c r="AI1" s="262"/>
      <c r="AJ1" s="262"/>
      <c r="AK1" s="262"/>
      <c r="AL1" s="262"/>
      <c r="AM1" s="259" t="s">
        <v>456</v>
      </c>
      <c r="AN1" s="254"/>
      <c r="AO1" s="254"/>
      <c r="AP1" s="254"/>
      <c r="AQ1" s="254"/>
      <c r="AR1" s="259" t="s">
        <v>599</v>
      </c>
      <c r="AS1" s="254"/>
      <c r="AT1" s="254"/>
      <c r="AU1" s="254"/>
      <c r="AV1" s="254"/>
      <c r="AW1" s="259" t="s">
        <v>600</v>
      </c>
      <c r="AX1" s="254"/>
      <c r="AY1" s="254"/>
      <c r="AZ1" s="254"/>
      <c r="BA1" s="254"/>
    </row>
    <row r="2" spans="1:53" ht="15.75" thickBot="1" x14ac:dyDescent="0.3">
      <c r="A2" s="43" t="s">
        <v>332</v>
      </c>
      <c r="B2" s="91" t="s">
        <v>5</v>
      </c>
      <c r="C2" s="55" t="s">
        <v>7</v>
      </c>
      <c r="D2" s="55" t="s">
        <v>8</v>
      </c>
      <c r="E2" s="61" t="s">
        <v>257</v>
      </c>
      <c r="F2" s="20" t="s">
        <v>233</v>
      </c>
      <c r="G2" s="43" t="s">
        <v>235</v>
      </c>
      <c r="H2" s="69" t="s">
        <v>278</v>
      </c>
      <c r="I2" s="50" t="s">
        <v>37</v>
      </c>
      <c r="J2" s="43" t="s">
        <v>257</v>
      </c>
      <c r="K2" s="43" t="s">
        <v>233</v>
      </c>
      <c r="L2" s="59" t="s">
        <v>235</v>
      </c>
      <c r="M2" s="102" t="s">
        <v>278</v>
      </c>
      <c r="N2" s="50" t="s">
        <v>37</v>
      </c>
      <c r="O2" s="43" t="s">
        <v>257</v>
      </c>
      <c r="P2" s="43" t="s">
        <v>233</v>
      </c>
      <c r="Q2" s="59" t="s">
        <v>235</v>
      </c>
      <c r="R2" s="102" t="s">
        <v>278</v>
      </c>
      <c r="S2" s="50" t="s">
        <v>37</v>
      </c>
      <c r="T2" s="43" t="s">
        <v>257</v>
      </c>
      <c r="U2" s="43" t="s">
        <v>233</v>
      </c>
      <c r="V2" s="59" t="s">
        <v>235</v>
      </c>
      <c r="W2" s="59" t="s">
        <v>278</v>
      </c>
      <c r="X2" s="94" t="s">
        <v>37</v>
      </c>
      <c r="Y2" s="104" t="s">
        <v>257</v>
      </c>
      <c r="Z2" s="91" t="s">
        <v>233</v>
      </c>
      <c r="AA2" s="102" t="s">
        <v>235</v>
      </c>
      <c r="AB2" s="106" t="s">
        <v>278</v>
      </c>
      <c r="AC2" s="94" t="s">
        <v>37</v>
      </c>
      <c r="AD2" s="104" t="s">
        <v>257</v>
      </c>
      <c r="AE2" s="91" t="s">
        <v>233</v>
      </c>
      <c r="AF2" s="102" t="s">
        <v>235</v>
      </c>
      <c r="AG2" s="106" t="s">
        <v>278</v>
      </c>
      <c r="AH2" s="94" t="s">
        <v>37</v>
      </c>
      <c r="AI2" s="104" t="s">
        <v>257</v>
      </c>
      <c r="AJ2" s="91" t="s">
        <v>233</v>
      </c>
      <c r="AK2" s="102" t="s">
        <v>235</v>
      </c>
      <c r="AL2" s="106" t="s">
        <v>278</v>
      </c>
      <c r="AM2" s="94" t="s">
        <v>37</v>
      </c>
      <c r="AN2" s="104" t="s">
        <v>257</v>
      </c>
      <c r="AO2" s="91" t="s">
        <v>233</v>
      </c>
      <c r="AP2" s="102" t="s">
        <v>235</v>
      </c>
      <c r="AQ2" s="102" t="s">
        <v>278</v>
      </c>
      <c r="AR2" s="162" t="s">
        <v>37</v>
      </c>
      <c r="AS2" s="165" t="s">
        <v>257</v>
      </c>
      <c r="AT2" s="160" t="s">
        <v>233</v>
      </c>
      <c r="AU2" s="163" t="s">
        <v>235</v>
      </c>
      <c r="AV2" s="163" t="s">
        <v>278</v>
      </c>
      <c r="AW2" s="162" t="s">
        <v>37</v>
      </c>
      <c r="AX2" s="165" t="s">
        <v>257</v>
      </c>
      <c r="AY2" s="160" t="s">
        <v>233</v>
      </c>
      <c r="AZ2" s="163" t="s">
        <v>235</v>
      </c>
      <c r="BA2" s="163" t="s">
        <v>278</v>
      </c>
    </row>
    <row r="3" spans="1:53" x14ac:dyDescent="0.25">
      <c r="B3" s="143">
        <v>3002</v>
      </c>
      <c r="C3" s="33" t="s">
        <v>67</v>
      </c>
      <c r="D3" s="33" t="s">
        <v>78</v>
      </c>
      <c r="E3" s="62">
        <f t="shared" ref="E3:E33" si="0">J3+O3+T3+Y3+AD3+AI3+AN3+AX3</f>
        <v>128.1378947368421</v>
      </c>
      <c r="F3" s="9">
        <f t="shared" ref="F3:F33" si="1">K3+P3+U3+Z3+AE3+AJ3+AO3+AY3</f>
        <v>613</v>
      </c>
      <c r="G3" s="11">
        <f>F3/E3</f>
        <v>4.7839087824794015</v>
      </c>
      <c r="H3" s="70">
        <f t="shared" ref="H3:H33" si="2">M3+R3+W3+AB3+AG3+AL3+AQ3+BA3</f>
        <v>3</v>
      </c>
      <c r="M3" s="112"/>
      <c r="O3" s="110"/>
      <c r="P3" s="110"/>
      <c r="Q3" s="11"/>
      <c r="R3" s="112"/>
      <c r="S3" s="45" t="s">
        <v>264</v>
      </c>
      <c r="T3" s="110">
        <v>20</v>
      </c>
      <c r="U3" s="110">
        <v>118</v>
      </c>
      <c r="V3" s="11">
        <f>U3/T3</f>
        <v>5.9</v>
      </c>
      <c r="W3" s="110">
        <v>1</v>
      </c>
      <c r="X3" s="92" t="s">
        <v>66</v>
      </c>
      <c r="Y3" s="44">
        <v>25</v>
      </c>
      <c r="Z3" s="110">
        <v>121</v>
      </c>
      <c r="AA3" s="87">
        <v>4.84</v>
      </c>
      <c r="AB3" s="81">
        <v>0</v>
      </c>
      <c r="AC3" s="92" t="s">
        <v>66</v>
      </c>
      <c r="AD3" s="44">
        <v>24</v>
      </c>
      <c r="AE3" s="110">
        <v>95</v>
      </c>
      <c r="AF3" s="87">
        <v>3.9583333333333335</v>
      </c>
      <c r="AG3" s="81">
        <v>1</v>
      </c>
      <c r="AH3" t="s">
        <v>66</v>
      </c>
      <c r="AI3" s="110">
        <v>25</v>
      </c>
      <c r="AJ3" s="110">
        <v>131</v>
      </c>
      <c r="AK3" s="87">
        <v>5.24</v>
      </c>
      <c r="AL3" s="81">
        <v>0</v>
      </c>
      <c r="AM3" s="156" t="s">
        <v>66</v>
      </c>
      <c r="AN3" s="156">
        <v>16.98</v>
      </c>
      <c r="AO3" s="156">
        <v>86</v>
      </c>
      <c r="AP3" s="164">
        <v>5.0599999999999996</v>
      </c>
      <c r="AQ3" s="156">
        <v>0</v>
      </c>
      <c r="AS3" s="156">
        <v>29</v>
      </c>
      <c r="AT3" s="156">
        <v>137</v>
      </c>
      <c r="AU3" s="156">
        <v>4.7241379310344831</v>
      </c>
      <c r="AV3" s="156">
        <v>0</v>
      </c>
      <c r="AW3" s="168" t="s">
        <v>66</v>
      </c>
      <c r="AX3">
        <f>INDEX(Goalies!$I$2:$I$18,MATCH(D3,Goalies!$H$2:$H$18,0))</f>
        <v>17.157894736842106</v>
      </c>
      <c r="AY3">
        <f>INDEX(Goalies!$J$2:$J$18,MATCH(D3,Goalies!$H$2:$H$18,0))</f>
        <v>62</v>
      </c>
      <c r="AZ3" s="164">
        <f>AY3/AX3</f>
        <v>3.6134969325153374</v>
      </c>
      <c r="BA3">
        <f>INDEX(Goalies!$L$2:$L$18,MATCH(D3,Goalies!$H$2:$H$18,0))</f>
        <v>1</v>
      </c>
    </row>
    <row r="4" spans="1:53" s="7" customFormat="1" x14ac:dyDescent="0.25">
      <c r="A4" s="32"/>
      <c r="B4" s="143">
        <v>2001</v>
      </c>
      <c r="C4" s="33" t="s">
        <v>43</v>
      </c>
      <c r="D4" s="33" t="s">
        <v>65</v>
      </c>
      <c r="E4" s="62">
        <f t="shared" si="0"/>
        <v>179.46912280701753</v>
      </c>
      <c r="F4" s="112">
        <f t="shared" si="1"/>
        <v>670</v>
      </c>
      <c r="G4" s="87">
        <f t="shared" ref="G4:G33" si="3">F4/E4</f>
        <v>3.733232711681822</v>
      </c>
      <c r="H4" s="70">
        <f t="shared" si="2"/>
        <v>8</v>
      </c>
      <c r="I4" s="45"/>
      <c r="L4" s="60"/>
      <c r="M4" s="112"/>
      <c r="N4" s="45" t="s">
        <v>39</v>
      </c>
      <c r="O4" s="32">
        <v>32</v>
      </c>
      <c r="P4" s="32">
        <v>87</v>
      </c>
      <c r="Q4" s="11">
        <f>P4/O4</f>
        <v>2.71875</v>
      </c>
      <c r="R4" s="112">
        <v>1</v>
      </c>
      <c r="S4" s="45" t="s">
        <v>39</v>
      </c>
      <c r="T4" s="32">
        <v>24</v>
      </c>
      <c r="U4" s="32">
        <v>102</v>
      </c>
      <c r="V4" s="11">
        <f>U4/T4</f>
        <v>4.25</v>
      </c>
      <c r="W4" s="32">
        <v>1</v>
      </c>
      <c r="X4" s="92" t="s">
        <v>39</v>
      </c>
      <c r="Y4" s="44">
        <v>29</v>
      </c>
      <c r="Z4" s="110">
        <v>108</v>
      </c>
      <c r="AA4" s="87">
        <v>3.7241379310344827</v>
      </c>
      <c r="AB4" s="81">
        <v>1</v>
      </c>
      <c r="AC4" s="93" t="s">
        <v>39</v>
      </c>
      <c r="AD4" s="44">
        <v>25.649122807017545</v>
      </c>
      <c r="AE4" s="110">
        <v>104</v>
      </c>
      <c r="AF4" s="87">
        <v>4.0547195622435019</v>
      </c>
      <c r="AG4" s="81">
        <v>0</v>
      </c>
      <c r="AH4" s="7" t="s">
        <v>39</v>
      </c>
      <c r="AI4" s="110">
        <v>28</v>
      </c>
      <c r="AJ4" s="110">
        <v>112</v>
      </c>
      <c r="AK4" s="87">
        <v>4</v>
      </c>
      <c r="AL4" s="81">
        <v>2</v>
      </c>
      <c r="AM4" s="156" t="s">
        <v>39</v>
      </c>
      <c r="AN4" s="156">
        <v>26.82</v>
      </c>
      <c r="AO4" s="156">
        <v>95</v>
      </c>
      <c r="AP4" s="164">
        <v>3.54</v>
      </c>
      <c r="AQ4" s="156">
        <v>2</v>
      </c>
      <c r="AR4" s="161"/>
      <c r="AS4" s="156">
        <v>28</v>
      </c>
      <c r="AT4" s="156">
        <v>103</v>
      </c>
      <c r="AU4" s="156">
        <v>3.6785714285714284</v>
      </c>
      <c r="AV4" s="156">
        <v>0</v>
      </c>
      <c r="AW4" s="161" t="s">
        <v>39</v>
      </c>
      <c r="AX4" s="156">
        <f>INDEX(Goalies!$I$2:$I$18,MATCH(D4,Goalies!$H$2:$H$18,0))</f>
        <v>14</v>
      </c>
      <c r="AY4" s="156">
        <f>INDEX(Goalies!$J$2:$J$18,MATCH(D4,Goalies!$H$2:$H$18,0))</f>
        <v>62</v>
      </c>
      <c r="AZ4" s="164">
        <f>AY4/AX4</f>
        <v>4.4285714285714288</v>
      </c>
      <c r="BA4" s="156">
        <f>INDEX(Goalies!$L$2:$L$18,MATCH(D4,Goalies!$H$2:$H$18,0))</f>
        <v>1</v>
      </c>
    </row>
    <row r="5" spans="1:53" x14ac:dyDescent="0.25">
      <c r="B5" s="143">
        <v>4016</v>
      </c>
      <c r="C5" s="33" t="s">
        <v>106</v>
      </c>
      <c r="D5" s="33" t="s">
        <v>107</v>
      </c>
      <c r="E5" s="62">
        <f t="shared" si="0"/>
        <v>100</v>
      </c>
      <c r="F5" s="112">
        <f t="shared" si="1"/>
        <v>466</v>
      </c>
      <c r="G5" s="87">
        <f t="shared" si="3"/>
        <v>4.66</v>
      </c>
      <c r="H5" s="70">
        <f t="shared" si="2"/>
        <v>2</v>
      </c>
      <c r="M5" s="112"/>
      <c r="O5" s="109"/>
      <c r="P5" s="109"/>
      <c r="Q5" s="11"/>
      <c r="R5" s="112"/>
      <c r="T5" s="109"/>
      <c r="U5" s="109"/>
      <c r="V5" s="11"/>
      <c r="W5" s="109"/>
      <c r="X5" s="92" t="s">
        <v>91</v>
      </c>
      <c r="Y5" s="44">
        <v>29</v>
      </c>
      <c r="Z5" s="110">
        <v>149</v>
      </c>
      <c r="AA5" s="87">
        <v>5.1379310344827589</v>
      </c>
      <c r="AB5" s="81">
        <v>0</v>
      </c>
      <c r="AC5" s="92" t="s">
        <v>91</v>
      </c>
      <c r="AD5" s="44">
        <v>33</v>
      </c>
      <c r="AE5" s="110">
        <v>141</v>
      </c>
      <c r="AF5" s="87">
        <v>4.2727272727272725</v>
      </c>
      <c r="AG5" s="81">
        <v>1</v>
      </c>
      <c r="AH5" s="109" t="s">
        <v>413</v>
      </c>
      <c r="AI5" s="110">
        <v>11</v>
      </c>
      <c r="AJ5" s="110">
        <v>67</v>
      </c>
      <c r="AK5" s="87">
        <v>6.0909090909090908</v>
      </c>
      <c r="AL5" s="81">
        <v>0</v>
      </c>
      <c r="AM5" s="156" t="s">
        <v>413</v>
      </c>
      <c r="AN5" s="156">
        <v>16</v>
      </c>
      <c r="AO5" s="156">
        <v>70</v>
      </c>
      <c r="AP5" s="164">
        <v>4.38</v>
      </c>
      <c r="AQ5" s="156">
        <v>0</v>
      </c>
      <c r="AS5" s="156">
        <v>30</v>
      </c>
      <c r="AT5" s="156">
        <v>166</v>
      </c>
      <c r="AU5" s="156">
        <v>5.5333333333333332</v>
      </c>
      <c r="AV5" s="156">
        <v>0</v>
      </c>
      <c r="AW5" s="161" t="s">
        <v>413</v>
      </c>
      <c r="AX5" s="156">
        <f>INDEX(Goalies!$I$2:$I$18,MATCH(D5,Goalies!$H$2:$H$18,0))</f>
        <v>11</v>
      </c>
      <c r="AY5" s="156">
        <f>INDEX(Goalies!$J$2:$J$18,MATCH(D5,Goalies!$H$2:$H$18,0))</f>
        <v>39</v>
      </c>
      <c r="AZ5" s="164">
        <f>AY5/AX5</f>
        <v>3.5454545454545454</v>
      </c>
      <c r="BA5" s="156">
        <f>INDEX(Goalies!$L$2:$L$18,MATCH(D5,Goalies!$H$2:$H$18,0))</f>
        <v>1</v>
      </c>
    </row>
    <row r="6" spans="1:53" s="7" customFormat="1" x14ac:dyDescent="0.25">
      <c r="A6" s="32"/>
      <c r="B6" s="143">
        <v>8013</v>
      </c>
      <c r="C6" s="33" t="s">
        <v>199</v>
      </c>
      <c r="D6" s="33" t="s">
        <v>200</v>
      </c>
      <c r="E6" s="62">
        <f t="shared" si="0"/>
        <v>152.2982456140351</v>
      </c>
      <c r="F6" s="112">
        <f t="shared" si="1"/>
        <v>673</v>
      </c>
      <c r="G6" s="87">
        <f t="shared" si="3"/>
        <v>4.4189609491994011</v>
      </c>
      <c r="H6" s="70">
        <f t="shared" si="2"/>
        <v>1</v>
      </c>
      <c r="I6" s="45" t="s">
        <v>183</v>
      </c>
      <c r="J6" s="7">
        <v>25</v>
      </c>
      <c r="K6" s="7">
        <v>114</v>
      </c>
      <c r="L6" s="60">
        <f>K6/J6</f>
        <v>4.5599999999999996</v>
      </c>
      <c r="M6" s="112">
        <v>0</v>
      </c>
      <c r="N6" s="45" t="s">
        <v>339</v>
      </c>
      <c r="O6" s="110">
        <v>30</v>
      </c>
      <c r="P6" s="110">
        <v>134</v>
      </c>
      <c r="Q6" s="11">
        <f>P6/O6</f>
        <v>4.4666666666666668</v>
      </c>
      <c r="R6" s="112">
        <v>0</v>
      </c>
      <c r="S6" s="45" t="s">
        <v>183</v>
      </c>
      <c r="T6" s="110">
        <v>21</v>
      </c>
      <c r="U6" s="110">
        <v>97</v>
      </c>
      <c r="V6" s="11">
        <f>U6/T6</f>
        <v>4.6190476190476186</v>
      </c>
      <c r="W6" s="110">
        <v>0</v>
      </c>
      <c r="X6" s="92" t="s">
        <v>183</v>
      </c>
      <c r="Y6" s="44">
        <v>20</v>
      </c>
      <c r="Z6" s="110">
        <v>70</v>
      </c>
      <c r="AA6" s="87">
        <v>3.5</v>
      </c>
      <c r="AB6" s="81">
        <v>0</v>
      </c>
      <c r="AC6" s="92" t="s">
        <v>183</v>
      </c>
      <c r="AD6" s="44">
        <v>20.298245614035089</v>
      </c>
      <c r="AE6" s="110">
        <v>105</v>
      </c>
      <c r="AF6" s="87">
        <v>5.1728608470181499</v>
      </c>
      <c r="AG6" s="81">
        <v>0</v>
      </c>
      <c r="AH6" s="7" t="s">
        <v>412</v>
      </c>
      <c r="AI6" s="110">
        <v>16</v>
      </c>
      <c r="AJ6" s="110">
        <v>74</v>
      </c>
      <c r="AK6" s="87">
        <v>4.625</v>
      </c>
      <c r="AL6" s="81">
        <v>0</v>
      </c>
      <c r="AM6" s="156" t="s">
        <v>412</v>
      </c>
      <c r="AN6" s="156">
        <v>20</v>
      </c>
      <c r="AO6" s="156">
        <v>79</v>
      </c>
      <c r="AP6" s="164">
        <v>3.95</v>
      </c>
      <c r="AQ6" s="156">
        <v>1</v>
      </c>
      <c r="AR6" s="161" t="s">
        <v>412</v>
      </c>
      <c r="AS6" s="156">
        <v>19</v>
      </c>
      <c r="AT6" s="156">
        <v>72</v>
      </c>
      <c r="AU6" s="156">
        <v>3.7894736842105261</v>
      </c>
      <c r="AV6" s="156">
        <v>0</v>
      </c>
      <c r="AW6" s="161"/>
      <c r="AX6" s="156"/>
      <c r="AY6" s="156"/>
      <c r="AZ6" s="164"/>
      <c r="BA6" s="156"/>
    </row>
    <row r="7" spans="1:53" x14ac:dyDescent="0.25">
      <c r="B7" s="143">
        <v>5020</v>
      </c>
      <c r="C7" s="33" t="s">
        <v>359</v>
      </c>
      <c r="D7" s="33" t="s">
        <v>360</v>
      </c>
      <c r="E7" s="62">
        <f t="shared" si="0"/>
        <v>58.82</v>
      </c>
      <c r="F7" s="112">
        <f t="shared" si="1"/>
        <v>301</v>
      </c>
      <c r="G7" s="87">
        <f t="shared" si="3"/>
        <v>5.1173070384223056</v>
      </c>
      <c r="H7" s="70">
        <f t="shared" si="2"/>
        <v>2</v>
      </c>
      <c r="M7" s="112"/>
      <c r="Q7" s="109"/>
      <c r="R7" s="6"/>
      <c r="V7" s="109"/>
      <c r="X7" s="92"/>
      <c r="AC7" s="93" t="s">
        <v>118</v>
      </c>
      <c r="AD7" s="44">
        <v>23</v>
      </c>
      <c r="AE7" s="110">
        <v>106</v>
      </c>
      <c r="AF7" s="87">
        <v>4.6086956521739131</v>
      </c>
      <c r="AG7" s="81">
        <v>1</v>
      </c>
      <c r="AH7" t="s">
        <v>38</v>
      </c>
      <c r="AI7" s="110">
        <v>24</v>
      </c>
      <c r="AJ7" s="110">
        <v>127</v>
      </c>
      <c r="AK7" s="87">
        <v>5.291666666666667</v>
      </c>
      <c r="AL7" s="81">
        <v>1</v>
      </c>
      <c r="AM7" s="156" t="s">
        <v>38</v>
      </c>
      <c r="AN7" s="156">
        <v>11.82</v>
      </c>
      <c r="AO7" s="156">
        <v>68</v>
      </c>
      <c r="AP7" s="164">
        <v>5.75</v>
      </c>
      <c r="AQ7" s="156">
        <v>0</v>
      </c>
      <c r="AW7" s="161"/>
      <c r="AX7" s="156"/>
      <c r="AY7" s="156"/>
      <c r="BA7" s="156"/>
    </row>
    <row r="8" spans="1:53" x14ac:dyDescent="0.25">
      <c r="B8" s="143">
        <v>6009</v>
      </c>
      <c r="C8" s="33" t="s">
        <v>160</v>
      </c>
      <c r="D8" s="33" t="s">
        <v>63</v>
      </c>
      <c r="E8" s="62">
        <f t="shared" si="0"/>
        <v>108.99105263157895</v>
      </c>
      <c r="F8" s="112">
        <f t="shared" si="1"/>
        <v>557</v>
      </c>
      <c r="G8" s="87">
        <f t="shared" si="3"/>
        <v>5.1105112442836926</v>
      </c>
      <c r="H8" s="70">
        <f t="shared" si="2"/>
        <v>0</v>
      </c>
      <c r="M8" s="112"/>
      <c r="Q8" s="87"/>
      <c r="R8" s="112"/>
      <c r="V8" s="87"/>
      <c r="X8" s="92" t="s">
        <v>139</v>
      </c>
      <c r="Y8" s="44">
        <v>28.771929824561404</v>
      </c>
      <c r="Z8" s="110">
        <v>167</v>
      </c>
      <c r="AA8" s="87">
        <v>5.8042682926829263</v>
      </c>
      <c r="AB8" s="81">
        <v>0</v>
      </c>
      <c r="AC8" s="107" t="s">
        <v>139</v>
      </c>
      <c r="AD8" s="44">
        <v>22.649122807017545</v>
      </c>
      <c r="AE8" s="110">
        <v>107</v>
      </c>
      <c r="AF8" s="87">
        <v>4.7242447714949654</v>
      </c>
      <c r="AG8" s="81">
        <v>0</v>
      </c>
      <c r="AH8" s="109" t="s">
        <v>139</v>
      </c>
      <c r="AI8" s="110">
        <v>26</v>
      </c>
      <c r="AJ8" s="110">
        <v>122</v>
      </c>
      <c r="AK8" s="87">
        <v>4.6923076923076925</v>
      </c>
      <c r="AL8" s="81">
        <v>0</v>
      </c>
      <c r="AM8" s="156" t="s">
        <v>139</v>
      </c>
      <c r="AN8" s="156">
        <v>20.57</v>
      </c>
      <c r="AO8" s="156">
        <v>115</v>
      </c>
      <c r="AP8" s="164">
        <v>5.59</v>
      </c>
      <c r="AQ8" s="156">
        <v>0</v>
      </c>
      <c r="AS8" s="156">
        <v>19</v>
      </c>
      <c r="AT8" s="156">
        <v>101</v>
      </c>
      <c r="AU8" s="156">
        <v>5.3157894736842106</v>
      </c>
      <c r="AV8" s="156">
        <v>1</v>
      </c>
      <c r="AW8" s="161" t="s">
        <v>139</v>
      </c>
      <c r="AX8" s="156">
        <f>INDEX(Goalies!$I$2:$I$18,MATCH(D8,Goalies!$H$2:$H$18,0))</f>
        <v>11</v>
      </c>
      <c r="AY8" s="156">
        <f>INDEX(Goalies!$J$2:$J$18,MATCH(D8,Goalies!$H$2:$H$18,0))</f>
        <v>46</v>
      </c>
      <c r="AZ8" s="164">
        <f>AY8/AX8</f>
        <v>4.1818181818181817</v>
      </c>
      <c r="BA8" s="156">
        <f>INDEX(Goalies!$L$2:$L$18,MATCH(D8,Goalies!$H$2:$H$18,0))</f>
        <v>0</v>
      </c>
    </row>
    <row r="9" spans="1:53" s="7" customFormat="1" x14ac:dyDescent="0.25">
      <c r="A9" s="32"/>
      <c r="B9" s="143">
        <v>7008</v>
      </c>
      <c r="C9" s="33" t="s">
        <v>181</v>
      </c>
      <c r="D9" s="33" t="s">
        <v>236</v>
      </c>
      <c r="E9" s="62">
        <f t="shared" si="0"/>
        <v>41</v>
      </c>
      <c r="F9" s="112">
        <f t="shared" si="1"/>
        <v>121</v>
      </c>
      <c r="G9" s="87">
        <f t="shared" si="3"/>
        <v>2.9512195121951219</v>
      </c>
      <c r="H9" s="70">
        <f t="shared" si="2"/>
        <v>5</v>
      </c>
      <c r="I9" s="45"/>
      <c r="L9" s="60"/>
      <c r="M9" s="112"/>
      <c r="N9" s="45"/>
      <c r="O9" s="32"/>
      <c r="P9" s="32"/>
      <c r="Q9" s="11"/>
      <c r="R9" s="112"/>
      <c r="S9" s="45" t="s">
        <v>271</v>
      </c>
      <c r="T9" s="32">
        <v>21</v>
      </c>
      <c r="U9" s="32">
        <v>73</v>
      </c>
      <c r="V9" s="11">
        <f>U9/T9</f>
        <v>3.4761904761904763</v>
      </c>
      <c r="W9" s="32">
        <v>3</v>
      </c>
      <c r="X9" s="92" t="s">
        <v>161</v>
      </c>
      <c r="Y9" s="44">
        <v>19</v>
      </c>
      <c r="Z9" s="110">
        <v>41</v>
      </c>
      <c r="AA9" s="87">
        <v>2.1578947368421053</v>
      </c>
      <c r="AB9" s="81">
        <v>2</v>
      </c>
      <c r="AC9" s="92" t="s">
        <v>161</v>
      </c>
      <c r="AD9" s="44">
        <v>1</v>
      </c>
      <c r="AE9" s="110">
        <v>7</v>
      </c>
      <c r="AF9" s="87">
        <v>7</v>
      </c>
      <c r="AG9" s="81">
        <v>0</v>
      </c>
      <c r="AI9" s="110"/>
      <c r="AJ9" s="110"/>
      <c r="AK9" s="87"/>
      <c r="AL9" s="81"/>
      <c r="AM9" s="156"/>
      <c r="AN9" s="156"/>
      <c r="AO9" s="156"/>
      <c r="AP9" s="164"/>
      <c r="AQ9" s="156"/>
      <c r="AR9" s="161"/>
      <c r="AS9" s="156"/>
      <c r="AT9" s="156"/>
      <c r="AU9" s="156"/>
      <c r="AV9" s="156"/>
      <c r="AW9" s="161"/>
      <c r="AX9" s="156"/>
      <c r="AY9" s="156"/>
      <c r="AZ9" s="164"/>
      <c r="BA9" s="156"/>
    </row>
    <row r="10" spans="1:53" x14ac:dyDescent="0.25">
      <c r="B10" s="143">
        <v>7019</v>
      </c>
      <c r="C10" s="33" t="s">
        <v>69</v>
      </c>
      <c r="D10" s="33" t="s">
        <v>358</v>
      </c>
      <c r="E10" s="62">
        <f t="shared" si="0"/>
        <v>4</v>
      </c>
      <c r="F10" s="112">
        <f t="shared" si="1"/>
        <v>6</v>
      </c>
      <c r="G10" s="87">
        <f t="shared" si="3"/>
        <v>1.5</v>
      </c>
      <c r="H10" s="70">
        <f t="shared" si="2"/>
        <v>0</v>
      </c>
      <c r="M10" s="112"/>
      <c r="Q10" s="84"/>
      <c r="R10" s="6"/>
      <c r="V10" s="84"/>
      <c r="X10" s="92"/>
      <c r="AC10" s="93" t="s">
        <v>161</v>
      </c>
      <c r="AD10" s="44">
        <v>4</v>
      </c>
      <c r="AE10" s="110">
        <v>6</v>
      </c>
      <c r="AF10" s="87">
        <v>1.5</v>
      </c>
      <c r="AG10" s="81">
        <v>0</v>
      </c>
      <c r="AM10" s="156"/>
      <c r="AN10" s="156"/>
      <c r="AO10" s="156"/>
      <c r="AP10" s="164"/>
      <c r="AQ10" s="156"/>
      <c r="AW10" s="161"/>
      <c r="AX10" s="156"/>
      <c r="AY10" s="156"/>
      <c r="BA10" s="156"/>
    </row>
    <row r="11" spans="1:53" s="7" customFormat="1" x14ac:dyDescent="0.25">
      <c r="A11" s="32"/>
      <c r="B11" s="143">
        <v>1011</v>
      </c>
      <c r="C11" s="33" t="s">
        <v>248</v>
      </c>
      <c r="D11" s="90" t="s">
        <v>9</v>
      </c>
      <c r="E11" s="62">
        <f t="shared" si="0"/>
        <v>33.981999999999999</v>
      </c>
      <c r="F11" s="112">
        <f t="shared" si="1"/>
        <v>149</v>
      </c>
      <c r="G11" s="87">
        <f t="shared" si="3"/>
        <v>4.3846742393031608</v>
      </c>
      <c r="H11" s="70">
        <f t="shared" si="2"/>
        <v>1</v>
      </c>
      <c r="I11" s="45"/>
      <c r="L11" s="60"/>
      <c r="M11" s="112"/>
      <c r="N11" s="45"/>
      <c r="O11" s="109"/>
      <c r="P11" s="109"/>
      <c r="Q11" s="11"/>
      <c r="R11" s="112"/>
      <c r="S11" s="45"/>
      <c r="T11" s="109"/>
      <c r="U11" s="109"/>
      <c r="V11" s="11"/>
      <c r="W11" s="109"/>
      <c r="X11" s="92" t="s">
        <v>38</v>
      </c>
      <c r="Y11" s="44">
        <v>21</v>
      </c>
      <c r="Z11" s="110">
        <v>76</v>
      </c>
      <c r="AA11" s="87">
        <v>3.6190476190476191</v>
      </c>
      <c r="AB11" s="81">
        <v>0</v>
      </c>
      <c r="AC11" s="93" t="s">
        <v>38</v>
      </c>
      <c r="AD11" s="44">
        <v>9</v>
      </c>
      <c r="AE11" s="110">
        <v>44</v>
      </c>
      <c r="AF11" s="87">
        <v>4.8888888888888893</v>
      </c>
      <c r="AG11" s="81">
        <v>1</v>
      </c>
      <c r="AH11" s="34"/>
      <c r="AI11" s="110"/>
      <c r="AJ11" s="110"/>
      <c r="AK11" s="87"/>
      <c r="AL11" s="81"/>
      <c r="AM11" s="156" t="s">
        <v>38</v>
      </c>
      <c r="AN11" s="156">
        <v>3.9820000000000002</v>
      </c>
      <c r="AO11" s="156">
        <v>29</v>
      </c>
      <c r="AP11" s="164">
        <v>7.28</v>
      </c>
      <c r="AQ11" s="156">
        <v>0</v>
      </c>
      <c r="AR11" s="161"/>
      <c r="AS11" s="156"/>
      <c r="AT11" s="156"/>
      <c r="AU11" s="156"/>
      <c r="AV11" s="156"/>
      <c r="AW11" s="161"/>
      <c r="AX11" s="156"/>
      <c r="AY11" s="156"/>
      <c r="AZ11" s="164"/>
      <c r="BA11" s="156"/>
    </row>
    <row r="12" spans="1:53" x14ac:dyDescent="0.25">
      <c r="B12" s="143">
        <v>5006</v>
      </c>
      <c r="C12" s="33" t="s">
        <v>51</v>
      </c>
      <c r="D12" s="90" t="s">
        <v>80</v>
      </c>
      <c r="E12" s="62">
        <f t="shared" si="0"/>
        <v>195</v>
      </c>
      <c r="F12" s="112">
        <f t="shared" si="1"/>
        <v>759</v>
      </c>
      <c r="G12" s="87">
        <f t="shared" si="3"/>
        <v>3.8923076923076922</v>
      </c>
      <c r="H12" s="70">
        <f t="shared" si="2"/>
        <v>8</v>
      </c>
      <c r="I12" s="45" t="s">
        <v>118</v>
      </c>
      <c r="J12">
        <v>29</v>
      </c>
      <c r="K12">
        <v>120</v>
      </c>
      <c r="L12" s="60">
        <f>K12/J12</f>
        <v>4.1379310344827589</v>
      </c>
      <c r="M12" s="112">
        <v>0</v>
      </c>
      <c r="N12" s="45" t="s">
        <v>337</v>
      </c>
      <c r="O12" s="85">
        <v>32</v>
      </c>
      <c r="P12" s="85">
        <v>156</v>
      </c>
      <c r="Q12" s="11">
        <f>P12/O12</f>
        <v>4.875</v>
      </c>
      <c r="R12" s="112">
        <v>0</v>
      </c>
      <c r="S12" s="45" t="s">
        <v>118</v>
      </c>
      <c r="T12" s="85">
        <v>25</v>
      </c>
      <c r="U12" s="85">
        <v>123</v>
      </c>
      <c r="V12" s="11">
        <f>U12/T12</f>
        <v>4.92</v>
      </c>
      <c r="W12" s="85">
        <v>0</v>
      </c>
      <c r="X12" s="92" t="s">
        <v>118</v>
      </c>
      <c r="Y12" s="44">
        <v>28</v>
      </c>
      <c r="Z12" s="110">
        <v>94</v>
      </c>
      <c r="AA12" s="87">
        <v>3.3571428571428572</v>
      </c>
      <c r="AB12" s="81">
        <v>4</v>
      </c>
      <c r="AC12" s="93" t="s">
        <v>118</v>
      </c>
      <c r="AD12" s="44">
        <v>4</v>
      </c>
      <c r="AE12" s="110">
        <v>20</v>
      </c>
      <c r="AF12" s="87">
        <v>5</v>
      </c>
      <c r="AG12" s="81">
        <v>0</v>
      </c>
      <c r="AH12" t="s">
        <v>118</v>
      </c>
      <c r="AI12" s="110">
        <v>28</v>
      </c>
      <c r="AJ12" s="110">
        <v>103</v>
      </c>
      <c r="AK12" s="87">
        <v>3.6785714285714284</v>
      </c>
      <c r="AL12" s="81">
        <v>2</v>
      </c>
      <c r="AM12" s="156" t="s">
        <v>118</v>
      </c>
      <c r="AN12" s="156">
        <v>31</v>
      </c>
      <c r="AO12" s="156">
        <v>82</v>
      </c>
      <c r="AP12" s="164">
        <v>2.65</v>
      </c>
      <c r="AQ12" s="156">
        <v>2</v>
      </c>
      <c r="AS12" s="156">
        <v>29</v>
      </c>
      <c r="AT12" s="156">
        <v>95</v>
      </c>
      <c r="AU12" s="156">
        <v>3.2758620689655173</v>
      </c>
      <c r="AV12" s="156">
        <v>3</v>
      </c>
      <c r="AW12" s="161" t="s">
        <v>118</v>
      </c>
      <c r="AX12" s="156">
        <f>INDEX(Goalies!$I$2:$I$18,MATCH(D12,Goalies!$H$2:$H$18,0))</f>
        <v>18</v>
      </c>
      <c r="AY12" s="156">
        <f>INDEX(Goalies!$J$2:$J$18,MATCH(D12,Goalies!$H$2:$H$18,0))</f>
        <v>61</v>
      </c>
      <c r="AZ12" s="164">
        <f>AY12/AX12</f>
        <v>3.3888888888888888</v>
      </c>
      <c r="BA12" s="156">
        <f>INDEX(Goalies!$L$2:$L$18,MATCH(D12,Goalies!$H$2:$H$18,0))</f>
        <v>0</v>
      </c>
    </row>
    <row r="13" spans="1:53" s="7" customFormat="1" x14ac:dyDescent="0.25">
      <c r="A13" s="32" t="s">
        <v>333</v>
      </c>
      <c r="B13" s="143">
        <v>5014</v>
      </c>
      <c r="C13" s="56" t="s">
        <v>74</v>
      </c>
      <c r="D13" s="58" t="s">
        <v>134</v>
      </c>
      <c r="E13" s="62">
        <f t="shared" si="0"/>
        <v>1</v>
      </c>
      <c r="F13" s="112">
        <f t="shared" si="1"/>
        <v>6</v>
      </c>
      <c r="G13" s="87">
        <f t="shared" si="3"/>
        <v>6</v>
      </c>
      <c r="H13" s="70">
        <f t="shared" si="2"/>
        <v>0</v>
      </c>
      <c r="I13" s="45"/>
      <c r="L13" s="60"/>
      <c r="M13" s="112"/>
      <c r="N13" s="45"/>
      <c r="Q13" s="11"/>
      <c r="R13" s="112"/>
      <c r="S13" s="45"/>
      <c r="V13" s="11"/>
      <c r="X13" s="92" t="s">
        <v>118</v>
      </c>
      <c r="Y13" s="44">
        <v>1</v>
      </c>
      <c r="Z13" s="110">
        <v>6</v>
      </c>
      <c r="AA13" s="87">
        <v>6</v>
      </c>
      <c r="AB13" s="81">
        <v>0</v>
      </c>
      <c r="AC13" s="93"/>
      <c r="AD13" s="44"/>
      <c r="AE13" s="110"/>
      <c r="AF13" s="87"/>
      <c r="AG13" s="81"/>
      <c r="AI13" s="110"/>
      <c r="AJ13" s="110"/>
      <c r="AK13" s="87"/>
      <c r="AL13" s="81"/>
      <c r="AM13" s="156"/>
      <c r="AN13" s="156"/>
      <c r="AO13" s="156"/>
      <c r="AP13" s="164"/>
      <c r="AQ13" s="156"/>
      <c r="AR13" s="161"/>
      <c r="AS13" s="156"/>
      <c r="AT13" s="156"/>
      <c r="AU13" s="156"/>
      <c r="AV13" s="156"/>
      <c r="AW13" s="92"/>
      <c r="AX13" s="156"/>
      <c r="AY13" s="156"/>
      <c r="AZ13" s="164"/>
      <c r="BA13" s="156"/>
    </row>
    <row r="14" spans="1:53" x14ac:dyDescent="0.25">
      <c r="B14" s="143">
        <v>7006</v>
      </c>
      <c r="C14" s="33" t="s">
        <v>41</v>
      </c>
      <c r="D14" s="33" t="s">
        <v>164</v>
      </c>
      <c r="E14" s="62">
        <f t="shared" si="0"/>
        <v>38</v>
      </c>
      <c r="F14" s="112">
        <f t="shared" si="1"/>
        <v>186</v>
      </c>
      <c r="G14" s="87">
        <f t="shared" si="3"/>
        <v>4.8947368421052628</v>
      </c>
      <c r="H14" s="70">
        <f t="shared" si="2"/>
        <v>1</v>
      </c>
      <c r="I14" s="45" t="s">
        <v>271</v>
      </c>
      <c r="J14">
        <v>25</v>
      </c>
      <c r="K14">
        <v>132</v>
      </c>
      <c r="L14" s="60">
        <f>K14/J14</f>
        <v>5.28</v>
      </c>
      <c r="M14" s="112">
        <v>1</v>
      </c>
      <c r="Q14" s="11"/>
      <c r="R14" s="112"/>
      <c r="V14" s="11"/>
      <c r="X14" s="92" t="s">
        <v>161</v>
      </c>
      <c r="Y14" s="44">
        <v>1</v>
      </c>
      <c r="Z14" s="110">
        <v>4</v>
      </c>
      <c r="AA14" s="87">
        <v>4</v>
      </c>
      <c r="AB14" s="81">
        <v>0</v>
      </c>
      <c r="AC14" s="93" t="s">
        <v>161</v>
      </c>
      <c r="AD14" s="44">
        <v>10</v>
      </c>
      <c r="AE14" s="110">
        <v>37</v>
      </c>
      <c r="AF14" s="87">
        <v>3.7</v>
      </c>
      <c r="AG14" s="81">
        <v>0</v>
      </c>
      <c r="AH14" s="34" t="s">
        <v>392</v>
      </c>
      <c r="AI14" s="110">
        <v>1</v>
      </c>
      <c r="AJ14" s="110">
        <v>7</v>
      </c>
      <c r="AK14" s="87">
        <v>7</v>
      </c>
      <c r="AL14" s="81">
        <v>0</v>
      </c>
      <c r="AM14" s="156"/>
      <c r="AN14" s="156">
        <v>1</v>
      </c>
      <c r="AO14" s="156">
        <v>6</v>
      </c>
      <c r="AP14" s="164">
        <v>6</v>
      </c>
      <c r="AQ14" s="156">
        <v>0</v>
      </c>
      <c r="AS14" s="156">
        <v>4</v>
      </c>
      <c r="AT14" s="156">
        <v>19</v>
      </c>
      <c r="AU14" s="156">
        <v>4.75</v>
      </c>
      <c r="AV14" s="156">
        <v>0</v>
      </c>
      <c r="AX14" s="156"/>
      <c r="AY14" s="156"/>
      <c r="BA14" s="156"/>
    </row>
    <row r="15" spans="1:53" x14ac:dyDescent="0.25">
      <c r="A15" s="32" t="s">
        <v>333</v>
      </c>
      <c r="B15" s="143">
        <v>8001</v>
      </c>
      <c r="C15" s="90" t="s">
        <v>196</v>
      </c>
      <c r="D15" s="58" t="s">
        <v>197</v>
      </c>
      <c r="E15" s="62">
        <f t="shared" si="0"/>
        <v>49.350877192982459</v>
      </c>
      <c r="F15" s="112">
        <f t="shared" si="1"/>
        <v>250</v>
      </c>
      <c r="G15" s="87">
        <f t="shared" si="3"/>
        <v>5.06576608602915</v>
      </c>
      <c r="H15" s="70">
        <f t="shared" si="2"/>
        <v>1</v>
      </c>
      <c r="M15" s="112"/>
      <c r="Q15" s="11"/>
      <c r="R15" s="112"/>
      <c r="V15" s="11"/>
      <c r="X15" s="45" t="s">
        <v>183</v>
      </c>
      <c r="Y15" s="44">
        <v>3.7017543859649122</v>
      </c>
      <c r="Z15" s="110">
        <v>23</v>
      </c>
      <c r="AA15" s="87">
        <v>6.2132701421800949</v>
      </c>
      <c r="AB15" s="81">
        <v>0</v>
      </c>
      <c r="AC15" s="121" t="s">
        <v>183</v>
      </c>
      <c r="AD15" s="44">
        <v>9.7017543859649127</v>
      </c>
      <c r="AE15" s="110">
        <v>44</v>
      </c>
      <c r="AF15" s="87">
        <v>4.5352622061482819</v>
      </c>
      <c r="AG15" s="81">
        <v>0</v>
      </c>
      <c r="AH15" s="34" t="s">
        <v>392</v>
      </c>
      <c r="AI15" s="110">
        <v>11.947368421052632</v>
      </c>
      <c r="AJ15" s="110">
        <v>56</v>
      </c>
      <c r="AK15" s="87">
        <v>4.6872246696035242</v>
      </c>
      <c r="AL15" s="81">
        <v>0</v>
      </c>
      <c r="AM15" s="156"/>
      <c r="AN15" s="156">
        <v>11</v>
      </c>
      <c r="AO15" s="156">
        <v>41</v>
      </c>
      <c r="AP15" s="164">
        <v>3.73</v>
      </c>
      <c r="AQ15" s="156">
        <v>1</v>
      </c>
      <c r="AS15" s="156">
        <v>13.035087719298245</v>
      </c>
      <c r="AT15" s="156">
        <v>53</v>
      </c>
      <c r="AU15" s="156">
        <v>4.0659488559892329</v>
      </c>
      <c r="AV15" s="156">
        <v>1</v>
      </c>
      <c r="AX15" s="156">
        <f>INDEX(Goalies!$I$2:$I$18,MATCH(D15,Goalies!$H$2:$H$18,0))</f>
        <v>13</v>
      </c>
      <c r="AY15" s="156">
        <f>INDEX(Goalies!$J$2:$J$18,MATCH(D15,Goalies!$H$2:$H$18,0))</f>
        <v>86</v>
      </c>
      <c r="AZ15" s="164">
        <f>AY15/AX15</f>
        <v>6.615384615384615</v>
      </c>
      <c r="BA15" s="156">
        <f>INDEX(Goalies!$L$2:$L$18,MATCH(D15,Goalies!$H$2:$H$18,0))</f>
        <v>0</v>
      </c>
    </row>
    <row r="16" spans="1:53" s="7" customFormat="1" x14ac:dyDescent="0.25">
      <c r="A16" s="32" t="s">
        <v>333</v>
      </c>
      <c r="B16" s="142"/>
      <c r="C16" s="90" t="s">
        <v>53</v>
      </c>
      <c r="D16" s="57" t="s">
        <v>237</v>
      </c>
      <c r="E16" s="62">
        <f t="shared" si="0"/>
        <v>28.728070175438596</v>
      </c>
      <c r="F16" s="112">
        <f t="shared" si="1"/>
        <v>126</v>
      </c>
      <c r="G16" s="87">
        <f t="shared" si="3"/>
        <v>4.3859541984732822</v>
      </c>
      <c r="H16" s="70">
        <f t="shared" si="2"/>
        <v>2</v>
      </c>
      <c r="I16" s="45"/>
      <c r="L16" s="60"/>
      <c r="M16" s="112"/>
      <c r="N16" s="45"/>
      <c r="Q16" s="11"/>
      <c r="R16" s="112"/>
      <c r="S16" s="45"/>
      <c r="V16" s="11"/>
      <c r="X16" s="136" t="s">
        <v>392</v>
      </c>
      <c r="Y16" s="44">
        <v>14.228070175438596</v>
      </c>
      <c r="Z16" s="110">
        <v>49</v>
      </c>
      <c r="AA16" s="87">
        <v>3.4438964241676944</v>
      </c>
      <c r="AB16" s="81">
        <v>2</v>
      </c>
      <c r="AC16" s="115" t="s">
        <v>392</v>
      </c>
      <c r="AD16" s="44">
        <v>10</v>
      </c>
      <c r="AE16" s="110">
        <v>50</v>
      </c>
      <c r="AF16" s="87">
        <v>5</v>
      </c>
      <c r="AG16" s="81">
        <v>0</v>
      </c>
      <c r="AH16" s="34" t="s">
        <v>392</v>
      </c>
      <c r="AI16" s="110">
        <v>3</v>
      </c>
      <c r="AJ16" s="110">
        <v>19</v>
      </c>
      <c r="AK16" s="87">
        <v>6.333333333333333</v>
      </c>
      <c r="AL16" s="81">
        <v>0</v>
      </c>
      <c r="AM16" s="156"/>
      <c r="AN16" s="156">
        <v>1.5</v>
      </c>
      <c r="AO16" s="156">
        <v>8</v>
      </c>
      <c r="AP16" s="164">
        <v>5.33</v>
      </c>
      <c r="AQ16" s="156">
        <v>0</v>
      </c>
      <c r="AR16" s="161"/>
      <c r="AS16" s="156">
        <v>1</v>
      </c>
      <c r="AT16" s="156">
        <v>6</v>
      </c>
      <c r="AU16" s="156">
        <v>6</v>
      </c>
      <c r="AV16" s="156">
        <v>0</v>
      </c>
      <c r="AW16" s="92"/>
      <c r="AX16" s="156"/>
      <c r="AY16" s="156"/>
      <c r="AZ16" s="164"/>
      <c r="BA16" s="156"/>
    </row>
    <row r="17" spans="1:53" s="7" customFormat="1" x14ac:dyDescent="0.25">
      <c r="A17" s="32"/>
      <c r="B17" s="143"/>
      <c r="C17" s="56" t="s">
        <v>305</v>
      </c>
      <c r="D17" s="33" t="s">
        <v>302</v>
      </c>
      <c r="E17" s="62">
        <f t="shared" si="0"/>
        <v>24</v>
      </c>
      <c r="F17" s="112">
        <f t="shared" si="1"/>
        <v>57</v>
      </c>
      <c r="G17" s="87">
        <f t="shared" si="3"/>
        <v>2.375</v>
      </c>
      <c r="H17" s="70">
        <f t="shared" si="2"/>
        <v>4</v>
      </c>
      <c r="I17" s="45" t="s">
        <v>39</v>
      </c>
      <c r="J17" s="7">
        <v>24</v>
      </c>
      <c r="K17" s="7">
        <v>57</v>
      </c>
      <c r="L17" s="60">
        <f>K17/J17</f>
        <v>2.375</v>
      </c>
      <c r="M17" s="112">
        <v>4</v>
      </c>
      <c r="N17" s="45"/>
      <c r="Q17" s="11"/>
      <c r="R17" s="112"/>
      <c r="S17" s="45"/>
      <c r="V17" s="11"/>
      <c r="X17" s="45"/>
      <c r="Y17" s="44"/>
      <c r="Z17" s="110"/>
      <c r="AA17" s="87"/>
      <c r="AB17" s="81"/>
      <c r="AC17" s="115"/>
      <c r="AD17" s="44"/>
      <c r="AE17" s="110"/>
      <c r="AF17" s="87"/>
      <c r="AG17" s="81"/>
      <c r="AI17" s="110"/>
      <c r="AJ17" s="110"/>
      <c r="AK17" s="87"/>
      <c r="AL17" s="81"/>
      <c r="AM17" s="156"/>
      <c r="AN17" s="156"/>
      <c r="AO17" s="156"/>
      <c r="AP17" s="164"/>
      <c r="AQ17" s="156"/>
      <c r="AR17" s="161"/>
      <c r="AS17" s="156"/>
      <c r="AT17" s="156"/>
      <c r="AU17" s="156"/>
      <c r="AV17" s="156"/>
      <c r="AW17" s="92"/>
      <c r="AX17" s="156"/>
      <c r="AY17" s="156"/>
      <c r="AZ17" s="164"/>
      <c r="BA17" s="156"/>
    </row>
    <row r="18" spans="1:53" s="7" customFormat="1" x14ac:dyDescent="0.25">
      <c r="A18" s="32"/>
      <c r="B18" s="143"/>
      <c r="C18" s="56" t="s">
        <v>196</v>
      </c>
      <c r="D18" s="90" t="s">
        <v>341</v>
      </c>
      <c r="E18" s="62">
        <f t="shared" si="0"/>
        <v>57</v>
      </c>
      <c r="F18" s="112">
        <f t="shared" si="1"/>
        <v>374</v>
      </c>
      <c r="G18" s="87">
        <f t="shared" si="3"/>
        <v>6.5614035087719298</v>
      </c>
      <c r="H18" s="70">
        <f t="shared" si="2"/>
        <v>0</v>
      </c>
      <c r="I18" s="45" t="s">
        <v>264</v>
      </c>
      <c r="J18" s="7">
        <v>24</v>
      </c>
      <c r="K18" s="7">
        <v>159</v>
      </c>
      <c r="L18" s="60">
        <f>K18/J18</f>
        <v>6.625</v>
      </c>
      <c r="M18" s="112">
        <v>0</v>
      </c>
      <c r="N18" s="45" t="s">
        <v>264</v>
      </c>
      <c r="O18" s="84">
        <v>33</v>
      </c>
      <c r="P18" s="84">
        <v>215</v>
      </c>
      <c r="Q18" s="11">
        <f>P18/O18</f>
        <v>6.5151515151515156</v>
      </c>
      <c r="R18" s="112">
        <v>0</v>
      </c>
      <c r="S18" s="45"/>
      <c r="T18" s="84"/>
      <c r="U18" s="84"/>
      <c r="V18" s="11"/>
      <c r="W18" s="84"/>
      <c r="X18" s="45"/>
      <c r="Y18" s="44"/>
      <c r="Z18" s="110"/>
      <c r="AA18" s="87"/>
      <c r="AB18" s="81"/>
      <c r="AC18" s="115"/>
      <c r="AD18" s="44"/>
      <c r="AE18" s="110"/>
      <c r="AF18" s="87"/>
      <c r="AG18" s="81"/>
      <c r="AI18" s="110"/>
      <c r="AJ18" s="110"/>
      <c r="AK18" s="87"/>
      <c r="AL18" s="81"/>
      <c r="AM18" s="156"/>
      <c r="AN18" s="156"/>
      <c r="AO18" s="156"/>
      <c r="AP18" s="164"/>
      <c r="AQ18" s="156"/>
      <c r="AR18" s="161"/>
      <c r="AS18" s="156"/>
      <c r="AT18" s="156"/>
      <c r="AU18" s="156"/>
      <c r="AV18" s="156"/>
      <c r="AW18" s="92"/>
      <c r="AX18" s="156"/>
      <c r="AY18" s="156"/>
      <c r="AZ18" s="164"/>
      <c r="BA18" s="156"/>
    </row>
    <row r="19" spans="1:53" s="7" customFormat="1" x14ac:dyDescent="0.25">
      <c r="A19" s="32"/>
      <c r="B19" s="143"/>
      <c r="C19" s="56" t="s">
        <v>289</v>
      </c>
      <c r="D19" s="90" t="s">
        <v>290</v>
      </c>
      <c r="E19" s="62">
        <f t="shared" si="0"/>
        <v>38</v>
      </c>
      <c r="F19" s="112">
        <f t="shared" si="1"/>
        <v>150</v>
      </c>
      <c r="G19" s="87">
        <f t="shared" si="3"/>
        <v>3.9473684210526314</v>
      </c>
      <c r="H19" s="70">
        <f t="shared" si="2"/>
        <v>2</v>
      </c>
      <c r="I19" s="45" t="s">
        <v>38</v>
      </c>
      <c r="J19" s="7">
        <v>28</v>
      </c>
      <c r="K19" s="7">
        <v>111</v>
      </c>
      <c r="L19" s="60">
        <f>K19/J19</f>
        <v>3.9642857142857144</v>
      </c>
      <c r="M19" s="112">
        <v>0</v>
      </c>
      <c r="N19" s="45"/>
      <c r="Q19" s="11"/>
      <c r="R19" s="112"/>
      <c r="S19" s="45"/>
      <c r="V19" s="87"/>
      <c r="X19" s="45"/>
      <c r="Y19" s="44"/>
      <c r="Z19" s="110"/>
      <c r="AA19" s="87"/>
      <c r="AB19" s="81"/>
      <c r="AC19" s="115"/>
      <c r="AD19" s="44"/>
      <c r="AE19" s="110"/>
      <c r="AF19" s="87"/>
      <c r="AG19" s="81"/>
      <c r="AI19" s="110"/>
      <c r="AJ19" s="110"/>
      <c r="AK19" s="87"/>
      <c r="AL19" s="81"/>
      <c r="AM19" s="156" t="s">
        <v>38</v>
      </c>
      <c r="AN19" s="156">
        <v>10</v>
      </c>
      <c r="AO19" s="156">
        <v>39</v>
      </c>
      <c r="AP19" s="164">
        <v>3.9</v>
      </c>
      <c r="AQ19" s="156">
        <v>2</v>
      </c>
      <c r="AR19" s="161"/>
      <c r="AS19" s="156">
        <v>28</v>
      </c>
      <c r="AT19" s="156">
        <v>136</v>
      </c>
      <c r="AU19" s="156">
        <v>4.8571428571428568</v>
      </c>
      <c r="AV19" s="156">
        <v>0</v>
      </c>
      <c r="AW19" s="92" t="s">
        <v>38</v>
      </c>
      <c r="AX19" s="156"/>
      <c r="AY19" s="156"/>
      <c r="AZ19" s="164"/>
      <c r="BA19" s="156"/>
    </row>
    <row r="20" spans="1:53" s="7" customFormat="1" x14ac:dyDescent="0.25">
      <c r="A20" s="32"/>
      <c r="B20" s="143"/>
      <c r="C20" s="84" t="s">
        <v>262</v>
      </c>
      <c r="D20" s="84" t="s">
        <v>263</v>
      </c>
      <c r="E20" s="62">
        <f t="shared" si="0"/>
        <v>22</v>
      </c>
      <c r="F20" s="112">
        <f t="shared" si="1"/>
        <v>62</v>
      </c>
      <c r="G20" s="87">
        <f t="shared" si="3"/>
        <v>2.8181818181818183</v>
      </c>
      <c r="H20" s="70">
        <f t="shared" si="2"/>
        <v>3</v>
      </c>
      <c r="I20" s="45"/>
      <c r="L20" s="60"/>
      <c r="M20" s="60"/>
      <c r="N20" s="45"/>
      <c r="O20" s="85"/>
      <c r="P20" s="85"/>
      <c r="Q20" s="11"/>
      <c r="R20" s="112"/>
      <c r="S20" s="45" t="s">
        <v>38</v>
      </c>
      <c r="T20" s="85">
        <v>22</v>
      </c>
      <c r="U20" s="85">
        <v>62</v>
      </c>
      <c r="V20" s="87">
        <f>U20/T20</f>
        <v>2.8181818181818183</v>
      </c>
      <c r="W20" s="85">
        <v>3</v>
      </c>
      <c r="X20" s="45"/>
      <c r="Y20" s="44"/>
      <c r="Z20" s="110"/>
      <c r="AA20" s="87"/>
      <c r="AB20" s="81"/>
      <c r="AC20" s="115"/>
      <c r="AD20" s="44"/>
      <c r="AE20" s="110"/>
      <c r="AF20" s="87"/>
      <c r="AG20" s="81"/>
      <c r="AI20" s="110"/>
      <c r="AJ20" s="110"/>
      <c r="AK20" s="87"/>
      <c r="AL20" s="81"/>
      <c r="AM20" s="156"/>
      <c r="AN20" s="156"/>
      <c r="AO20" s="156"/>
      <c r="AP20" s="164"/>
      <c r="AQ20" s="156"/>
      <c r="AR20" s="161"/>
      <c r="AS20" s="156"/>
      <c r="AT20" s="156"/>
      <c r="AU20" s="156"/>
      <c r="AV20" s="156"/>
      <c r="AW20" s="92"/>
      <c r="AX20" s="156"/>
      <c r="AY20" s="156"/>
      <c r="AZ20" s="164"/>
      <c r="BA20" s="156"/>
    </row>
    <row r="21" spans="1:53" x14ac:dyDescent="0.25">
      <c r="C21" s="56" t="s">
        <v>76</v>
      </c>
      <c r="D21" s="56" t="s">
        <v>338</v>
      </c>
      <c r="E21" s="62">
        <f t="shared" si="0"/>
        <v>33</v>
      </c>
      <c r="F21" s="112">
        <f t="shared" si="1"/>
        <v>85</v>
      </c>
      <c r="G21" s="87">
        <f t="shared" si="3"/>
        <v>2.5757575757575757</v>
      </c>
      <c r="H21" s="70">
        <f t="shared" si="2"/>
        <v>3</v>
      </c>
      <c r="N21" s="45" t="s">
        <v>271</v>
      </c>
      <c r="O21" s="7">
        <v>33</v>
      </c>
      <c r="P21" s="7">
        <v>85</v>
      </c>
      <c r="Q21" s="11">
        <f>P21/O21</f>
        <v>2.5757575757575757</v>
      </c>
      <c r="R21" s="112">
        <v>3</v>
      </c>
      <c r="AC21" s="115"/>
      <c r="AM21" s="156"/>
      <c r="AN21" s="156"/>
      <c r="AO21" s="156"/>
      <c r="AP21" s="164"/>
      <c r="AQ21" s="156"/>
      <c r="AX21" s="156"/>
      <c r="AY21" s="156"/>
      <c r="BA21" s="156"/>
    </row>
    <row r="22" spans="1:53" x14ac:dyDescent="0.25">
      <c r="C22" s="56" t="s">
        <v>24</v>
      </c>
      <c r="D22" s="56" t="s">
        <v>25</v>
      </c>
      <c r="E22" s="62">
        <f t="shared" si="0"/>
        <v>17</v>
      </c>
      <c r="F22" s="112">
        <f t="shared" si="1"/>
        <v>62</v>
      </c>
      <c r="G22" s="87">
        <f t="shared" si="3"/>
        <v>3.6470588235294117</v>
      </c>
      <c r="H22" s="70">
        <f t="shared" si="2"/>
        <v>0</v>
      </c>
      <c r="N22" s="45" t="s">
        <v>38</v>
      </c>
      <c r="O22" s="7">
        <v>17</v>
      </c>
      <c r="P22" s="7">
        <v>62</v>
      </c>
      <c r="Q22" s="87">
        <f>P22/O22</f>
        <v>3.6470588235294117</v>
      </c>
      <c r="R22" s="112">
        <v>0</v>
      </c>
      <c r="AC22" s="115"/>
      <c r="AM22" s="156"/>
      <c r="AN22" s="156"/>
      <c r="AO22" s="156"/>
      <c r="AP22" s="164"/>
      <c r="AQ22" s="156"/>
      <c r="AX22" s="156"/>
      <c r="AY22" s="156"/>
      <c r="BA22" s="156"/>
    </row>
    <row r="23" spans="1:53" x14ac:dyDescent="0.25">
      <c r="C23" s="33" t="s">
        <v>173</v>
      </c>
      <c r="D23" s="33" t="s">
        <v>340</v>
      </c>
      <c r="E23" s="62">
        <f t="shared" si="0"/>
        <v>10</v>
      </c>
      <c r="F23" s="112">
        <f t="shared" si="1"/>
        <v>47</v>
      </c>
      <c r="G23" s="87">
        <f t="shared" si="3"/>
        <v>4.7</v>
      </c>
      <c r="H23" s="70">
        <f t="shared" si="2"/>
        <v>0</v>
      </c>
      <c r="N23" s="45" t="s">
        <v>38</v>
      </c>
      <c r="O23" s="7">
        <v>10</v>
      </c>
      <c r="P23" s="7">
        <v>47</v>
      </c>
      <c r="Q23" s="87">
        <f>P23/O23</f>
        <v>4.7</v>
      </c>
      <c r="R23" s="112">
        <v>0</v>
      </c>
      <c r="AC23" s="115"/>
      <c r="AM23" s="156"/>
      <c r="AN23" s="156"/>
      <c r="AO23" s="156"/>
      <c r="AP23" s="164"/>
      <c r="AQ23" s="156"/>
      <c r="AX23" s="156"/>
      <c r="AY23" s="156"/>
      <c r="BA23" s="156"/>
    </row>
    <row r="24" spans="1:53" x14ac:dyDescent="0.25">
      <c r="C24" s="33" t="s">
        <v>95</v>
      </c>
      <c r="D24" s="33" t="s">
        <v>408</v>
      </c>
      <c r="E24" s="62">
        <f t="shared" si="0"/>
        <v>1</v>
      </c>
      <c r="F24" s="112">
        <f t="shared" si="1"/>
        <v>5</v>
      </c>
      <c r="G24" s="87">
        <f t="shared" si="3"/>
        <v>5</v>
      </c>
      <c r="H24" s="70">
        <f t="shared" si="2"/>
        <v>0</v>
      </c>
      <c r="AC24" s="115" t="s">
        <v>392</v>
      </c>
      <c r="AD24" s="44">
        <v>1</v>
      </c>
      <c r="AE24" s="110">
        <v>5</v>
      </c>
      <c r="AF24" s="87">
        <v>5</v>
      </c>
      <c r="AG24" s="81">
        <v>0</v>
      </c>
      <c r="AM24" s="156"/>
      <c r="AN24" s="156"/>
      <c r="AO24" s="156"/>
      <c r="AP24" s="164"/>
      <c r="AQ24" s="156"/>
      <c r="AX24" s="156"/>
      <c r="AY24" s="156"/>
      <c r="BA24" s="156"/>
    </row>
    <row r="25" spans="1:53" x14ac:dyDescent="0.25">
      <c r="C25" s="33" t="s">
        <v>409</v>
      </c>
      <c r="D25" s="33" t="s">
        <v>410</v>
      </c>
      <c r="E25" s="62">
        <f t="shared" si="0"/>
        <v>32.93</v>
      </c>
      <c r="F25" s="112">
        <f t="shared" si="1"/>
        <v>146</v>
      </c>
      <c r="G25" s="87">
        <f t="shared" si="3"/>
        <v>4.4336471302763441</v>
      </c>
      <c r="H25" s="70">
        <f t="shared" si="2"/>
        <v>1</v>
      </c>
      <c r="AH25" t="s">
        <v>161</v>
      </c>
      <c r="AI25" s="141">
        <v>23</v>
      </c>
      <c r="AJ25" s="141">
        <v>98</v>
      </c>
      <c r="AK25" s="87">
        <v>4.2608695652173916</v>
      </c>
      <c r="AL25" s="81">
        <v>0</v>
      </c>
      <c r="AM25" s="156" t="s">
        <v>161</v>
      </c>
      <c r="AN25" s="156">
        <v>9.93</v>
      </c>
      <c r="AO25" s="156">
        <v>48</v>
      </c>
      <c r="AP25" s="164">
        <v>4.83</v>
      </c>
      <c r="AQ25" s="156">
        <v>1</v>
      </c>
      <c r="AX25" s="156"/>
      <c r="AY25" s="156"/>
      <c r="BA25" s="156"/>
    </row>
    <row r="26" spans="1:53" x14ac:dyDescent="0.25">
      <c r="B26" s="144">
        <v>2020</v>
      </c>
      <c r="C26" s="33" t="s">
        <v>55</v>
      </c>
      <c r="D26" s="33" t="s">
        <v>406</v>
      </c>
      <c r="E26" s="62">
        <f t="shared" si="0"/>
        <v>12</v>
      </c>
      <c r="F26" s="112">
        <f t="shared" si="1"/>
        <v>63</v>
      </c>
      <c r="G26" s="87">
        <f t="shared" si="3"/>
        <v>5.25</v>
      </c>
      <c r="H26" s="70">
        <f t="shared" si="2"/>
        <v>0</v>
      </c>
      <c r="AH26" s="34" t="s">
        <v>392</v>
      </c>
      <c r="AI26" s="141">
        <v>1</v>
      </c>
      <c r="AJ26" s="141">
        <v>13</v>
      </c>
      <c r="AK26" s="87">
        <v>13</v>
      </c>
      <c r="AL26" s="81">
        <v>0</v>
      </c>
      <c r="AM26" s="159" t="s">
        <v>392</v>
      </c>
      <c r="AN26" s="156">
        <v>11</v>
      </c>
      <c r="AO26" s="156">
        <v>50</v>
      </c>
      <c r="AP26" s="164">
        <v>4.55</v>
      </c>
      <c r="AQ26" s="156">
        <v>0</v>
      </c>
      <c r="AX26" s="156"/>
      <c r="AY26" s="156"/>
      <c r="BA26" s="156"/>
    </row>
    <row r="27" spans="1:53" x14ac:dyDescent="0.25">
      <c r="C27" s="33" t="s">
        <v>69</v>
      </c>
      <c r="D27" s="33" t="s">
        <v>442</v>
      </c>
      <c r="E27" s="62">
        <f t="shared" si="0"/>
        <v>4.5</v>
      </c>
      <c r="F27" s="112">
        <f t="shared" si="1"/>
        <v>30</v>
      </c>
      <c r="G27" s="87">
        <f t="shared" si="3"/>
        <v>6.666666666666667</v>
      </c>
      <c r="H27" s="70">
        <f t="shared" si="2"/>
        <v>0</v>
      </c>
      <c r="AH27" s="34" t="s">
        <v>392</v>
      </c>
      <c r="AI27" s="141">
        <v>3</v>
      </c>
      <c r="AJ27" s="141">
        <v>26</v>
      </c>
      <c r="AK27" s="87">
        <v>8.6666666666666661</v>
      </c>
      <c r="AL27" s="81">
        <v>0</v>
      </c>
      <c r="AM27" s="159"/>
      <c r="AN27" s="156">
        <v>1.5</v>
      </c>
      <c r="AO27" s="156">
        <v>4</v>
      </c>
      <c r="AP27" s="164">
        <v>2.67</v>
      </c>
      <c r="AQ27" s="156">
        <v>0</v>
      </c>
      <c r="AX27" s="156"/>
      <c r="AY27" s="156"/>
      <c r="BA27" s="156"/>
    </row>
    <row r="28" spans="1:53" x14ac:dyDescent="0.25">
      <c r="B28" s="143">
        <v>4024</v>
      </c>
      <c r="C28" s="33" t="s">
        <v>445</v>
      </c>
      <c r="D28" s="33" t="s">
        <v>444</v>
      </c>
      <c r="E28" s="62">
        <f t="shared" si="0"/>
        <v>19</v>
      </c>
      <c r="F28" s="112">
        <f t="shared" si="1"/>
        <v>70</v>
      </c>
      <c r="G28" s="87">
        <f t="shared" si="3"/>
        <v>3.6842105263157894</v>
      </c>
      <c r="H28" s="70">
        <f t="shared" si="2"/>
        <v>1</v>
      </c>
      <c r="AH28" s="125" t="s">
        <v>413</v>
      </c>
      <c r="AI28" s="141">
        <v>19</v>
      </c>
      <c r="AJ28" s="141">
        <v>70</v>
      </c>
      <c r="AK28" s="87">
        <v>3.6842105263157894</v>
      </c>
      <c r="AL28" s="81">
        <v>1</v>
      </c>
      <c r="AM28" s="159"/>
      <c r="AN28" s="156"/>
      <c r="AO28" s="156"/>
      <c r="AP28" s="164"/>
      <c r="AQ28" s="156"/>
      <c r="AX28" s="156"/>
      <c r="AY28" s="156"/>
      <c r="BA28" s="156"/>
    </row>
    <row r="29" spans="1:53" x14ac:dyDescent="0.25">
      <c r="C29" s="33" t="s">
        <v>74</v>
      </c>
      <c r="D29" s="33" t="s">
        <v>447</v>
      </c>
      <c r="E29" s="62">
        <f t="shared" si="0"/>
        <v>12</v>
      </c>
      <c r="F29" s="112">
        <f t="shared" si="1"/>
        <v>64</v>
      </c>
      <c r="G29" s="87">
        <f t="shared" si="3"/>
        <v>5.333333333333333</v>
      </c>
      <c r="H29" s="70">
        <f t="shared" si="2"/>
        <v>0</v>
      </c>
      <c r="AH29" s="125" t="s">
        <v>392</v>
      </c>
      <c r="AI29" s="141">
        <v>2</v>
      </c>
      <c r="AJ29" s="141">
        <v>7</v>
      </c>
      <c r="AK29" s="87">
        <v>3.5</v>
      </c>
      <c r="AL29" s="81">
        <v>0</v>
      </c>
      <c r="AM29" s="159" t="s">
        <v>392</v>
      </c>
      <c r="AN29" s="156">
        <v>10</v>
      </c>
      <c r="AO29" s="156">
        <v>57</v>
      </c>
      <c r="AP29" s="164">
        <v>5.7</v>
      </c>
      <c r="AQ29" s="156">
        <v>0</v>
      </c>
      <c r="AX29" s="156"/>
      <c r="AY29" s="156"/>
      <c r="BA29" s="156"/>
    </row>
    <row r="30" spans="1:53" x14ac:dyDescent="0.25">
      <c r="B30" s="127">
        <v>8021</v>
      </c>
      <c r="C30" s="33" t="s">
        <v>403</v>
      </c>
      <c r="D30" s="120" t="s">
        <v>404</v>
      </c>
      <c r="E30" s="62">
        <f t="shared" si="0"/>
        <v>2</v>
      </c>
      <c r="F30" s="112">
        <f t="shared" si="1"/>
        <v>3</v>
      </c>
      <c r="G30" s="87">
        <f t="shared" si="3"/>
        <v>1.5</v>
      </c>
      <c r="H30" s="70">
        <f t="shared" si="2"/>
        <v>0</v>
      </c>
      <c r="AH30" s="125" t="s">
        <v>412</v>
      </c>
      <c r="AI30" s="141">
        <v>2</v>
      </c>
      <c r="AJ30" s="141">
        <v>3</v>
      </c>
      <c r="AK30" s="87">
        <v>1.5</v>
      </c>
      <c r="AL30" s="81">
        <v>0</v>
      </c>
      <c r="AM30" s="159"/>
      <c r="AN30" s="156"/>
      <c r="AO30" s="156"/>
      <c r="AP30" s="164"/>
      <c r="AQ30" s="156"/>
      <c r="AS30" s="156">
        <v>0.96491228070175439</v>
      </c>
      <c r="AT30" s="156">
        <v>3</v>
      </c>
      <c r="AU30" s="156">
        <v>3.1090909090909089</v>
      </c>
      <c r="AV30" s="156">
        <v>0</v>
      </c>
      <c r="AX30" s="156"/>
      <c r="AY30" s="156"/>
      <c r="BA30" s="156"/>
    </row>
    <row r="31" spans="1:53" x14ac:dyDescent="0.25">
      <c r="C31" s="33" t="s">
        <v>452</v>
      </c>
      <c r="D31" s="131" t="s">
        <v>453</v>
      </c>
      <c r="E31" s="62">
        <f t="shared" si="0"/>
        <v>2</v>
      </c>
      <c r="F31" s="112">
        <f t="shared" si="1"/>
        <v>6</v>
      </c>
      <c r="G31" s="87">
        <f t="shared" si="3"/>
        <v>3</v>
      </c>
      <c r="H31" s="70">
        <f t="shared" si="2"/>
        <v>1</v>
      </c>
      <c r="AH31" s="34" t="s">
        <v>392</v>
      </c>
      <c r="AI31" s="141">
        <v>2</v>
      </c>
      <c r="AJ31" s="141">
        <v>6</v>
      </c>
      <c r="AK31" s="87">
        <v>3</v>
      </c>
      <c r="AL31" s="81">
        <v>1</v>
      </c>
      <c r="AM31" s="159"/>
      <c r="AN31" s="156"/>
      <c r="AO31" s="156"/>
      <c r="AP31" s="164"/>
      <c r="AQ31" s="156"/>
      <c r="AX31" s="156"/>
      <c r="AY31" s="156"/>
      <c r="BA31" s="156"/>
    </row>
    <row r="32" spans="1:53" x14ac:dyDescent="0.25">
      <c r="C32" s="33" t="s">
        <v>10</v>
      </c>
      <c r="D32" s="137" t="s">
        <v>535</v>
      </c>
      <c r="E32" s="62">
        <f t="shared" si="0"/>
        <v>29.5</v>
      </c>
      <c r="F32" s="112">
        <f t="shared" si="1"/>
        <v>143</v>
      </c>
      <c r="G32" s="87">
        <f t="shared" si="3"/>
        <v>4.8474576271186445</v>
      </c>
      <c r="H32" s="70">
        <f t="shared" si="2"/>
        <v>1</v>
      </c>
      <c r="AM32" s="159" t="s">
        <v>392</v>
      </c>
      <c r="AN32" s="156">
        <v>14.5</v>
      </c>
      <c r="AO32" s="156">
        <v>77</v>
      </c>
      <c r="AP32" s="164">
        <v>5.31</v>
      </c>
      <c r="AQ32" s="156">
        <v>0</v>
      </c>
      <c r="AS32" s="156">
        <v>27</v>
      </c>
      <c r="AT32" s="156">
        <v>121</v>
      </c>
      <c r="AU32" s="156">
        <v>4.4814814814814818</v>
      </c>
      <c r="AV32" s="156">
        <v>0</v>
      </c>
      <c r="AX32" s="156">
        <f>INDEX(Goalies!$I$2:$I$18,MATCH(D32,Goalies!$H$2:$H$18,0))</f>
        <v>15</v>
      </c>
      <c r="AY32" s="156">
        <f>INDEX(Goalies!$J$2:$J$18,MATCH(D32,Goalies!$H$2:$H$18,0))</f>
        <v>66</v>
      </c>
      <c r="AZ32" s="164">
        <f>AY32/AX32</f>
        <v>4.4000000000000004</v>
      </c>
      <c r="BA32" s="156">
        <f>INDEX(Goalies!$L$2:$L$18,MATCH(D32,Goalies!$H$2:$H$18,0))</f>
        <v>1</v>
      </c>
    </row>
    <row r="33" spans="3:53" x14ac:dyDescent="0.25">
      <c r="C33" s="33" t="s">
        <v>131</v>
      </c>
      <c r="D33" s="33" t="s">
        <v>132</v>
      </c>
      <c r="E33" s="62">
        <f t="shared" si="0"/>
        <v>0</v>
      </c>
      <c r="F33" s="112">
        <f t="shared" si="1"/>
        <v>0</v>
      </c>
      <c r="G33" s="87" t="e">
        <f t="shared" si="3"/>
        <v>#DIV/0!</v>
      </c>
      <c r="H33" s="70">
        <f t="shared" si="2"/>
        <v>0</v>
      </c>
      <c r="AM33" s="159"/>
      <c r="AN33" s="156"/>
      <c r="AO33" s="156"/>
      <c r="AP33" s="164"/>
      <c r="AQ33" s="156"/>
      <c r="AX33" s="156"/>
      <c r="AY33" s="156"/>
      <c r="BA33" s="156"/>
    </row>
    <row r="34" spans="3:53" x14ac:dyDescent="0.25">
      <c r="D34" s="33" t="s">
        <v>630</v>
      </c>
      <c r="AM34" s="159"/>
      <c r="AN34" s="156"/>
      <c r="AO34" s="156"/>
      <c r="AP34" s="164"/>
      <c r="AQ34" s="156"/>
      <c r="AX34" s="156">
        <f>INDEX(Goalies!$I$2:$I$18,MATCH(D34,Goalies!$H$2:$H$18,0))</f>
        <v>13.842105263157896</v>
      </c>
      <c r="AY34" s="156">
        <f>INDEX(Goalies!$J$2:$J$18,MATCH(D34,Goalies!$H$2:$H$18,0))</f>
        <v>49</v>
      </c>
      <c r="AZ34" s="164">
        <f>AY34/AX34</f>
        <v>3.5399239543726235</v>
      </c>
      <c r="BA34" s="156">
        <f>INDEX(Goalies!$L$2:$L$18,MATCH(D34,Goalies!$H$2:$H$18,0))</f>
        <v>0</v>
      </c>
    </row>
    <row r="35" spans="3:53" x14ac:dyDescent="0.25">
      <c r="D35" s="33" t="s">
        <v>195</v>
      </c>
      <c r="AM35" s="159"/>
      <c r="AN35" s="156"/>
      <c r="AO35" s="156"/>
      <c r="AP35" s="164"/>
      <c r="AQ35" s="156"/>
      <c r="AX35" s="156">
        <f>INDEX(Goalies!$I$2:$I$18,MATCH(D35,Goalies!$H$2:$H$18,0))</f>
        <v>1</v>
      </c>
      <c r="AY35" s="156">
        <f>INDEX(Goalies!$J$2:$J$18,MATCH(D35,Goalies!$H$2:$H$18,0))</f>
        <v>4</v>
      </c>
      <c r="AZ35" s="164">
        <f>AY35/AX35</f>
        <v>4</v>
      </c>
      <c r="BA35" s="156">
        <f>INDEX(Goalies!$L$2:$L$18,MATCH(D35,Goalies!$H$2:$H$18,0))</f>
        <v>0</v>
      </c>
    </row>
    <row r="36" spans="3:53" x14ac:dyDescent="0.25">
      <c r="AM36" s="159"/>
      <c r="AN36" s="156"/>
      <c r="AO36" s="156"/>
      <c r="AP36" s="164"/>
      <c r="AQ36" s="156"/>
    </row>
    <row r="37" spans="3:53" x14ac:dyDescent="0.25">
      <c r="AM37" s="159"/>
      <c r="AN37" s="156"/>
      <c r="AO37" s="156"/>
      <c r="AP37" s="164"/>
      <c r="AQ37" s="156"/>
    </row>
  </sheetData>
  <sortState ref="A3:AG23">
    <sortCondition ref="AC3:AC23"/>
    <sortCondition ref="B3:B23"/>
  </sortState>
  <mergeCells count="11">
    <mergeCell ref="AW1:BA1"/>
    <mergeCell ref="AM1:AQ1"/>
    <mergeCell ref="AH1:AL1"/>
    <mergeCell ref="AC1:AG1"/>
    <mergeCell ref="A1:D1"/>
    <mergeCell ref="E1:H1"/>
    <mergeCell ref="S1:W1"/>
    <mergeCell ref="X1:AB1"/>
    <mergeCell ref="I1:M1"/>
    <mergeCell ref="N1:R1"/>
    <mergeCell ref="AR1:AV1"/>
  </mergeCells>
  <conditionalFormatting sqref="F2">
    <cfRule type="top10" dxfId="36" priority="62" rank="10"/>
  </conditionalFormatting>
  <conditionalFormatting sqref="H2">
    <cfRule type="top10" dxfId="35" priority="54" rank="10"/>
  </conditionalFormatting>
  <conditionalFormatting sqref="H2">
    <cfRule type="top10" dxfId="34" priority="55" rank="10"/>
  </conditionalFormatting>
  <conditionalFormatting sqref="I1:I2">
    <cfRule type="top10" dxfId="33" priority="2682" rank="10"/>
  </conditionalFormatting>
  <conditionalFormatting sqref="F2:G2 I1:I2">
    <cfRule type="top10" dxfId="32" priority="2683" rank="10"/>
  </conditionalFormatting>
  <conditionalFormatting sqref="S1:S2">
    <cfRule type="top10" dxfId="31" priority="42" rank="10"/>
  </conditionalFormatting>
  <conditionalFormatting sqref="V2:W2">
    <cfRule type="top10" dxfId="30" priority="36" rank="10"/>
  </conditionalFormatting>
  <conditionalFormatting sqref="X1:X2">
    <cfRule type="top10" dxfId="29" priority="34" rank="10"/>
  </conditionalFormatting>
  <conditionalFormatting sqref="AA2:AB2">
    <cfRule type="top10" dxfId="28" priority="28" rank="10"/>
  </conditionalFormatting>
  <conditionalFormatting sqref="E2:E1048576">
    <cfRule type="top10" dxfId="27" priority="27" rank="3"/>
  </conditionalFormatting>
  <conditionalFormatting sqref="G2:G1048576">
    <cfRule type="top10" dxfId="26" priority="26" bottom="1" rank="3"/>
  </conditionalFormatting>
  <conditionalFormatting sqref="H2:H1048576">
    <cfRule type="top10" dxfId="25" priority="25" rank="3"/>
  </conditionalFormatting>
  <conditionalFormatting sqref="N1:N2">
    <cfRule type="top10" dxfId="24" priority="24" rank="10"/>
  </conditionalFormatting>
  <conditionalFormatting sqref="P2:R2">
    <cfRule type="top10" dxfId="23" priority="2684" rank="10"/>
  </conditionalFormatting>
  <conditionalFormatting sqref="Q2:R2">
    <cfRule type="top10" dxfId="22" priority="2686" rank="10"/>
  </conditionalFormatting>
  <conditionalFormatting sqref="L2:M2">
    <cfRule type="top10" dxfId="21" priority="2691" rank="10"/>
  </conditionalFormatting>
  <conditionalFormatting sqref="F1:F1048576">
    <cfRule type="top10" dxfId="20" priority="19" rank="3"/>
  </conditionalFormatting>
  <conditionalFormatting sqref="K2:M2">
    <cfRule type="top10" dxfId="19" priority="3756" rank="10"/>
  </conditionalFormatting>
  <conditionalFormatting sqref="G2">
    <cfRule type="top10" dxfId="18" priority="3757" rank="10"/>
  </conditionalFormatting>
  <conditionalFormatting sqref="U2:W2">
    <cfRule type="top10" dxfId="17" priority="3758" rank="10"/>
  </conditionalFormatting>
  <conditionalFormatting sqref="Z2:AB2">
    <cfRule type="top10" dxfId="16" priority="3759" rank="10"/>
  </conditionalFormatting>
  <conditionalFormatting sqref="AC1:AC2">
    <cfRule type="top10" dxfId="15" priority="17" rank="10"/>
  </conditionalFormatting>
  <conditionalFormatting sqref="AF2:AG2">
    <cfRule type="top10" dxfId="14" priority="16" rank="10"/>
  </conditionalFormatting>
  <conditionalFormatting sqref="AE2:AG2">
    <cfRule type="top10" dxfId="13" priority="18" rank="10"/>
  </conditionalFormatting>
  <conditionalFormatting sqref="AH1:AH2">
    <cfRule type="top10" dxfId="12" priority="14" rank="10"/>
  </conditionalFormatting>
  <conditionalFormatting sqref="AK2:AL2">
    <cfRule type="top10" dxfId="11" priority="13" rank="10"/>
  </conditionalFormatting>
  <conditionalFormatting sqref="AJ2:AL2">
    <cfRule type="top10" dxfId="10" priority="15" rank="10"/>
  </conditionalFormatting>
  <conditionalFormatting sqref="AM2">
    <cfRule type="top10" dxfId="9" priority="11" rank="10"/>
  </conditionalFormatting>
  <conditionalFormatting sqref="B26">
    <cfRule type="duplicateValues" dxfId="8" priority="7"/>
  </conditionalFormatting>
  <conditionalFormatting sqref="AW2">
    <cfRule type="top10" dxfId="7" priority="5" rank="10"/>
  </conditionalFormatting>
  <conditionalFormatting sqref="AZ2:BA2">
    <cfRule type="top10" dxfId="6" priority="4" rank="10"/>
  </conditionalFormatting>
  <conditionalFormatting sqref="AY2:BA2">
    <cfRule type="top10" dxfId="5" priority="6" rank="10"/>
  </conditionalFormatting>
  <conditionalFormatting sqref="AR2">
    <cfRule type="top10" dxfId="4" priority="2" rank="10"/>
  </conditionalFormatting>
  <conditionalFormatting sqref="AU2:AV2">
    <cfRule type="top10" dxfId="3" priority="1" rank="10"/>
  </conditionalFormatting>
  <conditionalFormatting sqref="AT2:AV2">
    <cfRule type="top10" dxfId="2" priority="3" rank="10"/>
  </conditionalFormatting>
  <conditionalFormatting sqref="AP2:AQ2">
    <cfRule type="top10" dxfId="1" priority="6618" rank="10"/>
  </conditionalFormatting>
  <conditionalFormatting sqref="AO2:AQ2">
    <cfRule type="top10" dxfId="0" priority="6619" rank="10"/>
  </conditionalFormatting>
  <pageMargins left="0.7" right="0.7" top="0.75" bottom="0.75" header="0.3" footer="0.3"/>
  <pageSetup orientation="portrait" r:id="rId1"/>
  <ignoredErrors>
    <ignoredError sqref="G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Standings</vt:lpstr>
      <vt:lpstr>GameStats</vt:lpstr>
      <vt:lpstr>Penalty</vt:lpstr>
      <vt:lpstr>Goalies</vt:lpstr>
      <vt:lpstr>Aggregations</vt:lpstr>
      <vt:lpstr>PlayerTable</vt:lpstr>
      <vt:lpstr>AT Schedule</vt:lpstr>
      <vt:lpstr>Career</vt:lpstr>
      <vt:lpstr>CareerGoalie</vt:lpstr>
      <vt:lpstr>GameStats!Criteria</vt:lpstr>
    </vt:vector>
  </TitlesOfParts>
  <Company>State of Iowa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Hansen, Tony</dc:creator>
  <cp:lastModifiedBy>Hansen, Tony</cp:lastModifiedBy>
  <dcterms:created xsi:type="dcterms:W3CDTF">2012-11-27T18:45:19Z</dcterms:created>
  <dcterms:modified xsi:type="dcterms:W3CDTF">2018-02-23T21:38:27Z</dcterms:modified>
</cp:coreProperties>
</file>