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ciembre 2017" sheetId="1" state="visible" r:id="rId2"/>
    <sheet name="contabilidad" sheetId="2" state="visible" r:id="rId3"/>
  </sheets>
  <externalReferences>
    <externalReference r:id="rId4"/>
    <externalReference r:id="rId5"/>
  </externalReferences>
  <definedNames>
    <definedName function="false" hidden="false" localSheetId="1" name="_xlnm.Print_Area" vbProcedure="false">contabilidad!$B$1:$S$505</definedName>
    <definedName function="false" hidden="false" localSheetId="0" name="_xlnm.Print_Area" vbProcedure="false">'diciembre 2017'!$B$1:$S$493</definedName>
    <definedName function="false" hidden="false" localSheetId="0" name="_xlnm.Print_Area" vbProcedure="false">'diciembre 2017'!$B$1:$S$493</definedName>
    <definedName function="false" hidden="false" localSheetId="0" name="_xlnm.Print_Area_0" vbProcedure="false">'diciembre 2017'!$B$1:$S$493</definedName>
    <definedName function="false" hidden="false" localSheetId="1" name="_xlnm.Print_Area" vbProcedure="false">contabilidad!$B$1:$S$505</definedName>
    <definedName function="false" hidden="false" localSheetId="1" name="_xlnm.Print_Area_0" vbProcedure="false">contabilidad!$B$1:$S$505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297" authorId="0">
      <text>
        <r>
          <rPr>
            <b val="true"/>
            <sz val="26"/>
            <color rgb="FF000000"/>
            <rFont val="Tahoma"/>
            <family val="2"/>
            <charset val="1"/>
          </rPr>
          <t xml:space="preserve">INM-APY1:TRANSFERENCIA 508.47 A GEMTAURO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305" authorId="0">
      <text>
        <r>
          <rPr>
            <b val="true"/>
            <sz val="26"/>
            <color rgb="FF000000"/>
            <rFont val="Tahoma"/>
            <family val="2"/>
            <charset val="1"/>
          </rPr>
          <t xml:space="preserve">INM-APY1:TRANSFERENCIA 508.47 A GEMTAURO
</t>
        </r>
      </text>
    </comment>
  </commentList>
</comments>
</file>

<file path=xl/sharedStrings.xml><?xml version="1.0" encoding="utf-8"?>
<sst xmlns="http://schemas.openxmlformats.org/spreadsheetml/2006/main" count="2996" uniqueCount="1228">
  <si>
    <t xml:space="preserve">NOVIEMBRE 2017</t>
  </si>
  <si>
    <t xml:space="preserve">ESTADO DE DEUDORES NOVIEMBRE 2017</t>
  </si>
  <si>
    <t xml:space="preserve">CASA HABITACION</t>
  </si>
  <si>
    <t xml:space="preserve">ESTADO DE DEUDORES </t>
  </si>
  <si>
    <t xml:space="preserve">RECLASIFIACION Y COMPENSACION </t>
  </si>
  <si>
    <t xml:space="preserve">Nº</t>
  </si>
  <si>
    <t xml:space="preserve">APELLIDOS Y NOMBRES</t>
  </si>
  <si>
    <t xml:space="preserve">UBICACIÓN</t>
  </si>
  <si>
    <t xml:space="preserve">SALDO OTUBRE 2017</t>
  </si>
  <si>
    <t xml:space="preserve">COMPROMISOS</t>
  </si>
  <si>
    <t xml:space="preserve">PAGOS</t>
  </si>
  <si>
    <t xml:space="preserve">SALDO NOVIEMBRE 2017</t>
  </si>
  <si>
    <t xml:space="preserve">SOLES</t>
  </si>
  <si>
    <t xml:space="preserve">DOLARES</t>
  </si>
  <si>
    <t xml:space="preserve">FECHA</t>
  </si>
  <si>
    <t xml:space="preserve">MES</t>
  </si>
  <si>
    <t xml:space="preserve">SOLES </t>
  </si>
  <si>
    <t xml:space="preserve">ZUÑIGA PORTOCARRERO RAQUEL ZULEMA</t>
  </si>
  <si>
    <t xml:space="preserve">LA PAZ 503</t>
  </si>
  <si>
    <t xml:space="preserve">CAHUI SUPO ,JUAN EMILIANO</t>
  </si>
  <si>
    <t xml:space="preserve">LA PAZ 505</t>
  </si>
  <si>
    <t xml:space="preserve">08</t>
  </si>
  <si>
    <t xml:space="preserve">octubre 2017</t>
  </si>
  <si>
    <t xml:space="preserve">CORPORACION UNIVERSAL S.A.C.</t>
  </si>
  <si>
    <t xml:space="preserve">LA PAZ 507</t>
  </si>
  <si>
    <t xml:space="preserve">noviembre 2017</t>
  </si>
  <si>
    <t xml:space="preserve">SALCEDO PILA, BELEN </t>
  </si>
  <si>
    <t xml:space="preserve">LA PAZ 509</t>
  </si>
  <si>
    <t xml:space="preserve">10</t>
  </si>
  <si>
    <t xml:space="preserve">ARFINENGO FIGUEROA, PATRICIA </t>
  </si>
  <si>
    <t xml:space="preserve">LA PAZ 511 101 C</t>
  </si>
  <si>
    <t xml:space="preserve">23</t>
  </si>
  <si>
    <t xml:space="preserve">16/10 al 15/11/2017</t>
  </si>
  <si>
    <t xml:space="preserve">ECHEGARAY MUÑOZ, MARIO HUGO </t>
  </si>
  <si>
    <t xml:space="preserve">LA PAZ 511 102 C</t>
  </si>
  <si>
    <t xml:space="preserve">RECLASIFICACION  11 DIAS NOVIEMBRE 2016</t>
  </si>
  <si>
    <t xml:space="preserve">LINARES VILLANUEVA ROMULO RUBEN</t>
  </si>
  <si>
    <t xml:space="preserve">28</t>
  </si>
  <si>
    <t xml:space="preserve">diciembre 2017</t>
  </si>
  <si>
    <t xml:space="preserve">VELARDE HERRERA, MARIA ELENA JUDITH </t>
  </si>
  <si>
    <t xml:space="preserve">LA PAZ 511 103 C</t>
  </si>
  <si>
    <t xml:space="preserve">06</t>
  </si>
  <si>
    <t xml:space="preserve">GRUNDY LOPEZ RICARDO ENRIQUE</t>
  </si>
  <si>
    <t xml:space="preserve">16 nov. A 15 ene 2018</t>
  </si>
  <si>
    <t xml:space="preserve">LA PAZ 511 111 A</t>
  </si>
  <si>
    <t xml:space="preserve">MENDOZA CALACHUA OCTAVIO</t>
  </si>
  <si>
    <t xml:space="preserve">LA PAZ 511 112 A</t>
  </si>
  <si>
    <t xml:space="preserve">BEGAZO TAPIA, BEATRIZ MARCELA </t>
  </si>
  <si>
    <t xml:space="preserve">LA PAZ 511 121 B</t>
  </si>
  <si>
    <t xml:space="preserve">02,29</t>
  </si>
  <si>
    <t xml:space="preserve">octubre 2017 y noviembre 2017 cm 959.32</t>
  </si>
  <si>
    <t xml:space="preserve">CARDENAS PANUERA, SANDRA MARISOL </t>
  </si>
  <si>
    <t xml:space="preserve">LA PAZ 511 122 B</t>
  </si>
  <si>
    <t xml:space="preserve">ACOSTA RIOS, KELLY SUSAN</t>
  </si>
  <si>
    <t xml:space="preserve">LA PAZ 511 123 B</t>
  </si>
  <si>
    <t xml:space="preserve">14</t>
  </si>
  <si>
    <t xml:space="preserve">MAYTA LIVISI ADOLFO VICTOR</t>
  </si>
  <si>
    <t xml:space="preserve">LA PAZ 511 124 B</t>
  </si>
  <si>
    <t xml:space="preserve">RECLASIFICACION  NOVIEMBRE 2016</t>
  </si>
  <si>
    <t xml:space="preserve">POLANCO ALARCON, SAMUEL AUGUSTO</t>
  </si>
  <si>
    <t xml:space="preserve">LA PAZ 511 201 C</t>
  </si>
  <si>
    <t xml:space="preserve">YEPEZ PADILLA, PATRICIA LIZETH</t>
  </si>
  <si>
    <t xml:space="preserve">02 d feb 2017</t>
  </si>
  <si>
    <t xml:space="preserve">LA PAZ 511 202 C</t>
  </si>
  <si>
    <t xml:space="preserve">BUIZA MINAYA, GLORIA AGRIPINA</t>
  </si>
  <si>
    <t xml:space="preserve">LA PAZ 511 203 C</t>
  </si>
  <si>
    <t xml:space="preserve">03,29</t>
  </si>
  <si>
    <t xml:space="preserve">octubre 2017 y noviembre 2017 c.m. 697.46</t>
  </si>
  <si>
    <t xml:space="preserve">SINDICATO UNICO DE TRABAJADORES MINEROS Y METALURG.DE LA CIA MINERA ARES S.A.C.UNIDS. ARES-ARCATA</t>
  </si>
  <si>
    <t xml:space="preserve">LA PAZ 511 204 C</t>
  </si>
  <si>
    <t xml:space="preserve">17</t>
  </si>
  <si>
    <t xml:space="preserve">SERVI RUSH   EIRL</t>
  </si>
  <si>
    <t xml:space="preserve">LA PAZ 511 211 A</t>
  </si>
  <si>
    <t xml:space="preserve">13</t>
  </si>
  <si>
    <t xml:space="preserve">16/11 al 15/12/2017</t>
  </si>
  <si>
    <t xml:space="preserve">LOPEZ LOZANO DE SILVA, ROSA JULIA </t>
  </si>
  <si>
    <t xml:space="preserve">LA PAZ 511 212 A </t>
  </si>
  <si>
    <t xml:space="preserve">CHAVEZ RIVERA,  ENGRACIA NIEVES </t>
  </si>
  <si>
    <t xml:space="preserve">LA PAZ 511 213 A</t>
  </si>
  <si>
    <t xml:space="preserve">CONCEJO DISTRITAL DE CAYARANI</t>
  </si>
  <si>
    <t xml:space="preserve">LA PAZ 511 221 B</t>
  </si>
  <si>
    <t xml:space="preserve">FED. MACRO REG. TRAB. MINEROS METALURG.</t>
  </si>
  <si>
    <t xml:space="preserve">LA PAZ 511 222 B</t>
  </si>
  <si>
    <t xml:space="preserve">EMPRESA COMUNAL VIRGEN DE LAS NIEVES-ECOVIN</t>
  </si>
  <si>
    <t xml:space="preserve">LA PAZ 511 223 B</t>
  </si>
  <si>
    <t xml:space="preserve">03</t>
  </si>
  <si>
    <t xml:space="preserve">octubre y noviembre 2017 c.m. 855.93</t>
  </si>
  <si>
    <t xml:space="preserve">ALARCON GONZALES JOSE CARLOS</t>
  </si>
  <si>
    <t xml:space="preserve">LA PAZ 511 224 B</t>
  </si>
  <si>
    <t xml:space="preserve">30</t>
  </si>
  <si>
    <t xml:space="preserve">TRELLEs ENRIQUEZ WILDORT</t>
  </si>
  <si>
    <t xml:space="preserve">LA PAZ 511 301 C</t>
  </si>
  <si>
    <t xml:space="preserve">LA PAZ 511 302 C</t>
  </si>
  <si>
    <t xml:space="preserve">BRINGAS SANCHEZ, PEDRO </t>
  </si>
  <si>
    <t xml:space="preserve">LA PAZ 511 303 C</t>
  </si>
  <si>
    <t xml:space="preserve">LINARES CORNEJO, CARMEN </t>
  </si>
  <si>
    <t xml:space="preserve">LA PAZ 511 304 C</t>
  </si>
  <si>
    <t xml:space="preserve">MOSCOSO CHIPANA ,JOSELINE YAMILI</t>
  </si>
  <si>
    <t xml:space="preserve">LA PAZ 511 311 A</t>
  </si>
  <si>
    <t xml:space="preserve">GRUPO RPP SAC  </t>
  </si>
  <si>
    <t xml:space="preserve">LA PAZ 511 312 A</t>
  </si>
  <si>
    <t xml:space="preserve">ZAPANA DE CHACON, BENIGNA</t>
  </si>
  <si>
    <t xml:space="preserve">LA PAZ 511 313 A</t>
  </si>
  <si>
    <t xml:space="preserve">TORRES ROSADO , LEANDRA MARLENE</t>
  </si>
  <si>
    <t xml:space="preserve">LA PAZ 511 321 B</t>
  </si>
  <si>
    <t xml:space="preserve">RECLASIFICACION 16/11/2016 A 15/12/2016</t>
  </si>
  <si>
    <t xml:space="preserve">BUSTINZA ARISPE, JOSE QUINTIN </t>
  </si>
  <si>
    <t xml:space="preserve">LA PAZ 511 322 B</t>
  </si>
  <si>
    <t xml:space="preserve">LA PAZ 511 323 B</t>
  </si>
  <si>
    <t xml:space="preserve">CHIRINOS ZEGARRA, JESUS GUSTAVO </t>
  </si>
  <si>
    <t xml:space="preserve">LA PAZ 511 324 B</t>
  </si>
  <si>
    <t xml:space="preserve">CH ZEA DE VILCA, DIANA IDANIA</t>
  </si>
  <si>
    <t xml:space="preserve">LA PAZ 511 GUARDIANIA </t>
  </si>
  <si>
    <t xml:space="preserve">07</t>
  </si>
  <si>
    <t xml:space="preserve">DON BOSCO 109-11</t>
  </si>
  <si>
    <t xml:space="preserve">ALARCO CAYETANO LUIS </t>
  </si>
  <si>
    <t xml:space="preserve">DON BOSCO 111-12</t>
  </si>
  <si>
    <t xml:space="preserve">URIZAR PAREDES GINA MARTINA</t>
  </si>
  <si>
    <t xml:space="preserve">DON BOSCO 111-21</t>
  </si>
  <si>
    <t xml:space="preserve">6</t>
  </si>
  <si>
    <t xml:space="preserve">URIZAR PAREDES, JAIME ANTONIO </t>
  </si>
  <si>
    <t xml:space="preserve">DON BOSCO 111-22</t>
  </si>
  <si>
    <t xml:space="preserve">PORTILLO DE MORALES, RICARDINA</t>
  </si>
  <si>
    <t xml:space="preserve">DON BOSCO 111-23</t>
  </si>
  <si>
    <t xml:space="preserve">21</t>
  </si>
  <si>
    <t xml:space="preserve">VITE VITE PELUSA</t>
  </si>
  <si>
    <t xml:space="preserve">DON BOSCO 111-31</t>
  </si>
  <si>
    <t xml:space="preserve">CUSI TAMO DE ALARCO, YOVANA CARMEN</t>
  </si>
  <si>
    <t xml:space="preserve">DON BOSCO 111-33</t>
  </si>
  <si>
    <t xml:space="preserve">DON BOSCO 113-13</t>
  </si>
  <si>
    <t xml:space="preserve">PONCE VALDIVIA, ZOILA MARLENI </t>
  </si>
  <si>
    <t xml:space="preserve">DON BOSCO 115-14</t>
  </si>
  <si>
    <t xml:space="preserve">MOGROVEJO MOTTA, LUZ CELEDONIA </t>
  </si>
  <si>
    <t xml:space="preserve">DON BOSCO 117-15</t>
  </si>
  <si>
    <t xml:space="preserve">DON BOSCO 117-24</t>
  </si>
  <si>
    <t xml:space="preserve">DON BOSCO 117-25</t>
  </si>
  <si>
    <t xml:space="preserve">FLORES DE HUACO, NINFA BASILIA </t>
  </si>
  <si>
    <t xml:space="preserve">DON BOSCO 117-26</t>
  </si>
  <si>
    <t xml:space="preserve">09,28</t>
  </si>
  <si>
    <t xml:space="preserve">noviembre 2017 y diciembre 2017 c.m. 707.63</t>
  </si>
  <si>
    <t xml:space="preserve">TALAVERA RODRIGUEZ JOSE LUIS </t>
  </si>
  <si>
    <t xml:space="preserve">DON BOSCO 117-34</t>
  </si>
  <si>
    <t xml:space="preserve">FLORES JUAREZ, EVA LINDAURA EVANGELINA</t>
  </si>
  <si>
    <t xml:space="preserve">DON BOSCO 119-16</t>
  </si>
  <si>
    <t xml:space="preserve">22</t>
  </si>
  <si>
    <t xml:space="preserve">ALEMAN ARCE, SOFIA MARLENY</t>
  </si>
  <si>
    <t xml:space="preserve">DON BOSCO 123-18</t>
  </si>
  <si>
    <t xml:space="preserve">CARPIO DE LA VEGA MILAGROS JACQUELINE</t>
  </si>
  <si>
    <t xml:space="preserve">DON BOSCO 123-27</t>
  </si>
  <si>
    <t xml:space="preserve">PORTOCARRERO RIVERA, ALONSO</t>
  </si>
  <si>
    <t xml:space="preserve">DON BOSCO 123-28</t>
  </si>
  <si>
    <t xml:space="preserve">CAVERO ASTETE ROBERTO </t>
  </si>
  <si>
    <t xml:space="preserve">DON BOSCO 123-29</t>
  </si>
  <si>
    <t xml:space="preserve">TAPIA CUEVAS, WILBER JAVIER </t>
  </si>
  <si>
    <t xml:space="preserve">DON BOSCO 123-37</t>
  </si>
  <si>
    <t xml:space="preserve">octubre 2017 y noviembre 2017 c.m. 633.05</t>
  </si>
  <si>
    <t xml:space="preserve">URIZAR LOPEZ, PETER NAZARENO </t>
  </si>
  <si>
    <t xml:space="preserve">DON BOSCO 123-39</t>
  </si>
  <si>
    <t xml:space="preserve">REYNOSO CARDENAS VICTOR </t>
  </si>
  <si>
    <t xml:space="preserve">DON BOSCO 125-19</t>
  </si>
  <si>
    <t xml:space="preserve">HILARES MAKER, JOSE</t>
  </si>
  <si>
    <t xml:space="preserve">DON BOSCO 127</t>
  </si>
  <si>
    <t xml:space="preserve">REYNOSO CARDENAS ,VICTOR  </t>
  </si>
  <si>
    <t xml:space="preserve">DON BOSCO 129</t>
  </si>
  <si>
    <t xml:space="preserve">VERSACE BARREDA ROSA EMILIA</t>
  </si>
  <si>
    <t xml:space="preserve">DON BOSCO 133</t>
  </si>
  <si>
    <t xml:space="preserve">QUISPE ROJAS DAVD YSIDRO</t>
  </si>
  <si>
    <t xml:space="preserve">DON BOSCO 139</t>
  </si>
  <si>
    <t xml:space="preserve">20</t>
  </si>
  <si>
    <t xml:space="preserve">UNIVERSIDAD AUTONOMA SAN FRANCISCO SAC</t>
  </si>
  <si>
    <t xml:space="preserve">abr a dic 2017</t>
  </si>
  <si>
    <t xml:space="preserve">ALVAREZ THOMAS 309</t>
  </si>
  <si>
    <t xml:space="preserve">UNION DE CIEGOS DE AREQUIPA</t>
  </si>
  <si>
    <t xml:space="preserve">GOYENECHE 345 Convenio</t>
  </si>
  <si>
    <t xml:space="preserve">setiembre y oct.2017 c.m. $10.17=32.99</t>
  </si>
  <si>
    <t xml:space="preserve">MUNICIPALIDAD DISTRITAL DE J.L.B.y RIVERO </t>
  </si>
  <si>
    <t xml:space="preserve">LAS BEGONIAS A-6</t>
  </si>
  <si>
    <t xml:space="preserve">APAZA HUANQUI, EDSON EDER  </t>
  </si>
  <si>
    <t xml:space="preserve">RIVERO 300 Con Santa Marta</t>
  </si>
  <si>
    <t xml:space="preserve">RIVERO 510 - 512</t>
  </si>
  <si>
    <t xml:space="preserve">CASTRO SONCO, CIRO JAVIER</t>
  </si>
  <si>
    <t xml:space="preserve">MADRID 203-STA.ROSA M.M.</t>
  </si>
  <si>
    <t xml:space="preserve">02</t>
  </si>
  <si>
    <t xml:space="preserve">DIAZ SALAS, ANA MARIA AGRIPINA</t>
  </si>
  <si>
    <t xml:space="preserve">LA RECOLETA 207-HABITACION</t>
  </si>
  <si>
    <t xml:space="preserve">TOTAL</t>
  </si>
  <si>
    <t xml:space="preserve">TIENDAS</t>
  </si>
  <si>
    <t xml:space="preserve">MUEBLEDECOR E.I.R.L.  </t>
  </si>
  <si>
    <t xml:space="preserve">LA PAZ 511-A</t>
  </si>
  <si>
    <t xml:space="preserve">VALDIVIA DE MARIN, JUANA NALDY  </t>
  </si>
  <si>
    <t xml:space="preserve">LA PAZ 513</t>
  </si>
  <si>
    <t xml:space="preserve">LA PAZ 515</t>
  </si>
  <si>
    <t xml:space="preserve">CHUQUIMAQUI CRUZ, FLORENCIO </t>
  </si>
  <si>
    <t xml:space="preserve">LA PAZ 517</t>
  </si>
  <si>
    <t xml:space="preserve">RAMOS LA TORRE, MARIO AMADO </t>
  </si>
  <si>
    <t xml:space="preserve">LA PAZ 519</t>
  </si>
  <si>
    <t xml:space="preserve">06, 22</t>
  </si>
  <si>
    <t xml:space="preserve">octubre 2017 y noviembre 2017 c.m. 621.19</t>
  </si>
  <si>
    <t xml:space="preserve">DESOCUPADO</t>
  </si>
  <si>
    <t xml:space="preserve">PIÉROLA 211</t>
  </si>
  <si>
    <t xml:space="preserve">PIÉROLA 213</t>
  </si>
  <si>
    <t xml:space="preserve">PIÉROLA 215</t>
  </si>
  <si>
    <t xml:space="preserve">ASOCIACION PAZ PERU ONG</t>
  </si>
  <si>
    <t xml:space="preserve">PIÉROLA 217</t>
  </si>
  <si>
    <t xml:space="preserve">PIÉROLA 219</t>
  </si>
  <si>
    <t xml:space="preserve">PIÉROLA 221</t>
  </si>
  <si>
    <t xml:space="preserve">PIÉROLA 223</t>
  </si>
  <si>
    <t xml:space="preserve">CARRASCO VALDIVIA OSCAR ALFREDO</t>
  </si>
  <si>
    <t xml:space="preserve">STO. DOMINGO 140</t>
  </si>
  <si>
    <t xml:space="preserve">MAMANI QUIÑONES LUIS ALFREDO</t>
  </si>
  <si>
    <t xml:space="preserve">STO. DOMINGO 140-A</t>
  </si>
  <si>
    <t xml:space="preserve">05/09 al 04/10/2017</t>
  </si>
  <si>
    <t xml:space="preserve">VERSACE BARREDA FRANCISCO ERNESTO</t>
  </si>
  <si>
    <t xml:space="preserve">DON BOSCO 141</t>
  </si>
  <si>
    <t xml:space="preserve">COMERCIAL COTORRITA E.I.R.L. </t>
  </si>
  <si>
    <t xml:space="preserve">GAL. SANTA FE 101</t>
  </si>
  <si>
    <t xml:space="preserve">CALDERON ANCHAPURI, GLORIA GREGORIA</t>
  </si>
  <si>
    <t xml:space="preserve">GAL. SANTA FE 102</t>
  </si>
  <si>
    <t xml:space="preserve">GAL. SANTA FE 103</t>
  </si>
  <si>
    <t xml:space="preserve">CALDERON ANCHAPURI GLORIA GREGORIA </t>
  </si>
  <si>
    <t xml:space="preserve">GAL. SANTA FE 104</t>
  </si>
  <si>
    <t xml:space="preserve">CASTRO ALCA VDA. DE CATASI, ESTEFANIA </t>
  </si>
  <si>
    <t xml:space="preserve">GAL. SANTA FE 105</t>
  </si>
  <si>
    <t xml:space="preserve">M &amp; a I. Y S. SRL</t>
  </si>
  <si>
    <t xml:space="preserve">16 jul a 15 nov 2017</t>
  </si>
  <si>
    <t xml:space="preserve">GAL. SANTA FE 106</t>
  </si>
  <si>
    <t xml:space="preserve">SIJA EDICIONES GRAFICAS S.R.L.  </t>
  </si>
  <si>
    <t xml:space="preserve">GAL. SANTA FE 107</t>
  </si>
  <si>
    <t xml:space="preserve">BUSTAMANTE ALVAREZ, MOISES </t>
  </si>
  <si>
    <t xml:space="preserve">GAL. SANTA FE 108</t>
  </si>
  <si>
    <t xml:space="preserve">CABRERA VILLAFUERTE, GLORIA TERESA</t>
  </si>
  <si>
    <t xml:space="preserve">GAL. SANTA FE 109</t>
  </si>
  <si>
    <t xml:space="preserve">IMPRESIONES JUVE E.I.R.L. </t>
  </si>
  <si>
    <t xml:space="preserve">GAL. SANTA FE 110</t>
  </si>
  <si>
    <t xml:space="preserve">COMPAÑÍA CURTIDORA PERUANA </t>
  </si>
  <si>
    <t xml:space="preserve">GAL. SANTA FE 111</t>
  </si>
  <si>
    <t xml:space="preserve">octubre y noviembre 2017 c.m. 378.81</t>
  </si>
  <si>
    <t xml:space="preserve">RIVAS RIVAS, IVAN WALTER </t>
  </si>
  <si>
    <t xml:space="preserve">GAL. SANTA FE 112</t>
  </si>
  <si>
    <t xml:space="preserve">REVILLA COAQUIRA, LESTER LUIS </t>
  </si>
  <si>
    <t xml:space="preserve">GAL. SANTA FE 113</t>
  </si>
  <si>
    <t xml:space="preserve">setiembre 2017</t>
  </si>
  <si>
    <t xml:space="preserve">PRADO TORREBLANCA, JULIO CESAR  </t>
  </si>
  <si>
    <t xml:space="preserve">GAL. SANTA FE 114</t>
  </si>
  <si>
    <t xml:space="preserve">BANDERINES CLARIN  E.I.R.L. </t>
  </si>
  <si>
    <t xml:space="preserve">GAL. SANTA FE 115</t>
  </si>
  <si>
    <t xml:space="preserve">CALLATA, ADOLFO EDUARDO  </t>
  </si>
  <si>
    <t xml:space="preserve">GAL. SANTA FE 116</t>
  </si>
  <si>
    <t xml:space="preserve">CUEVA PALOMINO, SANDRA LILIANA   </t>
  </si>
  <si>
    <t xml:space="preserve">GAL. SANTA FE 117</t>
  </si>
  <si>
    <t xml:space="preserve">03,22</t>
  </si>
  <si>
    <t xml:space="preserve">julio 2017 y agosto 2017 c.m. 397.46</t>
  </si>
  <si>
    <t xml:space="preserve">SERVICIOS GENERALES SAN EUSEBIO E.I.R.L. </t>
  </si>
  <si>
    <t xml:space="preserve">GAL. SANTA FE 118</t>
  </si>
  <si>
    <t xml:space="preserve">VARGAYA PEREZ, LUIS ERNESTO  </t>
  </si>
  <si>
    <t xml:space="preserve">GAL. SANTA FE 119</t>
  </si>
  <si>
    <t xml:space="preserve">GRAFICA NUESTRA SEÑORA DE GUADALUPE EIRL</t>
  </si>
  <si>
    <t xml:space="preserve">GAL. SANTA FE 120</t>
  </si>
  <si>
    <t xml:space="preserve">BACA CCAMA, DINO GROVER</t>
  </si>
  <si>
    <t xml:space="preserve">GAL. SANTA FE 121</t>
  </si>
  <si>
    <t xml:space="preserve">VARGAYA PEREZ, LUIS ERNESTO </t>
  </si>
  <si>
    <t xml:space="preserve">GAL. SANTA FE 122</t>
  </si>
  <si>
    <t xml:space="preserve">ARENAS ALVAREZ, SONIA YANET </t>
  </si>
  <si>
    <t xml:space="preserve">GAL. SANTA FE 123</t>
  </si>
  <si>
    <t xml:space="preserve">TEJADA DE MEZA, SILA  </t>
  </si>
  <si>
    <t xml:space="preserve">GAL. SANTA FE 124</t>
  </si>
  <si>
    <t xml:space="preserve">MEDRANO CCAMA, INGEMAR ANGEL  </t>
  </si>
  <si>
    <t xml:space="preserve">GAL. SANTA FE 125</t>
  </si>
  <si>
    <t xml:space="preserve">MEZA TEJADA GELBERT</t>
  </si>
  <si>
    <t xml:space="preserve">GAL. SANTA FE 126</t>
  </si>
  <si>
    <t xml:space="preserve">IBARRA ENRIQUEZ,ROSENDO </t>
  </si>
  <si>
    <t xml:space="preserve">GAL. SANTA FE 127</t>
  </si>
  <si>
    <t xml:space="preserve">CATASI CASTRO, SERGIO MARTIN  </t>
  </si>
  <si>
    <t xml:space="preserve">GAL. SANTA FE 128</t>
  </si>
  <si>
    <t xml:space="preserve">21/10 al 20/11/2017</t>
  </si>
  <si>
    <t xml:space="preserve">PERALTA TEJADA, GREGORIO</t>
  </si>
  <si>
    <t xml:space="preserve">GAL. SANTA FE 129</t>
  </si>
  <si>
    <t xml:space="preserve">BAYTON SANEZ, JOHNNY JAVIER</t>
  </si>
  <si>
    <t xml:space="preserve">GAL. SANTA FE 130</t>
  </si>
  <si>
    <t xml:space="preserve">09,30</t>
  </si>
  <si>
    <t xml:space="preserve">octubre 2017 y noviembre 2017 c.m. 687.29</t>
  </si>
  <si>
    <t xml:space="preserve">CUELA VARGAS, YESSENI EDITH  </t>
  </si>
  <si>
    <t xml:space="preserve">GAL. SANTA FE 131</t>
  </si>
  <si>
    <t xml:space="preserve">15</t>
  </si>
  <si>
    <t xml:space="preserve">CHARCA MACHACA, VALERIANA LOURDES  </t>
  </si>
  <si>
    <t xml:space="preserve">GAL. SANTA FE 132</t>
  </si>
  <si>
    <t xml:space="preserve">APAZA RODRIGUEZ, FREDDY  </t>
  </si>
  <si>
    <t xml:space="preserve">GAL. SANTA FE 133</t>
  </si>
  <si>
    <t xml:space="preserve">HANCCO NUÑONCCA, ELISEO </t>
  </si>
  <si>
    <t xml:space="preserve">GAL. SANTA FE 134</t>
  </si>
  <si>
    <t xml:space="preserve">MAMANI MONTOYA, JOSE EDUARDO </t>
  </si>
  <si>
    <t xml:space="preserve">GAL. SANTA FE 135</t>
  </si>
  <si>
    <t xml:space="preserve">ORDOÑEZ GRANDA, DENIS EMERSSON  </t>
  </si>
  <si>
    <t xml:space="preserve">GAL. SANTA FE 136</t>
  </si>
  <si>
    <t xml:space="preserve">CRUZ CARPIO, JEAN PAUL </t>
  </si>
  <si>
    <t xml:space="preserve">GAL. SANTA FE 137</t>
  </si>
  <si>
    <t xml:space="preserve">YAURI CHANCOLLA,LIA </t>
  </si>
  <si>
    <t xml:space="preserve">GAL. SANTA FE 138</t>
  </si>
  <si>
    <t xml:space="preserve">HUAMAN HINOJOSA DE CALDERON, PATRICIA CLARA</t>
  </si>
  <si>
    <t xml:space="preserve">GAL. SANTA FE 139</t>
  </si>
  <si>
    <t xml:space="preserve">setiembre y oct.2017 c.m. 759.32</t>
  </si>
  <si>
    <t xml:space="preserve">IKE SALAZAR, LORENZO  </t>
  </si>
  <si>
    <t xml:space="preserve">GAL. SANTA FE 140</t>
  </si>
  <si>
    <t xml:space="preserve">HUARACHE CONDORI, YSAIAS JESUS </t>
  </si>
  <si>
    <t xml:space="preserve">C.C.INDEP.  101-A</t>
  </si>
  <si>
    <t xml:space="preserve">CONSULTORIA DISARCON S.R.L.</t>
  </si>
  <si>
    <t xml:space="preserve">C.C.INDEP.  102-A</t>
  </si>
  <si>
    <t xml:space="preserve">MARTINEZ AGUILAR, MARCOS  BRAULIO </t>
  </si>
  <si>
    <t xml:space="preserve">C.C.INDEP.  103-A</t>
  </si>
  <si>
    <t xml:space="preserve">09</t>
  </si>
  <si>
    <t xml:space="preserve">VALENCIA  ORDOÑEZ MARINA ROCIO</t>
  </si>
  <si>
    <t xml:space="preserve">C.C.INDEP.  104-A</t>
  </si>
  <si>
    <t xml:space="preserve">SALCEDO ACHIRE, RICARDO WILSON</t>
  </si>
  <si>
    <t xml:space="preserve">C.C.INDEP.  101-B</t>
  </si>
  <si>
    <t xml:space="preserve">MARTINEZ AGUILAR, JOSEFINA ANGELICA</t>
  </si>
  <si>
    <t xml:space="preserve">C.C.INDEP.  101-C</t>
  </si>
  <si>
    <t xml:space="preserve">QUILCA MENDOZA, PERCY BERNARDINO </t>
  </si>
  <si>
    <t xml:space="preserve">C.C.INDEP.  102-C</t>
  </si>
  <si>
    <t xml:space="preserve">FOTOCOPIADORA NALUZA S.R.L.</t>
  </si>
  <si>
    <t xml:space="preserve">C.C.INDEP.  103-C</t>
  </si>
  <si>
    <t xml:space="preserve">EL HUEQUITO S.R.L.  </t>
  </si>
  <si>
    <t xml:space="preserve">C.C.INDEP.  104-C</t>
  </si>
  <si>
    <t xml:space="preserve">BELLIDO OCAMPO, NADINE MARIA</t>
  </si>
  <si>
    <t xml:space="preserve">C.C.INDEP.  105-C</t>
  </si>
  <si>
    <t xml:space="preserve">MAMANI VILLCAPAZA, SILVIA BEATRIZ </t>
  </si>
  <si>
    <t xml:space="preserve">C.C.INDEP.  105-C-A ESPACIO</t>
  </si>
  <si>
    <t xml:space="preserve">BELLIDO OBLITAS, MARTIN DARWIN </t>
  </si>
  <si>
    <t xml:space="preserve">C.C.INDEP.  106-C</t>
  </si>
  <si>
    <t xml:space="preserve">BELLIDO OBLITAS, FRANCISCO CARLOS AUGUSTO</t>
  </si>
  <si>
    <t xml:space="preserve">C.C.INDEP.  107-C</t>
  </si>
  <si>
    <t xml:space="preserve">C.C.INDEP.  108-C</t>
  </si>
  <si>
    <t xml:space="preserve">HUAYAPA MERMA, MARIA LUZ  </t>
  </si>
  <si>
    <t xml:space="preserve">C.C.INDEP.  101-D</t>
  </si>
  <si>
    <t xml:space="preserve">MAMANI HUISACAYNA, ROGELIO ALBERTO  </t>
  </si>
  <si>
    <t xml:space="preserve">C.C.INDEP.  102-D</t>
  </si>
  <si>
    <t xml:space="preserve">MAMANI HUISACAYNA, ROGELIO ALBERTO </t>
  </si>
  <si>
    <t xml:space="preserve">C.C.INDEP.  103-D</t>
  </si>
  <si>
    <t xml:space="preserve">BARRIOS ACROTA, EMILIO </t>
  </si>
  <si>
    <t xml:space="preserve">C.C.INDEP.  104-D</t>
  </si>
  <si>
    <t xml:space="preserve">AMADO SALAS ,ELOISA ERIKA </t>
  </si>
  <si>
    <t xml:space="preserve">C.C.INDEP.  105-D</t>
  </si>
  <si>
    <t xml:space="preserve">29</t>
  </si>
  <si>
    <t xml:space="preserve">MAMANI HUISACAYNA, SUSANA DORIS</t>
  </si>
  <si>
    <t xml:space="preserve">C.C.INDEP.  106-D</t>
  </si>
  <si>
    <t xml:space="preserve">SILVA ARBIETO ,ALFREDO ELOY  </t>
  </si>
  <si>
    <t xml:space="preserve">C.C.INDEP.  107-D</t>
  </si>
  <si>
    <t xml:space="preserve">VAN..</t>
  </si>
  <si>
    <t xml:space="preserve">VIENEN..</t>
  </si>
  <si>
    <t xml:space="preserve">RODRIGUEZ RUEDA, JIM PAUL  </t>
  </si>
  <si>
    <t xml:space="preserve">C.C.INDEP.  108-D</t>
  </si>
  <si>
    <t xml:space="preserve">RIOS VARGAS, VICTORIA</t>
  </si>
  <si>
    <t xml:space="preserve">C.C.INDEP.  109-D</t>
  </si>
  <si>
    <t xml:space="preserve">INFANTES COAGUILA, MARIO AURELIO </t>
  </si>
  <si>
    <t xml:space="preserve">C.C.INDEP.  110-D</t>
  </si>
  <si>
    <t xml:space="preserve">GONZALES CALLIRI, SOLEDAD DINA</t>
  </si>
  <si>
    <t xml:space="preserve">C.C.INDEP.  111-D</t>
  </si>
  <si>
    <t xml:space="preserve">CALLIRI DE GONZALES, CELESTINA </t>
  </si>
  <si>
    <t xml:space="preserve">C.C.INDEP.  112-D</t>
  </si>
  <si>
    <t xml:space="preserve">VIDAL GÁRATE, MARCO ANTONIO </t>
  </si>
  <si>
    <t xml:space="preserve">C.C.INDEP.  113-D</t>
  </si>
  <si>
    <t xml:space="preserve">RAMOS ALEJO, MARCELINA EUGENIA </t>
  </si>
  <si>
    <t xml:space="preserve">C.C.INDEP.  114-D</t>
  </si>
  <si>
    <t xml:space="preserve">CASTRO RAMIREZ, VICTOR PERCY JUSTO </t>
  </si>
  <si>
    <t xml:space="preserve">C.C.INDEP.  115-D</t>
  </si>
  <si>
    <t xml:space="preserve">LEON CASANI, GOYA  </t>
  </si>
  <si>
    <t xml:space="preserve">C.C.INDEP.  116-D</t>
  </si>
  <si>
    <t xml:space="preserve">PEÑALOZA CABANA, VALERIANA SOFIA  </t>
  </si>
  <si>
    <t xml:space="preserve">C.C.INDEP.  101-E</t>
  </si>
  <si>
    <t xml:space="preserve">DURAN MALDONADO, DAVID </t>
  </si>
  <si>
    <t xml:space="preserve">C.C.INDEP.  102-E</t>
  </si>
  <si>
    <t xml:space="preserve">CALDERON FERNANDEZ, GLORIA  </t>
  </si>
  <si>
    <t xml:space="preserve">C.C.INDEP.  103-E</t>
  </si>
  <si>
    <t xml:space="preserve">DIAZ LLACSA, JESUS JOSE  </t>
  </si>
  <si>
    <t xml:space="preserve">C.C.INDEP.  104-E</t>
  </si>
  <si>
    <t xml:space="preserve">24</t>
  </si>
  <si>
    <t xml:space="preserve">INFANTES COAGUILA GABRIELA ARCANGEL </t>
  </si>
  <si>
    <t xml:space="preserve">C.C.INDEP.  105-E</t>
  </si>
  <si>
    <t xml:space="preserve">ALIAGA QUISPE, JUDITH NELIDA </t>
  </si>
  <si>
    <t xml:space="preserve">C.C.INDEP.  106-E</t>
  </si>
  <si>
    <t xml:space="preserve">MAMANI DE YANQUI MARGARITA </t>
  </si>
  <si>
    <t xml:space="preserve">C.C.INDEP.  107-E</t>
  </si>
  <si>
    <t xml:space="preserve">SOLER EIRL</t>
  </si>
  <si>
    <t xml:space="preserve">C.C.INDEP.  108-E</t>
  </si>
  <si>
    <t xml:space="preserve">RESTAURANT GRANADA RTM  E.I.R.L.  </t>
  </si>
  <si>
    <t xml:space="preserve">GRAL. MORAN Nº 111</t>
  </si>
  <si>
    <t xml:space="preserve">VILCA ESPINOZA, JULVER JOSUE</t>
  </si>
  <si>
    <t xml:space="preserve">MORAL 109-A</t>
  </si>
  <si>
    <t xml:space="preserve">RESTAURANT PARRILLADAS  AREQUIPA EIRL </t>
  </si>
  <si>
    <t xml:space="preserve">MORAL 109-B</t>
  </si>
  <si>
    <t xml:space="preserve">BECERRA DE ALARCON, MARIA DOLORES  </t>
  </si>
  <si>
    <t xml:space="preserve">PLZTA. CEMENTERIO 106-B</t>
  </si>
  <si>
    <t xml:space="preserve">OCHOA MONTES MIGUEL ANGEL </t>
  </si>
  <si>
    <t xml:space="preserve">PLZTA. CEMENTERIO 106-C</t>
  </si>
  <si>
    <t xml:space="preserve">noviembre y diciembre 2017 c.m.369.49</t>
  </si>
  <si>
    <t xml:space="preserve">COYLA LAURA, ANASTACIO </t>
  </si>
  <si>
    <t xml:space="preserve">PLZTA. CEMENTERIO 106-D</t>
  </si>
  <si>
    <t xml:space="preserve">HUAMANI CORONEL CARMELO RUBEN </t>
  </si>
  <si>
    <t xml:space="preserve">PLZTA. CEMENTERIO 106-E</t>
  </si>
  <si>
    <t xml:space="preserve">PONCE ASCUÑA, BEXCY JAQUELINE</t>
  </si>
  <si>
    <t xml:space="preserve">PLZTA. CEMENTERIO S/N</t>
  </si>
  <si>
    <t xml:space="preserve">CUITO SOTO, JULIAN  </t>
  </si>
  <si>
    <t xml:space="preserve">PORTAL SAN AGUSTIN 105 (1er. Piso)</t>
  </si>
  <si>
    <t xml:space="preserve">CHICOMA ROJAS, FLOR  LILIANA </t>
  </si>
  <si>
    <t xml:space="preserve">PORTAL SAN AGUSTIN 105 (2do. Piso)</t>
  </si>
  <si>
    <t xml:space="preserve">OFICINAS</t>
  </si>
  <si>
    <t xml:space="preserve">PIÉROLA 209 - 201</t>
  </si>
  <si>
    <t xml:space="preserve">RODRIGUEZ ZEGARRA VICENTE HENRY</t>
  </si>
  <si>
    <t xml:space="preserve">PIÉROLA 209 - 203</t>
  </si>
  <si>
    <t xml:space="preserve">RECLASIFICACION  23 DIAS NOVIEMBRE 2016</t>
  </si>
  <si>
    <t xml:space="preserve">PIÉROLA 209 - 205</t>
  </si>
  <si>
    <t xml:space="preserve">PIÉROLA 209 - 207</t>
  </si>
  <si>
    <t xml:space="preserve">PIÉROLA 209 - 209</t>
  </si>
  <si>
    <t xml:space="preserve">PIÉROLA 209 - 211</t>
  </si>
  <si>
    <t xml:space="preserve">PIÉROLA 209 - 213</t>
  </si>
  <si>
    <t xml:space="preserve">PIÉROLA 209 - 215</t>
  </si>
  <si>
    <t xml:space="preserve">MAMANI MESTAS, VICTOR JUAN</t>
  </si>
  <si>
    <t xml:space="preserve">PIÉROLA 209 - 217</t>
  </si>
  <si>
    <t xml:space="preserve">PIÉROLA 209 - 219</t>
  </si>
  <si>
    <t xml:space="preserve">PIÉROLA 209 - 221</t>
  </si>
  <si>
    <t xml:space="preserve">CHAMBI LINARES,ADOLFO MAURICIO </t>
  </si>
  <si>
    <t xml:space="preserve">PIÉROLA 209 - 301</t>
  </si>
  <si>
    <t xml:space="preserve">CHAMBI LINARES,ADOLFO MAURICIO  </t>
  </si>
  <si>
    <t xml:space="preserve">PIÉROLA 209 - 303</t>
  </si>
  <si>
    <t xml:space="preserve">CHAMBI ZEVALLOS,SERGIO MAURICIO </t>
  </si>
  <si>
    <t xml:space="preserve">06 oct.rev.</t>
  </si>
  <si>
    <t xml:space="preserve">PIÉROLA 209 - 303A</t>
  </si>
  <si>
    <t xml:space="preserve">PIÉROLA 209 - 307</t>
  </si>
  <si>
    <t xml:space="preserve">QUISPE QUISPE PELAYO JAMES DAVID </t>
  </si>
  <si>
    <t xml:space="preserve">PIÉROLA 209 - 311</t>
  </si>
  <si>
    <t xml:space="preserve">QUISPE QUISPE PELAYO JAMES DAVID  </t>
  </si>
  <si>
    <t xml:space="preserve">PIÉROLA 209 - 313</t>
  </si>
  <si>
    <t xml:space="preserve">PIÉROLA 209 - 315</t>
  </si>
  <si>
    <t xml:space="preserve">PIÉROLA 209 - 317</t>
  </si>
  <si>
    <t xml:space="preserve">PIÉROLA 209 - 321</t>
  </si>
  <si>
    <t xml:space="preserve">HURTADO PAREDES, B. RAUL</t>
  </si>
  <si>
    <t xml:space="preserve">PIÉROLA 328 - 305</t>
  </si>
  <si>
    <t xml:space="preserve">VILCA LLANOS, OMAR </t>
  </si>
  <si>
    <t xml:space="preserve">GAL. SANTA FE 201</t>
  </si>
  <si>
    <t xml:space="preserve">06,30</t>
  </si>
  <si>
    <t xml:space="preserve">octubre 2017 y noviembre 2017 c.m 527.12</t>
  </si>
  <si>
    <t xml:space="preserve">LLANOS QUISPE, ALBERTO  </t>
  </si>
  <si>
    <t xml:space="preserve">GAL. SANTA FE 202</t>
  </si>
  <si>
    <t xml:space="preserve">octubre 2017 y noviembre 2017 c.m 658.47</t>
  </si>
  <si>
    <t xml:space="preserve">LUQUE PARIAPAZA, DORIS MAGDA</t>
  </si>
  <si>
    <t xml:space="preserve">GAL. SANTA FE 203</t>
  </si>
  <si>
    <t xml:space="preserve">SIJA EDICIONES GRAFICAS S.R.L. </t>
  </si>
  <si>
    <t xml:space="preserve">GAL. SANTA FE 204</t>
  </si>
  <si>
    <t xml:space="preserve">CORONADO VILLACORTA, VICENTE </t>
  </si>
  <si>
    <t xml:space="preserve">GAL. SANTA FE 205</t>
  </si>
  <si>
    <t xml:space="preserve">09,29</t>
  </si>
  <si>
    <t xml:space="preserve">octubre 2017 y noviembre 2017 c.m. 310.17</t>
  </si>
  <si>
    <t xml:space="preserve">GUEVARA VILCA, EDITH MARLENE</t>
  </si>
  <si>
    <t xml:space="preserve">GAL. SANTA FE 206</t>
  </si>
  <si>
    <t xml:space="preserve">abril a julio 2017 c.m. 369.49</t>
  </si>
  <si>
    <t xml:space="preserve">TEJADA ALVAREZ, MARTA JUANA </t>
  </si>
  <si>
    <t xml:space="preserve">GAL. SANTA FE 207</t>
  </si>
  <si>
    <t xml:space="preserve">MAGAÑO GUEVARA, WINDER ALEXANDER</t>
  </si>
  <si>
    <t xml:space="preserve">GAL. SANTA FE 208</t>
  </si>
  <si>
    <t xml:space="preserve">FERNANDEZ FERNANDEZ PERCY  </t>
  </si>
  <si>
    <t xml:space="preserve">GAL. SANTA FE 209</t>
  </si>
  <si>
    <t xml:space="preserve">=J408</t>
  </si>
  <si>
    <t xml:space="preserve">GONZALES MAMANI, OCTAVIO BENITO </t>
  </si>
  <si>
    <t xml:space="preserve">GAL. SANTA FE 210</t>
  </si>
  <si>
    <t xml:space="preserve">CARITA QUISPE, JULIO CESAR</t>
  </si>
  <si>
    <t xml:space="preserve">GAL. SANTA FE 211</t>
  </si>
  <si>
    <t xml:space="preserve">MEZA TEJADA, GELBERT PEDRO  </t>
  </si>
  <si>
    <t xml:space="preserve">GAL. SANTA FE 212</t>
  </si>
  <si>
    <t xml:space="preserve">MAMANI VENTURA, NELLY NANCY  </t>
  </si>
  <si>
    <t xml:space="preserve">GAL. SANTA FE 213</t>
  </si>
  <si>
    <t xml:space="preserve">MORALES ORTIZ, JORGE FLORENTINO </t>
  </si>
  <si>
    <t xml:space="preserve">GAL. SANTA FE 214</t>
  </si>
  <si>
    <t xml:space="preserve">OJEDA VALDEZ, CLEYDI MARIJESU </t>
  </si>
  <si>
    <t xml:space="preserve">GAL. SANTA FE 215</t>
  </si>
  <si>
    <t xml:space="preserve">ROMAN CHOQUE-ESCOBAR, JORGE</t>
  </si>
  <si>
    <t xml:space="preserve">GAL. SANTA FE 216</t>
  </si>
  <si>
    <t xml:space="preserve">PACO CHINO, JULIO  </t>
  </si>
  <si>
    <t xml:space="preserve">GAL. SANTA FE 217</t>
  </si>
  <si>
    <t xml:space="preserve">MAMANI QUISPE, JUAN   </t>
  </si>
  <si>
    <t xml:space="preserve">GAL. SANTA FE 218</t>
  </si>
  <si>
    <t xml:space="preserve">PERALTA TEJADA, GREGORIO </t>
  </si>
  <si>
    <t xml:space="preserve">GAL. SANTA FE 219</t>
  </si>
  <si>
    <t xml:space="preserve">RODRIGO MAMANI, LUZ ELVIRA </t>
  </si>
  <si>
    <t xml:space="preserve">GAL. SANTA FE 220</t>
  </si>
  <si>
    <t xml:space="preserve">CALCINA SUCLLE, YUDY SOLEDAD</t>
  </si>
  <si>
    <t xml:space="preserve">GAL. SANTA FE 221</t>
  </si>
  <si>
    <t xml:space="preserve">ARELA CCAMA OFELIA CARMEN</t>
  </si>
  <si>
    <t xml:space="preserve">GAL. SANTA FE 222</t>
  </si>
  <si>
    <t xml:space="preserve">HUAYAPA CCARI JULIO ERNESTO</t>
  </si>
  <si>
    <t xml:space="preserve">GAL. SANTA FE 223</t>
  </si>
  <si>
    <t xml:space="preserve">QUISPE BRAVO JUANA  ROSA </t>
  </si>
  <si>
    <t xml:space="preserve">GAL. SANTA FE 224</t>
  </si>
  <si>
    <t xml:space="preserve">HUANCA BEDREGAL ROCIO MIRIAM</t>
  </si>
  <si>
    <t xml:space="preserve">GAL. SANTA FE 302</t>
  </si>
  <si>
    <t xml:space="preserve">VILCA LLANOS, OMAR  </t>
  </si>
  <si>
    <t xml:space="preserve">GAL. SANTA FE 303</t>
  </si>
  <si>
    <t xml:space="preserve">octubre 2017 y noviembre 2017 c.m. 229.66</t>
  </si>
  <si>
    <t xml:space="preserve">MEDRANO CCAMA INGEMAR ANGEL </t>
  </si>
  <si>
    <t xml:space="preserve">GAL. SANTA FE 304</t>
  </si>
  <si>
    <t xml:space="preserve">LLANOS MAMANI, CELIA FLORINDA</t>
  </si>
  <si>
    <t xml:space="preserve">GAL. SANTA FE 306</t>
  </si>
  <si>
    <t xml:space="preserve">octubre 2017 y noviembre 2017 c.m. 223.73</t>
  </si>
  <si>
    <t xml:space="preserve">GAL. SANTA FE 307</t>
  </si>
  <si>
    <t xml:space="preserve">GAL. SANTA FE 308</t>
  </si>
  <si>
    <t xml:space="preserve">octubre y noviembre 2017 c.m. 283.90</t>
  </si>
  <si>
    <t xml:space="preserve">GAL. SANTA FE 309</t>
  </si>
  <si>
    <t xml:space="preserve">RODRIGUEZ HARO, PAOLA HONY </t>
  </si>
  <si>
    <t xml:space="preserve">GAL. SANTA FE 310</t>
  </si>
  <si>
    <t xml:space="preserve">BENAVIDES SILVA, MARIA AMPARO </t>
  </si>
  <si>
    <t xml:space="preserve">GAL. SANTA FE 311</t>
  </si>
  <si>
    <t xml:space="preserve">PEREZ SALINAS,GREGORIA VICTORIA </t>
  </si>
  <si>
    <t xml:space="preserve">GAL. SANTA FE 312</t>
  </si>
  <si>
    <t xml:space="preserve">08,24,30</t>
  </si>
  <si>
    <t xml:space="preserve">julio 2017, agosto 2017, set. 2017 c.m. 372.88</t>
  </si>
  <si>
    <t xml:space="preserve">VELASQUEZ APAZA ,JUAN  PABLO</t>
  </si>
  <si>
    <t xml:space="preserve">GAL. SANTA FE 313</t>
  </si>
  <si>
    <t xml:space="preserve">03,24</t>
  </si>
  <si>
    <t xml:space="preserve">setiembre a octubre 2017 c.m. 328.81, nov.2017 328.81</t>
  </si>
  <si>
    <t xml:space="preserve">MORALES ORTIZ, JORGE FLORENTINO</t>
  </si>
  <si>
    <t xml:space="preserve">GAL. SANTA FE 314</t>
  </si>
  <si>
    <t xml:space="preserve">GUTIERREZ  LUNA, CARLOS ALBERTO  </t>
  </si>
  <si>
    <t xml:space="preserve">GAL. SANTA FE 315</t>
  </si>
  <si>
    <t xml:space="preserve">GAL. SANTA FE 316</t>
  </si>
  <si>
    <t xml:space="preserve">HUACHACA HUAYLLA, JONATHAN </t>
  </si>
  <si>
    <t xml:space="preserve">GAL. SANTA FE 317</t>
  </si>
  <si>
    <t xml:space="preserve">octubre a noviembre 2017 c.m. 216.10</t>
  </si>
  <si>
    <t xml:space="preserve">TORRE GRAFICA E.I.R.L.</t>
  </si>
  <si>
    <t xml:space="preserve">GAL. SANTA FE 318</t>
  </si>
  <si>
    <t xml:space="preserve">HUANCA BEDREGAL, ROXANA MARITZA </t>
  </si>
  <si>
    <t xml:space="preserve">GAL. SANTA FE 319</t>
  </si>
  <si>
    <t xml:space="preserve">CALLATA ADOLFO EDUARDO</t>
  </si>
  <si>
    <t xml:space="preserve">GAL. SANTA FE 320</t>
  </si>
  <si>
    <t xml:space="preserve">GIL SAMO, GINO MARTIN</t>
  </si>
  <si>
    <t xml:space="preserve">16 jun a 15 oct.2017</t>
  </si>
  <si>
    <t xml:space="preserve">C.C. INDEP. 201-A</t>
  </si>
  <si>
    <t xml:space="preserve">C.C.INDEP. 202-A</t>
  </si>
  <si>
    <t xml:space="preserve">VERA MAMANI OMAR FAUSTO</t>
  </si>
  <si>
    <t xml:space="preserve">C.C.INDEP. 203-A</t>
  </si>
  <si>
    <t xml:space="preserve">CONSTRUCTORA ATLANTIS SRL </t>
  </si>
  <si>
    <t xml:space="preserve">HIDALGO CARREON, HERNAN  OSWALDO </t>
  </si>
  <si>
    <t xml:space="preserve">C.C.INDEP. 204-A</t>
  </si>
  <si>
    <t xml:space="preserve">reintegro set.2016  166.10 y setiembre 2017  483.05</t>
  </si>
  <si>
    <t xml:space="preserve">CARPIO ZEGARRA, JUAN MARCOS</t>
  </si>
  <si>
    <t xml:space="preserve">C.C. INDEP. 301-A</t>
  </si>
  <si>
    <t xml:space="preserve">27</t>
  </si>
  <si>
    <t xml:space="preserve">16/08 al 15/09/2017</t>
  </si>
  <si>
    <t xml:space="preserve">INGETOP WORLD E.I.R.L.</t>
  </si>
  <si>
    <t xml:space="preserve">C.C.INDEP. 302-A</t>
  </si>
  <si>
    <t xml:space="preserve">SUAREZ LIMA, CARLOS ALEXIS</t>
  </si>
  <si>
    <t xml:space="preserve">C.C.INDEP. 303-A</t>
  </si>
  <si>
    <t xml:space="preserve">reintegro marzo 2016 58.84,reint.abril a set.2016 c.m 126.27,reint.oct.2016 a cta.64.04,set.2017 558.39</t>
  </si>
  <si>
    <t xml:space="preserve">GARCIA TEJADA HERADIO PERCY</t>
  </si>
  <si>
    <t xml:space="preserve">C.C.INDEP. 402-A</t>
  </si>
  <si>
    <t xml:space="preserve">GAONA HUAMANI FABIANA</t>
  </si>
  <si>
    <t xml:space="preserve">C.C.INDEP. 403-A</t>
  </si>
  <si>
    <t xml:space="preserve">LUQUE YLAQUITA DAVID</t>
  </si>
  <si>
    <t xml:space="preserve">REV.DESOC DIC16 A SET 2017</t>
  </si>
  <si>
    <t xml:space="preserve">C.C.INDEP. 404-A</t>
  </si>
  <si>
    <t xml:space="preserve">BERRIO HUAMANI AUGUSTA</t>
  </si>
  <si>
    <t xml:space="preserve">ocup desde 16 a oct.2017</t>
  </si>
  <si>
    <t xml:space="preserve">van..</t>
  </si>
  <si>
    <t xml:space="preserve">MAMANI DE YANQUI, MARGARITA</t>
  </si>
  <si>
    <t xml:space="preserve">C.C.INDEP. 201-D</t>
  </si>
  <si>
    <t xml:space="preserve">ZUÑIGA MEDINA  JAIME </t>
  </si>
  <si>
    <t xml:space="preserve">C.C.INDEP. 202-D</t>
  </si>
  <si>
    <t xml:space="preserve">CALISAYA MAMANI FEDERICO</t>
  </si>
  <si>
    <t xml:space="preserve">C.C.INDEP. 203-D</t>
  </si>
  <si>
    <t xml:space="preserve">setiembre a oct 2017 c.m. 512.71</t>
  </si>
  <si>
    <t xml:space="preserve">CUSIHUALLPA ALEJO, CARLOS  </t>
  </si>
  <si>
    <t xml:space="preserve">C.C.INDEP. 204-D</t>
  </si>
  <si>
    <t xml:space="preserve">APAZA FLORES ,JOSE  CARLOS </t>
  </si>
  <si>
    <t xml:space="preserve">C.C.INDEP. 205-D</t>
  </si>
  <si>
    <t xml:space="preserve">APAZA GUILLEN, ROSENDO </t>
  </si>
  <si>
    <t xml:space="preserve">C.C.INDEP. 206-D</t>
  </si>
  <si>
    <t xml:space="preserve">VILCA MAMANI ,OMAR HALLEY </t>
  </si>
  <si>
    <t xml:space="preserve">C.C.INDEP. 207-D</t>
  </si>
  <si>
    <t xml:space="preserve">C &amp; C DISEÑADORES Y CONSTRUCTORES</t>
  </si>
  <si>
    <t xml:space="preserve">C.C.INDEP. 208-D</t>
  </si>
  <si>
    <t xml:space="preserve">INFOCAD E.I.R.L.  </t>
  </si>
  <si>
    <t xml:space="preserve">C.C.INDEP. 209-D</t>
  </si>
  <si>
    <t xml:space="preserve">ANCON PATIÑO, ANGEL luis</t>
  </si>
  <si>
    <t xml:space="preserve">C.C.INDEP. 210-D</t>
  </si>
  <si>
    <t xml:space="preserve">TOPOTEC EIRL </t>
  </si>
  <si>
    <t xml:space="preserve">rev.01 d set2017 x desocup 29 set</t>
  </si>
  <si>
    <t xml:space="preserve">C.C.INDEP. 211-D</t>
  </si>
  <si>
    <t xml:space="preserve">abril a agosto 2017 c.m. 519.49, y del 01 al 29/09/2017 502.17</t>
  </si>
  <si>
    <t xml:space="preserve">CONDORI MAMANI EDSON GEOVANY</t>
  </si>
  <si>
    <t xml:space="preserve">C.C.INDEP. 212-D</t>
  </si>
  <si>
    <t xml:space="preserve">CHIRINOS HUAMANI, REGINA VALERIANA  </t>
  </si>
  <si>
    <t xml:space="preserve">C.C.INDEP. 213-D</t>
  </si>
  <si>
    <t xml:space="preserve">CHIRINOS HUAMANI, REGINA VALERIANA </t>
  </si>
  <si>
    <t xml:space="preserve">C.C.INDEP. 214-D</t>
  </si>
  <si>
    <t xml:space="preserve">TINTA CACERES EGBERTO JERONIMO</t>
  </si>
  <si>
    <t xml:space="preserve">C.C.INDEP. 215-D</t>
  </si>
  <si>
    <t xml:space="preserve">MANUEL MESTAS HERNAN ELMER</t>
  </si>
  <si>
    <t xml:space="preserve">C.C.INDEP. 216-D</t>
  </si>
  <si>
    <t xml:space="preserve">CASATOP E.I.R.L.</t>
  </si>
  <si>
    <t xml:space="preserve">C.C.INDEP. 317-D</t>
  </si>
  <si>
    <t xml:space="preserve">06,17</t>
  </si>
  <si>
    <t xml:space="preserve">noviembre 2017 644.07 y canc.agost.234.23 y set.2017 644.07</t>
  </si>
  <si>
    <t xml:space="preserve">C.C.INDEP. 318-D</t>
  </si>
  <si>
    <t xml:space="preserve">MENDOZA MAMANI SILVIA EUGENIA</t>
  </si>
  <si>
    <t xml:space="preserve">C.C.INDEP. 319-D</t>
  </si>
  <si>
    <t xml:space="preserve">CARPIO JORDAN, FRANCISCO VICTOR JOSE </t>
  </si>
  <si>
    <t xml:space="preserve">C.C.INDEP. 320-D</t>
  </si>
  <si>
    <t xml:space="preserve">ANCON PATIÑO, ANGEL LUIS</t>
  </si>
  <si>
    <t xml:space="preserve">C.C.INDEP. 321-D</t>
  </si>
  <si>
    <t xml:space="preserve">C.C.INDEP. 322-D</t>
  </si>
  <si>
    <t xml:space="preserve">CASTRO MAMANI, JUAN ONOFRE</t>
  </si>
  <si>
    <t xml:space="preserve">C.C.INDEP. 323-D</t>
  </si>
  <si>
    <t xml:space="preserve">CONSTRUCSOL S.R.L. </t>
  </si>
  <si>
    <t xml:space="preserve">C.C.INDEP. 324-D</t>
  </si>
  <si>
    <t xml:space="preserve">CONSULTORA CONSTRUCCIONES Y DISTRIBUCIONES AMERICAN VELAZCO MERCANTIL E.I.R.L.</t>
  </si>
  <si>
    <t xml:space="preserve">C.C.INDEP. 325-D</t>
  </si>
  <si>
    <t xml:space="preserve">BUSTAMANTE DE TORRES, AMANDA MARLENE  </t>
  </si>
  <si>
    <t xml:space="preserve">C.C.INDEP. 326-D</t>
  </si>
  <si>
    <t xml:space="preserve">CURASI COLQUE DE CARDENAS, NELLY ELIANA</t>
  </si>
  <si>
    <t xml:space="preserve">C.C.INDEP. 327-D</t>
  </si>
  <si>
    <t xml:space="preserve">MENDOZA MAMANI BRIAN JESUS</t>
  </si>
  <si>
    <t xml:space="preserve">C.C.INDEP. 328-D</t>
  </si>
  <si>
    <t xml:space="preserve">MEGA CONSTRUCTORA E.I.R.L.</t>
  </si>
  <si>
    <t xml:space="preserve">C.C.INDEP. 329-D</t>
  </si>
  <si>
    <t xml:space="preserve">MENDOZA YUCRA ,CINTHYA  PAOLA </t>
  </si>
  <si>
    <t xml:space="preserve">C.C.INDEP. 330-D</t>
  </si>
  <si>
    <t xml:space="preserve">16/10 al 15/11/2017, 16/11 al 15/12/2017 c.m. 533.05</t>
  </si>
  <si>
    <t xml:space="preserve">FIGUEROA DIAZ ALBERTO </t>
  </si>
  <si>
    <t xml:space="preserve">C.C.INDEP. 331-D</t>
  </si>
  <si>
    <t xml:space="preserve">C.C.INDEP. 332-D</t>
  </si>
  <si>
    <t xml:space="preserve">RADIO TV ALEGRIA  EIRL</t>
  </si>
  <si>
    <t xml:space="preserve">C.C.INDEP. 433-D</t>
  </si>
  <si>
    <t xml:space="preserve">C.C.INDEP. 434-D</t>
  </si>
  <si>
    <t xml:space="preserve">HITED ALQUILER DE MAQUINARIAS Y ASESORAMIENTO TECNICO EN OBRAS CIVILES E.I.R.L.</t>
  </si>
  <si>
    <t xml:space="preserve">C.C.INDEP. 435-D</t>
  </si>
  <si>
    <t xml:space="preserve">C.C.INDEP. 436-D</t>
  </si>
  <si>
    <t xml:space="preserve">C.C.INDEP. 437-D</t>
  </si>
  <si>
    <t xml:space="preserve">C.C.INDEP. 438-D</t>
  </si>
  <si>
    <t xml:space="preserve">C.C.INDEP. 439-D</t>
  </si>
  <si>
    <t xml:space="preserve">DIGITAL LEX S.A.C.</t>
  </si>
  <si>
    <t xml:space="preserve">C.C.INDEP. 440-D</t>
  </si>
  <si>
    <t xml:space="preserve">LLAVE ESCALANTE NANCY</t>
  </si>
  <si>
    <t xml:space="preserve">C.C.INDEP. 201-E</t>
  </si>
  <si>
    <t xml:space="preserve">BERNAOLA ALVAREZ, JORGE ARMANDO</t>
  </si>
  <si>
    <t xml:space="preserve">C.C.INDEP. 202-E</t>
  </si>
  <si>
    <t xml:space="preserve">CHICAÑA VILCA, GERARDO </t>
  </si>
  <si>
    <t xml:space="preserve">C.C.INDEP. 203-E</t>
  </si>
  <si>
    <t xml:space="preserve">QUISPE TACCA, NILDA VIANE</t>
  </si>
  <si>
    <t xml:space="preserve">oct.2017 a feb.2018</t>
  </si>
  <si>
    <t xml:space="preserve">C.C. INDEP. 204-E</t>
  </si>
  <si>
    <t xml:space="preserve">CONSTRUCTIVA DESINGN SAC</t>
  </si>
  <si>
    <t xml:space="preserve">LINARES PAURO, LAUREANO LEONARDO </t>
  </si>
  <si>
    <t xml:space="preserve">rev.dupl abr a dic 2017</t>
  </si>
  <si>
    <t xml:space="preserve">C.C.INDEP. 309-E</t>
  </si>
  <si>
    <t xml:space="preserve">APAZA CARPIO MARCO ANTONIO  </t>
  </si>
  <si>
    <t xml:space="preserve">C.C.INDEP. 310-E</t>
  </si>
  <si>
    <t xml:space="preserve">J &amp; E  SERMINEX SRL</t>
  </si>
  <si>
    <t xml:space="preserve">C.C.INDEP. 311-E</t>
  </si>
  <si>
    <t xml:space="preserve">JASA INGENIEROS SAC</t>
  </si>
  <si>
    <t xml:space="preserve">C.C. INDEP. 312-E</t>
  </si>
  <si>
    <t xml:space="preserve">FLORES RIVERA MARITZA GIOVANNA</t>
  </si>
  <si>
    <t xml:space="preserve">GRAL. MORAN 109-111INT. ALTOS</t>
  </si>
  <si>
    <t xml:space="preserve">MINISTERIO DE CULTURA</t>
  </si>
  <si>
    <t xml:space="preserve">ALAMEDA SAN LAZARO</t>
  </si>
  <si>
    <t xml:space="preserve">RECLASIFICACION 20/10/ 2016 a 19/11/2016</t>
  </si>
  <si>
    <t xml:space="preserve">HUAYNA CAHUANA, NERCY ELISA</t>
  </si>
  <si>
    <t xml:space="preserve">MORAL 109-201</t>
  </si>
  <si>
    <t xml:space="preserve">setiembre a octubre 2017 c.m 446.61</t>
  </si>
  <si>
    <t xml:space="preserve">CASTILLO DURAN, CARLOS </t>
  </si>
  <si>
    <t xml:space="preserve">MORAL 109-202</t>
  </si>
  <si>
    <t xml:space="preserve">PAUCARA SULLCA CINTHIA KELLY  </t>
  </si>
  <si>
    <t xml:space="preserve">MORAL 109-203</t>
  </si>
  <si>
    <t xml:space="preserve">SANTANA GROUP SRL</t>
  </si>
  <si>
    <t xml:space="preserve">S.AGUSTIN 145 (2 NIVEL)</t>
  </si>
  <si>
    <t xml:space="preserve">EX MILENIO</t>
  </si>
  <si>
    <t xml:space="preserve">TRIVIÑOS PINEDA ELIZABETH </t>
  </si>
  <si>
    <t xml:space="preserve">A-05-A</t>
  </si>
  <si>
    <t xml:space="preserve">CAVERO ASTETE, YSABEL CRISTINA </t>
  </si>
  <si>
    <t xml:space="preserve">A-07</t>
  </si>
  <si>
    <t xml:space="preserve">ACHULLI MARCATOMA,HAYDEE NARCISA</t>
  </si>
  <si>
    <t xml:space="preserve">OCT NOV 2017</t>
  </si>
  <si>
    <t xml:space="preserve">A-08</t>
  </si>
  <si>
    <t xml:space="preserve">ASTETE SEQUEIROS PAULINA</t>
  </si>
  <si>
    <t xml:space="preserve">D-11-A</t>
  </si>
  <si>
    <t xml:space="preserve">RECLASIFICACION  NOVIEMBRE 2016 </t>
  </si>
  <si>
    <t xml:space="preserve">CAVERO ASTETE, YSABEL  CRISTINA</t>
  </si>
  <si>
    <t xml:space="preserve">D-12</t>
  </si>
  <si>
    <t xml:space="preserve">LICAPA INGA MERY</t>
  </si>
  <si>
    <t xml:space="preserve">G-11</t>
  </si>
  <si>
    <t xml:space="preserve">FLORES QUISPE ANDREA </t>
  </si>
  <si>
    <t xml:space="preserve">OCT A DIC 2017</t>
  </si>
  <si>
    <t xml:space="preserve">CARRITO GOLOSINAS </t>
  </si>
  <si>
    <t xml:space="preserve">MOLLINEDO CHAMBILLA, CRUZ</t>
  </si>
  <si>
    <t xml:space="preserve">27 NOV.A 06 ENERO 2018</t>
  </si>
  <si>
    <t xml:space="preserve">Esq.av.Indep y Psje Sta.Rosa sub-lote a4</t>
  </si>
  <si>
    <t xml:space="preserve">27/11/2017 al 06/01/2018</t>
  </si>
  <si>
    <t xml:space="preserve">TOTAL </t>
  </si>
  <si>
    <t xml:space="preserve">VARIOS</t>
  </si>
  <si>
    <t xml:space="preserve">ALFARO LOSSIO, DANIEL</t>
  </si>
  <si>
    <t xml:space="preserve">ESP 2º PISO, GSF 224-B </t>
  </si>
  <si>
    <t xml:space="preserve">06,20</t>
  </si>
  <si>
    <t xml:space="preserve">junio y julio 2017 c.m. 169.49,agos.a nov.2017 c.m. 169.49</t>
  </si>
  <si>
    <t xml:space="preserve">APAZA LOPEZ, SANTIAGO ALFREDO</t>
  </si>
  <si>
    <t xml:space="preserve">ESP GSF 221-A </t>
  </si>
  <si>
    <t xml:space="preserve">abril a noviembre 2017 c.m 144.07</t>
  </si>
  <si>
    <t xml:space="preserve">ARPI TICONA JAVIER TOMMY</t>
  </si>
  <si>
    <t xml:space="preserve">Esp. BAJO GRADAS- GSF</t>
  </si>
  <si>
    <t xml:space="preserve">agosto a octubre 2017 c.m. 254.24</t>
  </si>
  <si>
    <t xml:space="preserve">CACERES SELLERICO PABLO</t>
  </si>
  <si>
    <t xml:space="preserve">Espacio GSF 01 (Golosinas)</t>
  </si>
  <si>
    <t xml:space="preserve">CALLA BENDITA, MARCELO  </t>
  </si>
  <si>
    <t xml:space="preserve">Espacio GSF (Jugos)</t>
  </si>
  <si>
    <t xml:space="preserve">CASTRO FIGUEROA, GENARO DANIEL </t>
  </si>
  <si>
    <t xml:space="preserve">Espacio Int. Moral 109-A (Zaguan)</t>
  </si>
  <si>
    <t xml:space="preserve">CCUNO LAROTA, VILMA </t>
  </si>
  <si>
    <t xml:space="preserve">ENE A JUN2017</t>
  </si>
  <si>
    <t xml:space="preserve">ESP INT.SAN AGUSTIN 105 (20 M2) (V</t>
  </si>
  <si>
    <t xml:space="preserve">CHACCA TACO, ISAI LEONARDO</t>
  </si>
  <si>
    <t xml:space="preserve">ABR A DIC 2017</t>
  </si>
  <si>
    <t xml:space="preserve">esp GSF 3º 221-A</t>
  </si>
  <si>
    <t xml:space="preserve">CHAVEZ PUCHO SILVIA </t>
  </si>
  <si>
    <t xml:space="preserve">ESP 04-CCI-SANDWICH</t>
  </si>
  <si>
    <t xml:space="preserve">agosto a octubre 2017 c.m 99.15</t>
  </si>
  <si>
    <t xml:space="preserve">CHIRINOS ALVIZ MARTIN</t>
  </si>
  <si>
    <t xml:space="preserve">Espacio CCI 02 (Churros)</t>
  </si>
  <si>
    <t xml:space="preserve">CHOQUE PACO, ELIANA</t>
  </si>
  <si>
    <t xml:space="preserve">ESPACIO GSF 03 ( PAPAS)</t>
  </si>
  <si>
    <t xml:space="preserve">CHOQUE SANDOVAL, GINA ERIKA </t>
  </si>
  <si>
    <t xml:space="preserve">Espacio CCI (Block "E")</t>
  </si>
  <si>
    <t xml:space="preserve">CRUZ ARCE, BRYAN STEVE</t>
  </si>
  <si>
    <t xml:space="preserve">NOV Y DIC 2017</t>
  </si>
  <si>
    <t xml:space="preserve">Esp. 221-B (AZOTEA) GSF 2ºNIVEL</t>
  </si>
  <si>
    <t xml:space="preserve">agosto a noviembre 2017 c.m. 169.49</t>
  </si>
  <si>
    <t xml:space="preserve">CUCHON CARRILLO SANDRA </t>
  </si>
  <si>
    <t xml:space="preserve">Espacio CCI (Block "D")</t>
  </si>
  <si>
    <t xml:space="preserve">octubre 2017, RECLASIFICACION ABRIL 2013</t>
  </si>
  <si>
    <t xml:space="preserve">COBRANZA</t>
  </si>
  <si>
    <t xml:space="preserve">MAMANI AYMA, MILTON</t>
  </si>
  <si>
    <t xml:space="preserve">GOYENECHE  341-AULA INTERIOR</t>
  </si>
  <si>
    <t xml:space="preserve">INSTITUTO DE PROMOCION CULTURAL LUCIEN FREUD S.A.C.</t>
  </si>
  <si>
    <t xml:space="preserve">GOYENECHE 335-337</t>
  </si>
  <si>
    <t xml:space="preserve">LINARES RAMOS DE DURAND, ENRIQUETA LUCRECIA</t>
  </si>
  <si>
    <t xml:space="preserve">RG JUL Y AGT 2017</t>
  </si>
  <si>
    <t xml:space="preserve">JERUSALEN 525</t>
  </si>
  <si>
    <t xml:space="preserve">MIRAVAL CHAÑA LEANDRO</t>
  </si>
  <si>
    <t xml:space="preserve">ESPACIO CCI 14 (jugos) </t>
  </si>
  <si>
    <t xml:space="preserve">MONTAÑO QUISPE LUZMILA</t>
  </si>
  <si>
    <t xml:space="preserve">Espacio GSF (Refrigerios)</t>
  </si>
  <si>
    <t xml:space="preserve">MULTIPROCESOS CONSULTORES &amp; EJECUTORES</t>
  </si>
  <si>
    <t xml:space="preserve">PARED CC INDEPENDENCIA</t>
  </si>
  <si>
    <t xml:space="preserve">MUNDO MEDIA S.A.C.</t>
  </si>
  <si>
    <t xml:space="preserve">PARED PAUCARPATA</t>
  </si>
  <si>
    <t xml:space="preserve">OJEDA GARCIA FERNANDO</t>
  </si>
  <si>
    <t xml:space="preserve">Esp Paucarpata Carrito</t>
  </si>
  <si>
    <t xml:space="preserve">Esp Paucarpata </t>
  </si>
  <si>
    <t xml:space="preserve">GRUPO OLIMPIA SAC</t>
  </si>
  <si>
    <t xml:space="preserve">AV PUMACAHUA S/n</t>
  </si>
  <si>
    <t xml:space="preserve">DONGO PAREDES JUAN CARLOS</t>
  </si>
  <si>
    <t xml:space="preserve">SET A DIC 52017</t>
  </si>
  <si>
    <t xml:space="preserve">ESP.1M2 COST/DER.GRADAS nº2 PUERTA INGRESO</t>
  </si>
  <si>
    <t xml:space="preserve">TINTAYA VARGAS JUANA</t>
  </si>
  <si>
    <t xml:space="preserve">Espacio CCI 08 (Anticuchos )</t>
  </si>
  <si>
    <t xml:space="preserve">H.ATAMA WASH E.I.R.L.</t>
  </si>
  <si>
    <t xml:space="preserve">Pierola-lavado vehiculo</t>
  </si>
  <si>
    <t xml:space="preserve">esp.filtro-lavado vehiculo</t>
  </si>
  <si>
    <t xml:space="preserve">ROSADO ZURITA ANTONIO GRIMALDO</t>
  </si>
  <si>
    <t xml:space="preserve">esp.aires GSF L/derecho</t>
  </si>
  <si>
    <t xml:space="preserve">julio 2017 y agosto 2017 c.m. 305.08</t>
  </si>
  <si>
    <t xml:space="preserve">esp.aires GSF L/izquierdo</t>
  </si>
  <si>
    <t xml:space="preserve">MAMANI MAMANI, DAMIANA SABINA</t>
  </si>
  <si>
    <t xml:space="preserve">ESP 2d.piso terraza CCI</t>
  </si>
  <si>
    <t xml:space="preserve">MAMANI YAURI MARIA</t>
  </si>
  <si>
    <t xml:space="preserve">ESP PAUCARPATA 02</t>
  </si>
  <si>
    <t xml:space="preserve">MEDINA CANAZA LUZ MARIA</t>
  </si>
  <si>
    <t xml:space="preserve">ESP PAUCARPATA 03</t>
  </si>
  <si>
    <t xml:space="preserve">QUICAÑA MAQUITo MONICA</t>
  </si>
  <si>
    <t xml:space="preserve">ESP.PAUCARAPATA (anticuhcos)</t>
  </si>
  <si>
    <t xml:space="preserve">BARREDA ARENAS BRITH KATTHERIN</t>
  </si>
  <si>
    <t xml:space="preserve">ESP.GSF GRADAS (RECUERDOS)</t>
  </si>
  <si>
    <t xml:space="preserve">ARIZAPANA ARREDONDO, AMALIA</t>
  </si>
  <si>
    <t xml:space="preserve">ESP.HEROES ANONIMOS-POP CORN</t>
  </si>
  <si>
    <t xml:space="preserve">LA CHOCITA</t>
  </si>
  <si>
    <t xml:space="preserve">RAMOS ALEJO MARCELINA EUGENIA</t>
  </si>
  <si>
    <t xml:space="preserve">DIC 2017</t>
  </si>
  <si>
    <t xml:space="preserve">ESP. LADO A</t>
  </si>
  <si>
    <t xml:space="preserve">VILCA AYAMAMANI, DOMINGA</t>
  </si>
  <si>
    <t xml:space="preserve">A-01</t>
  </si>
  <si>
    <t xml:space="preserve">reintegro mayo  2017 84.75 y noviembre 2017 550.85</t>
  </si>
  <si>
    <t xml:space="preserve">VELASQUEZ AMANCA, SIXTA CLOTILDE</t>
  </si>
  <si>
    <t xml:space="preserve">A-02</t>
  </si>
  <si>
    <t xml:space="preserve">HERRERA FLORES ENRIQUE</t>
  </si>
  <si>
    <t xml:space="preserve">A-03 </t>
  </si>
  <si>
    <t xml:space="preserve">A-04</t>
  </si>
  <si>
    <t xml:space="preserve">COLQUE VARGAS CECILIA NORMA</t>
  </si>
  <si>
    <t xml:space="preserve">A-05</t>
  </si>
  <si>
    <t xml:space="preserve">reint.abril y mayo 2017 c.m. 25.42 y noviembre 2017 389.83</t>
  </si>
  <si>
    <t xml:space="preserve">HURACAHUA YAURI, MARIBEL</t>
  </si>
  <si>
    <t xml:space="preserve">A-06</t>
  </si>
  <si>
    <t xml:space="preserve">ESP. LADO B</t>
  </si>
  <si>
    <t xml:space="preserve">CAMA CEREZO, ELEANA SANDRA</t>
  </si>
  <si>
    <t xml:space="preserve">B-01</t>
  </si>
  <si>
    <t xml:space="preserve">reintegro abril 2017 84.75 y noviembre 2017 550.85</t>
  </si>
  <si>
    <t xml:space="preserve">TOLEDO ZAPATA MONICA MELANIA</t>
  </si>
  <si>
    <t xml:space="preserve">B-02</t>
  </si>
  <si>
    <t xml:space="preserve">HUILLCA QUINTANILLA, LIBIA EDITH</t>
  </si>
  <si>
    <t xml:space="preserve">B-04</t>
  </si>
  <si>
    <t xml:space="preserve">HUILLCA QUINTANILLA, BETTY NALDY</t>
  </si>
  <si>
    <t xml:space="preserve">B-05</t>
  </si>
  <si>
    <t xml:space="preserve">MESTAS APAZA, LUIS ALFREDO</t>
  </si>
  <si>
    <t xml:space="preserve">B-06</t>
  </si>
  <si>
    <t xml:space="preserve">B-07</t>
  </si>
  <si>
    <t xml:space="preserve">ASTOQUILCA ASTUÑAGUE, DENIS DAVID</t>
  </si>
  <si>
    <t xml:space="preserve">AGT A 29 SET 2017</t>
  </si>
  <si>
    <t xml:space="preserve">B-08</t>
  </si>
  <si>
    <t xml:space="preserve">B-09</t>
  </si>
  <si>
    <t xml:space="preserve">RODRIGUEZ CALATAYUD, PILAR JESSICA</t>
  </si>
  <si>
    <t xml:space="preserve">B-10</t>
  </si>
  <si>
    <t xml:space="preserve">CONDORI MAYHUA, ELIZABETH NORMA</t>
  </si>
  <si>
    <t xml:space="preserve">JUN A SET 2016</t>
  </si>
  <si>
    <t xml:space="preserve">LADO IZQ.PUERTA INGRESO</t>
  </si>
  <si>
    <t xml:space="preserve">YAURI QUISPE, JUAN CARLOS</t>
  </si>
  <si>
    <t xml:space="preserve">ESPACIO "C"</t>
  </si>
  <si>
    <t xml:space="preserve">GUTIERREZ HUANAYQUE, VERONICA JUANA</t>
  </si>
  <si>
    <t xml:space="preserve">LADO DER.PUERTA INGRESO</t>
  </si>
  <si>
    <t xml:space="preserve">COCHERAS</t>
  </si>
  <si>
    <t xml:space="preserve">SOCIEDAD DE BENEFICENCIA PÙBLICA DE AREQUIPA</t>
  </si>
  <si>
    <t xml:space="preserve">CALLE EL FILTRO 502</t>
  </si>
  <si>
    <t xml:space="preserve">PAUCARPATA</t>
  </si>
  <si>
    <t xml:space="preserve">LA  PAZ  511</t>
  </si>
  <si>
    <t xml:space="preserve">PIEROLA (2DA. CUADRA)</t>
  </si>
  <si>
    <t xml:space="preserve">PIEROLA (SOTANO HOTEL)</t>
  </si>
  <si>
    <t xml:space="preserve">BALNEARIO JESUS </t>
  </si>
  <si>
    <t xml:space="preserve">INDEPENDENCIA( EX MILENIO)</t>
  </si>
  <si>
    <t xml:space="preserve">GALERIAS SANTA FE</t>
  </si>
  <si>
    <t xml:space="preserve">CANCHAS DEPORTIVAS </t>
  </si>
  <si>
    <t xml:space="preserve">LA PAZ</t>
  </si>
  <si>
    <t xml:space="preserve">OFICINA LIMA</t>
  </si>
  <si>
    <t xml:space="preserve">INVERSIONES Y SERVICIOS ANGELITA S.A.C.</t>
  </si>
  <si>
    <t xml:space="preserve">R.TORRICO-TDA. 878</t>
  </si>
  <si>
    <t xml:space="preserve">R.TORRICO-TDA. 884</t>
  </si>
  <si>
    <t xml:space="preserve">15,20,24,29</t>
  </si>
  <si>
    <t xml:space="preserve">junio , julio, agosto, set.  2017. c.m. 1333.05</t>
  </si>
  <si>
    <t xml:space="preserve">NUÑEZ VERA, DAVID ULISES</t>
  </si>
  <si>
    <t xml:space="preserve">R.TORRICO-OF. 201</t>
  </si>
  <si>
    <t xml:space="preserve">CASTRO PACHERRES LAURA DEL PILAR</t>
  </si>
  <si>
    <t xml:space="preserve">JUL A OCT 2017</t>
  </si>
  <si>
    <t xml:space="preserve">R.TORRICO-OF. 202</t>
  </si>
  <si>
    <t xml:space="preserve">27,30</t>
  </si>
  <si>
    <t xml:space="preserve">canc set.2017 376.27 a cta.oct.2017 216.95,can oct.376.27 a cta.nov 2017 216.95</t>
  </si>
  <si>
    <t xml:space="preserve">BALBIN ORELLANA, NELLY EDMUNDA</t>
  </si>
  <si>
    <t xml:space="preserve">R.TORRICO-OF. 203</t>
  </si>
  <si>
    <t xml:space="preserve">GALLARDO ZARATE, ULISES JUSTO</t>
  </si>
  <si>
    <t xml:space="preserve">R.TORRICO-OF. 205</t>
  </si>
  <si>
    <t xml:space="preserve">can.junio 2017 256.36,julio 593.22, a cta agost.336.86,canc.agost.256.36, a cta.set.336.86</t>
  </si>
  <si>
    <t xml:space="preserve">R.TORRICO-OF. 206</t>
  </si>
  <si>
    <t xml:space="preserve">SILVA HUAMAN ,MANUEL FRANCISCO </t>
  </si>
  <si>
    <t xml:space="preserve">R.TORRICO-OF. 301</t>
  </si>
  <si>
    <t xml:space="preserve">23,27,30</t>
  </si>
  <si>
    <t xml:space="preserve">canc.marzo 466.10 y a cta.abril  2017 127.12,canc.abril 466.10 y a cta.mayo 127.12,,can may.466.10 y a cta.junio 127.12</t>
  </si>
  <si>
    <t xml:space="preserve">R.TORRICO-OF. 302</t>
  </si>
  <si>
    <t xml:space="preserve">ASOC VIVIENDA NUEVO SAN ANTONIO</t>
  </si>
  <si>
    <t xml:space="preserve">R.TORRICO-OF. 303</t>
  </si>
  <si>
    <t xml:space="preserve">Canc.agosto 2017 406.78,set. 593.22 y  a Cta.Oct.186.44</t>
  </si>
  <si>
    <t xml:space="preserve">R.TORRICO-OF. 304</t>
  </si>
  <si>
    <t xml:space="preserve">R.TORRICO-OF. 305</t>
  </si>
  <si>
    <t xml:space="preserve">R.TORRICO-OF. 306</t>
  </si>
  <si>
    <t xml:space="preserve">R.TORRICO-OF. 401</t>
  </si>
  <si>
    <t xml:space="preserve">INVERSIONES Y SERVICIOS ANGELITA S.A.C.  </t>
  </si>
  <si>
    <t xml:space="preserve">R.TORRICO-OF. 402</t>
  </si>
  <si>
    <t xml:space="preserve">Nov.2016 a diciembre 2016 c.m. 472.03, a cta. enero 2017 433.90,can.ene 38.13,feb. A junio c.m.472.03, a cta.julio 174.59</t>
  </si>
  <si>
    <t xml:space="preserve">R.TORRICO-OF. 403</t>
  </si>
  <si>
    <t xml:space="preserve">Nov.2016 a mayo 2017 c.m. 472.03, a cta. Junio 2017 217.80,canc jun 254.22+ julio 2017 174.59</t>
  </si>
  <si>
    <t xml:space="preserve">RESUMEN CUENTA 1201,0303-47</t>
  </si>
  <si>
    <t xml:space="preserve">RENTAS DE LA PROPIEDAD POR COBRAR </t>
  </si>
  <si>
    <t xml:space="preserve">INQUILINOS Y EXINQUILINOS</t>
  </si>
  <si>
    <t xml:space="preserve">CON CONTRATO Y SIN CONTRATO </t>
  </si>
  <si>
    <t xml:space="preserve">RESUMEN</t>
  </si>
  <si>
    <t xml:space="preserve">TOTAL COMPROMISOS DIC.2016</t>
  </si>
  <si>
    <t xml:space="preserve">1201,0303,47,01      CASA HABITACION</t>
  </si>
  <si>
    <t xml:space="preserve">1201,0303,47,02     TIENDAS</t>
  </si>
  <si>
    <t xml:space="preserve">RECLASIFICACION</t>
  </si>
  <si>
    <t xml:space="preserve">1201,0303,47,03     OFIC. AREQUIPA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</si>
  <si>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</si>
  <si>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1201,0303,47,07      EX - MILENIO</t>
  </si>
  <si>
    <t xml:space="preserve">1201,0303,47,04     VARIOS</t>
  </si>
  <si>
    <t xml:space="preserve">1201,0303,47,19     LA CHOCITA</t>
  </si>
  <si>
    <t xml:space="preserve">1201,0303,47,06     COCHERAS</t>
  </si>
  <si>
    <t xml:space="preserve">1201,0303,47,20     CANCHAS DEPORTIVAS</t>
  </si>
  <si>
    <t xml:space="preserve">saldos</t>
  </si>
  <si>
    <t xml:space="preserve"> </t>
  </si>
  <si>
    <t xml:space="preserve">1201,0303,47,05     OFICINAS LIMA</t>
  </si>
  <si>
    <t xml:space="preserve">TOTAL                         S/.</t>
  </si>
  <si>
    <t xml:space="preserve">MAYO 2018</t>
  </si>
  <si>
    <t xml:space="preserve">ESTADO DE DEUDORES MAYO 2018</t>
  </si>
  <si>
    <t xml:space="preserve">RECLASIFICACION Y COMPENSACION </t>
  </si>
  <si>
    <t xml:space="preserve">SALDO ABRIL 2018</t>
  </si>
  <si>
    <t xml:space="preserve">SALDO MAYO 2018</t>
  </si>
  <si>
    <t xml:space="preserve">DIA</t>
  </si>
  <si>
    <t xml:space="preserve">ZUÑIGA PORTOCARRERO, RAQUEL ZULEMA</t>
  </si>
  <si>
    <t xml:space="preserve">CAHUI SUPO, JUAN EMILIANO</t>
  </si>
  <si>
    <t xml:space="preserve">04</t>
  </si>
  <si>
    <t xml:space="preserve">Marzo 2018</t>
  </si>
  <si>
    <t xml:space="preserve">Mayo 2018</t>
  </si>
  <si>
    <t xml:space="preserve">ARFINENGO FIGUEROA, PATRICIA AMELIA </t>
  </si>
  <si>
    <t xml:space="preserve">LINARES VILLANUEVA, ROMULO RUBEN</t>
  </si>
  <si>
    <t xml:space="preserve">GRUNDY LOPEZ, RICARDO ENRIQUE</t>
  </si>
  <si>
    <t xml:space="preserve">MENDOZA CALACHUA, OCTAVIO</t>
  </si>
  <si>
    <t xml:space="preserve">02, 07</t>
  </si>
  <si>
    <t xml:space="preserve">16/01 a 15/03/18 c.m 1084.75</t>
  </si>
  <si>
    <t xml:space="preserve">MAYTA LIVISI, ADOLFO VICTOR</t>
  </si>
  <si>
    <t xml:space="preserve">RECLASIFICACION MARZO 2017</t>
  </si>
  <si>
    <t xml:space="preserve">SINDICATO UNICO DE TRABAJADORES MINEROS Y METALURG. DE LA CIA. MINERA ARES S.A.C.UNIDS. ARES-ARCATA</t>
  </si>
  <si>
    <t xml:space="preserve">SERVI RUSH E.I.R.L.</t>
  </si>
  <si>
    <t xml:space="preserve">CHAVEZ RIVERA, ENGRACIA NIEVES </t>
  </si>
  <si>
    <t xml:space="preserve">NUÑEZ CUADROS, TITO BENEDICTO</t>
  </si>
  <si>
    <t xml:space="preserve">ALARCON GONZALES, JOSE CARLOS</t>
  </si>
  <si>
    <t xml:space="preserve">TRELLES ENRIQUEZ, WILDORT</t>
  </si>
  <si>
    <t xml:space="preserve">SALAS MONJE, FELIX</t>
  </si>
  <si>
    <t xml:space="preserve">MOSCOSO CHIPANA, JOSELINE YAMILI</t>
  </si>
  <si>
    <t xml:space="preserve">GRUPO RPP S.A.C.  </t>
  </si>
  <si>
    <t xml:space="preserve">TORRES ROSADO, LEANDRA MARLENE</t>
  </si>
  <si>
    <t xml:space="preserve">RECLASIFICACION 16/03/2017 A 15/04/2017</t>
  </si>
  <si>
    <t xml:space="preserve">LA PAZ 511-324 B</t>
  </si>
  <si>
    <t xml:space="preserve">ALARCO CAYETANO, LUIS </t>
  </si>
  <si>
    <t xml:space="preserve">URIZAR PAREDES, GINA MARTINA</t>
  </si>
  <si>
    <t xml:space="preserve">VITE VITE, PELUSA</t>
  </si>
  <si>
    <t xml:space="preserve">TALAVERA RODRIGUEZ, JOSE LUIS </t>
  </si>
  <si>
    <t xml:space="preserve">CARPIO DE LA VEGA, MILAGROS JACQUELINE</t>
  </si>
  <si>
    <t xml:space="preserve">14, 15</t>
  </si>
  <si>
    <t xml:space="preserve">Canc. Marzo y Abril'18 c.m 27.12; May'18 562.71</t>
  </si>
  <si>
    <t xml:space="preserve">CAVERO ASTETE, ROBERTO </t>
  </si>
  <si>
    <t xml:space="preserve">REYNOSO CARDENAS, VICTOR </t>
  </si>
  <si>
    <t xml:space="preserve">HILARES MAKER, JOSE LUIS</t>
  </si>
  <si>
    <t xml:space="preserve">REYNOSO CARDENAS, VICTOR  </t>
  </si>
  <si>
    <t xml:space="preserve">VERSACE BARREDA, ROSA EMILIA</t>
  </si>
  <si>
    <t xml:space="preserve">QUISPE ROJAS, DAVID YSIDRO</t>
  </si>
  <si>
    <t xml:space="preserve">UNIVERSIDAD AUTONOMA SAN FRANCISCO S.A.C.</t>
  </si>
  <si>
    <t xml:space="preserve">MUNICIPALIDAD DISTRITAL DE J.L.B. y RIVERO </t>
  </si>
  <si>
    <t xml:space="preserve">RIVERO 300 con Santa Marta</t>
  </si>
  <si>
    <t xml:space="preserve">LA RECOLETA 207-HABITACION 1</t>
  </si>
  <si>
    <t xml:space="preserve">Abril 2018</t>
  </si>
  <si>
    <t xml:space="preserve">QUIÑONES OVALLE, FELIPA</t>
  </si>
  <si>
    <t xml:space="preserve">CARRASCO VALDIVIA, OSCAR ALFREDO</t>
  </si>
  <si>
    <t xml:space="preserve">MAMANI QUIÑONES, LUIS ALFREDO</t>
  </si>
  <si>
    <t xml:space="preserve">VERSACE BARREDA, FRANCISCO ERNESTO</t>
  </si>
  <si>
    <t xml:space="preserve">CALDERON ANCHAPURI DE QUIÑONES, GLORIA GREGORIA</t>
  </si>
  <si>
    <t xml:space="preserve">Abril y Mayo'18 c.m 1127.97</t>
  </si>
  <si>
    <t xml:space="preserve">CALDERON ANCHAPURI DE QUIÑONES, GLORIA GREGORIA </t>
  </si>
  <si>
    <t xml:space="preserve">Abril y Mayo'18 c.m 789.83</t>
  </si>
  <si>
    <t xml:space="preserve">CASTRO ALCA VDA. DE CATASI, ESTEFANIA LIVIA</t>
  </si>
  <si>
    <t xml:space="preserve">M &amp; A I. Y S. S.R.L.</t>
  </si>
  <si>
    <t xml:space="preserve">Mzo a Abril'18 c.m 683.05</t>
  </si>
  <si>
    <t xml:space="preserve">COMPAÑÍA CURTIDORA PERUANA S.R.L.</t>
  </si>
  <si>
    <t xml:space="preserve">11</t>
  </si>
  <si>
    <t xml:space="preserve">GRAFICA NUESTRA SEÑORA DE GUADALUPE E.I.R.L.</t>
  </si>
  <si>
    <t xml:space="preserve">MEZA TEJADA, GELBERT PEDRO</t>
  </si>
  <si>
    <t xml:space="preserve">IBARRA ENRIQUEZ, ROSENDO </t>
  </si>
  <si>
    <t xml:space="preserve">02, 08</t>
  </si>
  <si>
    <t xml:space="preserve">Abril  a Mayo'18 c.m 755.93</t>
  </si>
  <si>
    <t xml:space="preserve">YAURI CHANCOLLA, LIA </t>
  </si>
  <si>
    <t xml:space="preserve">C.C. INDEP. 101-A</t>
  </si>
  <si>
    <t xml:space="preserve">C.C. INDEP. 102-A</t>
  </si>
  <si>
    <t xml:space="preserve">C.C. INDEP. 103-A</t>
  </si>
  <si>
    <t xml:space="preserve">FOTOCOPIADORA MARCO POLO E.I.R.L.</t>
  </si>
  <si>
    <t xml:space="preserve">Reint. Ene. A Abr c.m 22.19; May'18</t>
  </si>
  <si>
    <t xml:space="preserve">HUALLPA ALVAREZ, OBDULIA MARUJA</t>
  </si>
  <si>
    <t xml:space="preserve">C.C. INDEP. 104-A</t>
  </si>
  <si>
    <t xml:space="preserve">C.C. INDEP. 101-B</t>
  </si>
  <si>
    <t xml:space="preserve">C.C. INDEP. 101-C</t>
  </si>
  <si>
    <t xml:space="preserve">C.C. INDEP. 102-C</t>
  </si>
  <si>
    <t xml:space="preserve">C.C. INDEP. 103-C</t>
  </si>
  <si>
    <t xml:space="preserve">C.C. INDEP. 104-C</t>
  </si>
  <si>
    <t xml:space="preserve">C.C. INDEP. 105-C</t>
  </si>
  <si>
    <t xml:space="preserve">C.C. INDEP. 105-C-A ESPACIO</t>
  </si>
  <si>
    <t xml:space="preserve">C.C. INDEP. 106-C</t>
  </si>
  <si>
    <t xml:space="preserve">C.C. INDEP. 107-C</t>
  </si>
  <si>
    <t xml:space="preserve">C.C. INDEP. 108-C</t>
  </si>
  <si>
    <t xml:space="preserve">C.C. INDEP. 101-D</t>
  </si>
  <si>
    <t xml:space="preserve">C.C. INDEP. 102-D</t>
  </si>
  <si>
    <t xml:space="preserve">C.C. INDEP. 103-D</t>
  </si>
  <si>
    <t xml:space="preserve">C.C. INDEP. 104-D</t>
  </si>
  <si>
    <t xml:space="preserve">AMADO SALAS, ELOISA ERIKA </t>
  </si>
  <si>
    <t xml:space="preserve">C.C. INDEP. 105-D</t>
  </si>
  <si>
    <t xml:space="preserve">C.C. INDEP. 106-D</t>
  </si>
  <si>
    <t xml:space="preserve">SILVA ARBIETO, ALFREDO ELOY  </t>
  </si>
  <si>
    <t xml:space="preserve">C.C. INDEP. 107-D</t>
  </si>
  <si>
    <t xml:space="preserve">VAN…</t>
  </si>
  <si>
    <t xml:space="preserve">VIENEN…</t>
  </si>
  <si>
    <t xml:space="preserve">C.C. INDEP. 108-D</t>
  </si>
  <si>
    <t xml:space="preserve">Febrero 2018</t>
  </si>
  <si>
    <t xml:space="preserve">C.C. INDEP. 109-D</t>
  </si>
  <si>
    <t xml:space="preserve">C.C. INDEP. 110-D</t>
  </si>
  <si>
    <t xml:space="preserve">C.C. INDEP. 111-D</t>
  </si>
  <si>
    <t xml:space="preserve">C.C. INDEP. 112-D</t>
  </si>
  <si>
    <t xml:space="preserve">C.C. INDEP. 113-D</t>
  </si>
  <si>
    <t xml:space="preserve">Abril a Mayo'18 c.m 993.22</t>
  </si>
  <si>
    <t xml:space="preserve">C.C. INDEP. 114-D</t>
  </si>
  <si>
    <t xml:space="preserve">C.C. INDEP. 115-D</t>
  </si>
  <si>
    <t xml:space="preserve">C.C. INDEP. 116-D</t>
  </si>
  <si>
    <t xml:space="preserve">C.C. INDEP. 101-E</t>
  </si>
  <si>
    <t xml:space="preserve">C.C. INDEP. 102-E</t>
  </si>
  <si>
    <t xml:space="preserve">C.C. INDEP. 103-E</t>
  </si>
  <si>
    <t xml:space="preserve">C.C. INDEP. 104-E</t>
  </si>
  <si>
    <t xml:space="preserve">INFANTES COAGUILA, GABRIELA ARCANGEL </t>
  </si>
  <si>
    <t xml:space="preserve">C.C. INDEP. 105-E</t>
  </si>
  <si>
    <t xml:space="preserve">C.C. INDEP. 106-E</t>
  </si>
  <si>
    <t xml:space="preserve">MAMANI DE YANQUI, MARGARITA </t>
  </si>
  <si>
    <t xml:space="preserve">C.C. INDEP. 107-E</t>
  </si>
  <si>
    <t xml:space="preserve">SOLER E.I.R.L.</t>
  </si>
  <si>
    <t xml:space="preserve">C.C. INDEP. 108-E</t>
  </si>
  <si>
    <t xml:space="preserve">RESTAURANT PARRILLADAS  AREQUIPA E.I.R.L. </t>
  </si>
  <si>
    <t xml:space="preserve">GARATE GUTIERREZ, WILBER CELSO</t>
  </si>
  <si>
    <t xml:space="preserve">PLZTA. CEMENT. 106-B</t>
  </si>
  <si>
    <t xml:space="preserve">OCHOA MONTES, MIGUEL ANGEL </t>
  </si>
  <si>
    <t xml:space="preserve">PLZTA. CEMENT. 106-C</t>
  </si>
  <si>
    <t xml:space="preserve">PLZTA. CEMENT. 106-D</t>
  </si>
  <si>
    <t xml:space="preserve">HUAMANI CORONEL, CARMELO RUBEN </t>
  </si>
  <si>
    <t xml:space="preserve">PLZTA. CEMENT. 106-E</t>
  </si>
  <si>
    <t xml:space="preserve">PLZTA. CEMENT. S/N</t>
  </si>
  <si>
    <t xml:space="preserve">RODRIGUEZ ZEGARRA, VICENTE HENRY</t>
  </si>
  <si>
    <t xml:space="preserve">CHAMBI LINARES, ADOLFO MAURICIO </t>
  </si>
  <si>
    <t xml:space="preserve">CHAMBI LINARES, ADOLFO MAURICIO  </t>
  </si>
  <si>
    <t xml:space="preserve">CHAMBI ZEVALLOS, SERGIO MAURICIO </t>
  </si>
  <si>
    <t xml:space="preserve">QUISPE QUISPE, PELAYO JAMES DAVID </t>
  </si>
  <si>
    <t xml:space="preserve">QUISPE QUISPE, PELAYO JAMES DAVID  </t>
  </si>
  <si>
    <t xml:space="preserve">04, 08</t>
  </si>
  <si>
    <t xml:space="preserve">Marzo a Abril 2018 c.m 410.17</t>
  </si>
  <si>
    <t xml:space="preserve">FERNANDEZ FERNANDEZ PERCY MARTIN</t>
  </si>
  <si>
    <t xml:space="preserve">04, 07</t>
  </si>
  <si>
    <t xml:space="preserve">Ene. A Marzo 2018 c.m 455.08</t>
  </si>
  <si>
    <t xml:space="preserve">MEDRANO CCAMA, INGERMAN ANGEL</t>
  </si>
  <si>
    <t xml:space="preserve">ARELA CCAMA, OFELIA CARMEN</t>
  </si>
  <si>
    <t xml:space="preserve">HUAYAPA CCARI, JULIO ERNESTO</t>
  </si>
  <si>
    <t xml:space="preserve">QUISPE BRAVO, JUANA  ROSA </t>
  </si>
  <si>
    <t xml:space="preserve">HUANCA BEDREGAL DE CARITA, ROCIO MIRIAM</t>
  </si>
  <si>
    <t xml:space="preserve">MEDRANO CCAMA, INGEMAR ANGEL </t>
  </si>
  <si>
    <t xml:space="preserve">16/04 a 15/05/18</t>
  </si>
  <si>
    <t xml:space="preserve">HUANCA BEDREGAL, ROCIO MIRIAM</t>
  </si>
  <si>
    <t xml:space="preserve">Mayo a Dic'17 c.m 297.46</t>
  </si>
  <si>
    <t xml:space="preserve">16/12/17 a 15/02/18 c.m 484.75</t>
  </si>
  <si>
    <t xml:space="preserve">PEREZ SALINAS, GREGORIA VICTORIA </t>
  </si>
  <si>
    <t xml:space="preserve">VELASQUEZ APAZA, JUAN  PABLO</t>
  </si>
  <si>
    <t xml:space="preserve">VIRRUETA MALDONADO, EDHUIN FREDY</t>
  </si>
  <si>
    <t xml:space="preserve">16/11 al 15/01/18 c.m 224.58</t>
  </si>
  <si>
    <t xml:space="preserve">GUTIERREZ LUNA, CARLOS ALBERTO  </t>
  </si>
  <si>
    <t xml:space="preserve">09, 11</t>
  </si>
  <si>
    <t xml:space="preserve">16/03 a 15/04 392.37; 16/04 a 15/05 432.20</t>
  </si>
  <si>
    <t xml:space="preserve">CALLATA ADOLFO, EDUARDO</t>
  </si>
  <si>
    <t xml:space="preserve">CHURQUIPA MAMANI, LOURDES DIANA</t>
  </si>
  <si>
    <t xml:space="preserve">C.C. INDEP. 202-A</t>
  </si>
  <si>
    <t xml:space="preserve">VERA MAMANI, OMAR FAUSTO</t>
  </si>
  <si>
    <t xml:space="preserve">C.C. INDEP. 203-A</t>
  </si>
  <si>
    <t xml:space="preserve">HIDALGO CARREON, HERNAN OSWALDO </t>
  </si>
  <si>
    <t xml:space="preserve">C.C. INDEP. 204-A</t>
  </si>
  <si>
    <t xml:space="preserve">Enero 2018</t>
  </si>
  <si>
    <t xml:space="preserve">C.C. INDEP. 302-A</t>
  </si>
  <si>
    <t xml:space="preserve">C.C. INDEP. 303-A</t>
  </si>
  <si>
    <t xml:space="preserve">MURGA QUISPE, EDGAR</t>
  </si>
  <si>
    <t xml:space="preserve">C.C. INDEP. 401-A</t>
  </si>
  <si>
    <t xml:space="preserve">GARCIA TEJADA, HERADIO PERCY</t>
  </si>
  <si>
    <t xml:space="preserve">C.C. INDEP. 402-A</t>
  </si>
  <si>
    <t xml:space="preserve">GAONA HUAMANI, FABIANA</t>
  </si>
  <si>
    <t xml:space="preserve">C.C. INDEP. 403-A</t>
  </si>
  <si>
    <t xml:space="preserve">LUQUE YLAQUITA, DAVID</t>
  </si>
  <si>
    <t xml:space="preserve">C.C. INDEP. 404-A</t>
  </si>
  <si>
    <t xml:space="preserve">BERRIO HUAMANI, AUGUSTA</t>
  </si>
  <si>
    <t xml:space="preserve">C.C. INDEP. 201-D</t>
  </si>
  <si>
    <t xml:space="preserve">ZUÑIGA MEDINA, JAIME FLORENTINO</t>
  </si>
  <si>
    <t xml:space="preserve">C.C. INDEP. 202-D</t>
  </si>
  <si>
    <t xml:space="preserve">CALISAYA MAMANI, FEDERICO ELEODORO</t>
  </si>
  <si>
    <t xml:space="preserve">C.C. INDEP. 203-D</t>
  </si>
  <si>
    <t xml:space="preserve">C.C. INDEP. 204-D</t>
  </si>
  <si>
    <t xml:space="preserve">08, 15</t>
  </si>
  <si>
    <t xml:space="preserve">Abril 2018; reint. Ene-Marzo c.m 37.28</t>
  </si>
  <si>
    <t xml:space="preserve">APAZA FLORES, JOSE CARLOS </t>
  </si>
  <si>
    <t xml:space="preserve">C.C. INDEP. 205-D</t>
  </si>
  <si>
    <t xml:space="preserve">C.C. INDEP. 206-D</t>
  </si>
  <si>
    <t xml:space="preserve">VILCA MAMANI, OMAR HALLEY </t>
  </si>
  <si>
    <t xml:space="preserve">C.C. INDEP. 207-D</t>
  </si>
  <si>
    <t xml:space="preserve">TERRATOPS E.I.R.L.</t>
  </si>
  <si>
    <t xml:space="preserve">C.C. INDEP. 208-D</t>
  </si>
  <si>
    <t xml:space="preserve">C.C. INDEP. 209-D</t>
  </si>
  <si>
    <t xml:space="preserve">C.C. INDEP. 210-D</t>
  </si>
  <si>
    <t xml:space="preserve">TOPOTEC E.I.R.L. </t>
  </si>
  <si>
    <t xml:space="preserve">C.C. INDEP. 211-D</t>
  </si>
  <si>
    <t xml:space="preserve">CONDORI MAMANI, EDSON GEOVANY</t>
  </si>
  <si>
    <t xml:space="preserve">C.C. INDEP. 212-D</t>
  </si>
  <si>
    <t xml:space="preserve">C.C. INDEP. 213-D</t>
  </si>
  <si>
    <t xml:space="preserve">C.C. INDEP. 214-D</t>
  </si>
  <si>
    <t xml:space="preserve">MAMANI HUARCA, ABEL ALAN</t>
  </si>
  <si>
    <t xml:space="preserve">C.C. INDEP. 215-D</t>
  </si>
  <si>
    <t xml:space="preserve">MANUEL MESTAS, HERNAN ELMER</t>
  </si>
  <si>
    <t xml:space="preserve">C.C. INDEP. 216-D</t>
  </si>
  <si>
    <t xml:space="preserve">C.C. INDEP. 317-D</t>
  </si>
  <si>
    <t xml:space="preserve">C.C. INDEP. 318-D</t>
  </si>
  <si>
    <t xml:space="preserve">MENDOZA MAMANI, SILVIA EUGENIA</t>
  </si>
  <si>
    <t xml:space="preserve">C.C. INDEP. 319-D</t>
  </si>
  <si>
    <t xml:space="preserve">16/03 a 15/04; reint 16/02 a 15/03</t>
  </si>
  <si>
    <t xml:space="preserve">C.C. INDEP. 320-D</t>
  </si>
  <si>
    <t xml:space="preserve">C.C. INDEP. 321-D</t>
  </si>
  <si>
    <t xml:space="preserve">C.C. INDEP. 322-D</t>
  </si>
  <si>
    <t xml:space="preserve">C.C. INDEP. 323-D</t>
  </si>
  <si>
    <t xml:space="preserve">C.C. INDEP. 324-D</t>
  </si>
  <si>
    <t xml:space="preserve">C.C. INDEP. 325-D</t>
  </si>
  <si>
    <t xml:space="preserve">C.C. INDEP. 326-D</t>
  </si>
  <si>
    <t xml:space="preserve">C.C. INDEP. 327-D</t>
  </si>
  <si>
    <t xml:space="preserve">ANDRADE ALVARADO, ELVA DORIS</t>
  </si>
  <si>
    <t xml:space="preserve">MENDOZA MAMANI, BRIAN JESUS</t>
  </si>
  <si>
    <t xml:space="preserve">C.C. INDEP. 328-D</t>
  </si>
  <si>
    <t xml:space="preserve">C.C. INDEP. 329-D</t>
  </si>
  <si>
    <t xml:space="preserve">MENDOZA YUCRA, CINTHIA PAOLA </t>
  </si>
  <si>
    <t xml:space="preserve">C.C. INDEP. 330-D</t>
  </si>
  <si>
    <t xml:space="preserve">FIGUEROA DIAZ, ALBERTO FERNANDO</t>
  </si>
  <si>
    <t xml:space="preserve">C.C. INDEP. 331-D</t>
  </si>
  <si>
    <t xml:space="preserve">QUITO SARMIENTO, BERBARDO JAIME</t>
  </si>
  <si>
    <t xml:space="preserve">C.C. INDEP. 332-D</t>
  </si>
  <si>
    <t xml:space="preserve">RADIO TV ALEGRIA E.I.R.L.</t>
  </si>
  <si>
    <t xml:space="preserve">C.C. INDEP. 433-D</t>
  </si>
  <si>
    <t xml:space="preserve">C.C. INDEP. 434-D</t>
  </si>
  <si>
    <t xml:space="preserve">C.C. INDEP. 435-D</t>
  </si>
  <si>
    <t xml:space="preserve">VALERIANO SALCEDO, FROILAN ATILIO</t>
  </si>
  <si>
    <t xml:space="preserve">LLAVE ESCALANTE, NANCY</t>
  </si>
  <si>
    <t xml:space="preserve">C.C. INDEP. 436-D</t>
  </si>
  <si>
    <t xml:space="preserve">LOPINTA QUISPE, GRIMALDA</t>
  </si>
  <si>
    <t xml:space="preserve">C.C. INDEP. 437-D</t>
  </si>
  <si>
    <t xml:space="preserve">C.C. INDEP. 438-D</t>
  </si>
  <si>
    <t xml:space="preserve">C.C. INDEP. 439-D</t>
  </si>
  <si>
    <t xml:space="preserve">C.C. INDEP. 440-D</t>
  </si>
  <si>
    <t xml:space="preserve">C.C. INDEP. 201-E</t>
  </si>
  <si>
    <t xml:space="preserve">C.C. INDEP. 202-E</t>
  </si>
  <si>
    <t xml:space="preserve">C.C. INDEP. 203-E</t>
  </si>
  <si>
    <t xml:space="preserve">CONSTRUCTIVA DESINGN S.A.C.</t>
  </si>
  <si>
    <t xml:space="preserve">C.C. INDEP. 309-E</t>
  </si>
  <si>
    <t xml:space="preserve">APAZA CARPIO, MARCO ANTONIO  </t>
  </si>
  <si>
    <t xml:space="preserve">C.C. INDEP. 310-E</t>
  </si>
  <si>
    <t xml:space="preserve">J &amp; E SERMINEX S.R.L.</t>
  </si>
  <si>
    <t xml:space="preserve">C.C. INDEP. 311-E</t>
  </si>
  <si>
    <t xml:space="preserve">JASA INGENIEROS S.A.C.</t>
  </si>
  <si>
    <t xml:space="preserve">FLORES RIVERA, MARITZA GIOVANNA</t>
  </si>
  <si>
    <t xml:space="preserve">GRAL.MORAN 109-111 INT. ALTOS</t>
  </si>
  <si>
    <t xml:space="preserve">RECLASIFICACION 20/02/2017 a 19/03/2017</t>
  </si>
  <si>
    <t xml:space="preserve">PAUCARA SULLCA, CINTHIA KELLY  </t>
  </si>
  <si>
    <t xml:space="preserve">SANTANA GROUP S.R.L.</t>
  </si>
  <si>
    <t xml:space="preserve">EX NUEVO MILENIO</t>
  </si>
  <si>
    <t xml:space="preserve">TRIVIÑOS PINEDA, ELIZABETH </t>
  </si>
  <si>
    <t xml:space="preserve">ACHULLI MARCATOMA, HAYDEE NARCISA</t>
  </si>
  <si>
    <t xml:space="preserve">ASTETE SEQUEIROS, PAULINA</t>
  </si>
  <si>
    <t xml:space="preserve">CAVERO ASTETE, YSABEL CRISTINA</t>
  </si>
  <si>
    <t xml:space="preserve">LICAPA INGA, MERY</t>
  </si>
  <si>
    <t xml:space="preserve">FLORES QUISPE, ANDREA </t>
  </si>
  <si>
    <t xml:space="preserve">CARRITO GOLOSINAS 1</t>
  </si>
  <si>
    <t xml:space="preserve">Feb y Marzo'18 c.m 225.59</t>
  </si>
  <si>
    <t xml:space="preserve">ARPI TICONA, JAVIER TOMMY</t>
  </si>
  <si>
    <t xml:space="preserve">CACERES SELLERICO, PABLO</t>
  </si>
  <si>
    <t xml:space="preserve">ESP.INT.SAN AGUSTIN 105 (20 M2) </t>
  </si>
  <si>
    <t xml:space="preserve">Esp. GSF 3º 221-A</t>
  </si>
  <si>
    <t xml:space="preserve">CHAVEZ PUCHO, SILVIA </t>
  </si>
  <si>
    <t xml:space="preserve">CHIRINOS ALVIZ, MARTIN</t>
  </si>
  <si>
    <t xml:space="preserve">CONCHA CHIRINOS, YANETH ISABEL</t>
  </si>
  <si>
    <t xml:space="preserve">Esp. Paucarpata (Helados)</t>
  </si>
  <si>
    <t xml:space="preserve">CUCHON CARRILLO, SANDRA </t>
  </si>
  <si>
    <t xml:space="preserve">DONGO PAREDES, JUAN CARLOS</t>
  </si>
  <si>
    <t xml:space="preserve">ESP.COST/DER.GRADAS Nº2 PUERTA INGRESO</t>
  </si>
  <si>
    <t xml:space="preserve">HUAYNACHO CHOQUEHUAYTA, ESTEBAN</t>
  </si>
  <si>
    <t xml:space="preserve">ESP. PAUCARPATA STAND 05</t>
  </si>
  <si>
    <t xml:space="preserve">INCA CENTENO, MAXIMO REMIGIO</t>
  </si>
  <si>
    <t xml:space="preserve">ESP.PAUCARPATA STAND 1</t>
  </si>
  <si>
    <t xml:space="preserve">ESP.PAUCARPATA STAND 2</t>
  </si>
  <si>
    <t xml:space="preserve">MIRAVAL CHAÑA, LEANDRO</t>
  </si>
  <si>
    <t xml:space="preserve">MONTAÑO QUISPE, LUZMILA</t>
  </si>
  <si>
    <t xml:space="preserve">OJEDA GARCIA, FERNANDO</t>
  </si>
  <si>
    <t xml:space="preserve">Esp. Paucarpata Carrito</t>
  </si>
  <si>
    <t xml:space="preserve">GRUPO OLIMPIA S.A.C.</t>
  </si>
  <si>
    <t xml:space="preserve">AV. PUMACAHUA S/N</t>
  </si>
  <si>
    <t xml:space="preserve">TINTAYA VARGAS, JUANA VITALIANA</t>
  </si>
  <si>
    <t xml:space="preserve">Espacio CCI 08 (Anticuchos)</t>
  </si>
  <si>
    <t xml:space="preserve">Esp.filtro-lavado vehiculo</t>
  </si>
  <si>
    <t xml:space="preserve">ROSADO ZURITA, ANTONIO GRIMALDO</t>
  </si>
  <si>
    <t xml:space="preserve">Esp.aires GSF L/derecho</t>
  </si>
  <si>
    <t xml:space="preserve">Esp.aires GSF L/izquierdo</t>
  </si>
  <si>
    <t xml:space="preserve">ESP. 2d.piso terraza CCI</t>
  </si>
  <si>
    <t xml:space="preserve">Reint. May'17 27.97; Mayo'18 339.83</t>
  </si>
  <si>
    <t xml:space="preserve">MAMANI YAURI, MARIA</t>
  </si>
  <si>
    <t xml:space="preserve">ESP. PAUCARPATA 02</t>
  </si>
  <si>
    <t xml:space="preserve">MEDINA CANAZA, LUZ MARIA</t>
  </si>
  <si>
    <t xml:space="preserve">ESP. PAUCARPATA 03</t>
  </si>
  <si>
    <t xml:space="preserve">ESP. PAUCARPATA STAND 04</t>
  </si>
  <si>
    <t xml:space="preserve">50% May'18 a May'19 c.m 279.66</t>
  </si>
  <si>
    <t xml:space="preserve">QUICAÑA MAQUITO, MONICA</t>
  </si>
  <si>
    <t xml:space="preserve">ESP.PAUCARAPATA (anticuchos)</t>
  </si>
  <si>
    <t xml:space="preserve">BARREDA ARENAS, BRITH KATTHERIN</t>
  </si>
  <si>
    <t xml:space="preserve">SUPO CALCINA, RINA RAQUELA</t>
  </si>
  <si>
    <t xml:space="preserve">GOYENECHE 343 (AUDITORIO)</t>
  </si>
  <si>
    <t xml:space="preserve">MANRIQUE HERRERA, KARLA MERCEDES</t>
  </si>
  <si>
    <t xml:space="preserve">RAMOS ALEJO, MARCELINA EUGENIA</t>
  </si>
  <si>
    <t xml:space="preserve">HERRERA FLORES, ENRIQUE</t>
  </si>
  <si>
    <t xml:space="preserve">COLQUE VARGAS, CECILIA NORMA</t>
  </si>
  <si>
    <t xml:space="preserve">TOLEDO ZAPATA, MONICA MELANIA</t>
  </si>
  <si>
    <t xml:space="preserve">STUDIO'S &amp; CONSTRUCTOR INMOBILIARIA E INFORMATICA BRANDON'S S.A.C.</t>
  </si>
  <si>
    <t xml:space="preserve">PLAYAS DE ESTACIONAMIENTO</t>
  </si>
  <si>
    <t xml:space="preserve">SOCIEDAD DE BENEFICENCIA PÚBLICA DE AREQUIPA</t>
  </si>
  <si>
    <t xml:space="preserve">INVERSIONES GENERALES BTA E.I.R.L.</t>
  </si>
  <si>
    <t xml:space="preserve">CALLE NUEVA 327-C</t>
  </si>
  <si>
    <t xml:space="preserve">05/05 a 04/06/18</t>
  </si>
  <si>
    <t xml:space="preserve">CANCHAS DEPORTIVAS LA PAZ</t>
  </si>
  <si>
    <t xml:space="preserve">SALDO DICIEMBRE 2017</t>
  </si>
  <si>
    <t xml:space="preserve">R. TORRICO-TDA. 878</t>
  </si>
  <si>
    <t xml:space="preserve">R. TORRICO-TDA. 884</t>
  </si>
  <si>
    <t xml:space="preserve">R. TORRICO-OF. 201</t>
  </si>
  <si>
    <t xml:space="preserve">CASTRO PACHERRES, LAURA DEL PILAR</t>
  </si>
  <si>
    <t xml:space="preserve">R. TORRICO-OF. 202</t>
  </si>
  <si>
    <t xml:space="preserve">R. TORRICO-OF. 203</t>
  </si>
  <si>
    <t xml:space="preserve">GOMEZ TORRES, ALBERTO RUBERLI</t>
  </si>
  <si>
    <t xml:space="preserve">R. TORRICO-OF. 204</t>
  </si>
  <si>
    <t xml:space="preserve">R. TORRICO-OF. 205</t>
  </si>
  <si>
    <t xml:space="preserve">Canc. Dic'17 y a cta. Ene'18 </t>
  </si>
  <si>
    <t xml:space="preserve">R. TORRICO-OF. 206</t>
  </si>
  <si>
    <t xml:space="preserve">SILVA HUAMAN, MANUEL FRANCISCO </t>
  </si>
  <si>
    <t xml:space="preserve">R. TORRICO-OF. 301</t>
  </si>
  <si>
    <t xml:space="preserve">R. TORRICO-OF. 302</t>
  </si>
  <si>
    <t xml:space="preserve">ASOC. VIVIENDA NUEVO SAN ANTONIO</t>
  </si>
  <si>
    <t xml:space="preserve">R. TORRICO-OF. 303</t>
  </si>
  <si>
    <t xml:space="preserve">PARIENTE ASALDE, EDMUNDO CESAR</t>
  </si>
  <si>
    <t xml:space="preserve">R. TORRICO-OF. 304</t>
  </si>
  <si>
    <t xml:space="preserve">R. TORRICO-OF. 305</t>
  </si>
  <si>
    <t xml:space="preserve">R. TORRICO-OF. 306</t>
  </si>
  <si>
    <t xml:space="preserve">R. TORRICO-OF. 401</t>
  </si>
  <si>
    <t xml:space="preserve">R. TORRICO-OF. 402</t>
  </si>
  <si>
    <t xml:space="preserve">R. TORRICO-OF. 403</t>
  </si>
  <si>
    <t xml:space="preserve">1201,0303,47,06     PLAYAS DE ESTACIONAMIENTO</t>
  </si>
  <si>
    <t xml:space="preserve">TOTAL              S/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</si>
</sst>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@"/>
    <numFmt numFmtId="167" formatCode="MMM\-YY"/>
    <numFmt numFmtId="168" formatCode="0.0000"/>
    <numFmt numFmtId="169" formatCode="#,##0.00"/>
    <numFmt numFmtId="170" formatCode="DD\-MMM"/>
    <numFmt numFmtId="171" formatCode="00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3333FF"/>
      <name val="Calibri"/>
      <family val="2"/>
      <charset val="1"/>
    </font>
    <font>
      <sz val="18"/>
      <name val="Calibri"/>
      <family val="2"/>
      <charset val="1"/>
    </font>
    <font>
      <sz val="24"/>
      <name val="Calibri"/>
      <family val="2"/>
      <charset val="1"/>
    </font>
    <font>
      <b val="true"/>
      <sz val="48"/>
      <name val="Calibri"/>
      <family val="2"/>
      <charset val="1"/>
    </font>
    <font>
      <b val="true"/>
      <sz val="72"/>
      <name val="Calibri"/>
      <family val="2"/>
      <charset val="1"/>
    </font>
    <font>
      <sz val="24"/>
      <color rgb="FF3333FF"/>
      <name val="Calibri"/>
      <family val="2"/>
      <charset val="1"/>
    </font>
    <font>
      <sz val="48"/>
      <name val="Calibri"/>
      <family val="2"/>
      <charset val="1"/>
    </font>
    <font>
      <b val="true"/>
      <sz val="24"/>
      <name val="Calibri"/>
      <family val="2"/>
      <charset val="1"/>
    </font>
    <font>
      <sz val="28"/>
      <name val="Calibri"/>
      <family val="2"/>
      <charset val="1"/>
    </font>
    <font>
      <b val="true"/>
      <sz val="28"/>
      <name val="Calibri"/>
      <family val="2"/>
      <charset val="1"/>
    </font>
    <font>
      <b val="true"/>
      <sz val="20"/>
      <name val="Calibri"/>
      <family val="2"/>
      <charset val="1"/>
    </font>
    <font>
      <sz val="28"/>
      <color rgb="FF3333FF"/>
      <name val="Calibri"/>
      <family val="2"/>
      <charset val="1"/>
    </font>
    <font>
      <sz val="22"/>
      <name val="Calibri"/>
      <family val="2"/>
      <charset val="1"/>
    </font>
    <font>
      <sz val="28"/>
      <name val="Tahoma"/>
      <family val="2"/>
      <charset val="1"/>
    </font>
    <font>
      <sz val="28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0"/>
      <name val="Calibri"/>
      <family val="2"/>
      <charset val="1"/>
    </font>
    <font>
      <sz val="18"/>
      <color rgb="FFFF0000"/>
      <name val="Calibri"/>
      <family val="2"/>
      <charset val="1"/>
    </font>
    <font>
      <sz val="28"/>
      <color rgb="FFFF0000"/>
      <name val="Calibri"/>
      <family val="2"/>
      <charset val="1"/>
    </font>
    <font>
      <sz val="24"/>
      <name val="Arial Narrow"/>
      <family val="2"/>
      <charset val="1"/>
    </font>
    <font>
      <sz val="28"/>
      <color rgb="FFFFFFFF"/>
      <name val="Calibri"/>
      <family val="2"/>
      <charset val="1"/>
    </font>
    <font>
      <b val="true"/>
      <sz val="28"/>
      <name val="Cambria"/>
      <family val="1"/>
      <charset val="1"/>
    </font>
    <font>
      <sz val="28"/>
      <name val="Arial"/>
      <family val="2"/>
      <charset val="1"/>
    </font>
    <font>
      <sz val="10"/>
      <name val="Arial"/>
      <family val="2"/>
      <charset val="1"/>
    </font>
    <font>
      <sz val="26"/>
      <name val="Calibri"/>
      <family val="2"/>
      <charset val="1"/>
    </font>
    <font>
      <sz val="24"/>
      <name val="Times New Roman"/>
      <family val="1"/>
      <charset val="1"/>
    </font>
    <font>
      <b val="true"/>
      <sz val="28"/>
      <color rgb="FF3333FF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28"/>
      <color rgb="FFFFFFFF"/>
      <name val="Calibri"/>
      <family val="2"/>
      <charset val="1"/>
    </font>
    <font>
      <b val="true"/>
      <sz val="48"/>
      <color rgb="FFFFFFFF"/>
      <name val="Calibri"/>
      <family val="2"/>
      <charset val="1"/>
    </font>
    <font>
      <sz val="48"/>
      <color rgb="FFFFFFFF"/>
      <name val="Calibri"/>
      <family val="2"/>
      <charset val="1"/>
    </font>
    <font>
      <b val="true"/>
      <sz val="26"/>
      <color rgb="FF000000"/>
      <name val="Tahoma"/>
      <family val="2"/>
      <charset val="1"/>
    </font>
    <font>
      <b val="true"/>
      <sz val="24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2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2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5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2" borderId="4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2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6" fillId="2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5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2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2" fillId="2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2" borderId="3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3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2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7" fillId="2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2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2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2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2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3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2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6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6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0" fillId="2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0" fillId="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6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6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2" borderId="6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5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2" borderId="5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5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2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3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7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5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2" borderId="5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2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2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5" fillId="2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5" fillId="2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3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2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2" fillId="2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5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6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5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0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2" fillId="2" borderId="6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2" fillId="2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6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2" borderId="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6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5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3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7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2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3" borderId="6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25" fillId="2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2" fillId="2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5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2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2" fillId="2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6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7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3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6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6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2" borderId="4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6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6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22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2" borderId="4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5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2" borderId="4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2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2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2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2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6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3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7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4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2" borderId="6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3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2" fillId="0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2" borderId="5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2" borderId="6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6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2" borderId="5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6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2" borderId="5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7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2" borderId="6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2" borderId="6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6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2" borderId="6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0" fillId="2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2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.I/2017/ESTADO%20DE%20DEUDORES/noviembre/HOJA%20DE%20TRABAJO-NOVIEMBRE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R.I/2017/ESTADO%20DE%20DEUDORES/setiembre/HOJA%20DE%20TRABAJO-setiembre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SA"/>
      <sheetName val="TIENDAS"/>
      <sheetName val="OFICINAS"/>
      <sheetName val="EX-MILENIO"/>
      <sheetName val="VARIOS"/>
      <sheetName val="la chocita"/>
      <sheetName val="COCHERAS"/>
      <sheetName val="OFICINA LIMA"/>
      <sheetName val="RESUMEN"/>
      <sheetName val="Diferencia de Cambio"/>
      <sheetName val="SUMAS"/>
      <sheetName val="reclsif"/>
      <sheetName val="Compensaciones"/>
      <sheetName val="Informe de compatibilidad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4">
          <cell r="M54">
            <v>336140.58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SA"/>
      <sheetName val="TIENDAS"/>
      <sheetName val="OFICINAS"/>
      <sheetName val="EX-MILENIO"/>
      <sheetName val="VARIOS"/>
      <sheetName val="la chocita"/>
      <sheetName val="COCHERAS"/>
      <sheetName val="OFICINA LIMA"/>
      <sheetName val="RESUMEN"/>
      <sheetName val="Diferencia de Cambio"/>
      <sheetName val="SUMAS"/>
      <sheetName val="reclsif"/>
      <sheetName val="Compensaciones"/>
      <sheetName val="Informe de compatibilidad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4">
          <cell r="M54">
            <v>295827.23</v>
          </cell>
        </row>
      </sheetData>
      <sheetData sheetId="11"/>
      <sheetData sheetId="12"/>
      <sheetData sheetId="13"/>
      <sheetData sheetId="1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S49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30" zoomScalePageLayoutView="100" workbookViewId="0">
      <pane xSplit="0" ySplit="7" topLeftCell="L8" activePane="bottomLeft" state="frozen"/>
      <selection pane="topLeft" activeCell="A1" activeCellId="0" sqref="A1"/>
      <selection pane="bottomLeft" activeCell="F8" activeCellId="0" sqref="F8"/>
    </sheetView>
  </sheetViews>
  <sheetFormatPr defaultRowHeight="31.5" zeroHeight="false" outlineLevelRow="0" outlineLevelCol="0"/>
  <cols>
    <col collapsed="false" customWidth="true" hidden="false" outlineLevel="0" max="1" min="1" style="1" width="7.71"/>
    <col collapsed="false" customWidth="true" hidden="false" outlineLevel="0" max="2" min="2" style="2" width="11.3"/>
    <col collapsed="false" customWidth="true" hidden="false" outlineLevel="0" max="3" min="3" style="3" width="70.99"/>
    <col collapsed="false" customWidth="true" hidden="false" outlineLevel="0" max="4" min="4" style="3" width="35.13"/>
    <col collapsed="false" customWidth="true" hidden="false" outlineLevel="0" max="5" min="5" style="3" width="53.57"/>
    <col collapsed="false" customWidth="true" hidden="false" outlineLevel="0" max="6" min="6" style="4" width="36.99"/>
    <col collapsed="false" customWidth="true" hidden="false" outlineLevel="0" max="7" min="7" style="4" width="25.14"/>
    <col collapsed="false" customWidth="true" hidden="false" outlineLevel="0" max="8" min="8" style="3" width="26.29"/>
    <col collapsed="false" customWidth="true" hidden="false" outlineLevel="0" max="9" min="9" style="5" width="31.69"/>
    <col collapsed="false" customWidth="true" hidden="false" outlineLevel="0" max="10" min="10" style="5" width="21.71"/>
    <col collapsed="false" customWidth="true" hidden="false" outlineLevel="0" max="11" min="11" style="5" width="33.71"/>
    <col collapsed="false" customWidth="true" hidden="false" outlineLevel="0" max="12" min="12" style="6" width="31.86"/>
    <col collapsed="false" customWidth="true" hidden="false" outlineLevel="0" max="13" min="13" style="5" width="95.14"/>
    <col collapsed="false" customWidth="true" hidden="false" outlineLevel="0" max="14" min="14" style="5" width="24.87"/>
    <col collapsed="false" customWidth="true" hidden="false" outlineLevel="0" max="15" min="15" style="7" width="23.71"/>
    <col collapsed="false" customWidth="true" hidden="false" outlineLevel="0" max="16" min="16" style="7" width="29.86"/>
    <col collapsed="false" customWidth="true" hidden="false" outlineLevel="0" max="17" min="17" style="5" width="22.86"/>
    <col collapsed="false" customWidth="true" hidden="false" outlineLevel="0" max="18" min="18" style="4" width="35.58"/>
    <col collapsed="false" customWidth="true" hidden="false" outlineLevel="0" max="19" min="19" style="4" width="27.42"/>
    <col collapsed="false" customWidth="true" hidden="false" outlineLevel="0" max="20" min="20" style="1" width="17.29"/>
    <col collapsed="false" customWidth="true" hidden="false" outlineLevel="0" max="21" min="21" style="1" width="26.59"/>
    <col collapsed="false" customWidth="false" hidden="false" outlineLevel="0" max="22" min="22" style="1" width="11.42"/>
    <col collapsed="false" customWidth="true" hidden="false" outlineLevel="0" max="23" min="23" style="1" width="22.43"/>
    <col collapsed="false" customWidth="false" hidden="false" outlineLevel="0" max="1025" min="24" style="1" width="11.42"/>
  </cols>
  <sheetData>
    <row r="1" customFormat="false" ht="10.5" hidden="false" customHeight="true" outlineLevel="0" collapsed="false">
      <c r="B1" s="8"/>
      <c r="C1" s="9" t="s">
        <v>0</v>
      </c>
      <c r="D1" s="9"/>
      <c r="E1" s="10" t="s">
        <v>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</row>
    <row r="2" customFormat="false" ht="64.5" hidden="false" customHeight="true" outlineLevel="0" collapsed="false">
      <c r="B2" s="8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1"/>
    </row>
    <row r="3" customFormat="false" ht="13.5" hidden="false" customHeight="true" outlineLevel="0" collapsed="false">
      <c r="B3" s="8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4"/>
      <c r="O3" s="15"/>
      <c r="P3" s="15"/>
      <c r="Q3" s="14"/>
      <c r="R3" s="14"/>
      <c r="S3" s="14"/>
      <c r="T3" s="11"/>
    </row>
    <row r="4" customFormat="false" ht="31.5" hidden="false" customHeight="false" outlineLevel="0" collapsed="false">
      <c r="B4" s="16"/>
      <c r="C4" s="17" t="s">
        <v>2</v>
      </c>
      <c r="D4" s="17"/>
      <c r="E4" s="14"/>
      <c r="F4" s="14"/>
      <c r="G4" s="14"/>
      <c r="H4" s="14"/>
      <c r="I4" s="14"/>
      <c r="J4" s="14"/>
      <c r="K4" s="14"/>
      <c r="L4" s="18"/>
      <c r="M4" s="14"/>
      <c r="N4" s="14"/>
      <c r="O4" s="15"/>
      <c r="P4" s="19"/>
      <c r="Q4" s="20"/>
      <c r="R4" s="21" t="str">
        <f aca="false">C4</f>
        <v>CASA HABITACION</v>
      </c>
      <c r="S4" s="21"/>
      <c r="T4" s="11"/>
    </row>
    <row r="5" customFormat="false" ht="36.75" hidden="false" customHeight="true" outlineLevel="0" collapsed="false">
      <c r="B5" s="22"/>
      <c r="C5" s="23" t="s">
        <v>3</v>
      </c>
      <c r="D5" s="24" t="s">
        <v>0</v>
      </c>
      <c r="E5" s="25"/>
      <c r="F5" s="25"/>
      <c r="G5" s="25"/>
      <c r="H5" s="25"/>
      <c r="I5" s="25"/>
      <c r="J5" s="25"/>
      <c r="K5" s="25"/>
      <c r="L5" s="26"/>
      <c r="M5" s="25"/>
      <c r="N5" s="27"/>
      <c r="O5" s="27"/>
      <c r="P5" s="28" t="s">
        <v>4</v>
      </c>
      <c r="Q5" s="28"/>
      <c r="R5" s="25"/>
      <c r="S5" s="25"/>
      <c r="T5" s="29"/>
    </row>
    <row r="6" s="30" customFormat="true" ht="36" hidden="false" customHeight="false" outlineLevel="0" collapsed="false">
      <c r="B6" s="31" t="s">
        <v>5</v>
      </c>
      <c r="C6" s="32" t="s">
        <v>6</v>
      </c>
      <c r="D6" s="32"/>
      <c r="E6" s="32" t="s">
        <v>7</v>
      </c>
      <c r="F6" s="32" t="s">
        <v>8</v>
      </c>
      <c r="G6" s="32"/>
      <c r="H6" s="32" t="s">
        <v>9</v>
      </c>
      <c r="I6" s="32"/>
      <c r="J6" s="32" t="s">
        <v>10</v>
      </c>
      <c r="K6" s="32"/>
      <c r="L6" s="32"/>
      <c r="M6" s="32"/>
      <c r="N6" s="27"/>
      <c r="O6" s="27"/>
      <c r="P6" s="28"/>
      <c r="Q6" s="28"/>
      <c r="R6" s="32" t="s">
        <v>11</v>
      </c>
      <c r="S6" s="32"/>
      <c r="T6" s="33"/>
    </row>
    <row r="7" s="30" customFormat="true" ht="36.75" hidden="false" customHeight="false" outlineLevel="0" collapsed="false">
      <c r="B7" s="31"/>
      <c r="C7" s="32"/>
      <c r="D7" s="32"/>
      <c r="E7" s="32"/>
      <c r="F7" s="32" t="s">
        <v>12</v>
      </c>
      <c r="G7" s="32" t="s">
        <v>13</v>
      </c>
      <c r="H7" s="32" t="s">
        <v>13</v>
      </c>
      <c r="I7" s="32" t="s">
        <v>12</v>
      </c>
      <c r="J7" s="32" t="s">
        <v>13</v>
      </c>
      <c r="K7" s="32" t="s">
        <v>12</v>
      </c>
      <c r="L7" s="32" t="s">
        <v>14</v>
      </c>
      <c r="M7" s="32" t="s">
        <v>15</v>
      </c>
      <c r="N7" s="32" t="s">
        <v>16</v>
      </c>
      <c r="O7" s="34" t="s">
        <v>13</v>
      </c>
      <c r="P7" s="34" t="s">
        <v>12</v>
      </c>
      <c r="Q7" s="32" t="s">
        <v>13</v>
      </c>
      <c r="R7" s="32" t="s">
        <v>12</v>
      </c>
      <c r="S7" s="32" t="s">
        <v>13</v>
      </c>
      <c r="T7" s="33"/>
    </row>
    <row r="8" customFormat="false" ht="39" hidden="false" customHeight="true" outlineLevel="0" collapsed="false">
      <c r="A8" s="35"/>
      <c r="B8" s="36" t="n">
        <v>1</v>
      </c>
      <c r="C8" s="25" t="s">
        <v>17</v>
      </c>
      <c r="D8" s="37"/>
      <c r="E8" s="25" t="s">
        <v>18</v>
      </c>
      <c r="F8" s="38" t="n">
        <v>0</v>
      </c>
      <c r="G8" s="38" t="n">
        <v>0</v>
      </c>
      <c r="H8" s="38"/>
      <c r="I8" s="38"/>
      <c r="J8" s="38"/>
      <c r="K8" s="38"/>
      <c r="L8" s="39"/>
      <c r="M8" s="40"/>
      <c r="N8" s="41"/>
      <c r="O8" s="38"/>
      <c r="P8" s="38"/>
      <c r="Q8" s="38"/>
      <c r="R8" s="42" t="n">
        <f aca="false">+F8+I8-K8-P8-N8</f>
        <v>0</v>
      </c>
      <c r="S8" s="42" t="n">
        <f aca="false">+G8+H8-J8-Q8</f>
        <v>0</v>
      </c>
      <c r="T8" s="43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</row>
    <row r="9" customFormat="false" ht="36" hidden="false" customHeight="false" outlineLevel="0" collapsed="false">
      <c r="A9" s="35"/>
      <c r="B9" s="36" t="n">
        <f aca="false">B8+1</f>
        <v>2</v>
      </c>
      <c r="C9" s="25" t="s">
        <v>19</v>
      </c>
      <c r="D9" s="44"/>
      <c r="E9" s="25" t="s">
        <v>20</v>
      </c>
      <c r="F9" s="38" t="n">
        <v>4878.81</v>
      </c>
      <c r="G9" s="38" t="n">
        <v>0</v>
      </c>
      <c r="H9" s="38"/>
      <c r="I9" s="42"/>
      <c r="J9" s="38"/>
      <c r="K9" s="38" t="n">
        <v>1626.27</v>
      </c>
      <c r="L9" s="39" t="s">
        <v>21</v>
      </c>
      <c r="M9" s="45" t="s">
        <v>22</v>
      </c>
      <c r="N9" s="41"/>
      <c r="O9" s="38"/>
      <c r="P9" s="38"/>
      <c r="Q9" s="38"/>
      <c r="R9" s="42" t="n">
        <f aca="false">+F9+I9-K9-P9-N9</f>
        <v>3252.54</v>
      </c>
      <c r="S9" s="42" t="n">
        <f aca="false">+G9+H9-J9-Q9</f>
        <v>0</v>
      </c>
      <c r="T9" s="43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</row>
    <row r="10" customFormat="false" ht="36" hidden="false" customHeight="false" outlineLevel="0" collapsed="false">
      <c r="A10" s="35"/>
      <c r="B10" s="36" t="n">
        <f aca="false">B9+1</f>
        <v>3</v>
      </c>
      <c r="C10" s="25" t="s">
        <v>23</v>
      </c>
      <c r="D10" s="44"/>
      <c r="E10" s="25" t="s">
        <v>24</v>
      </c>
      <c r="F10" s="38" t="n">
        <v>3552.54</v>
      </c>
      <c r="G10" s="38" t="n">
        <v>0</v>
      </c>
      <c r="H10" s="38"/>
      <c r="I10" s="42"/>
      <c r="J10" s="38"/>
      <c r="K10" s="38" t="n">
        <v>1776.27</v>
      </c>
      <c r="L10" s="39" t="s">
        <v>21</v>
      </c>
      <c r="M10" s="45" t="s">
        <v>25</v>
      </c>
      <c r="N10" s="41"/>
      <c r="O10" s="38"/>
      <c r="P10" s="38"/>
      <c r="Q10" s="38"/>
      <c r="R10" s="42" t="n">
        <f aca="false">+F10+I10-K10-P10-N10</f>
        <v>1776.27</v>
      </c>
      <c r="S10" s="42" t="n">
        <f aca="false">+G10+H10-J10-Q10</f>
        <v>0</v>
      </c>
      <c r="T10" s="43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</row>
    <row r="11" customFormat="false" ht="36" hidden="false" customHeight="false" outlineLevel="0" collapsed="false">
      <c r="A11" s="35" t="n">
        <v>1551.69</v>
      </c>
      <c r="B11" s="36" t="n">
        <f aca="false">B10+1</f>
        <v>4</v>
      </c>
      <c r="C11" s="25" t="s">
        <v>26</v>
      </c>
      <c r="D11" s="44"/>
      <c r="E11" s="25" t="s">
        <v>27</v>
      </c>
      <c r="F11" s="38" t="n">
        <v>3103.38</v>
      </c>
      <c r="G11" s="38" t="n">
        <v>0</v>
      </c>
      <c r="H11" s="38"/>
      <c r="I11" s="42"/>
      <c r="J11" s="38"/>
      <c r="K11" s="38" t="n">
        <v>1551.69</v>
      </c>
      <c r="L11" s="39" t="s">
        <v>28</v>
      </c>
      <c r="M11" s="45" t="s">
        <v>25</v>
      </c>
      <c r="N11" s="41"/>
      <c r="O11" s="38"/>
      <c r="P11" s="38"/>
      <c r="Q11" s="38"/>
      <c r="R11" s="42" t="n">
        <f aca="false">+F11+I11-K11-P11-N11</f>
        <v>1551.69</v>
      </c>
      <c r="S11" s="42" t="n">
        <f aca="false">+G11+H11-J11-Q11</f>
        <v>0</v>
      </c>
      <c r="T11" s="43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</row>
    <row r="12" customFormat="false" ht="36" hidden="false" customHeight="false" outlineLevel="0" collapsed="false">
      <c r="A12" s="35" t="n">
        <v>744.92</v>
      </c>
      <c r="B12" s="36" t="n">
        <f aca="false">B11+1</f>
        <v>5</v>
      </c>
      <c r="C12" s="25" t="s">
        <v>29</v>
      </c>
      <c r="D12" s="44"/>
      <c r="E12" s="25" t="s">
        <v>30</v>
      </c>
      <c r="F12" s="38" t="n">
        <v>2458.47</v>
      </c>
      <c r="G12" s="38" t="n">
        <v>0</v>
      </c>
      <c r="H12" s="38"/>
      <c r="I12" s="42"/>
      <c r="J12" s="38"/>
      <c r="K12" s="38" t="n">
        <v>819.49</v>
      </c>
      <c r="L12" s="39" t="s">
        <v>31</v>
      </c>
      <c r="M12" s="45" t="s">
        <v>32</v>
      </c>
      <c r="N12" s="41"/>
      <c r="O12" s="38"/>
      <c r="P12" s="38"/>
      <c r="Q12" s="38"/>
      <c r="R12" s="42" t="n">
        <f aca="false">+F12+I12-K12-P12-N12</f>
        <v>1638.98</v>
      </c>
      <c r="S12" s="42" t="n">
        <f aca="false">+G12+H12-J12-Q12</f>
        <v>0</v>
      </c>
      <c r="T12" s="43"/>
      <c r="U12" s="43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</row>
    <row r="13" customFormat="false" ht="36" hidden="false" customHeight="false" outlineLevel="0" collapsed="false">
      <c r="A13" s="35"/>
      <c r="B13" s="36" t="n">
        <f aca="false">B12+1</f>
        <v>6</v>
      </c>
      <c r="C13" s="25" t="s">
        <v>33</v>
      </c>
      <c r="D13" s="44"/>
      <c r="E13" s="25" t="s">
        <v>34</v>
      </c>
      <c r="F13" s="38" t="n">
        <v>222.17</v>
      </c>
      <c r="G13" s="38" t="n">
        <v>0</v>
      </c>
      <c r="H13" s="38"/>
      <c r="I13" s="42"/>
      <c r="J13" s="38"/>
      <c r="K13" s="38"/>
      <c r="L13" s="39"/>
      <c r="M13" s="46" t="s">
        <v>35</v>
      </c>
      <c r="N13" s="41"/>
      <c r="O13" s="38"/>
      <c r="P13" s="38" t="n">
        <v>222.17</v>
      </c>
      <c r="Q13" s="38"/>
      <c r="R13" s="42" t="n">
        <f aca="false">+F13+I13-K13-P13-N13</f>
        <v>0</v>
      </c>
      <c r="S13" s="42" t="n">
        <f aca="false">+G13+H13-J13-Q13</f>
        <v>0</v>
      </c>
      <c r="T13" s="43"/>
      <c r="U13" s="43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</row>
    <row r="14" customFormat="false" ht="36" hidden="false" customHeight="false" outlineLevel="0" collapsed="false">
      <c r="A14" s="35" t="n">
        <v>855.93</v>
      </c>
      <c r="B14" s="36" t="n">
        <f aca="false">B13+1</f>
        <v>7</v>
      </c>
      <c r="C14" s="25" t="s">
        <v>36</v>
      </c>
      <c r="D14" s="44"/>
      <c r="E14" s="25" t="s">
        <v>34</v>
      </c>
      <c r="F14" s="38" t="n">
        <v>855.930000000003</v>
      </c>
      <c r="G14" s="38" t="n">
        <v>0</v>
      </c>
      <c r="H14" s="38"/>
      <c r="I14" s="42"/>
      <c r="J14" s="38"/>
      <c r="K14" s="38" t="n">
        <v>855.93</v>
      </c>
      <c r="L14" s="39" t="s">
        <v>37</v>
      </c>
      <c r="M14" s="45" t="s">
        <v>38</v>
      </c>
      <c r="N14" s="41"/>
      <c r="O14" s="38"/>
      <c r="P14" s="38"/>
      <c r="Q14" s="38"/>
      <c r="R14" s="42" t="n">
        <f aca="false">+F14+I14-K14-P14-N14</f>
        <v>0</v>
      </c>
      <c r="S14" s="42" t="n">
        <f aca="false">+G14+H14-J14-Q14</f>
        <v>0</v>
      </c>
      <c r="T14" s="43"/>
      <c r="U14" s="43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customFormat="false" ht="36" hidden="false" customHeight="false" outlineLevel="0" collapsed="false">
      <c r="A15" s="47" t="n">
        <f aca="false">2433.06/3</f>
        <v>811.02</v>
      </c>
      <c r="B15" s="36" t="n">
        <f aca="false">B14+1</f>
        <v>8</v>
      </c>
      <c r="C15" s="25" t="s">
        <v>39</v>
      </c>
      <c r="D15" s="44"/>
      <c r="E15" s="25" t="s">
        <v>40</v>
      </c>
      <c r="F15" s="38" t="n">
        <v>1622.04</v>
      </c>
      <c r="G15" s="38" t="n">
        <v>0</v>
      </c>
      <c r="H15" s="38"/>
      <c r="I15" s="42"/>
      <c r="J15" s="38"/>
      <c r="K15" s="38" t="n">
        <v>811.02</v>
      </c>
      <c r="L15" s="39" t="s">
        <v>41</v>
      </c>
      <c r="M15" s="45" t="s">
        <v>25</v>
      </c>
      <c r="N15" s="41"/>
      <c r="O15" s="38"/>
      <c r="P15" s="38"/>
      <c r="Q15" s="38"/>
      <c r="R15" s="42" t="n">
        <f aca="false">+F15+I15-K15-P15-N15</f>
        <v>811.02</v>
      </c>
      <c r="S15" s="42" t="n">
        <f aca="false">+G15+H15-J15-Q15</f>
        <v>0</v>
      </c>
      <c r="T15" s="43"/>
      <c r="U15" s="43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customFormat="false" ht="36" hidden="false" customHeight="false" outlineLevel="0" collapsed="false">
      <c r="A16" s="47" t="n">
        <f aca="false">1696.62/2</f>
        <v>848.31</v>
      </c>
      <c r="B16" s="36" t="n">
        <f aca="false">B15+1</f>
        <v>9</v>
      </c>
      <c r="C16" s="25" t="s">
        <v>42</v>
      </c>
      <c r="D16" s="44" t="s">
        <v>43</v>
      </c>
      <c r="E16" s="25" t="s">
        <v>44</v>
      </c>
      <c r="F16" s="38" t="n">
        <v>0</v>
      </c>
      <c r="G16" s="38" t="n">
        <v>0</v>
      </c>
      <c r="H16" s="38"/>
      <c r="I16" s="42" t="n">
        <v>1696.62</v>
      </c>
      <c r="J16" s="38"/>
      <c r="K16" s="38"/>
      <c r="L16" s="39"/>
      <c r="M16" s="45"/>
      <c r="N16" s="41"/>
      <c r="O16" s="38"/>
      <c r="P16" s="38"/>
      <c r="Q16" s="38"/>
      <c r="R16" s="42" t="n">
        <f aca="false">+F16+I16-K16-P16-N16</f>
        <v>1696.62</v>
      </c>
      <c r="S16" s="42" t="n">
        <f aca="false">+G16+H16-J16-Q16</f>
        <v>0</v>
      </c>
      <c r="T16" s="43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customFormat="false" ht="36" hidden="false" customHeight="false" outlineLevel="0" collapsed="false">
      <c r="A17" s="35" t="n">
        <v>1084.75</v>
      </c>
      <c r="B17" s="36" t="n">
        <f aca="false">B16+1</f>
        <v>10</v>
      </c>
      <c r="C17" s="25" t="s">
        <v>45</v>
      </c>
      <c r="D17" s="25"/>
      <c r="E17" s="25" t="s">
        <v>46</v>
      </c>
      <c r="F17" s="38" t="n">
        <v>2169.5</v>
      </c>
      <c r="G17" s="38" t="n">
        <v>0</v>
      </c>
      <c r="H17" s="38"/>
      <c r="I17" s="38"/>
      <c r="J17" s="38"/>
      <c r="K17" s="38"/>
      <c r="L17" s="39"/>
      <c r="M17" s="46"/>
      <c r="N17" s="38"/>
      <c r="O17" s="38"/>
      <c r="P17" s="38"/>
      <c r="Q17" s="38"/>
      <c r="R17" s="42" t="n">
        <f aca="false">+F17+I17-K17-P17-N17</f>
        <v>2169.5</v>
      </c>
      <c r="S17" s="42" t="n">
        <f aca="false">+G17+H17-J17-Q17</f>
        <v>0</v>
      </c>
      <c r="T17" s="43"/>
      <c r="U17" s="48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customFormat="false" ht="36" hidden="false" customHeight="false" outlineLevel="0" collapsed="false">
      <c r="A18" s="35"/>
      <c r="B18" s="36" t="n">
        <f aca="false">B17+1</f>
        <v>11</v>
      </c>
      <c r="C18" s="25" t="s">
        <v>47</v>
      </c>
      <c r="D18" s="44"/>
      <c r="E18" s="25" t="s">
        <v>48</v>
      </c>
      <c r="F18" s="38" t="n">
        <v>2877.96</v>
      </c>
      <c r="G18" s="38" t="n">
        <v>0</v>
      </c>
      <c r="H18" s="38"/>
      <c r="I18" s="42"/>
      <c r="J18" s="38"/>
      <c r="K18" s="38" t="n">
        <f aca="false">959.32*2</f>
        <v>1918.64</v>
      </c>
      <c r="L18" s="39" t="s">
        <v>49</v>
      </c>
      <c r="M18" s="45" t="s">
        <v>50</v>
      </c>
      <c r="N18" s="41"/>
      <c r="O18" s="38"/>
      <c r="P18" s="38"/>
      <c r="Q18" s="38"/>
      <c r="R18" s="42" t="n">
        <f aca="false">+F18+I18-K18-P18-N18</f>
        <v>959.320000000003</v>
      </c>
      <c r="S18" s="42" t="n">
        <f aca="false">+G18+H18-J18-Q18</f>
        <v>0</v>
      </c>
      <c r="T18" s="43"/>
      <c r="U18" s="48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customFormat="false" ht="36" hidden="false" customHeight="false" outlineLevel="0" collapsed="false">
      <c r="A19" s="35"/>
      <c r="B19" s="36" t="n">
        <f aca="false">B18+1</f>
        <v>12</v>
      </c>
      <c r="C19" s="25" t="s">
        <v>51</v>
      </c>
      <c r="D19" s="44"/>
      <c r="E19" s="25" t="s">
        <v>52</v>
      </c>
      <c r="F19" s="38" t="n">
        <v>1435.6</v>
      </c>
      <c r="G19" s="38" t="n">
        <v>0</v>
      </c>
      <c r="H19" s="38"/>
      <c r="I19" s="42"/>
      <c r="J19" s="38"/>
      <c r="K19" s="38" t="n">
        <v>717.8</v>
      </c>
      <c r="L19" s="39" t="s">
        <v>37</v>
      </c>
      <c r="M19" s="45" t="s">
        <v>25</v>
      </c>
      <c r="N19" s="41"/>
      <c r="O19" s="38"/>
      <c r="P19" s="38"/>
      <c r="Q19" s="38"/>
      <c r="R19" s="42" t="n">
        <f aca="false">+F19+I19-K19-P19-N19</f>
        <v>717.800000000001</v>
      </c>
      <c r="S19" s="42" t="n">
        <f aca="false">+G19+H19-J19-Q19</f>
        <v>0</v>
      </c>
      <c r="T19" s="43"/>
      <c r="U19" s="48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customFormat="false" ht="36" hidden="false" customHeight="false" outlineLevel="0" collapsed="false">
      <c r="A20" s="35"/>
      <c r="B20" s="36" t="n">
        <f aca="false">B19+1</f>
        <v>13</v>
      </c>
      <c r="C20" s="25" t="s">
        <v>53</v>
      </c>
      <c r="D20" s="44"/>
      <c r="E20" s="25" t="s">
        <v>54</v>
      </c>
      <c r="F20" s="38" t="n">
        <v>4474.56</v>
      </c>
      <c r="G20" s="38" t="n">
        <v>0</v>
      </c>
      <c r="H20" s="38"/>
      <c r="I20" s="42"/>
      <c r="J20" s="38"/>
      <c r="K20" s="38" t="n">
        <v>1118.64</v>
      </c>
      <c r="L20" s="39" t="s">
        <v>55</v>
      </c>
      <c r="M20" s="45" t="s">
        <v>22</v>
      </c>
      <c r="N20" s="41"/>
      <c r="O20" s="38"/>
      <c r="P20" s="38"/>
      <c r="Q20" s="38"/>
      <c r="R20" s="42" t="n">
        <f aca="false">+F20+I20-K20-P20-N20</f>
        <v>3355.92</v>
      </c>
      <c r="S20" s="42" t="n">
        <f aca="false">+G20+H20-J20-Q20</f>
        <v>0</v>
      </c>
      <c r="T20" s="43"/>
      <c r="U20" s="48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customFormat="false" ht="36" hidden="false" customHeight="false" outlineLevel="0" collapsed="false">
      <c r="A21" s="35"/>
      <c r="B21" s="36" t="n">
        <f aca="false">B20+1</f>
        <v>14</v>
      </c>
      <c r="C21" s="25" t="s">
        <v>56</v>
      </c>
      <c r="D21" s="25"/>
      <c r="E21" s="25" t="s">
        <v>57</v>
      </c>
      <c r="F21" s="38" t="n">
        <v>12801.67</v>
      </c>
      <c r="G21" s="38" t="n">
        <v>0</v>
      </c>
      <c r="H21" s="38"/>
      <c r="I21" s="38"/>
      <c r="J21" s="38"/>
      <c r="K21" s="38"/>
      <c r="L21" s="39"/>
      <c r="M21" s="49" t="s">
        <v>58</v>
      </c>
      <c r="N21" s="38"/>
      <c r="O21" s="38"/>
      <c r="P21" s="38" t="n">
        <v>852.97</v>
      </c>
      <c r="Q21" s="38"/>
      <c r="R21" s="42" t="n">
        <f aca="false">+F21+I21-K21-P21-N21</f>
        <v>11948.7</v>
      </c>
      <c r="S21" s="42" t="n">
        <f aca="false">+G21+H21-J21-Q21</f>
        <v>0</v>
      </c>
      <c r="T21" s="43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customFormat="false" ht="36" hidden="false" customHeight="false" outlineLevel="0" collapsed="false">
      <c r="A22" s="35"/>
      <c r="B22" s="36" t="n">
        <f aca="false">B21+1</f>
        <v>15</v>
      </c>
      <c r="C22" s="25" t="s">
        <v>59</v>
      </c>
      <c r="D22" s="44"/>
      <c r="E22" s="25" t="s">
        <v>60</v>
      </c>
      <c r="F22" s="42" t="n">
        <v>3361.02</v>
      </c>
      <c r="G22" s="38" t="n">
        <v>0</v>
      </c>
      <c r="H22" s="38"/>
      <c r="I22" s="42"/>
      <c r="J22" s="38"/>
      <c r="K22" s="38" t="n">
        <v>1680.51</v>
      </c>
      <c r="L22" s="39" t="s">
        <v>21</v>
      </c>
      <c r="M22" s="45" t="s">
        <v>25</v>
      </c>
      <c r="N22" s="41"/>
      <c r="O22" s="38"/>
      <c r="P22" s="38"/>
      <c r="Q22" s="38"/>
      <c r="R22" s="42" t="n">
        <f aca="false">+F22+I22-K22-P22-N22</f>
        <v>1680.51</v>
      </c>
      <c r="S22" s="42" t="n">
        <f aca="false">+G22+H22-J22-Q22</f>
        <v>0</v>
      </c>
      <c r="T22" s="43"/>
      <c r="U22" s="43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customFormat="false" ht="36" hidden="false" customHeight="false" outlineLevel="0" collapsed="false">
      <c r="A23" s="35"/>
      <c r="B23" s="36" t="n">
        <f aca="false">B22+1</f>
        <v>16</v>
      </c>
      <c r="C23" s="25" t="s">
        <v>61</v>
      </c>
      <c r="D23" s="50" t="s">
        <v>62</v>
      </c>
      <c r="E23" s="25" t="s">
        <v>63</v>
      </c>
      <c r="F23" s="38" t="n">
        <v>1642.81</v>
      </c>
      <c r="G23" s="38" t="n">
        <v>0</v>
      </c>
      <c r="H23" s="38"/>
      <c r="I23" s="42" t="n">
        <v>62.26</v>
      </c>
      <c r="J23" s="38"/>
      <c r="K23" s="38"/>
      <c r="L23" s="39"/>
      <c r="M23" s="45"/>
      <c r="N23" s="41"/>
      <c r="O23" s="38"/>
      <c r="P23" s="38"/>
      <c r="Q23" s="38"/>
      <c r="R23" s="42" t="n">
        <f aca="false">+F23+I23-K23-P23-N23</f>
        <v>1705.07</v>
      </c>
      <c r="S23" s="42" t="n">
        <f aca="false">+G23+H23-J23-Q23</f>
        <v>0</v>
      </c>
      <c r="T23" s="43"/>
      <c r="U23" s="43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customFormat="false" ht="36" hidden="false" customHeight="false" outlineLevel="0" collapsed="false">
      <c r="A24" s="35"/>
      <c r="B24" s="36" t="n">
        <f aca="false">B23+1</f>
        <v>17</v>
      </c>
      <c r="C24" s="25" t="s">
        <v>64</v>
      </c>
      <c r="D24" s="44"/>
      <c r="E24" s="25" t="s">
        <v>65</v>
      </c>
      <c r="F24" s="38" t="n">
        <v>2092.38</v>
      </c>
      <c r="G24" s="38" t="n">
        <v>0</v>
      </c>
      <c r="H24" s="38"/>
      <c r="I24" s="42"/>
      <c r="J24" s="38"/>
      <c r="K24" s="38" t="n">
        <f aca="false">697.46*2</f>
        <v>1394.92</v>
      </c>
      <c r="L24" s="39" t="s">
        <v>66</v>
      </c>
      <c r="M24" s="45" t="s">
        <v>67</v>
      </c>
      <c r="N24" s="41"/>
      <c r="O24" s="38"/>
      <c r="P24" s="38"/>
      <c r="Q24" s="38"/>
      <c r="R24" s="42" t="n">
        <f aca="false">+F24+I24-K24-P24-N24</f>
        <v>697.459999999998</v>
      </c>
      <c r="S24" s="42" t="n">
        <f aca="false">+G24+H24-J24-Q24</f>
        <v>0</v>
      </c>
      <c r="T24" s="43"/>
      <c r="U24" s="43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customFormat="false" ht="36" hidden="false" customHeight="false" outlineLevel="0" collapsed="false">
      <c r="A25" s="35"/>
      <c r="B25" s="36" t="n">
        <f aca="false">B24+1</f>
        <v>18</v>
      </c>
      <c r="C25" s="25" t="s">
        <v>68</v>
      </c>
      <c r="D25" s="44"/>
      <c r="E25" s="25" t="s">
        <v>69</v>
      </c>
      <c r="F25" s="38" t="n">
        <v>1764.4</v>
      </c>
      <c r="G25" s="38" t="n">
        <v>0</v>
      </c>
      <c r="H25" s="38"/>
      <c r="I25" s="42"/>
      <c r="J25" s="38"/>
      <c r="K25" s="38" t="n">
        <v>882.2</v>
      </c>
      <c r="L25" s="39" t="s">
        <v>70</v>
      </c>
      <c r="M25" s="45" t="s">
        <v>25</v>
      </c>
      <c r="N25" s="41"/>
      <c r="O25" s="38"/>
      <c r="P25" s="38"/>
      <c r="Q25" s="38"/>
      <c r="R25" s="42" t="n">
        <f aca="false">+F25+I25-K25-P25-N25</f>
        <v>882.199999999998</v>
      </c>
      <c r="S25" s="42" t="n">
        <f aca="false">+G25+H25-J25-Q25</f>
        <v>0</v>
      </c>
      <c r="T25" s="43"/>
      <c r="U25" s="43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customFormat="false" ht="36" hidden="false" customHeight="false" outlineLevel="0" collapsed="false">
      <c r="A26" s="35"/>
      <c r="B26" s="36" t="n">
        <f aca="false">B25+1</f>
        <v>19</v>
      </c>
      <c r="C26" s="25" t="s">
        <v>71</v>
      </c>
      <c r="D26" s="44"/>
      <c r="E26" s="25" t="s">
        <v>72</v>
      </c>
      <c r="F26" s="38" t="n">
        <v>2050.84</v>
      </c>
      <c r="G26" s="38" t="n">
        <v>0</v>
      </c>
      <c r="H26" s="38"/>
      <c r="I26" s="42"/>
      <c r="J26" s="38"/>
      <c r="K26" s="38" t="n">
        <v>1025.42</v>
      </c>
      <c r="L26" s="39" t="s">
        <v>73</v>
      </c>
      <c r="M26" s="45" t="s">
        <v>74</v>
      </c>
      <c r="N26" s="42"/>
      <c r="O26" s="38"/>
      <c r="P26" s="38"/>
      <c r="Q26" s="38"/>
      <c r="R26" s="42" t="n">
        <f aca="false">+F26+I26-K26-P26-N26</f>
        <v>1025.42</v>
      </c>
      <c r="S26" s="42" t="n">
        <f aca="false">+G26+H26-J26-Q26</f>
        <v>0</v>
      </c>
      <c r="T26" s="43"/>
      <c r="U26" s="43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</row>
    <row r="27" customFormat="false" ht="36" hidden="false" customHeight="false" outlineLevel="0" collapsed="false">
      <c r="A27" s="47" t="n">
        <f aca="false">7033.9/10</f>
        <v>703.39</v>
      </c>
      <c r="B27" s="36" t="n">
        <f aca="false">B26+1</f>
        <v>20</v>
      </c>
      <c r="C27" s="25" t="s">
        <v>75</v>
      </c>
      <c r="D27" s="44"/>
      <c r="E27" s="25" t="s">
        <v>76</v>
      </c>
      <c r="F27" s="38" t="n">
        <v>8440.68</v>
      </c>
      <c r="G27" s="38" t="n">
        <v>0</v>
      </c>
      <c r="H27" s="38"/>
      <c r="I27" s="42"/>
      <c r="J27" s="38"/>
      <c r="K27" s="38"/>
      <c r="L27" s="39"/>
      <c r="M27" s="51" t="s">
        <v>58</v>
      </c>
      <c r="N27" s="41"/>
      <c r="O27" s="38"/>
      <c r="P27" s="38" t="n">
        <v>703.39</v>
      </c>
      <c r="Q27" s="38"/>
      <c r="R27" s="42" t="n">
        <f aca="false">+F27+I27-K27-P27-N27</f>
        <v>7737.29</v>
      </c>
      <c r="S27" s="42" t="n">
        <f aca="false">+G27+H27-J27-Q27</f>
        <v>0</v>
      </c>
      <c r="T27" s="43"/>
      <c r="U27" s="43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</row>
    <row r="28" customFormat="false" ht="36" hidden="false" customHeight="false" outlineLevel="0" collapsed="false">
      <c r="A28" s="35"/>
      <c r="B28" s="36" t="n">
        <f aca="false">B27+1</f>
        <v>21</v>
      </c>
      <c r="C28" s="25" t="s">
        <v>77</v>
      </c>
      <c r="D28" s="44"/>
      <c r="E28" s="25" t="s">
        <v>78</v>
      </c>
      <c r="F28" s="38" t="n">
        <v>756.78</v>
      </c>
      <c r="G28" s="38" t="n">
        <v>0</v>
      </c>
      <c r="H28" s="38"/>
      <c r="I28" s="42"/>
      <c r="J28" s="38"/>
      <c r="K28" s="38" t="n">
        <v>756.78</v>
      </c>
      <c r="L28" s="39" t="s">
        <v>37</v>
      </c>
      <c r="M28" s="45" t="s">
        <v>38</v>
      </c>
      <c r="N28" s="41"/>
      <c r="O28" s="38"/>
      <c r="P28" s="38"/>
      <c r="Q28" s="38"/>
      <c r="R28" s="42" t="n">
        <f aca="false">+F28+I28-K28-P28-N28</f>
        <v>0</v>
      </c>
      <c r="S28" s="42" t="n">
        <v>0</v>
      </c>
      <c r="T28" s="43"/>
      <c r="U28" s="43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</row>
    <row r="29" customFormat="false" ht="36" hidden="false" customHeight="false" outlineLevel="0" collapsed="false">
      <c r="A29" s="35"/>
      <c r="B29" s="36" t="n">
        <f aca="false">B28+1</f>
        <v>22</v>
      </c>
      <c r="C29" s="52" t="s">
        <v>79</v>
      </c>
      <c r="D29" s="53"/>
      <c r="E29" s="25" t="s">
        <v>80</v>
      </c>
      <c r="F29" s="38" t="n">
        <v>456.78</v>
      </c>
      <c r="G29" s="38" t="n">
        <v>0</v>
      </c>
      <c r="H29" s="38"/>
      <c r="I29" s="42"/>
      <c r="J29" s="38"/>
      <c r="K29" s="38"/>
      <c r="L29" s="39"/>
      <c r="M29" s="45"/>
      <c r="N29" s="41"/>
      <c r="O29" s="38"/>
      <c r="P29" s="38"/>
      <c r="Q29" s="38"/>
      <c r="R29" s="42" t="n">
        <f aca="false">+F29+I29-K29-P29-N29</f>
        <v>456.78</v>
      </c>
      <c r="S29" s="42" t="n">
        <f aca="false">+G29+H29-J29-Q29</f>
        <v>0</v>
      </c>
      <c r="T29" s="43"/>
      <c r="U29" s="43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</row>
    <row r="30" customFormat="false" ht="36" hidden="false" customHeight="false" outlineLevel="0" collapsed="false">
      <c r="A30" s="35"/>
      <c r="B30" s="36" t="n">
        <f aca="false">B29+1</f>
        <v>23</v>
      </c>
      <c r="C30" s="25" t="s">
        <v>81</v>
      </c>
      <c r="D30" s="44"/>
      <c r="E30" s="25" t="s">
        <v>82</v>
      </c>
      <c r="F30" s="38" t="n">
        <v>2600.85</v>
      </c>
      <c r="G30" s="38" t="n">
        <v>0</v>
      </c>
      <c r="H30" s="38"/>
      <c r="I30" s="42"/>
      <c r="J30" s="38"/>
      <c r="K30" s="38"/>
      <c r="L30" s="39"/>
      <c r="M30" s="45"/>
      <c r="N30" s="41"/>
      <c r="O30" s="38"/>
      <c r="P30" s="38"/>
      <c r="Q30" s="38"/>
      <c r="R30" s="42" t="n">
        <f aca="false">+F30+I30-K30-P30-N30</f>
        <v>2600.85</v>
      </c>
      <c r="S30" s="42" t="n">
        <f aca="false">+G30+H30-J30-Q30</f>
        <v>0</v>
      </c>
      <c r="T30" s="43"/>
      <c r="U30" s="43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</row>
    <row r="31" customFormat="false" ht="36" hidden="false" customHeight="false" outlineLevel="0" collapsed="false">
      <c r="A31" s="35"/>
      <c r="B31" s="36" t="n">
        <f aca="false">B30+1</f>
        <v>24</v>
      </c>
      <c r="C31" s="25" t="s">
        <v>83</v>
      </c>
      <c r="D31" s="44"/>
      <c r="E31" s="25" t="s">
        <v>84</v>
      </c>
      <c r="F31" s="38" t="n">
        <v>2567.79</v>
      </c>
      <c r="G31" s="38" t="n">
        <v>0</v>
      </c>
      <c r="H31" s="38"/>
      <c r="I31" s="42"/>
      <c r="J31" s="38"/>
      <c r="K31" s="38" t="n">
        <v>1711.86</v>
      </c>
      <c r="L31" s="39" t="s">
        <v>85</v>
      </c>
      <c r="M31" s="45" t="s">
        <v>86</v>
      </c>
      <c r="N31" s="41"/>
      <c r="O31" s="38"/>
      <c r="P31" s="38"/>
      <c r="Q31" s="38"/>
      <c r="R31" s="42" t="n">
        <f aca="false">+F31+I31-K31-P31-N31</f>
        <v>855.93</v>
      </c>
      <c r="S31" s="42" t="n">
        <f aca="false">+G31+H31-J31-Q31</f>
        <v>0</v>
      </c>
      <c r="T31" s="43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</row>
    <row r="32" customFormat="false" ht="36" hidden="false" customHeight="false" outlineLevel="0" collapsed="false">
      <c r="A32" s="35"/>
      <c r="B32" s="36" t="n">
        <f aca="false">B31+1</f>
        <v>25</v>
      </c>
      <c r="C32" s="25" t="s">
        <v>87</v>
      </c>
      <c r="D32" s="44"/>
      <c r="E32" s="25" t="s">
        <v>88</v>
      </c>
      <c r="F32" s="42" t="n">
        <v>1847.46</v>
      </c>
      <c r="G32" s="38" t="n">
        <v>0</v>
      </c>
      <c r="H32" s="38"/>
      <c r="I32" s="42"/>
      <c r="J32" s="38"/>
      <c r="K32" s="38" t="n">
        <v>923.73</v>
      </c>
      <c r="L32" s="39" t="s">
        <v>89</v>
      </c>
      <c r="M32" s="45" t="s">
        <v>25</v>
      </c>
      <c r="N32" s="41"/>
      <c r="O32" s="38"/>
      <c r="P32" s="38"/>
      <c r="Q32" s="38"/>
      <c r="R32" s="42" t="n">
        <f aca="false">+F32+I32-K32-P32-N32</f>
        <v>923.73</v>
      </c>
      <c r="S32" s="42" t="n">
        <f aca="false">+G32+H32-J32-Q32</f>
        <v>0</v>
      </c>
      <c r="T32" s="43"/>
      <c r="U32" s="54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s="56" customFormat="true" ht="36" hidden="false" customHeight="false" outlineLevel="0" collapsed="false">
      <c r="A33" s="35"/>
      <c r="B33" s="36" t="n">
        <f aca="false">B32+1</f>
        <v>26</v>
      </c>
      <c r="C33" s="25" t="s">
        <v>90</v>
      </c>
      <c r="D33" s="44"/>
      <c r="E33" s="25" t="s">
        <v>91</v>
      </c>
      <c r="F33" s="38" t="n">
        <v>6483.06</v>
      </c>
      <c r="G33" s="38" t="n">
        <v>0</v>
      </c>
      <c r="H33" s="38"/>
      <c r="I33" s="38"/>
      <c r="J33" s="38"/>
      <c r="K33" s="38"/>
      <c r="L33" s="39"/>
      <c r="M33" s="45"/>
      <c r="N33" s="41"/>
      <c r="O33" s="38"/>
      <c r="P33" s="38"/>
      <c r="Q33" s="38"/>
      <c r="R33" s="42" t="n">
        <f aca="false">+F33+I33-K33-P33-N33</f>
        <v>6483.06</v>
      </c>
      <c r="S33" s="42" t="n">
        <f aca="false">+G33+H33-J33-Q33</f>
        <v>0</v>
      </c>
      <c r="T33" s="43"/>
      <c r="U33" s="43"/>
      <c r="V33" s="35"/>
      <c r="W33" s="35"/>
      <c r="X33" s="3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</row>
    <row r="34" customFormat="false" ht="36" hidden="false" customHeight="false" outlineLevel="0" collapsed="false">
      <c r="A34" s="55"/>
      <c r="B34" s="36" t="n">
        <f aca="false">B33+1</f>
        <v>27</v>
      </c>
      <c r="C34" s="25"/>
      <c r="D34" s="44"/>
      <c r="E34" s="25" t="s">
        <v>92</v>
      </c>
      <c r="F34" s="38" t="n">
        <v>0</v>
      </c>
      <c r="G34" s="38" t="n">
        <v>0</v>
      </c>
      <c r="H34" s="38"/>
      <c r="I34" s="42"/>
      <c r="J34" s="38"/>
      <c r="K34" s="38"/>
      <c r="L34" s="39"/>
      <c r="M34" s="45"/>
      <c r="N34" s="41"/>
      <c r="O34" s="38"/>
      <c r="P34" s="38"/>
      <c r="Q34" s="38"/>
      <c r="R34" s="42" t="n">
        <f aca="false">+F34+I34-K34-P34-N34</f>
        <v>0</v>
      </c>
      <c r="S34" s="42" t="n">
        <f aca="false">+G34+H34-J34-Q34</f>
        <v>0</v>
      </c>
      <c r="T34" s="43"/>
      <c r="U34" s="43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customFormat="false" ht="36" hidden="false" customHeight="false" outlineLevel="0" collapsed="false">
      <c r="A35" s="35" t="n">
        <v>683.9</v>
      </c>
      <c r="B35" s="36" t="n">
        <f aca="false">B34+1</f>
        <v>28</v>
      </c>
      <c r="C35" s="25" t="s">
        <v>93</v>
      </c>
      <c r="D35" s="44"/>
      <c r="E35" s="25" t="s">
        <v>94</v>
      </c>
      <c r="F35" s="38" t="n">
        <v>1367.8</v>
      </c>
      <c r="G35" s="38" t="n">
        <v>0</v>
      </c>
      <c r="H35" s="38"/>
      <c r="I35" s="42"/>
      <c r="J35" s="38"/>
      <c r="K35" s="38" t="n">
        <v>683.9</v>
      </c>
      <c r="L35" s="39" t="s">
        <v>85</v>
      </c>
      <c r="M35" s="45" t="s">
        <v>25</v>
      </c>
      <c r="N35" s="41"/>
      <c r="O35" s="38"/>
      <c r="P35" s="38"/>
      <c r="Q35" s="38"/>
      <c r="R35" s="42" t="n">
        <f aca="false">+F35+I35-K35-P35-N35</f>
        <v>683.899999999998</v>
      </c>
      <c r="S35" s="42" t="n">
        <f aca="false">+G35+H35-J35-Q35</f>
        <v>0</v>
      </c>
      <c r="T35" s="57"/>
      <c r="U35" s="57"/>
      <c r="V35" s="35"/>
      <c r="W35" s="55"/>
      <c r="X35" s="5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customFormat="false" ht="36" hidden="false" customHeight="false" outlineLevel="0" collapsed="false">
      <c r="A36" s="35" t="n">
        <f aca="false">3389.8/10</f>
        <v>338.98</v>
      </c>
      <c r="B36" s="36" t="n">
        <f aca="false">B35+1</f>
        <v>29</v>
      </c>
      <c r="C36" s="25" t="s">
        <v>95</v>
      </c>
      <c r="D36" s="44"/>
      <c r="E36" s="25" t="s">
        <v>96</v>
      </c>
      <c r="F36" s="38" t="n">
        <v>4067.76</v>
      </c>
      <c r="G36" s="38" t="n">
        <v>0</v>
      </c>
      <c r="H36" s="38"/>
      <c r="I36" s="42"/>
      <c r="J36" s="38"/>
      <c r="K36" s="38"/>
      <c r="L36" s="39"/>
      <c r="M36" s="58" t="s">
        <v>58</v>
      </c>
      <c r="N36" s="41"/>
      <c r="O36" s="38"/>
      <c r="P36" s="38" t="n">
        <v>338.98</v>
      </c>
      <c r="Q36" s="38"/>
      <c r="R36" s="42" t="n">
        <f aca="false">+F36+I36-K36-P36-N36</f>
        <v>3728.78</v>
      </c>
      <c r="S36" s="42" t="n">
        <f aca="false">+G36+H36-J36-Q36</f>
        <v>0</v>
      </c>
      <c r="T36" s="43"/>
      <c r="U36" s="43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customFormat="false" ht="42.75" hidden="false" customHeight="true" outlineLevel="0" collapsed="false">
      <c r="A37" s="35" t="n">
        <v>974.58</v>
      </c>
      <c r="B37" s="36" t="n">
        <f aca="false">B36+1</f>
        <v>30</v>
      </c>
      <c r="C37" s="25" t="s">
        <v>97</v>
      </c>
      <c r="D37" s="44"/>
      <c r="E37" s="25" t="s">
        <v>98</v>
      </c>
      <c r="F37" s="38" t="n">
        <v>1949.16</v>
      </c>
      <c r="G37" s="38" t="n">
        <v>0</v>
      </c>
      <c r="H37" s="38"/>
      <c r="I37" s="42"/>
      <c r="J37" s="38"/>
      <c r="K37" s="38" t="n">
        <v>974.58</v>
      </c>
      <c r="L37" s="39" t="s">
        <v>21</v>
      </c>
      <c r="M37" s="45" t="s">
        <v>25</v>
      </c>
      <c r="N37" s="41"/>
      <c r="O37" s="38"/>
      <c r="P37" s="38"/>
      <c r="Q37" s="38"/>
      <c r="R37" s="42" t="n">
        <f aca="false">+F37+I37-K37-P37-N37</f>
        <v>974.58</v>
      </c>
      <c r="S37" s="42" t="n">
        <f aca="false">+G37+H37-J37-Q37</f>
        <v>0</v>
      </c>
      <c r="T37" s="43"/>
      <c r="U37" s="43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</row>
    <row r="38" customFormat="false" ht="36" hidden="false" customHeight="false" outlineLevel="0" collapsed="false">
      <c r="A38" s="35"/>
      <c r="B38" s="36" t="n">
        <f aca="false">B37+1</f>
        <v>31</v>
      </c>
      <c r="C38" s="25" t="s">
        <v>99</v>
      </c>
      <c r="D38" s="59"/>
      <c r="E38" s="25" t="s">
        <v>100</v>
      </c>
      <c r="F38" s="38" t="n">
        <v>0</v>
      </c>
      <c r="G38" s="38" t="n">
        <v>0</v>
      </c>
      <c r="H38" s="38"/>
      <c r="I38" s="42"/>
      <c r="J38" s="38"/>
      <c r="K38" s="38"/>
      <c r="L38" s="39"/>
      <c r="M38" s="60"/>
      <c r="N38" s="60"/>
      <c r="O38" s="60"/>
      <c r="P38" s="38"/>
      <c r="Q38" s="38"/>
      <c r="R38" s="42" t="n">
        <f aca="false">+F38+I38-K38-P38-N38</f>
        <v>0</v>
      </c>
      <c r="S38" s="42" t="n">
        <f aca="false">+G38+H38-J38-Q38</f>
        <v>0</v>
      </c>
      <c r="T38" s="43"/>
      <c r="U38" s="43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</row>
    <row r="39" customFormat="false" ht="36" hidden="false" customHeight="false" outlineLevel="0" collapsed="false">
      <c r="A39" s="35"/>
      <c r="B39" s="36" t="n">
        <f aca="false">B38+1</f>
        <v>32</v>
      </c>
      <c r="C39" s="25" t="s">
        <v>101</v>
      </c>
      <c r="D39" s="61"/>
      <c r="E39" s="25" t="s">
        <v>102</v>
      </c>
      <c r="F39" s="38" t="n">
        <v>1615.26</v>
      </c>
      <c r="G39" s="38" t="n">
        <v>0</v>
      </c>
      <c r="H39" s="38"/>
      <c r="I39" s="42"/>
      <c r="J39" s="38"/>
      <c r="K39" s="38" t="n">
        <v>807.63</v>
      </c>
      <c r="L39" s="39" t="s">
        <v>28</v>
      </c>
      <c r="M39" s="45" t="s">
        <v>25</v>
      </c>
      <c r="N39" s="41"/>
      <c r="O39" s="38"/>
      <c r="P39" s="38"/>
      <c r="Q39" s="38"/>
      <c r="R39" s="42" t="n">
        <f aca="false">+F39+I39-K39-P39-N39</f>
        <v>807.630000000001</v>
      </c>
      <c r="S39" s="42" t="n">
        <f aca="false">+G39+H39-J39-Q39</f>
        <v>0</v>
      </c>
      <c r="T39" s="43"/>
      <c r="U39" s="43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</row>
    <row r="40" customFormat="false" ht="36" hidden="false" customHeight="false" outlineLevel="0" collapsed="false">
      <c r="A40" s="35" t="n">
        <f aca="false">1223.72/4</f>
        <v>305.93</v>
      </c>
      <c r="B40" s="36" t="n">
        <f aca="false">B39+1</f>
        <v>33</v>
      </c>
      <c r="C40" s="25" t="s">
        <v>103</v>
      </c>
      <c r="D40" s="44"/>
      <c r="E40" s="25" t="s">
        <v>104</v>
      </c>
      <c r="F40" s="38" t="n">
        <v>3671.16</v>
      </c>
      <c r="G40" s="38" t="n">
        <v>0</v>
      </c>
      <c r="H40" s="38"/>
      <c r="I40" s="42"/>
      <c r="J40" s="38"/>
      <c r="K40" s="38"/>
      <c r="L40" s="39"/>
      <c r="M40" s="58" t="s">
        <v>105</v>
      </c>
      <c r="N40" s="41"/>
      <c r="O40" s="38"/>
      <c r="P40" s="38" t="n">
        <v>305.93</v>
      </c>
      <c r="Q40" s="38"/>
      <c r="R40" s="42" t="n">
        <f aca="false">+F40+I40-K40-P40-N40</f>
        <v>3365.23</v>
      </c>
      <c r="S40" s="42" t="n">
        <f aca="false">+G40+H40-J40-Q40</f>
        <v>0</v>
      </c>
      <c r="T40" s="43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</row>
    <row r="41" customFormat="false" ht="36" hidden="false" customHeight="false" outlineLevel="0" collapsed="false">
      <c r="A41" s="35" t="n">
        <v>980.51</v>
      </c>
      <c r="B41" s="36" t="n">
        <f aca="false">B40+1</f>
        <v>34</v>
      </c>
      <c r="C41" s="25" t="s">
        <v>106</v>
      </c>
      <c r="D41" s="59"/>
      <c r="E41" s="25" t="s">
        <v>107</v>
      </c>
      <c r="F41" s="38" t="n">
        <v>1961.02</v>
      </c>
      <c r="G41" s="38" t="n">
        <v>0</v>
      </c>
      <c r="H41" s="38"/>
      <c r="I41" s="42"/>
      <c r="J41" s="38"/>
      <c r="K41" s="38" t="n">
        <v>980.51</v>
      </c>
      <c r="L41" s="39" t="s">
        <v>21</v>
      </c>
      <c r="M41" s="45" t="s">
        <v>25</v>
      </c>
      <c r="N41" s="41"/>
      <c r="O41" s="38"/>
      <c r="P41" s="38"/>
      <c r="Q41" s="38"/>
      <c r="R41" s="42" t="n">
        <f aca="false">+F41+I41-K41-P41-N41</f>
        <v>980.51</v>
      </c>
      <c r="S41" s="42" t="n">
        <f aca="false">+G41+H41-J41-Q41</f>
        <v>0</v>
      </c>
      <c r="T41" s="43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</row>
    <row r="42" customFormat="false" ht="42.75" hidden="false" customHeight="true" outlineLevel="0" collapsed="false">
      <c r="A42" s="35"/>
      <c r="B42" s="36" t="n">
        <f aca="false">B31+1</f>
        <v>25</v>
      </c>
      <c r="C42" s="25" t="s">
        <v>23</v>
      </c>
      <c r="D42" s="44"/>
      <c r="E42" s="25" t="s">
        <v>108</v>
      </c>
      <c r="F42" s="38" t="n">
        <v>2420</v>
      </c>
      <c r="G42" s="38" t="n">
        <v>0</v>
      </c>
      <c r="H42" s="38"/>
      <c r="I42" s="42"/>
      <c r="J42" s="38"/>
      <c r="K42" s="38" t="n">
        <v>1210</v>
      </c>
      <c r="L42" s="39" t="s">
        <v>21</v>
      </c>
      <c r="M42" s="45" t="s">
        <v>25</v>
      </c>
      <c r="N42" s="62"/>
      <c r="O42" s="63"/>
      <c r="P42" s="38"/>
      <c r="Q42" s="38"/>
      <c r="R42" s="42" t="n">
        <f aca="false">+F42+I42-K42-P42-N42</f>
        <v>1210</v>
      </c>
      <c r="S42" s="42" t="n">
        <f aca="false">+G42+H42-J42-Q42</f>
        <v>0</v>
      </c>
      <c r="T42" s="43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</row>
    <row r="43" customFormat="false" ht="36" hidden="false" customHeight="false" outlineLevel="0" collapsed="false">
      <c r="A43" s="35"/>
      <c r="B43" s="36" t="n">
        <f aca="false">B42+1</f>
        <v>26</v>
      </c>
      <c r="C43" s="25" t="s">
        <v>109</v>
      </c>
      <c r="D43" s="44"/>
      <c r="E43" s="25" t="s">
        <v>110</v>
      </c>
      <c r="F43" s="38" t="n">
        <v>735.59</v>
      </c>
      <c r="G43" s="38" t="n">
        <v>203.38</v>
      </c>
      <c r="H43" s="38"/>
      <c r="I43" s="42"/>
      <c r="J43" s="38"/>
      <c r="K43" s="38"/>
      <c r="L43" s="39"/>
      <c r="M43" s="64" t="s">
        <v>58</v>
      </c>
      <c r="N43" s="41"/>
      <c r="O43" s="38"/>
      <c r="P43" s="38" t="n">
        <v>328.87</v>
      </c>
      <c r="Q43" s="38" t="n">
        <v>101.69</v>
      </c>
      <c r="R43" s="42" t="n">
        <f aca="false">+F43+I43-K43-P43-N43</f>
        <v>406.72</v>
      </c>
      <c r="S43" s="42" t="n">
        <f aca="false">+G43+H43-J43-Q43</f>
        <v>101.69</v>
      </c>
      <c r="T43" s="43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</row>
    <row r="44" customFormat="false" ht="36" hidden="false" customHeight="false" outlineLevel="0" collapsed="false">
      <c r="A44" s="35" t="n">
        <v>279.66</v>
      </c>
      <c r="B44" s="36" t="n">
        <f aca="false">B43+1</f>
        <v>27</v>
      </c>
      <c r="C44" s="25" t="s">
        <v>111</v>
      </c>
      <c r="D44" s="44"/>
      <c r="E44" s="25" t="s">
        <v>112</v>
      </c>
      <c r="F44" s="38" t="n">
        <v>559.32</v>
      </c>
      <c r="G44" s="38" t="n">
        <v>0</v>
      </c>
      <c r="H44" s="38"/>
      <c r="I44" s="42"/>
      <c r="J44" s="38"/>
      <c r="K44" s="38" t="n">
        <v>279.66</v>
      </c>
      <c r="L44" s="39" t="s">
        <v>113</v>
      </c>
      <c r="M44" s="45" t="s">
        <v>25</v>
      </c>
      <c r="N44" s="41"/>
      <c r="O44" s="38"/>
      <c r="P44" s="38"/>
      <c r="Q44" s="38"/>
      <c r="R44" s="42" t="n">
        <f aca="false">+F44+I44-K44-P44-N44</f>
        <v>279.66</v>
      </c>
      <c r="S44" s="42" t="n">
        <f aca="false">+G44+H44-J44-Q44</f>
        <v>0</v>
      </c>
      <c r="T44" s="43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</row>
    <row r="45" customFormat="false" ht="36" hidden="false" customHeight="false" outlineLevel="0" collapsed="false">
      <c r="A45" s="35"/>
      <c r="B45" s="36" t="n">
        <f aca="false">B44+1</f>
        <v>28</v>
      </c>
      <c r="C45" s="25"/>
      <c r="D45" s="52"/>
      <c r="E45" s="25" t="s">
        <v>114</v>
      </c>
      <c r="F45" s="38" t="n">
        <v>0</v>
      </c>
      <c r="G45" s="38" t="n">
        <v>0</v>
      </c>
      <c r="H45" s="38"/>
      <c r="I45" s="42"/>
      <c r="J45" s="38"/>
      <c r="K45" s="38"/>
      <c r="L45" s="39"/>
      <c r="M45" s="65"/>
      <c r="N45" s="41"/>
      <c r="O45" s="38"/>
      <c r="P45" s="38"/>
      <c r="Q45" s="38"/>
      <c r="R45" s="42" t="n">
        <f aca="false">+F45+I45-K45-P45-N45</f>
        <v>0</v>
      </c>
      <c r="S45" s="42" t="n">
        <f aca="false">+G45+H45-J45-Q45</f>
        <v>0</v>
      </c>
      <c r="T45" s="43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</row>
    <row r="46" customFormat="false" ht="36" hidden="false" customHeight="false" outlineLevel="0" collapsed="false">
      <c r="A46" s="35" t="n">
        <v>626.27</v>
      </c>
      <c r="B46" s="36" t="n">
        <f aca="false">B45+1</f>
        <v>29</v>
      </c>
      <c r="C46" s="25" t="s">
        <v>115</v>
      </c>
      <c r="D46" s="44"/>
      <c r="E46" s="25" t="s">
        <v>116</v>
      </c>
      <c r="F46" s="38" t="n">
        <v>1252.54</v>
      </c>
      <c r="G46" s="38" t="n">
        <v>0</v>
      </c>
      <c r="H46" s="38"/>
      <c r="I46" s="42"/>
      <c r="J46" s="38"/>
      <c r="K46" s="38" t="n">
        <v>626.27</v>
      </c>
      <c r="L46" s="39" t="s">
        <v>21</v>
      </c>
      <c r="M46" s="45" t="s">
        <v>25</v>
      </c>
      <c r="N46" s="41"/>
      <c r="O46" s="38"/>
      <c r="P46" s="38"/>
      <c r="Q46" s="38"/>
      <c r="R46" s="42" t="n">
        <f aca="false">+F46+I46-K46-P46-N46</f>
        <v>626.27</v>
      </c>
      <c r="S46" s="42" t="n">
        <f aca="false">+G46+H46-J46-Q46</f>
        <v>0</v>
      </c>
      <c r="T46" s="43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</row>
    <row r="47" customFormat="false" ht="36" hidden="false" customHeight="false" outlineLevel="0" collapsed="false">
      <c r="A47" s="35" t="n">
        <v>771.19</v>
      </c>
      <c r="B47" s="36" t="n">
        <f aca="false">B46+1</f>
        <v>30</v>
      </c>
      <c r="C47" s="25" t="s">
        <v>117</v>
      </c>
      <c r="D47" s="44"/>
      <c r="E47" s="25" t="s">
        <v>118</v>
      </c>
      <c r="F47" s="38" t="n">
        <v>1542.38</v>
      </c>
      <c r="G47" s="38" t="n">
        <v>0</v>
      </c>
      <c r="H47" s="38"/>
      <c r="I47" s="42"/>
      <c r="J47" s="38"/>
      <c r="K47" s="38" t="n">
        <v>771.19</v>
      </c>
      <c r="L47" s="39" t="s">
        <v>119</v>
      </c>
      <c r="M47" s="45" t="s">
        <v>25</v>
      </c>
      <c r="N47" s="42"/>
      <c r="O47" s="38"/>
      <c r="P47" s="38"/>
      <c r="Q47" s="38"/>
      <c r="R47" s="42" t="n">
        <f aca="false">+F47+I47-K47-P47-N47</f>
        <v>771.19</v>
      </c>
      <c r="S47" s="42" t="n">
        <f aca="false">+G47+H47-J47-Q47</f>
        <v>0</v>
      </c>
      <c r="T47" s="4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</row>
    <row r="48" customFormat="false" ht="36" hidden="false" customHeight="false" outlineLevel="0" collapsed="false">
      <c r="A48" s="35" t="n">
        <v>615.25</v>
      </c>
      <c r="B48" s="36" t="n">
        <f aca="false">B47+1</f>
        <v>31</v>
      </c>
      <c r="C48" s="25" t="s">
        <v>120</v>
      </c>
      <c r="D48" s="44"/>
      <c r="E48" s="25" t="s">
        <v>121</v>
      </c>
      <c r="F48" s="38" t="n">
        <v>1230.5</v>
      </c>
      <c r="G48" s="38" t="n">
        <v>0</v>
      </c>
      <c r="H48" s="38"/>
      <c r="I48" s="42"/>
      <c r="J48" s="38"/>
      <c r="K48" s="38" t="n">
        <v>615.25</v>
      </c>
      <c r="L48" s="39" t="s">
        <v>41</v>
      </c>
      <c r="M48" s="45" t="s">
        <v>25</v>
      </c>
      <c r="N48" s="41"/>
      <c r="O48" s="38"/>
      <c r="P48" s="38"/>
      <c r="Q48" s="38"/>
      <c r="R48" s="42" t="n">
        <f aca="false">+F48+I48-K48-P48-N48</f>
        <v>615.249999999998</v>
      </c>
      <c r="S48" s="42" t="n">
        <f aca="false">+G48+H48-J48-Q48</f>
        <v>0</v>
      </c>
      <c r="T48" s="43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</row>
    <row r="49" customFormat="false" ht="36" hidden="false" customHeight="false" outlineLevel="0" collapsed="false">
      <c r="A49" s="35"/>
      <c r="B49" s="36" t="n">
        <f aca="false">B48+1</f>
        <v>32</v>
      </c>
      <c r="C49" s="25" t="s">
        <v>122</v>
      </c>
      <c r="D49" s="44"/>
      <c r="E49" s="25" t="s">
        <v>123</v>
      </c>
      <c r="F49" s="38" t="n">
        <v>2088.14</v>
      </c>
      <c r="G49" s="38" t="n">
        <v>0</v>
      </c>
      <c r="H49" s="38"/>
      <c r="I49" s="42"/>
      <c r="J49" s="38"/>
      <c r="K49" s="38" t="n">
        <v>1044.07</v>
      </c>
      <c r="L49" s="39" t="s">
        <v>124</v>
      </c>
      <c r="M49" s="45" t="s">
        <v>25</v>
      </c>
      <c r="N49" s="41"/>
      <c r="O49" s="38"/>
      <c r="P49" s="38"/>
      <c r="Q49" s="38"/>
      <c r="R49" s="42" t="n">
        <f aca="false">+F49+I49-K49-P49-N49</f>
        <v>1044.07</v>
      </c>
      <c r="S49" s="42" t="n">
        <f aca="false">+G49+H49-J49-Q49</f>
        <v>0</v>
      </c>
      <c r="T49" s="43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customFormat="false" ht="37.5" hidden="false" customHeight="true" outlineLevel="0" collapsed="false">
      <c r="A50" s="35"/>
      <c r="B50" s="36" t="n">
        <f aca="false">B49+1</f>
        <v>33</v>
      </c>
      <c r="C50" s="14" t="s">
        <v>125</v>
      </c>
      <c r="D50" s="59"/>
      <c r="E50" s="25" t="s">
        <v>126</v>
      </c>
      <c r="F50" s="38" t="n">
        <v>8257.88</v>
      </c>
      <c r="G50" s="38" t="n">
        <v>0</v>
      </c>
      <c r="H50" s="38"/>
      <c r="I50" s="42"/>
      <c r="J50" s="38"/>
      <c r="K50" s="38"/>
      <c r="L50" s="39"/>
      <c r="M50" s="64" t="s">
        <v>58</v>
      </c>
      <c r="N50" s="66"/>
      <c r="O50" s="67"/>
      <c r="P50" s="38" t="n">
        <v>671.19</v>
      </c>
      <c r="Q50" s="38"/>
      <c r="R50" s="42" t="n">
        <f aca="false">+F50+I50-K50-P50-N50</f>
        <v>7586.69</v>
      </c>
      <c r="S50" s="42" t="n">
        <f aca="false">+G50+H50-J50-Q50</f>
        <v>0</v>
      </c>
      <c r="T50" s="43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</row>
    <row r="51" customFormat="false" ht="36" hidden="false" customHeight="false" outlineLevel="0" collapsed="false">
      <c r="A51" s="35" t="n">
        <v>775.42</v>
      </c>
      <c r="B51" s="36" t="n">
        <f aca="false">B50+1</f>
        <v>34</v>
      </c>
      <c r="C51" s="25" t="s">
        <v>127</v>
      </c>
      <c r="D51" s="44"/>
      <c r="E51" s="25" t="s">
        <v>128</v>
      </c>
      <c r="F51" s="38" t="n">
        <v>1550.84</v>
      </c>
      <c r="G51" s="38" t="n">
        <v>0</v>
      </c>
      <c r="H51" s="38"/>
      <c r="I51" s="42"/>
      <c r="J51" s="38"/>
      <c r="K51" s="38" t="n">
        <v>775.42</v>
      </c>
      <c r="L51" s="39" t="s">
        <v>21</v>
      </c>
      <c r="M51" s="45" t="s">
        <v>25</v>
      </c>
      <c r="N51" s="41"/>
      <c r="O51" s="38"/>
      <c r="P51" s="38"/>
      <c r="Q51" s="38"/>
      <c r="R51" s="42" t="n">
        <f aca="false">+F51+I51-K51-P51-N51</f>
        <v>775.420000000002</v>
      </c>
      <c r="S51" s="42" t="n">
        <f aca="false">+G51+H51-J51-Q51</f>
        <v>0</v>
      </c>
      <c r="T51" s="43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</row>
    <row r="52" customFormat="false" ht="36" hidden="false" customHeight="false" outlineLevel="0" collapsed="false">
      <c r="A52" s="35" t="n">
        <v>931.36</v>
      </c>
      <c r="B52" s="36" t="n">
        <f aca="false">B51+1</f>
        <v>35</v>
      </c>
      <c r="C52" s="25" t="s">
        <v>127</v>
      </c>
      <c r="D52" s="44"/>
      <c r="E52" s="25" t="s">
        <v>129</v>
      </c>
      <c r="F52" s="38" t="n">
        <v>1862.72</v>
      </c>
      <c r="G52" s="38" t="n">
        <v>0</v>
      </c>
      <c r="H52" s="38"/>
      <c r="I52" s="42"/>
      <c r="J52" s="38"/>
      <c r="K52" s="38" t="n">
        <v>931.36</v>
      </c>
      <c r="L52" s="39" t="s">
        <v>113</v>
      </c>
      <c r="M52" s="45" t="s">
        <v>25</v>
      </c>
      <c r="N52" s="41"/>
      <c r="O52" s="38"/>
      <c r="P52" s="38"/>
      <c r="Q52" s="38"/>
      <c r="R52" s="42" t="n">
        <f aca="false">+F52+I52-K52-P52-N52</f>
        <v>931.360000000003</v>
      </c>
      <c r="S52" s="42" t="n">
        <f aca="false">+G52+H52-J52-Q52</f>
        <v>0</v>
      </c>
      <c r="T52" s="43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</row>
    <row r="53" customFormat="false" ht="36" hidden="false" customHeight="false" outlineLevel="0" collapsed="false">
      <c r="A53" s="35"/>
      <c r="B53" s="36" t="n">
        <f aca="false">B52+1</f>
        <v>36</v>
      </c>
      <c r="C53" s="25" t="s">
        <v>130</v>
      </c>
      <c r="D53" s="44"/>
      <c r="E53" s="25" t="s">
        <v>131</v>
      </c>
      <c r="F53" s="38" t="n">
        <v>1805.08</v>
      </c>
      <c r="G53" s="38" t="n">
        <v>0</v>
      </c>
      <c r="H53" s="38"/>
      <c r="I53" s="42"/>
      <c r="J53" s="38"/>
      <c r="K53" s="38" t="n">
        <v>902.54</v>
      </c>
      <c r="L53" s="39" t="s">
        <v>21</v>
      </c>
      <c r="M53" s="45" t="s">
        <v>25</v>
      </c>
      <c r="N53" s="41"/>
      <c r="O53" s="38"/>
      <c r="P53" s="38"/>
      <c r="Q53" s="38"/>
      <c r="R53" s="42" t="n">
        <f aca="false">+F53+I53-K53-P53-N53</f>
        <v>902.54</v>
      </c>
      <c r="S53" s="42" t="n">
        <f aca="false">+G53+H53-J53-Q53</f>
        <v>0</v>
      </c>
      <c r="T53" s="43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</row>
    <row r="54" customFormat="false" ht="36" hidden="false" customHeight="false" outlineLevel="0" collapsed="false">
      <c r="A54" s="35" t="n">
        <v>620.34</v>
      </c>
      <c r="B54" s="36" t="n">
        <f aca="false">B53+1</f>
        <v>37</v>
      </c>
      <c r="C54" s="25" t="s">
        <v>132</v>
      </c>
      <c r="D54" s="44"/>
      <c r="E54" s="25" t="s">
        <v>133</v>
      </c>
      <c r="F54" s="38" t="n">
        <v>1240.68</v>
      </c>
      <c r="G54" s="38" t="n">
        <v>0</v>
      </c>
      <c r="H54" s="38"/>
      <c r="I54" s="42"/>
      <c r="J54" s="38"/>
      <c r="K54" s="38" t="n">
        <v>620.34</v>
      </c>
      <c r="L54" s="39" t="s">
        <v>73</v>
      </c>
      <c r="M54" s="45" t="s">
        <v>25</v>
      </c>
      <c r="N54" s="41"/>
      <c r="O54" s="38"/>
      <c r="P54" s="38"/>
      <c r="Q54" s="38"/>
      <c r="R54" s="42" t="n">
        <f aca="false">+F54+I54-K54-P54-N54</f>
        <v>620.340000000001</v>
      </c>
      <c r="S54" s="42" t="n">
        <f aca="false">+G54+H54-J54-Q54</f>
        <v>0</v>
      </c>
      <c r="T54" s="43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</row>
    <row r="55" customFormat="false" ht="36" hidden="false" customHeight="false" outlineLevel="0" collapsed="false">
      <c r="A55" s="35"/>
      <c r="B55" s="36" t="n">
        <f aca="false">B54+1</f>
        <v>38</v>
      </c>
      <c r="C55" s="25" t="s">
        <v>130</v>
      </c>
      <c r="D55" s="44"/>
      <c r="E55" s="25" t="s">
        <v>134</v>
      </c>
      <c r="F55" s="42" t="n">
        <v>762.71</v>
      </c>
      <c r="G55" s="38" t="n">
        <v>0</v>
      </c>
      <c r="H55" s="38"/>
      <c r="I55" s="42"/>
      <c r="J55" s="38"/>
      <c r="K55" s="38"/>
      <c r="L55" s="39"/>
      <c r="M55" s="65"/>
      <c r="N55" s="41"/>
      <c r="O55" s="38"/>
      <c r="P55" s="38"/>
      <c r="Q55" s="38"/>
      <c r="R55" s="42" t="n">
        <f aca="false">+F55+I55-K55-P55-N55</f>
        <v>762.71</v>
      </c>
      <c r="S55" s="42" t="n">
        <f aca="false">+G55+H55-J55-Q55</f>
        <v>0</v>
      </c>
      <c r="T55" s="43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</row>
    <row r="56" customFormat="false" ht="36" hidden="false" customHeight="false" outlineLevel="0" collapsed="false">
      <c r="A56" s="35"/>
      <c r="B56" s="36" t="n">
        <f aca="false">B55+1</f>
        <v>39</v>
      </c>
      <c r="C56" s="25"/>
      <c r="D56" s="44"/>
      <c r="E56" s="25" t="s">
        <v>135</v>
      </c>
      <c r="F56" s="38" t="n">
        <v>0</v>
      </c>
      <c r="G56" s="38" t="n">
        <v>0</v>
      </c>
      <c r="H56" s="38"/>
      <c r="I56" s="42"/>
      <c r="J56" s="38"/>
      <c r="K56" s="38"/>
      <c r="L56" s="39"/>
      <c r="M56" s="65"/>
      <c r="N56" s="41"/>
      <c r="O56" s="38"/>
      <c r="P56" s="38"/>
      <c r="Q56" s="38"/>
      <c r="R56" s="42" t="n">
        <f aca="false">+F56+I56-K56-P56-N56</f>
        <v>0</v>
      </c>
      <c r="S56" s="42" t="n">
        <f aca="false">+G56+H56-J56-Q56</f>
        <v>0</v>
      </c>
      <c r="T56" s="43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</row>
    <row r="57" customFormat="false" ht="36" hidden="false" customHeight="false" outlineLevel="0" collapsed="false">
      <c r="A57" s="35"/>
      <c r="B57" s="36" t="n">
        <f aca="false">B56+1</f>
        <v>40</v>
      </c>
      <c r="C57" s="25" t="s">
        <v>136</v>
      </c>
      <c r="D57" s="44"/>
      <c r="E57" s="25" t="s">
        <v>137</v>
      </c>
      <c r="F57" s="38" t="n">
        <v>1415.26</v>
      </c>
      <c r="G57" s="38" t="n">
        <v>0</v>
      </c>
      <c r="H57" s="38"/>
      <c r="I57" s="42"/>
      <c r="J57" s="38"/>
      <c r="K57" s="38" t="n">
        <f aca="false">707.63*2</f>
        <v>1415.26</v>
      </c>
      <c r="L57" s="39" t="s">
        <v>138</v>
      </c>
      <c r="M57" s="45" t="s">
        <v>139</v>
      </c>
      <c r="N57" s="41"/>
      <c r="O57" s="38"/>
      <c r="P57" s="38"/>
      <c r="Q57" s="38"/>
      <c r="R57" s="42" t="n">
        <f aca="false">+F57+I57-K57-P57-N57</f>
        <v>0</v>
      </c>
      <c r="S57" s="42" t="n">
        <f aca="false">+G57+H57-J57-Q57</f>
        <v>0</v>
      </c>
      <c r="T57" s="43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</row>
    <row r="58" customFormat="false" ht="36" hidden="false" customHeight="false" outlineLevel="0" collapsed="false">
      <c r="A58" s="35"/>
      <c r="B58" s="36" t="n">
        <f aca="false">B57+1</f>
        <v>41</v>
      </c>
      <c r="C58" s="25" t="s">
        <v>140</v>
      </c>
      <c r="D58" s="44"/>
      <c r="E58" s="25" t="s">
        <v>141</v>
      </c>
      <c r="F58" s="38" t="n">
        <v>3601.7</v>
      </c>
      <c r="G58" s="38" t="n">
        <v>0</v>
      </c>
      <c r="H58" s="38"/>
      <c r="I58" s="42"/>
      <c r="J58" s="38"/>
      <c r="K58" s="38"/>
      <c r="L58" s="39"/>
      <c r="M58" s="58" t="s">
        <v>58</v>
      </c>
      <c r="N58" s="41"/>
      <c r="O58" s="38"/>
      <c r="P58" s="38" t="n">
        <v>720.34</v>
      </c>
      <c r="Q58" s="38"/>
      <c r="R58" s="42" t="n">
        <f aca="false">+F58+I58-K58-P58-N58</f>
        <v>2881.36</v>
      </c>
      <c r="S58" s="42" t="n">
        <f aca="false">+G58+H58-J58-Q58</f>
        <v>0</v>
      </c>
      <c r="T58" s="43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</row>
    <row r="59" customFormat="false" ht="36" hidden="false" customHeight="false" outlineLevel="0" collapsed="false">
      <c r="A59" s="35"/>
      <c r="B59" s="36" t="n">
        <f aca="false">B58+1</f>
        <v>42</v>
      </c>
      <c r="C59" s="25" t="s">
        <v>142</v>
      </c>
      <c r="D59" s="44"/>
      <c r="E59" s="25" t="s">
        <v>143</v>
      </c>
      <c r="F59" s="38" t="n">
        <v>1564.4</v>
      </c>
      <c r="G59" s="38" t="n">
        <v>0</v>
      </c>
      <c r="H59" s="38"/>
      <c r="I59" s="42"/>
      <c r="J59" s="38"/>
      <c r="K59" s="38" t="n">
        <v>782.2</v>
      </c>
      <c r="L59" s="39" t="s">
        <v>144</v>
      </c>
      <c r="M59" s="45" t="s">
        <v>74</v>
      </c>
      <c r="N59" s="41"/>
      <c r="O59" s="38"/>
      <c r="P59" s="38"/>
      <c r="Q59" s="38"/>
      <c r="R59" s="42" t="n">
        <f aca="false">+F59+I59-K59-P59-N59</f>
        <v>782.2</v>
      </c>
      <c r="S59" s="42" t="n">
        <f aca="false">+G59+H59-J59-Q59</f>
        <v>0</v>
      </c>
      <c r="T59" s="43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customFormat="false" ht="36" hidden="false" customHeight="false" outlineLevel="0" collapsed="false">
      <c r="A60" s="35"/>
      <c r="B60" s="36" t="n">
        <f aca="false">B59+1</f>
        <v>43</v>
      </c>
      <c r="C60" s="25" t="s">
        <v>145</v>
      </c>
      <c r="D60" s="68"/>
      <c r="E60" s="25" t="s">
        <v>146</v>
      </c>
      <c r="F60" s="38" t="n">
        <v>717.799999999997</v>
      </c>
      <c r="G60" s="38" t="n">
        <v>0</v>
      </c>
      <c r="H60" s="38"/>
      <c r="I60" s="42"/>
      <c r="J60" s="38"/>
      <c r="K60" s="38"/>
      <c r="L60" s="39"/>
      <c r="M60" s="45"/>
      <c r="N60" s="41"/>
      <c r="O60" s="38"/>
      <c r="P60" s="38"/>
      <c r="Q60" s="38"/>
      <c r="R60" s="42" t="n">
        <f aca="false">+F60+I60-K60-P60-N60</f>
        <v>717.799999999997</v>
      </c>
      <c r="S60" s="42" t="n">
        <f aca="false">+G60+H60-J60-Q60</f>
        <v>0</v>
      </c>
      <c r="T60" s="4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customFormat="false" ht="36" hidden="false" customHeight="false" outlineLevel="0" collapsed="false">
      <c r="A61" s="35" t="n">
        <v>721.19</v>
      </c>
      <c r="B61" s="36" t="n">
        <f aca="false">B60+1</f>
        <v>44</v>
      </c>
      <c r="C61" s="25" t="s">
        <v>147</v>
      </c>
      <c r="D61" s="68"/>
      <c r="E61" s="25" t="s">
        <v>148</v>
      </c>
      <c r="F61" s="38" t="n">
        <v>1442.38</v>
      </c>
      <c r="G61" s="38" t="n">
        <v>0</v>
      </c>
      <c r="H61" s="38"/>
      <c r="I61" s="42"/>
      <c r="J61" s="38"/>
      <c r="K61" s="38" t="n">
        <v>721.19</v>
      </c>
      <c r="L61" s="39" t="s">
        <v>113</v>
      </c>
      <c r="M61" s="45" t="s">
        <v>25</v>
      </c>
      <c r="N61" s="41"/>
      <c r="O61" s="38"/>
      <c r="P61" s="38"/>
      <c r="Q61" s="38"/>
      <c r="R61" s="42" t="n">
        <f aca="false">+F61+I61-K61-P61-N61</f>
        <v>721.189999999999</v>
      </c>
      <c r="S61" s="42" t="n">
        <f aca="false">+G61+H61-J61-Q61</f>
        <v>0</v>
      </c>
      <c r="T61" s="43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customFormat="false" ht="36" hidden="false" customHeight="false" outlineLevel="0" collapsed="false">
      <c r="A62" s="35" t="n">
        <v>535.59</v>
      </c>
      <c r="B62" s="36" t="n">
        <f aca="false">B61+1</f>
        <v>45</v>
      </c>
      <c r="C62" s="25" t="s">
        <v>149</v>
      </c>
      <c r="D62" s="68"/>
      <c r="E62" s="25" t="s">
        <v>150</v>
      </c>
      <c r="F62" s="38" t="n">
        <v>1071.18</v>
      </c>
      <c r="G62" s="38" t="n">
        <v>0</v>
      </c>
      <c r="H62" s="38"/>
      <c r="I62" s="42"/>
      <c r="J62" s="38"/>
      <c r="K62" s="38" t="n">
        <v>535.59</v>
      </c>
      <c r="L62" s="39" t="s">
        <v>41</v>
      </c>
      <c r="M62" s="45" t="s">
        <v>25</v>
      </c>
      <c r="N62" s="41"/>
      <c r="O62" s="38"/>
      <c r="P62" s="38"/>
      <c r="Q62" s="38"/>
      <c r="R62" s="42" t="n">
        <f aca="false">+F62+I62-K62-P62-N62</f>
        <v>535.589999999999</v>
      </c>
      <c r="S62" s="42" t="n">
        <f aca="false">+G62+H62-J62-Q62</f>
        <v>0</v>
      </c>
      <c r="T62" s="43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customFormat="false" ht="36" hidden="false" customHeight="false" outlineLevel="0" collapsed="false">
      <c r="A63" s="35"/>
      <c r="B63" s="36" t="n">
        <f aca="false">B62+1</f>
        <v>46</v>
      </c>
      <c r="C63" s="25" t="s">
        <v>151</v>
      </c>
      <c r="D63" s="44"/>
      <c r="E63" s="25" t="s">
        <v>152</v>
      </c>
      <c r="F63" s="38" t="n">
        <v>9322</v>
      </c>
      <c r="G63" s="38" t="n">
        <v>0</v>
      </c>
      <c r="H63" s="38"/>
      <c r="I63" s="42"/>
      <c r="J63" s="38"/>
      <c r="K63" s="38"/>
      <c r="L63" s="39"/>
      <c r="M63" s="58" t="s">
        <v>58</v>
      </c>
      <c r="N63" s="41"/>
      <c r="O63" s="38"/>
      <c r="P63" s="38" t="n">
        <v>932.2</v>
      </c>
      <c r="Q63" s="38"/>
      <c r="R63" s="42" t="n">
        <f aca="false">+F63+I63-K63-P63-N63</f>
        <v>8389.8</v>
      </c>
      <c r="S63" s="42" t="n">
        <f aca="false">+G63+H63-J63-Q63</f>
        <v>0</v>
      </c>
      <c r="T63" s="43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customFormat="false" ht="36" hidden="false" customHeight="false" outlineLevel="0" collapsed="false">
      <c r="A64" s="35"/>
      <c r="B64" s="36" t="n">
        <f aca="false">B63+1</f>
        <v>47</v>
      </c>
      <c r="C64" s="25" t="s">
        <v>153</v>
      </c>
      <c r="D64" s="44"/>
      <c r="E64" s="25" t="s">
        <v>154</v>
      </c>
      <c r="F64" s="38" t="n">
        <v>1899.15</v>
      </c>
      <c r="G64" s="38" t="n">
        <v>0</v>
      </c>
      <c r="H64" s="38"/>
      <c r="I64" s="42"/>
      <c r="J64" s="38"/>
      <c r="K64" s="38" t="n">
        <f aca="false">633.05+633.05</f>
        <v>1266.1</v>
      </c>
      <c r="L64" s="39" t="s">
        <v>49</v>
      </c>
      <c r="M64" s="45" t="s">
        <v>155</v>
      </c>
      <c r="N64" s="41"/>
      <c r="O64" s="38"/>
      <c r="P64" s="38"/>
      <c r="Q64" s="38"/>
      <c r="R64" s="42" t="n">
        <f aca="false">+F64+I64-K64-P64-N64</f>
        <v>633.049999999996</v>
      </c>
      <c r="S64" s="42" t="n">
        <f aca="false">+G64+H64-J64-Q64</f>
        <v>0</v>
      </c>
      <c r="T64" s="43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customFormat="false" ht="36" hidden="false" customHeight="false" outlineLevel="0" collapsed="false">
      <c r="A65" s="35"/>
      <c r="B65" s="36" t="n">
        <f aca="false">B64+1</f>
        <v>48</v>
      </c>
      <c r="C65" s="25" t="s">
        <v>156</v>
      </c>
      <c r="D65" s="44"/>
      <c r="E65" s="25" t="s">
        <v>157</v>
      </c>
      <c r="F65" s="38" t="n">
        <v>1266.1</v>
      </c>
      <c r="G65" s="38" t="n">
        <v>0</v>
      </c>
      <c r="H65" s="38"/>
      <c r="I65" s="42"/>
      <c r="J65" s="38"/>
      <c r="K65" s="38" t="n">
        <v>633.05</v>
      </c>
      <c r="L65" s="39" t="s">
        <v>41</v>
      </c>
      <c r="M65" s="45" t="s">
        <v>25</v>
      </c>
      <c r="N65" s="41"/>
      <c r="O65" s="38"/>
      <c r="P65" s="38"/>
      <c r="Q65" s="38"/>
      <c r="R65" s="42" t="n">
        <f aca="false">+F65+I65-K65-P65-N65</f>
        <v>633.049999999997</v>
      </c>
      <c r="S65" s="42" t="n">
        <f aca="false">+G65+H65-J65-Q65</f>
        <v>0</v>
      </c>
      <c r="T65" s="43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customFormat="false" ht="36" hidden="false" customHeight="false" outlineLevel="0" collapsed="false">
      <c r="A66" s="35"/>
      <c r="B66" s="36" t="n">
        <f aca="false">B65+1</f>
        <v>49</v>
      </c>
      <c r="C66" s="25" t="s">
        <v>158</v>
      </c>
      <c r="D66" s="50"/>
      <c r="E66" s="25" t="s">
        <v>159</v>
      </c>
      <c r="F66" s="38" t="n">
        <v>2977.96</v>
      </c>
      <c r="G66" s="38" t="n">
        <v>0</v>
      </c>
      <c r="H66" s="38"/>
      <c r="I66" s="42"/>
      <c r="J66" s="38"/>
      <c r="K66" s="38" t="n">
        <v>1488.98</v>
      </c>
      <c r="L66" s="39" t="s">
        <v>21</v>
      </c>
      <c r="M66" s="45" t="s">
        <v>25</v>
      </c>
      <c r="N66" s="41"/>
      <c r="O66" s="38"/>
      <c r="P66" s="38"/>
      <c r="Q66" s="38"/>
      <c r="R66" s="42" t="n">
        <f aca="false">+F66+I66-K66-P66-N66</f>
        <v>1488.98</v>
      </c>
      <c r="S66" s="42" t="n">
        <f aca="false">+G66+H66-J66-Q66</f>
        <v>0</v>
      </c>
      <c r="T66" s="43"/>
      <c r="U66" s="35" t="n">
        <v>384659.38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customFormat="false" ht="36" hidden="false" customHeight="false" outlineLevel="0" collapsed="false">
      <c r="A67" s="35" t="n">
        <v>1278.81</v>
      </c>
      <c r="B67" s="36" t="n">
        <f aca="false">B66+1</f>
        <v>50</v>
      </c>
      <c r="C67" s="25" t="s">
        <v>160</v>
      </c>
      <c r="D67" s="44"/>
      <c r="E67" s="25" t="s">
        <v>161</v>
      </c>
      <c r="F67" s="38" t="n">
        <v>2557.62</v>
      </c>
      <c r="G67" s="38" t="n">
        <v>0</v>
      </c>
      <c r="H67" s="38"/>
      <c r="I67" s="42"/>
      <c r="J67" s="38"/>
      <c r="K67" s="38"/>
      <c r="L67" s="39"/>
      <c r="M67" s="45"/>
      <c r="N67" s="41"/>
      <c r="O67" s="38"/>
      <c r="P67" s="38"/>
      <c r="Q67" s="38"/>
      <c r="R67" s="42" t="n">
        <f aca="false">+F67+I67-K67-P67-N67</f>
        <v>2557.62</v>
      </c>
      <c r="S67" s="42" t="n">
        <f aca="false">+G67+H67-J67-Q67</f>
        <v>0</v>
      </c>
      <c r="T67" s="43"/>
      <c r="U67" s="35" t="e">
        <f aca="false">+#REF!+U66</f>
        <v>#REF!</v>
      </c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customFormat="false" ht="36" hidden="false" customHeight="false" outlineLevel="0" collapsed="false">
      <c r="A68" s="35"/>
      <c r="B68" s="36" t="n">
        <f aca="false">B67+1</f>
        <v>51</v>
      </c>
      <c r="C68" s="25" t="s">
        <v>162</v>
      </c>
      <c r="D68" s="44"/>
      <c r="E68" s="25" t="s">
        <v>163</v>
      </c>
      <c r="F68" s="38" t="n">
        <v>2769.5</v>
      </c>
      <c r="G68" s="38" t="n">
        <v>0</v>
      </c>
      <c r="H68" s="38"/>
      <c r="I68" s="42"/>
      <c r="J68" s="38"/>
      <c r="K68" s="38" t="n">
        <v>1384.75</v>
      </c>
      <c r="L68" s="39" t="s">
        <v>28</v>
      </c>
      <c r="M68" s="45" t="s">
        <v>25</v>
      </c>
      <c r="N68" s="41"/>
      <c r="O68" s="38"/>
      <c r="P68" s="38"/>
      <c r="Q68" s="38"/>
      <c r="R68" s="42" t="n">
        <f aca="false">+F68+I68-K68-P68-N68</f>
        <v>1384.75</v>
      </c>
      <c r="S68" s="42" t="n">
        <f aca="false">+G68+H68-J68-Q68</f>
        <v>0</v>
      </c>
      <c r="T68" s="43"/>
      <c r="U68" s="35" t="n">
        <v>3.06</v>
      </c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customFormat="false" ht="36" hidden="false" customHeight="false" outlineLevel="0" collapsed="false">
      <c r="A69" s="35" t="n">
        <v>1626.27</v>
      </c>
      <c r="B69" s="36" t="n">
        <f aca="false">B68+1</f>
        <v>52</v>
      </c>
      <c r="C69" s="25" t="s">
        <v>164</v>
      </c>
      <c r="D69" s="44"/>
      <c r="E69" s="25" t="s">
        <v>165</v>
      </c>
      <c r="F69" s="38" t="n">
        <v>3252.54</v>
      </c>
      <c r="G69" s="38" t="n">
        <v>0</v>
      </c>
      <c r="H69" s="38"/>
      <c r="I69" s="42"/>
      <c r="J69" s="38"/>
      <c r="K69" s="38" t="n">
        <v>1626.27</v>
      </c>
      <c r="L69" s="39" t="s">
        <v>21</v>
      </c>
      <c r="M69" s="45" t="s">
        <v>25</v>
      </c>
      <c r="N69" s="41"/>
      <c r="O69" s="38"/>
      <c r="P69" s="38"/>
      <c r="Q69" s="38"/>
      <c r="R69" s="42" t="n">
        <f aca="false">+F69+I69-K69-P69-N69</f>
        <v>1626.27</v>
      </c>
      <c r="S69" s="42" t="n">
        <f aca="false">+G69+H69-J69-Q69</f>
        <v>0</v>
      </c>
      <c r="T69" s="43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customFormat="false" ht="36" hidden="false" customHeight="false" outlineLevel="0" collapsed="false">
      <c r="A70" s="35"/>
      <c r="B70" s="36" t="n">
        <f aca="false">B69+1</f>
        <v>53</v>
      </c>
      <c r="C70" s="25" t="s">
        <v>166</v>
      </c>
      <c r="D70" s="44"/>
      <c r="E70" s="25" t="s">
        <v>167</v>
      </c>
      <c r="F70" s="38" t="n">
        <v>1881.36</v>
      </c>
      <c r="G70" s="38" t="n">
        <v>0</v>
      </c>
      <c r="H70" s="38"/>
      <c r="I70" s="42"/>
      <c r="J70" s="38"/>
      <c r="K70" s="38" t="n">
        <v>940.68</v>
      </c>
      <c r="L70" s="39" t="s">
        <v>168</v>
      </c>
      <c r="M70" s="45" t="s">
        <v>74</v>
      </c>
      <c r="N70" s="41"/>
      <c r="O70" s="38"/>
      <c r="P70" s="38"/>
      <c r="Q70" s="38"/>
      <c r="R70" s="42" t="n">
        <f aca="false">+F70+I70-K70-P70-N70</f>
        <v>940.68</v>
      </c>
      <c r="S70" s="42" t="n">
        <f aca="false">+G70+H70-J70-Q70</f>
        <v>0</v>
      </c>
      <c r="T70" s="43"/>
      <c r="U70" s="69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customFormat="false" ht="36" hidden="false" customHeight="false" outlineLevel="0" collapsed="false">
      <c r="A71" s="35"/>
      <c r="B71" s="36" t="n">
        <f aca="false">B70+1</f>
        <v>54</v>
      </c>
      <c r="C71" s="25" t="s">
        <v>169</v>
      </c>
      <c r="D71" s="44" t="s">
        <v>170</v>
      </c>
      <c r="E71" s="25" t="s">
        <v>171</v>
      </c>
      <c r="F71" s="38" t="n">
        <v>2796.6</v>
      </c>
      <c r="G71" s="38" t="n">
        <v>0</v>
      </c>
      <c r="H71" s="38"/>
      <c r="I71" s="42" t="n">
        <v>5033.88</v>
      </c>
      <c r="J71" s="38"/>
      <c r="K71" s="38"/>
      <c r="L71" s="39"/>
      <c r="M71" s="58" t="s">
        <v>58</v>
      </c>
      <c r="N71" s="41"/>
      <c r="O71" s="38"/>
      <c r="P71" s="38" t="n">
        <v>559.32</v>
      </c>
      <c r="Q71" s="38"/>
      <c r="R71" s="42" t="n">
        <f aca="false">+F71+I71-K71-P71-N71</f>
        <v>7271.16</v>
      </c>
      <c r="S71" s="42" t="n">
        <f aca="false">+G71+H71-J71-Q71</f>
        <v>0</v>
      </c>
      <c r="T71" s="43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customFormat="false" ht="36" hidden="false" customHeight="false" outlineLevel="0" collapsed="false">
      <c r="A72" s="35"/>
      <c r="B72" s="36" t="n">
        <f aca="false">B71+1</f>
        <v>55</v>
      </c>
      <c r="C72" s="25" t="s">
        <v>172</v>
      </c>
      <c r="D72" s="44"/>
      <c r="E72" s="25" t="s">
        <v>173</v>
      </c>
      <c r="F72" s="38" t="n">
        <v>113.53</v>
      </c>
      <c r="G72" s="38" t="n">
        <v>40.68</v>
      </c>
      <c r="H72" s="38"/>
      <c r="I72" s="42"/>
      <c r="J72" s="38" t="n">
        <v>20.34</v>
      </c>
      <c r="K72" s="70" t="n">
        <v>65.98</v>
      </c>
      <c r="L72" s="39" t="s">
        <v>113</v>
      </c>
      <c r="M72" s="45" t="s">
        <v>174</v>
      </c>
      <c r="N72" s="41"/>
      <c r="O72" s="38"/>
      <c r="P72" s="38"/>
      <c r="Q72" s="38"/>
      <c r="R72" s="42" t="n">
        <f aca="false">+F72+I72-K72-P72-N72</f>
        <v>47.55</v>
      </c>
      <c r="S72" s="42" t="n">
        <f aca="false">+G72+H72-J72-Q72</f>
        <v>20.34</v>
      </c>
      <c r="T72" s="43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customFormat="false" ht="36" hidden="false" customHeight="false" outlineLevel="0" collapsed="false">
      <c r="A73" s="35"/>
      <c r="B73" s="36" t="n">
        <f aca="false">B72+1</f>
        <v>56</v>
      </c>
      <c r="C73" s="25" t="s">
        <v>175</v>
      </c>
      <c r="D73" s="44"/>
      <c r="E73" s="25" t="s">
        <v>176</v>
      </c>
      <c r="F73" s="38" t="n">
        <v>0</v>
      </c>
      <c r="G73" s="38" t="n">
        <v>0</v>
      </c>
      <c r="H73" s="38"/>
      <c r="I73" s="42"/>
      <c r="J73" s="38"/>
      <c r="K73" s="38"/>
      <c r="L73" s="39"/>
      <c r="M73" s="45"/>
      <c r="N73" s="41"/>
      <c r="O73" s="38"/>
      <c r="P73" s="38"/>
      <c r="Q73" s="38"/>
      <c r="R73" s="42" t="n">
        <f aca="false">+F73+I73-K73-P73-N73</f>
        <v>0</v>
      </c>
      <c r="S73" s="42" t="n">
        <f aca="false">+G73+H73-J73-Q73</f>
        <v>0</v>
      </c>
      <c r="T73" s="43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customFormat="false" ht="36" hidden="false" customHeight="false" outlineLevel="0" collapsed="false">
      <c r="A74" s="35"/>
      <c r="B74" s="36" t="n">
        <f aca="false">B73+1</f>
        <v>57</v>
      </c>
      <c r="C74" s="25" t="s">
        <v>177</v>
      </c>
      <c r="D74" s="71"/>
      <c r="E74" s="25" t="s">
        <v>178</v>
      </c>
      <c r="F74" s="38" t="n">
        <v>7601.69</v>
      </c>
      <c r="G74" s="38" t="n">
        <v>0</v>
      </c>
      <c r="H74" s="38"/>
      <c r="I74" s="42"/>
      <c r="J74" s="38"/>
      <c r="K74" s="38"/>
      <c r="L74" s="39"/>
      <c r="M74" s="45"/>
      <c r="N74" s="41"/>
      <c r="O74" s="38"/>
      <c r="P74" s="38"/>
      <c r="Q74" s="38"/>
      <c r="R74" s="42" t="n">
        <f aca="false">+F74+I74-K74-P74-N74</f>
        <v>7601.69</v>
      </c>
      <c r="S74" s="42" t="n">
        <f aca="false">+G74+H74-J74-Q74</f>
        <v>0</v>
      </c>
      <c r="T74" s="43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customFormat="false" ht="36" hidden="false" customHeight="false" outlineLevel="0" collapsed="false">
      <c r="A75" s="35"/>
      <c r="B75" s="36" t="n">
        <f aca="false">B74+1</f>
        <v>58</v>
      </c>
      <c r="C75" s="25"/>
      <c r="D75" s="44"/>
      <c r="E75" s="25" t="s">
        <v>179</v>
      </c>
      <c r="F75" s="38" t="n">
        <v>0</v>
      </c>
      <c r="G75" s="38" t="n">
        <v>0</v>
      </c>
      <c r="H75" s="38"/>
      <c r="I75" s="42"/>
      <c r="J75" s="38"/>
      <c r="K75" s="38"/>
      <c r="L75" s="39"/>
      <c r="M75" s="65"/>
      <c r="N75" s="41"/>
      <c r="O75" s="38"/>
      <c r="P75" s="38"/>
      <c r="Q75" s="38"/>
      <c r="R75" s="42" t="n">
        <f aca="false">+F75+I75-K75-P75-N75</f>
        <v>0</v>
      </c>
      <c r="S75" s="42" t="n">
        <f aca="false">+G75+H75-J75-Q75</f>
        <v>0</v>
      </c>
      <c r="T75" s="43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customFormat="false" ht="36" hidden="false" customHeight="false" outlineLevel="0" collapsed="false">
      <c r="A76" s="35"/>
      <c r="B76" s="36" t="n">
        <f aca="false">B75+1</f>
        <v>59</v>
      </c>
      <c r="C76" s="25" t="s">
        <v>180</v>
      </c>
      <c r="D76" s="25"/>
      <c r="E76" s="25" t="s">
        <v>181</v>
      </c>
      <c r="F76" s="38" t="n">
        <v>1067.8</v>
      </c>
      <c r="G76" s="38" t="n">
        <v>0</v>
      </c>
      <c r="H76" s="38"/>
      <c r="I76" s="38"/>
      <c r="J76" s="38"/>
      <c r="K76" s="38" t="n">
        <v>533.9</v>
      </c>
      <c r="L76" s="39" t="s">
        <v>182</v>
      </c>
      <c r="M76" s="45" t="s">
        <v>25</v>
      </c>
      <c r="N76" s="38"/>
      <c r="O76" s="38"/>
      <c r="P76" s="38"/>
      <c r="Q76" s="38"/>
      <c r="R76" s="42" t="n">
        <f aca="false">+F76+I76-K76-P76-N76</f>
        <v>533.9</v>
      </c>
      <c r="S76" s="42" t="n">
        <f aca="false">+G76+H76-J76-Q76</f>
        <v>0</v>
      </c>
      <c r="T76" s="43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="35" customFormat="true" ht="36" hidden="false" customHeight="false" outlineLevel="0" collapsed="false">
      <c r="A77" s="35" t="n">
        <v>84.75</v>
      </c>
      <c r="B77" s="36" t="n">
        <f aca="false">B76+1</f>
        <v>60</v>
      </c>
      <c r="C77" s="25" t="s">
        <v>183</v>
      </c>
      <c r="D77" s="25"/>
      <c r="E77" s="25" t="s">
        <v>184</v>
      </c>
      <c r="F77" s="38" t="n">
        <v>169.5</v>
      </c>
      <c r="G77" s="38" t="n">
        <v>0</v>
      </c>
      <c r="H77" s="38"/>
      <c r="I77" s="38"/>
      <c r="J77" s="38"/>
      <c r="K77" s="38" t="n">
        <v>84.75</v>
      </c>
      <c r="L77" s="39" t="s">
        <v>113</v>
      </c>
      <c r="M77" s="45" t="s">
        <v>25</v>
      </c>
      <c r="N77" s="38"/>
      <c r="O77" s="38"/>
      <c r="P77" s="38"/>
      <c r="Q77" s="38"/>
      <c r="R77" s="42" t="n">
        <f aca="false">+F77+I77-K77-P77-N77</f>
        <v>84.75</v>
      </c>
      <c r="S77" s="42" t="n">
        <f aca="false">+G77+H77-J77-Q77</f>
        <v>0</v>
      </c>
      <c r="T77" s="43"/>
    </row>
    <row r="78" customFormat="false" ht="36" hidden="false" customHeight="false" outlineLevel="0" collapsed="false">
      <c r="A78" s="35"/>
      <c r="B78" s="26"/>
      <c r="C78" s="25"/>
      <c r="D78" s="72"/>
      <c r="E78" s="73" t="s">
        <v>185</v>
      </c>
      <c r="F78" s="74" t="n">
        <f aca="false">SUM(F8:F77)</f>
        <v>161946.09</v>
      </c>
      <c r="G78" s="74" t="n">
        <f aca="false">SUM(G8:G77)</f>
        <v>244.06</v>
      </c>
      <c r="H78" s="74" t="n">
        <f aca="false">SUM(H8:H77)</f>
        <v>0</v>
      </c>
      <c r="I78" s="74" t="n">
        <f aca="false">SUM(I8:I77)</f>
        <v>6792.76</v>
      </c>
      <c r="J78" s="74" t="n">
        <f aca="false">SUM(J8:J77)</f>
        <v>20.34</v>
      </c>
      <c r="K78" s="74" t="n">
        <f aca="false">SUM(K8:K77)</f>
        <v>42272.59</v>
      </c>
      <c r="L78" s="74"/>
      <c r="M78" s="74"/>
      <c r="N78" s="74" t="n">
        <f aca="false">SUM(N8:N77)</f>
        <v>0</v>
      </c>
      <c r="O78" s="74" t="n">
        <f aca="false">SUM(O8:O77)</f>
        <v>0</v>
      </c>
      <c r="P78" s="74" t="n">
        <f aca="false">SUM(P8:P77)</f>
        <v>5635.36</v>
      </c>
      <c r="Q78" s="74" t="n">
        <f aca="false">SUM(Q8:Q77)</f>
        <v>101.69</v>
      </c>
      <c r="R78" s="74" t="n">
        <f aca="false">SUM(R8:R77)</f>
        <v>120830.9</v>
      </c>
      <c r="S78" s="74" t="n">
        <f aca="false">SUM(S8:S77)</f>
        <v>122.03</v>
      </c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customFormat="false" ht="36.75" hidden="false" customHeight="false" outlineLevel="0" collapsed="false">
      <c r="A79" s="35"/>
      <c r="B79" s="6"/>
      <c r="C79" s="75"/>
      <c r="D79" s="76"/>
      <c r="E79" s="75"/>
      <c r="F79" s="77" t="n">
        <f aca="false">F78</f>
        <v>161946.09</v>
      </c>
      <c r="G79" s="78" t="n">
        <f aca="false">G78</f>
        <v>244.06</v>
      </c>
      <c r="H79" s="78" t="n">
        <f aca="false">H78</f>
        <v>0</v>
      </c>
      <c r="I79" s="78" t="n">
        <f aca="false">I78</f>
        <v>6792.76</v>
      </c>
      <c r="J79" s="78" t="n">
        <f aca="false">J78</f>
        <v>20.34</v>
      </c>
      <c r="K79" s="78" t="n">
        <f aca="false">K78</f>
        <v>42272.59</v>
      </c>
      <c r="L79" s="5"/>
      <c r="N79" s="79" t="n">
        <f aca="false">N78</f>
        <v>0</v>
      </c>
      <c r="O79" s="80" t="n">
        <f aca="false">O78</f>
        <v>0</v>
      </c>
      <c r="P79" s="81" t="n">
        <f aca="false">P78</f>
        <v>5635.36</v>
      </c>
      <c r="Q79" s="82" t="n">
        <f aca="false">Q78</f>
        <v>101.69</v>
      </c>
      <c r="R79" s="81" t="n">
        <f aca="false">R78</f>
        <v>120830.9</v>
      </c>
      <c r="S79" s="82" t="n">
        <f aca="false">S78</f>
        <v>122.03</v>
      </c>
      <c r="T79" s="35"/>
      <c r="U79" s="43" t="n">
        <v>37787.87</v>
      </c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="30" customFormat="true" ht="36" hidden="false" customHeight="true" outlineLevel="0" collapsed="false">
      <c r="A80" s="83"/>
      <c r="B80" s="84"/>
      <c r="C80" s="85" t="s">
        <v>186</v>
      </c>
      <c r="D80" s="86"/>
      <c r="E80" s="75"/>
      <c r="F80" s="85"/>
      <c r="G80" s="75"/>
      <c r="H80" s="75"/>
      <c r="I80" s="75"/>
      <c r="J80" s="75"/>
      <c r="K80" s="75"/>
      <c r="L80" s="87"/>
      <c r="M80" s="75"/>
      <c r="N80" s="75"/>
      <c r="O80" s="88"/>
      <c r="P80" s="88"/>
      <c r="Q80" s="75"/>
      <c r="R80" s="89" t="str">
        <f aca="false">C80</f>
        <v>TIENDAS</v>
      </c>
      <c r="S80" s="89"/>
      <c r="T80" s="90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</row>
    <row r="81" s="30" customFormat="true" ht="36" hidden="false" customHeight="true" outlineLevel="0" collapsed="false">
      <c r="A81" s="83"/>
      <c r="B81" s="87"/>
      <c r="C81" s="89" t="s">
        <v>3</v>
      </c>
      <c r="D81" s="91"/>
      <c r="E81" s="92"/>
      <c r="F81" s="92"/>
      <c r="G81" s="92"/>
      <c r="H81" s="92"/>
      <c r="I81" s="92"/>
      <c r="J81" s="92"/>
      <c r="K81" s="92"/>
      <c r="L81" s="84"/>
      <c r="M81" s="92"/>
      <c r="N81" s="93"/>
      <c r="O81" s="93"/>
      <c r="P81" s="94" t="s">
        <v>4</v>
      </c>
      <c r="Q81" s="94"/>
      <c r="R81" s="92"/>
      <c r="S81" s="92"/>
      <c r="T81" s="90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</row>
    <row r="82" customFormat="false" ht="36.75" hidden="false" customHeight="false" outlineLevel="0" collapsed="false">
      <c r="A82" s="35"/>
      <c r="B82" s="95" t="s">
        <v>5</v>
      </c>
      <c r="C82" s="96" t="s">
        <v>6</v>
      </c>
      <c r="D82" s="97"/>
      <c r="E82" s="98" t="s">
        <v>7</v>
      </c>
      <c r="F82" s="99" t="str">
        <f aca="false">F6</f>
        <v>SALDO OTUBRE 2017</v>
      </c>
      <c r="G82" s="100"/>
      <c r="H82" s="96" t="s">
        <v>9</v>
      </c>
      <c r="I82" s="96"/>
      <c r="J82" s="96" t="s">
        <v>10</v>
      </c>
      <c r="K82" s="96"/>
      <c r="L82" s="96"/>
      <c r="M82" s="96"/>
      <c r="N82" s="93"/>
      <c r="O82" s="93"/>
      <c r="P82" s="94"/>
      <c r="Q82" s="94"/>
      <c r="R82" s="96" t="str">
        <f aca="false">R6</f>
        <v>SALDO NOVIEMBRE 2017</v>
      </c>
      <c r="S82" s="96"/>
      <c r="T82" s="43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customFormat="false" ht="36.75" hidden="false" customHeight="false" outlineLevel="0" collapsed="false">
      <c r="A83" s="35"/>
      <c r="B83" s="101"/>
      <c r="C83" s="96"/>
      <c r="D83" s="97"/>
      <c r="E83" s="102"/>
      <c r="F83" s="103" t="s">
        <v>12</v>
      </c>
      <c r="G83" s="104" t="s">
        <v>13</v>
      </c>
      <c r="H83" s="105" t="s">
        <v>13</v>
      </c>
      <c r="I83" s="106" t="s">
        <v>12</v>
      </c>
      <c r="J83" s="103" t="s">
        <v>13</v>
      </c>
      <c r="K83" s="107" t="s">
        <v>12</v>
      </c>
      <c r="L83" s="107" t="s">
        <v>14</v>
      </c>
      <c r="M83" s="104" t="s">
        <v>15</v>
      </c>
      <c r="N83" s="108" t="s">
        <v>16</v>
      </c>
      <c r="O83" s="109" t="s">
        <v>13</v>
      </c>
      <c r="P83" s="110" t="s">
        <v>12</v>
      </c>
      <c r="Q83" s="104" t="s">
        <v>13</v>
      </c>
      <c r="R83" s="96" t="s">
        <v>12</v>
      </c>
      <c r="S83" s="111" t="s">
        <v>13</v>
      </c>
      <c r="T83" s="43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customFormat="false" ht="36" hidden="false" customHeight="false" outlineLevel="0" collapsed="false">
      <c r="A84" s="35" t="n">
        <v>810.17</v>
      </c>
      <c r="B84" s="26" t="n">
        <v>1</v>
      </c>
      <c r="C84" s="25" t="s">
        <v>187</v>
      </c>
      <c r="D84" s="61"/>
      <c r="E84" s="112" t="s">
        <v>188</v>
      </c>
      <c r="F84" s="113" t="n">
        <v>1620.34</v>
      </c>
      <c r="G84" s="114" t="n">
        <v>0</v>
      </c>
      <c r="H84" s="113"/>
      <c r="I84" s="115"/>
      <c r="J84" s="116"/>
      <c r="K84" s="117" t="n">
        <v>810.17</v>
      </c>
      <c r="L84" s="118" t="s">
        <v>113</v>
      </c>
      <c r="M84" s="119" t="s">
        <v>25</v>
      </c>
      <c r="N84" s="120"/>
      <c r="O84" s="117"/>
      <c r="P84" s="116"/>
      <c r="Q84" s="117"/>
      <c r="R84" s="115" t="n">
        <f aca="false">+F84+I84-K84-P84-N84</f>
        <v>810.17</v>
      </c>
      <c r="S84" s="121" t="n">
        <f aca="false">+G84+H84-J84-Q84</f>
        <v>0</v>
      </c>
      <c r="T84" s="43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customFormat="false" ht="36" hidden="false" customHeight="false" outlineLevel="0" collapsed="false">
      <c r="A85" s="35"/>
      <c r="B85" s="26" t="n">
        <f aca="false">B84+1</f>
        <v>2</v>
      </c>
      <c r="C85" s="25" t="s">
        <v>189</v>
      </c>
      <c r="D85" s="39"/>
      <c r="E85" s="112" t="s">
        <v>190</v>
      </c>
      <c r="F85" s="113" t="n">
        <v>1367.8</v>
      </c>
      <c r="G85" s="114" t="n">
        <v>0</v>
      </c>
      <c r="H85" s="113"/>
      <c r="I85" s="115"/>
      <c r="J85" s="113"/>
      <c r="K85" s="114" t="n">
        <v>683.9</v>
      </c>
      <c r="L85" s="118" t="s">
        <v>41</v>
      </c>
      <c r="M85" s="119" t="s">
        <v>25</v>
      </c>
      <c r="N85" s="122"/>
      <c r="O85" s="114"/>
      <c r="P85" s="113"/>
      <c r="Q85" s="114"/>
      <c r="R85" s="115" t="n">
        <f aca="false">+F85+I85-K85-P85-N85</f>
        <v>683.899999999999</v>
      </c>
      <c r="S85" s="121" t="n">
        <f aca="false">+G85+H85-J85-Q85</f>
        <v>0</v>
      </c>
      <c r="T85" s="43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customFormat="false" ht="36" hidden="false" customHeight="false" outlineLevel="0" collapsed="false">
      <c r="A86" s="35"/>
      <c r="B86" s="26" t="n">
        <f aca="false">B85+1</f>
        <v>3</v>
      </c>
      <c r="C86" s="25" t="s">
        <v>189</v>
      </c>
      <c r="D86" s="39"/>
      <c r="E86" s="112" t="s">
        <v>191</v>
      </c>
      <c r="F86" s="113" t="n">
        <v>1367.8</v>
      </c>
      <c r="G86" s="114" t="n">
        <v>0</v>
      </c>
      <c r="H86" s="113"/>
      <c r="I86" s="115"/>
      <c r="J86" s="113"/>
      <c r="K86" s="114" t="n">
        <v>683.9</v>
      </c>
      <c r="L86" s="118" t="s">
        <v>28</v>
      </c>
      <c r="M86" s="119" t="s">
        <v>25</v>
      </c>
      <c r="N86" s="122"/>
      <c r="O86" s="114"/>
      <c r="P86" s="113"/>
      <c r="Q86" s="114"/>
      <c r="R86" s="115" t="n">
        <f aca="false">+F86+I86-K86-P86-N86</f>
        <v>683.899999999999</v>
      </c>
      <c r="S86" s="121" t="n">
        <f aca="false">+G86+H86-J86-Q86</f>
        <v>0</v>
      </c>
      <c r="T86" s="43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customFormat="false" ht="36" hidden="false" customHeight="false" outlineLevel="0" collapsed="false">
      <c r="A87" s="35"/>
      <c r="B87" s="26" t="n">
        <f aca="false">B86+1</f>
        <v>4</v>
      </c>
      <c r="C87" s="25" t="s">
        <v>192</v>
      </c>
      <c r="D87" s="61"/>
      <c r="E87" s="112" t="s">
        <v>193</v>
      </c>
      <c r="F87" s="113" t="n">
        <v>1371.18</v>
      </c>
      <c r="G87" s="114" t="n">
        <v>0</v>
      </c>
      <c r="H87" s="113"/>
      <c r="I87" s="115"/>
      <c r="J87" s="113"/>
      <c r="K87" s="114" t="n">
        <v>685.59</v>
      </c>
      <c r="L87" s="118" t="s">
        <v>89</v>
      </c>
      <c r="M87" s="119" t="s">
        <v>25</v>
      </c>
      <c r="N87" s="122"/>
      <c r="O87" s="114"/>
      <c r="P87" s="113"/>
      <c r="Q87" s="114"/>
      <c r="R87" s="115" t="n">
        <f aca="false">+F87+I87-K87-P87-N87</f>
        <v>685.589999999998</v>
      </c>
      <c r="S87" s="121" t="n">
        <f aca="false">+G87+H87-J87-Q87</f>
        <v>0</v>
      </c>
      <c r="T87" s="43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customFormat="false" ht="36" hidden="false" customHeight="false" outlineLevel="0" collapsed="false">
      <c r="A88" s="35"/>
      <c r="B88" s="26" t="n">
        <f aca="false">B87+1</f>
        <v>5</v>
      </c>
      <c r="C88" s="25" t="s">
        <v>194</v>
      </c>
      <c r="D88" s="39"/>
      <c r="E88" s="112" t="s">
        <v>195</v>
      </c>
      <c r="F88" s="113" t="n">
        <v>1863.57</v>
      </c>
      <c r="G88" s="114" t="n">
        <v>0</v>
      </c>
      <c r="H88" s="113"/>
      <c r="I88" s="115"/>
      <c r="J88" s="113"/>
      <c r="K88" s="114" t="n">
        <f aca="false">621.19*2</f>
        <v>1242.38</v>
      </c>
      <c r="L88" s="118" t="s">
        <v>196</v>
      </c>
      <c r="M88" s="119" t="s">
        <v>197</v>
      </c>
      <c r="N88" s="122"/>
      <c r="O88" s="114"/>
      <c r="P88" s="113"/>
      <c r="Q88" s="114"/>
      <c r="R88" s="115" t="n">
        <f aca="false">+F88+I88-K88-P88-N88</f>
        <v>621.189999999999</v>
      </c>
      <c r="S88" s="121" t="n">
        <f aca="false">+G88+H88-J88-Q88</f>
        <v>0</v>
      </c>
      <c r="T88" s="43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customFormat="false" ht="36" hidden="false" customHeight="false" outlineLevel="0" collapsed="false">
      <c r="A89" s="35"/>
      <c r="B89" s="26" t="n">
        <f aca="false">B88+1</f>
        <v>6</v>
      </c>
      <c r="C89" s="25" t="s">
        <v>198</v>
      </c>
      <c r="D89" s="61"/>
      <c r="E89" s="112" t="s">
        <v>199</v>
      </c>
      <c r="F89" s="113" t="n">
        <v>0</v>
      </c>
      <c r="G89" s="114" t="n">
        <v>0</v>
      </c>
      <c r="H89" s="113"/>
      <c r="I89" s="115"/>
      <c r="J89" s="113"/>
      <c r="K89" s="114"/>
      <c r="L89" s="118"/>
      <c r="M89" s="119"/>
      <c r="N89" s="122"/>
      <c r="O89" s="114"/>
      <c r="P89" s="113"/>
      <c r="Q89" s="114"/>
      <c r="R89" s="115" t="n">
        <f aca="false">+F89+I89-K89-P89-N89</f>
        <v>0</v>
      </c>
      <c r="S89" s="121" t="n">
        <f aca="false">+G89+H89-J89-Q89</f>
        <v>0</v>
      </c>
      <c r="T89" s="43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customFormat="false" ht="36" hidden="false" customHeight="false" outlineLevel="0" collapsed="false">
      <c r="A90" s="35"/>
      <c r="B90" s="26" t="n">
        <f aca="false">B89+1</f>
        <v>7</v>
      </c>
      <c r="C90" s="25" t="s">
        <v>198</v>
      </c>
      <c r="D90" s="61"/>
      <c r="E90" s="112" t="s">
        <v>200</v>
      </c>
      <c r="F90" s="113" t="n">
        <v>0</v>
      </c>
      <c r="G90" s="114" t="n">
        <v>0</v>
      </c>
      <c r="H90" s="113"/>
      <c r="I90" s="115"/>
      <c r="J90" s="113"/>
      <c r="K90" s="114"/>
      <c r="L90" s="118"/>
      <c r="M90" s="119"/>
      <c r="N90" s="122"/>
      <c r="O90" s="114"/>
      <c r="P90" s="113"/>
      <c r="Q90" s="114"/>
      <c r="R90" s="115" t="n">
        <f aca="false">+F90+I90-K90-P90-N90</f>
        <v>0</v>
      </c>
      <c r="S90" s="121" t="n">
        <f aca="false">+G90+H90-J90-Q90</f>
        <v>0</v>
      </c>
      <c r="T90" s="43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customFormat="false" ht="36" hidden="false" customHeight="false" outlineLevel="0" collapsed="false">
      <c r="A91" s="35"/>
      <c r="B91" s="26" t="n">
        <f aca="false">B90+1</f>
        <v>8</v>
      </c>
      <c r="C91" s="25" t="s">
        <v>198</v>
      </c>
      <c r="D91" s="61"/>
      <c r="E91" s="112" t="s">
        <v>201</v>
      </c>
      <c r="F91" s="113" t="n">
        <v>0</v>
      </c>
      <c r="G91" s="114" t="n">
        <v>0</v>
      </c>
      <c r="H91" s="113"/>
      <c r="I91" s="115"/>
      <c r="J91" s="113"/>
      <c r="K91" s="114"/>
      <c r="L91" s="118"/>
      <c r="M91" s="119"/>
      <c r="N91" s="122"/>
      <c r="O91" s="114"/>
      <c r="P91" s="113"/>
      <c r="Q91" s="114"/>
      <c r="R91" s="115" t="n">
        <f aca="false">+F91+I91-K91-P91-N91</f>
        <v>0</v>
      </c>
      <c r="S91" s="121" t="n">
        <f aca="false">+G91+H91-J91-Q91</f>
        <v>0</v>
      </c>
      <c r="T91" s="43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="30" customFormat="true" ht="104.25" hidden="false" customHeight="true" outlineLevel="0" collapsed="false">
      <c r="A92" s="83"/>
      <c r="B92" s="26" t="n">
        <f aca="false">B91+1</f>
        <v>9</v>
      </c>
      <c r="C92" s="25" t="s">
        <v>202</v>
      </c>
      <c r="D92" s="123"/>
      <c r="E92" s="112" t="s">
        <v>203</v>
      </c>
      <c r="F92" s="113" t="n">
        <v>11864.45</v>
      </c>
      <c r="G92" s="114" t="n">
        <v>0</v>
      </c>
      <c r="H92" s="113"/>
      <c r="I92" s="115"/>
      <c r="J92" s="113"/>
      <c r="K92" s="114"/>
      <c r="L92" s="118"/>
      <c r="M92" s="124"/>
      <c r="N92" s="122"/>
      <c r="O92" s="114"/>
      <c r="P92" s="113"/>
      <c r="Q92" s="114"/>
      <c r="R92" s="115" t="n">
        <f aca="false">+F92+I92-K92-P92-N92</f>
        <v>11864.45</v>
      </c>
      <c r="S92" s="121" t="n">
        <f aca="false">+G92+H92-J92-Q92</f>
        <v>0</v>
      </c>
      <c r="T92" s="90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</row>
    <row r="93" customFormat="false" ht="36" hidden="false" customHeight="false" outlineLevel="0" collapsed="false">
      <c r="A93" s="35"/>
      <c r="B93" s="26" t="n">
        <f aca="false">B92+1</f>
        <v>10</v>
      </c>
      <c r="C93" s="25" t="s">
        <v>198</v>
      </c>
      <c r="D93" s="39"/>
      <c r="E93" s="112" t="s">
        <v>204</v>
      </c>
      <c r="F93" s="113" t="n">
        <v>0</v>
      </c>
      <c r="G93" s="114" t="n">
        <v>0</v>
      </c>
      <c r="H93" s="113"/>
      <c r="I93" s="115"/>
      <c r="J93" s="113"/>
      <c r="K93" s="114"/>
      <c r="L93" s="118"/>
      <c r="M93" s="119"/>
      <c r="N93" s="122"/>
      <c r="O93" s="114"/>
      <c r="P93" s="113"/>
      <c r="Q93" s="114"/>
      <c r="R93" s="115" t="n">
        <f aca="false">+F93+I93-K93-P93-N93</f>
        <v>0</v>
      </c>
      <c r="S93" s="121" t="n">
        <f aca="false">+G93+H93-J93-Q93</f>
        <v>0</v>
      </c>
      <c r="T93" s="43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customFormat="false" ht="36" hidden="false" customHeight="false" outlineLevel="0" collapsed="false">
      <c r="A94" s="35"/>
      <c r="B94" s="26" t="n">
        <f aca="false">B93+1</f>
        <v>11</v>
      </c>
      <c r="C94" s="25" t="s">
        <v>198</v>
      </c>
      <c r="D94" s="123"/>
      <c r="E94" s="125" t="s">
        <v>205</v>
      </c>
      <c r="F94" s="126" t="n">
        <v>0</v>
      </c>
      <c r="G94" s="127" t="n">
        <v>0</v>
      </c>
      <c r="H94" s="126"/>
      <c r="I94" s="115"/>
      <c r="J94" s="126"/>
      <c r="K94" s="127"/>
      <c r="L94" s="118"/>
      <c r="M94" s="128"/>
      <c r="N94" s="122"/>
      <c r="O94" s="114"/>
      <c r="P94" s="113"/>
      <c r="Q94" s="127"/>
      <c r="R94" s="115" t="n">
        <f aca="false">+F94+I94-K94-P94-N94</f>
        <v>0</v>
      </c>
      <c r="S94" s="121" t="n">
        <f aca="false">+G94+H94-J94-Q94</f>
        <v>0</v>
      </c>
      <c r="T94" s="43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customFormat="false" ht="36" hidden="false" customHeight="false" outlineLevel="0" collapsed="false">
      <c r="A95" s="35"/>
      <c r="B95" s="26" t="n">
        <f aca="false">B94+1</f>
        <v>12</v>
      </c>
      <c r="C95" s="25" t="s">
        <v>198</v>
      </c>
      <c r="D95" s="61"/>
      <c r="E95" s="112" t="s">
        <v>206</v>
      </c>
      <c r="F95" s="113" t="n">
        <v>0</v>
      </c>
      <c r="G95" s="114" t="n">
        <v>0</v>
      </c>
      <c r="H95" s="113"/>
      <c r="I95" s="115"/>
      <c r="J95" s="113"/>
      <c r="K95" s="114"/>
      <c r="L95" s="118"/>
      <c r="M95" s="128"/>
      <c r="N95" s="122"/>
      <c r="O95" s="114"/>
      <c r="P95" s="113"/>
      <c r="Q95" s="114"/>
      <c r="R95" s="115" t="n">
        <f aca="false">+F95+I95-K95-P95-N95</f>
        <v>0</v>
      </c>
      <c r="S95" s="121" t="n">
        <f aca="false">+G95+H95-J95-Q95</f>
        <v>0</v>
      </c>
      <c r="T95" s="43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customFormat="false" ht="36" hidden="false" customHeight="false" outlineLevel="0" collapsed="false">
      <c r="A96" s="35" t="n">
        <v>423.73</v>
      </c>
      <c r="B96" s="26" t="n">
        <f aca="false">B95+1</f>
        <v>13</v>
      </c>
      <c r="C96" s="25" t="s">
        <v>207</v>
      </c>
      <c r="D96" s="61"/>
      <c r="E96" s="112" t="s">
        <v>208</v>
      </c>
      <c r="F96" s="113" t="n">
        <v>1186.44</v>
      </c>
      <c r="G96" s="114" t="n">
        <v>0</v>
      </c>
      <c r="H96" s="113"/>
      <c r="I96" s="115"/>
      <c r="J96" s="113"/>
      <c r="K96" s="114" t="n">
        <v>423.73</v>
      </c>
      <c r="L96" s="118" t="s">
        <v>28</v>
      </c>
      <c r="M96" s="119" t="s">
        <v>22</v>
      </c>
      <c r="N96" s="122"/>
      <c r="O96" s="114"/>
      <c r="P96" s="113"/>
      <c r="Q96" s="114"/>
      <c r="R96" s="115" t="n">
        <f aca="false">+F96+I96-K96-P96-N96</f>
        <v>762.71</v>
      </c>
      <c r="S96" s="121" t="n">
        <f aca="false">+G96+H96-J96-Q96</f>
        <v>0</v>
      </c>
      <c r="T96" s="43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customFormat="false" ht="36" hidden="false" customHeight="false" outlineLevel="0" collapsed="false">
      <c r="A97" s="35"/>
      <c r="B97" s="26" t="n">
        <f aca="false">B96+1</f>
        <v>14</v>
      </c>
      <c r="C97" s="25" t="s">
        <v>209</v>
      </c>
      <c r="D97" s="61"/>
      <c r="E97" s="112" t="s">
        <v>210</v>
      </c>
      <c r="F97" s="113" t="n">
        <v>22203.4</v>
      </c>
      <c r="G97" s="114" t="n">
        <v>0</v>
      </c>
      <c r="H97" s="113"/>
      <c r="I97" s="115"/>
      <c r="J97" s="113"/>
      <c r="K97" s="114" t="n">
        <v>9406.78</v>
      </c>
      <c r="L97" s="118" t="s">
        <v>89</v>
      </c>
      <c r="M97" s="128" t="s">
        <v>211</v>
      </c>
      <c r="N97" s="122"/>
      <c r="O97" s="114"/>
      <c r="P97" s="113"/>
      <c r="Q97" s="114"/>
      <c r="R97" s="115" t="n">
        <f aca="false">+F97+I97-K97-P97-N97</f>
        <v>12796.62</v>
      </c>
      <c r="S97" s="121" t="n">
        <f aca="false">+G97+H97-J97-Q97</f>
        <v>0</v>
      </c>
      <c r="T97" s="43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customFormat="false" ht="36" hidden="false" customHeight="false" outlineLevel="0" collapsed="false">
      <c r="A98" s="35"/>
      <c r="B98" s="26" t="n">
        <f aca="false">B97+1</f>
        <v>15</v>
      </c>
      <c r="C98" s="25" t="s">
        <v>212</v>
      </c>
      <c r="D98" s="61"/>
      <c r="E98" s="112" t="s">
        <v>213</v>
      </c>
      <c r="F98" s="113" t="n">
        <v>2974.58</v>
      </c>
      <c r="G98" s="114" t="n">
        <v>0</v>
      </c>
      <c r="H98" s="113"/>
      <c r="I98" s="115"/>
      <c r="J98" s="113"/>
      <c r="K98" s="114" t="n">
        <v>2974.58</v>
      </c>
      <c r="L98" s="118" t="s">
        <v>168</v>
      </c>
      <c r="M98" s="128" t="s">
        <v>74</v>
      </c>
      <c r="N98" s="122"/>
      <c r="O98" s="114"/>
      <c r="P98" s="113"/>
      <c r="Q98" s="114"/>
      <c r="R98" s="115" t="n">
        <f aca="false">+F98+I98-K98-P98-N98</f>
        <v>0</v>
      </c>
      <c r="S98" s="121" t="n">
        <f aca="false">+G98+H98-J98-Q98</f>
        <v>0</v>
      </c>
      <c r="T98" s="43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customFormat="false" ht="36" hidden="false" customHeight="false" outlineLevel="0" collapsed="false">
      <c r="A99" s="35" t="n">
        <v>944.07</v>
      </c>
      <c r="B99" s="26" t="n">
        <f aca="false">B98+1</f>
        <v>16</v>
      </c>
      <c r="C99" s="25" t="s">
        <v>214</v>
      </c>
      <c r="D99" s="129"/>
      <c r="E99" s="112" t="s">
        <v>215</v>
      </c>
      <c r="F99" s="113" t="n">
        <v>1888.14</v>
      </c>
      <c r="G99" s="114" t="n">
        <v>0</v>
      </c>
      <c r="H99" s="113"/>
      <c r="I99" s="115"/>
      <c r="J99" s="113"/>
      <c r="K99" s="114" t="n">
        <v>944.07</v>
      </c>
      <c r="L99" s="118" t="s">
        <v>182</v>
      </c>
      <c r="M99" s="119" t="s">
        <v>25</v>
      </c>
      <c r="N99" s="122"/>
      <c r="O99" s="114"/>
      <c r="P99" s="113"/>
      <c r="Q99" s="114"/>
      <c r="R99" s="115" t="n">
        <f aca="false">+F99+I99-K99-P99-N99</f>
        <v>944.07</v>
      </c>
      <c r="S99" s="121" t="n">
        <f aca="false">+G99+H99-J99-Q99</f>
        <v>0</v>
      </c>
      <c r="T99" s="43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customFormat="false" ht="36" hidden="false" customHeight="false" outlineLevel="0" collapsed="false">
      <c r="A100" s="35" t="n">
        <v>1025.42</v>
      </c>
      <c r="B100" s="26" t="n">
        <f aca="false">B99+1</f>
        <v>17</v>
      </c>
      <c r="C100" s="25" t="s">
        <v>216</v>
      </c>
      <c r="D100" s="61"/>
      <c r="E100" s="112" t="s">
        <v>217</v>
      </c>
      <c r="F100" s="113" t="n">
        <v>2050.84</v>
      </c>
      <c r="G100" s="114" t="n">
        <v>0</v>
      </c>
      <c r="H100" s="113"/>
      <c r="I100" s="115"/>
      <c r="J100" s="113"/>
      <c r="K100" s="114"/>
      <c r="L100" s="118"/>
      <c r="M100" s="119"/>
      <c r="N100" s="122"/>
      <c r="O100" s="114"/>
      <c r="P100" s="113"/>
      <c r="Q100" s="114"/>
      <c r="R100" s="115" t="n">
        <f aca="false">+F100+I100-K100-P100-N100</f>
        <v>2050.84</v>
      </c>
      <c r="S100" s="121" t="n">
        <f aca="false">+G100+H100-J100-Q100</f>
        <v>0</v>
      </c>
      <c r="T100" s="43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="3" customFormat="true" ht="36" hidden="false" customHeight="true" outlineLevel="0" collapsed="false">
      <c r="A101" s="5" t="n">
        <v>906.78</v>
      </c>
      <c r="B101" s="26" t="n">
        <f aca="false">B100+1</f>
        <v>18</v>
      </c>
      <c r="C101" s="25" t="s">
        <v>214</v>
      </c>
      <c r="D101" s="130"/>
      <c r="E101" s="112" t="s">
        <v>218</v>
      </c>
      <c r="F101" s="115" t="n">
        <v>1813.56</v>
      </c>
      <c r="G101" s="114" t="n">
        <v>0</v>
      </c>
      <c r="H101" s="113"/>
      <c r="I101" s="115"/>
      <c r="J101" s="113"/>
      <c r="K101" s="114" t="n">
        <v>906.78</v>
      </c>
      <c r="L101" s="118" t="s">
        <v>85</v>
      </c>
      <c r="M101" s="119" t="s">
        <v>25</v>
      </c>
      <c r="N101" s="122"/>
      <c r="O101" s="114"/>
      <c r="P101" s="113"/>
      <c r="Q101" s="114"/>
      <c r="R101" s="115" t="n">
        <f aca="false">+F101+I101-K101-P101-N101</f>
        <v>906.78</v>
      </c>
      <c r="S101" s="121" t="n">
        <f aca="false">+G101+H101-J101-Q101</f>
        <v>0</v>
      </c>
      <c r="T101" s="7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customFormat="false" ht="36" hidden="false" customHeight="false" outlineLevel="0" collapsed="false">
      <c r="A102" s="35" t="n">
        <v>717.8</v>
      </c>
      <c r="B102" s="26" t="n">
        <f aca="false">B101+1</f>
        <v>19</v>
      </c>
      <c r="C102" s="25" t="s">
        <v>219</v>
      </c>
      <c r="D102" s="61"/>
      <c r="E102" s="112" t="s">
        <v>220</v>
      </c>
      <c r="F102" s="113" t="n">
        <v>1435.6</v>
      </c>
      <c r="G102" s="114" t="n">
        <v>0</v>
      </c>
      <c r="H102" s="113"/>
      <c r="I102" s="115"/>
      <c r="J102" s="113"/>
      <c r="K102" s="114"/>
      <c r="L102" s="118"/>
      <c r="M102" s="119"/>
      <c r="N102" s="122"/>
      <c r="O102" s="114"/>
      <c r="P102" s="113"/>
      <c r="Q102" s="114"/>
      <c r="R102" s="115" t="n">
        <f aca="false">+F102+I102-K102-P102-N102</f>
        <v>1435.6</v>
      </c>
      <c r="S102" s="121" t="n">
        <f aca="false">+G102+H102-J102-Q102</f>
        <v>0</v>
      </c>
      <c r="T102" s="43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customFormat="false" ht="36" hidden="false" customHeight="false" outlineLevel="0" collapsed="false">
      <c r="A103" s="35" t="n">
        <v>656.78</v>
      </c>
      <c r="B103" s="26" t="n">
        <f aca="false">B102+1</f>
        <v>20</v>
      </c>
      <c r="C103" s="25" t="s">
        <v>221</v>
      </c>
      <c r="D103" s="61"/>
      <c r="E103" s="112" t="s">
        <v>222</v>
      </c>
      <c r="F103" s="113" t="n">
        <v>1970.34</v>
      </c>
      <c r="G103" s="114" t="n">
        <v>0</v>
      </c>
      <c r="H103" s="113"/>
      <c r="I103" s="115"/>
      <c r="J103" s="113"/>
      <c r="K103" s="114" t="n">
        <v>656.78</v>
      </c>
      <c r="L103" s="118" t="s">
        <v>85</v>
      </c>
      <c r="M103" s="119" t="s">
        <v>22</v>
      </c>
      <c r="N103" s="122"/>
      <c r="O103" s="114"/>
      <c r="P103" s="113"/>
      <c r="Q103" s="114"/>
      <c r="R103" s="115" t="n">
        <f aca="false">+F103+I103-K103-P103-N103</f>
        <v>1313.56</v>
      </c>
      <c r="S103" s="121" t="n">
        <f aca="false">+G103+H103-J103-Q103</f>
        <v>0</v>
      </c>
      <c r="T103" s="43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customFormat="false" ht="36" hidden="false" customHeight="false" outlineLevel="0" collapsed="false">
      <c r="A104" s="35" t="n">
        <v>2372.88</v>
      </c>
      <c r="B104" s="26" t="n">
        <f aca="false">B103+1</f>
        <v>21</v>
      </c>
      <c r="C104" s="25" t="s">
        <v>223</v>
      </c>
      <c r="D104" s="131" t="s">
        <v>224</v>
      </c>
      <c r="E104" s="112" t="s">
        <v>225</v>
      </c>
      <c r="F104" s="113" t="n">
        <v>-1186.44</v>
      </c>
      <c r="G104" s="114" t="n">
        <v>0</v>
      </c>
      <c r="H104" s="113"/>
      <c r="I104" s="115" t="n">
        <v>5932.2</v>
      </c>
      <c r="J104" s="113"/>
      <c r="K104" s="114"/>
      <c r="L104" s="118"/>
      <c r="M104" s="119"/>
      <c r="N104" s="122"/>
      <c r="O104" s="114"/>
      <c r="P104" s="113"/>
      <c r="Q104" s="114"/>
      <c r="R104" s="115" t="n">
        <f aca="false">+F104+I104-K104-P104-N104</f>
        <v>4745.76</v>
      </c>
      <c r="S104" s="121" t="n">
        <f aca="false">+G104+H104-J104-Q104</f>
        <v>0</v>
      </c>
      <c r="T104" s="43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customFormat="false" ht="36" hidden="false" customHeight="false" outlineLevel="0" collapsed="false">
      <c r="A105" s="35"/>
      <c r="B105" s="26" t="n">
        <f aca="false">B104+1</f>
        <v>22</v>
      </c>
      <c r="C105" s="25" t="s">
        <v>226</v>
      </c>
      <c r="D105" s="39"/>
      <c r="E105" s="112" t="s">
        <v>227</v>
      </c>
      <c r="F105" s="113" t="n">
        <v>621.189999999999</v>
      </c>
      <c r="G105" s="114" t="n">
        <v>0</v>
      </c>
      <c r="H105" s="113"/>
      <c r="I105" s="115"/>
      <c r="J105" s="113"/>
      <c r="K105" s="114"/>
      <c r="L105" s="118"/>
      <c r="M105" s="119"/>
      <c r="N105" s="122"/>
      <c r="O105" s="114"/>
      <c r="P105" s="113"/>
      <c r="Q105" s="114"/>
      <c r="R105" s="115" t="n">
        <f aca="false">+F105+I105-K105-P105-N105</f>
        <v>621.189999999999</v>
      </c>
      <c r="S105" s="121" t="n">
        <f aca="false">+G105+H105-J105-Q105</f>
        <v>0</v>
      </c>
      <c r="T105" s="43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customFormat="false" ht="36" hidden="false" customHeight="false" outlineLevel="0" collapsed="false">
      <c r="A106" s="35"/>
      <c r="B106" s="26" t="n">
        <f aca="false">B105+1</f>
        <v>23</v>
      </c>
      <c r="C106" s="25" t="s">
        <v>228</v>
      </c>
      <c r="D106" s="39"/>
      <c r="E106" s="112" t="s">
        <v>229</v>
      </c>
      <c r="F106" s="113" t="n">
        <v>1228.82</v>
      </c>
      <c r="G106" s="114" t="n">
        <v>0</v>
      </c>
      <c r="H106" s="113"/>
      <c r="I106" s="115"/>
      <c r="J106" s="113"/>
      <c r="K106" s="114" t="n">
        <v>614.41</v>
      </c>
      <c r="L106" s="118" t="s">
        <v>85</v>
      </c>
      <c r="M106" s="119" t="s">
        <v>25</v>
      </c>
      <c r="N106" s="122"/>
      <c r="O106" s="114"/>
      <c r="P106" s="113"/>
      <c r="Q106" s="114"/>
      <c r="R106" s="115" t="n">
        <f aca="false">+F106+I106-K106-P106-N106</f>
        <v>614.410000000002</v>
      </c>
      <c r="S106" s="121" t="n">
        <f aca="false">+G106+H106-J106-Q106</f>
        <v>0</v>
      </c>
      <c r="T106" s="43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customFormat="false" ht="36" hidden="false" customHeight="false" outlineLevel="0" collapsed="false">
      <c r="A107" s="35" t="n">
        <v>497.46</v>
      </c>
      <c r="B107" s="26" t="n">
        <f aca="false">B106+1</f>
        <v>24</v>
      </c>
      <c r="C107" s="25" t="s">
        <v>230</v>
      </c>
      <c r="D107" s="61"/>
      <c r="E107" s="112" t="s">
        <v>231</v>
      </c>
      <c r="F107" s="113" t="n">
        <v>1094.92</v>
      </c>
      <c r="G107" s="114" t="n">
        <v>0</v>
      </c>
      <c r="H107" s="113"/>
      <c r="I107" s="115"/>
      <c r="J107" s="113"/>
      <c r="K107" s="114" t="n">
        <v>547.46</v>
      </c>
      <c r="L107" s="118" t="s">
        <v>182</v>
      </c>
      <c r="M107" s="119" t="s">
        <v>25</v>
      </c>
      <c r="N107" s="122"/>
      <c r="O107" s="114"/>
      <c r="P107" s="113"/>
      <c r="Q107" s="114"/>
      <c r="R107" s="115" t="n">
        <f aca="false">+F107+I107-K107-P107-N107</f>
        <v>547.459999999999</v>
      </c>
      <c r="S107" s="121" t="n">
        <f aca="false">+G107+H107-J107-Q107</f>
        <v>0</v>
      </c>
      <c r="T107" s="43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</row>
    <row r="108" customFormat="false" ht="36" hidden="false" customHeight="false" outlineLevel="0" collapsed="false">
      <c r="A108" s="35"/>
      <c r="B108" s="26" t="n">
        <f aca="false">B107+1</f>
        <v>25</v>
      </c>
      <c r="C108" s="25" t="s">
        <v>232</v>
      </c>
      <c r="D108" s="39"/>
      <c r="E108" s="112" t="s">
        <v>233</v>
      </c>
      <c r="F108" s="113" t="n">
        <v>2369.49</v>
      </c>
      <c r="G108" s="114" t="n">
        <v>0</v>
      </c>
      <c r="H108" s="113"/>
      <c r="I108" s="115"/>
      <c r="J108" s="113"/>
      <c r="K108" s="114"/>
      <c r="L108" s="118"/>
      <c r="M108" s="119"/>
      <c r="N108" s="122"/>
      <c r="O108" s="114"/>
      <c r="P108" s="113"/>
      <c r="Q108" s="114"/>
      <c r="R108" s="115" t="n">
        <f aca="false">+F108+I108-K108-P108-N108</f>
        <v>2369.49</v>
      </c>
      <c r="S108" s="121" t="n">
        <f aca="false">+G108+H108-J108-Q108</f>
        <v>0</v>
      </c>
      <c r="T108" s="43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</row>
    <row r="109" customFormat="false" ht="36" hidden="false" customHeight="false" outlineLevel="0" collapsed="false">
      <c r="A109" s="35" t="n">
        <v>378.81</v>
      </c>
      <c r="B109" s="26" t="n">
        <f aca="false">B108+1</f>
        <v>26</v>
      </c>
      <c r="C109" s="25" t="s">
        <v>234</v>
      </c>
      <c r="D109" s="39"/>
      <c r="E109" s="112" t="s">
        <v>235</v>
      </c>
      <c r="F109" s="113" t="n">
        <v>1136.43</v>
      </c>
      <c r="G109" s="114" t="n">
        <v>0</v>
      </c>
      <c r="H109" s="113"/>
      <c r="I109" s="115"/>
      <c r="J109" s="113"/>
      <c r="K109" s="114" t="n">
        <f aca="false">378.81+378.81</f>
        <v>757.62</v>
      </c>
      <c r="L109" s="118" t="s">
        <v>41</v>
      </c>
      <c r="M109" s="119" t="s">
        <v>236</v>
      </c>
      <c r="N109" s="122"/>
      <c r="O109" s="114"/>
      <c r="P109" s="113"/>
      <c r="Q109" s="114"/>
      <c r="R109" s="115" t="n">
        <f aca="false">+F109+I109-K109-P109-N109</f>
        <v>378.810000000001</v>
      </c>
      <c r="S109" s="121" t="n">
        <f aca="false">+G109+H109-J109-Q109</f>
        <v>0</v>
      </c>
      <c r="T109" s="43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</row>
    <row r="110" customFormat="false" ht="36" hidden="false" customHeight="false" outlineLevel="0" collapsed="false">
      <c r="A110" s="35"/>
      <c r="B110" s="26" t="n">
        <f aca="false">B109+1</f>
        <v>27</v>
      </c>
      <c r="C110" s="25" t="s">
        <v>237</v>
      </c>
      <c r="D110" s="39"/>
      <c r="E110" s="112" t="s">
        <v>238</v>
      </c>
      <c r="F110" s="113" t="n">
        <v>1589.84</v>
      </c>
      <c r="G110" s="114" t="n">
        <v>0</v>
      </c>
      <c r="H110" s="113"/>
      <c r="I110" s="115"/>
      <c r="J110" s="113"/>
      <c r="K110" s="114"/>
      <c r="L110" s="118"/>
      <c r="M110" s="119"/>
      <c r="N110" s="122"/>
      <c r="O110" s="114"/>
      <c r="P110" s="113"/>
      <c r="Q110" s="114"/>
      <c r="R110" s="115" t="n">
        <f aca="false">+F110+I110-K110-P110-N110</f>
        <v>1589.84</v>
      </c>
      <c r="S110" s="121" t="n">
        <f aca="false">+G110+H110-J110-Q110</f>
        <v>0</v>
      </c>
      <c r="T110" s="43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</row>
    <row r="111" customFormat="false" ht="36" hidden="false" customHeight="false" outlineLevel="0" collapsed="false">
      <c r="A111" s="35"/>
      <c r="B111" s="26" t="n">
        <f aca="false">B110+1</f>
        <v>28</v>
      </c>
      <c r="C111" s="25" t="s">
        <v>239</v>
      </c>
      <c r="D111" s="61"/>
      <c r="E111" s="112" t="s">
        <v>240</v>
      </c>
      <c r="F111" s="113" t="n">
        <v>1640.68</v>
      </c>
      <c r="G111" s="114" t="n">
        <v>0</v>
      </c>
      <c r="H111" s="113"/>
      <c r="I111" s="115"/>
      <c r="J111" s="113"/>
      <c r="K111" s="114" t="n">
        <v>410.17</v>
      </c>
      <c r="L111" s="118" t="s">
        <v>85</v>
      </c>
      <c r="M111" s="119" t="s">
        <v>241</v>
      </c>
      <c r="N111" s="122"/>
      <c r="O111" s="114"/>
      <c r="P111" s="113"/>
      <c r="Q111" s="114"/>
      <c r="R111" s="115" t="n">
        <f aca="false">+F111+I111-K111-P111-N111</f>
        <v>1230.51</v>
      </c>
      <c r="S111" s="121" t="n">
        <f aca="false">+G111+H111-J111-Q111</f>
        <v>0</v>
      </c>
      <c r="T111" s="43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</row>
    <row r="112" customFormat="false" ht="36" hidden="false" customHeight="false" outlineLevel="0" collapsed="false">
      <c r="A112" s="35" t="n">
        <f aca="false">2542.38/3</f>
        <v>847.46</v>
      </c>
      <c r="B112" s="26" t="n">
        <f aca="false">B111+1</f>
        <v>29</v>
      </c>
      <c r="C112" s="25" t="s">
        <v>242</v>
      </c>
      <c r="D112" s="39"/>
      <c r="E112" s="112" t="s">
        <v>243</v>
      </c>
      <c r="F112" s="113" t="n">
        <v>1694.92</v>
      </c>
      <c r="G112" s="114" t="n">
        <v>0</v>
      </c>
      <c r="H112" s="113"/>
      <c r="I112" s="115"/>
      <c r="J112" s="113"/>
      <c r="K112" s="114" t="n">
        <v>847.46</v>
      </c>
      <c r="L112" s="118" t="s">
        <v>113</v>
      </c>
      <c r="M112" s="119" t="s">
        <v>25</v>
      </c>
      <c r="N112" s="122"/>
      <c r="O112" s="114"/>
      <c r="P112" s="113"/>
      <c r="Q112" s="114"/>
      <c r="R112" s="115" t="n">
        <f aca="false">+F112+I112-K112-P112-N112</f>
        <v>847.46</v>
      </c>
      <c r="S112" s="121" t="n">
        <f aca="false">+G112+H112-J112-Q112</f>
        <v>0</v>
      </c>
      <c r="T112" s="43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</row>
    <row r="113" customFormat="false" ht="36" hidden="false" customHeight="false" outlineLevel="0" collapsed="false">
      <c r="A113" s="35"/>
      <c r="B113" s="26" t="n">
        <f aca="false">B112+1</f>
        <v>30</v>
      </c>
      <c r="C113" s="25" t="s">
        <v>244</v>
      </c>
      <c r="D113" s="61"/>
      <c r="E113" s="112" t="s">
        <v>245</v>
      </c>
      <c r="F113" s="113" t="n">
        <v>372.879999999999</v>
      </c>
      <c r="G113" s="114" t="n">
        <v>0</v>
      </c>
      <c r="H113" s="113"/>
      <c r="I113" s="115"/>
      <c r="J113" s="113"/>
      <c r="K113" s="114" t="n">
        <v>372.88</v>
      </c>
      <c r="L113" s="118" t="s">
        <v>113</v>
      </c>
      <c r="M113" s="119" t="s">
        <v>25</v>
      </c>
      <c r="N113" s="122"/>
      <c r="O113" s="114"/>
      <c r="P113" s="113"/>
      <c r="Q113" s="114"/>
      <c r="R113" s="115" t="n">
        <f aca="false">+F113+I113-K113-P113-N113</f>
        <v>0</v>
      </c>
      <c r="S113" s="121" t="n">
        <f aca="false">+G113+H113-J113-Q113</f>
        <v>0</v>
      </c>
      <c r="T113" s="43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</row>
    <row r="114" customFormat="false" ht="36" hidden="false" customHeight="false" outlineLevel="0" collapsed="false">
      <c r="A114" s="35" t="n">
        <v>266.95</v>
      </c>
      <c r="B114" s="26" t="n">
        <f aca="false">B113+1</f>
        <v>31</v>
      </c>
      <c r="C114" s="25" t="s">
        <v>246</v>
      </c>
      <c r="D114" s="39"/>
      <c r="E114" s="112" t="s">
        <v>247</v>
      </c>
      <c r="F114" s="113" t="n">
        <v>533.9</v>
      </c>
      <c r="G114" s="114" t="n">
        <v>0</v>
      </c>
      <c r="H114" s="113"/>
      <c r="I114" s="115"/>
      <c r="J114" s="113"/>
      <c r="K114" s="114" t="n">
        <v>266.95</v>
      </c>
      <c r="L114" s="118" t="s">
        <v>21</v>
      </c>
      <c r="M114" s="119" t="s">
        <v>25</v>
      </c>
      <c r="N114" s="122"/>
      <c r="O114" s="114"/>
      <c r="P114" s="113"/>
      <c r="Q114" s="114"/>
      <c r="R114" s="115" t="n">
        <f aca="false">+F114+I114-K114-P114-N114</f>
        <v>266.95</v>
      </c>
      <c r="S114" s="121" t="n">
        <f aca="false">+G114+H114-J114-Q114</f>
        <v>0</v>
      </c>
      <c r="T114" s="43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</row>
    <row r="115" customFormat="false" ht="36" hidden="false" customHeight="false" outlineLevel="0" collapsed="false">
      <c r="A115" s="35"/>
      <c r="B115" s="26" t="n">
        <f aca="false">B114+1</f>
        <v>32</v>
      </c>
      <c r="C115" s="25" t="s">
        <v>248</v>
      </c>
      <c r="D115" s="39"/>
      <c r="E115" s="112" t="s">
        <v>249</v>
      </c>
      <c r="F115" s="113" t="n">
        <v>2384.76</v>
      </c>
      <c r="G115" s="114" t="n">
        <v>0</v>
      </c>
      <c r="H115" s="113"/>
      <c r="I115" s="115"/>
      <c r="J115" s="113"/>
      <c r="K115" s="114" t="n">
        <f aca="false">397.46+397.46</f>
        <v>794.92</v>
      </c>
      <c r="L115" s="118" t="s">
        <v>250</v>
      </c>
      <c r="M115" s="119" t="s">
        <v>251</v>
      </c>
      <c r="N115" s="122"/>
      <c r="O115" s="114"/>
      <c r="P115" s="113"/>
      <c r="Q115" s="114"/>
      <c r="R115" s="115" t="n">
        <f aca="false">+F115+I115-K115-P115-N115</f>
        <v>1589.84</v>
      </c>
      <c r="S115" s="121" t="n">
        <f aca="false">+G115+H115-J115-Q115</f>
        <v>0</v>
      </c>
      <c r="T115" s="43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</row>
    <row r="116" customFormat="false" ht="36" hidden="false" customHeight="false" outlineLevel="0" collapsed="false">
      <c r="A116" s="35" t="n">
        <v>410.17</v>
      </c>
      <c r="B116" s="26" t="n">
        <f aca="false">B115+1</f>
        <v>33</v>
      </c>
      <c r="C116" s="25" t="s">
        <v>252</v>
      </c>
      <c r="D116" s="61"/>
      <c r="E116" s="112" t="s">
        <v>253</v>
      </c>
      <c r="F116" s="113" t="n">
        <v>820.339999999998</v>
      </c>
      <c r="G116" s="114" t="n">
        <v>0</v>
      </c>
      <c r="H116" s="113"/>
      <c r="I116" s="115"/>
      <c r="J116" s="113"/>
      <c r="K116" s="114" t="n">
        <v>410.17</v>
      </c>
      <c r="L116" s="118" t="s">
        <v>113</v>
      </c>
      <c r="M116" s="119" t="s">
        <v>25</v>
      </c>
      <c r="N116" s="122"/>
      <c r="O116" s="114"/>
      <c r="P116" s="113"/>
      <c r="Q116" s="114"/>
      <c r="R116" s="115" t="n">
        <f aca="false">+F116+I116-K116-P116-N116</f>
        <v>410.169999999998</v>
      </c>
      <c r="S116" s="121" t="n">
        <f aca="false">+G116+H116-J116-Q116</f>
        <v>0</v>
      </c>
      <c r="T116" s="43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</row>
    <row r="117" customFormat="false" ht="36" hidden="false" customHeight="false" outlineLevel="0" collapsed="false">
      <c r="A117" s="35"/>
      <c r="B117" s="26" t="n">
        <f aca="false">B116+1</f>
        <v>34</v>
      </c>
      <c r="C117" s="25" t="s">
        <v>254</v>
      </c>
      <c r="D117" s="39"/>
      <c r="E117" s="112" t="s">
        <v>255</v>
      </c>
      <c r="F117" s="113" t="n">
        <v>1192.38</v>
      </c>
      <c r="G117" s="114" t="n">
        <v>0</v>
      </c>
      <c r="H117" s="113"/>
      <c r="I117" s="115"/>
      <c r="J117" s="113"/>
      <c r="K117" s="114" t="n">
        <v>397.46</v>
      </c>
      <c r="L117" s="118" t="s">
        <v>113</v>
      </c>
      <c r="M117" s="119" t="s">
        <v>22</v>
      </c>
      <c r="N117" s="122"/>
      <c r="O117" s="114"/>
      <c r="P117" s="113"/>
      <c r="Q117" s="114"/>
      <c r="R117" s="115" t="n">
        <f aca="false">+F117+I117-K117-P117-N117</f>
        <v>794.920000000001</v>
      </c>
      <c r="S117" s="121" t="n">
        <f aca="false">+G117+H117-J117-Q117</f>
        <v>0</v>
      </c>
      <c r="T117" s="43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</row>
    <row r="118" customFormat="false" ht="36" hidden="false" customHeight="false" outlineLevel="0" collapsed="false">
      <c r="A118" s="35" t="n">
        <f aca="false">3389.84/4</f>
        <v>847.46</v>
      </c>
      <c r="B118" s="26" t="n">
        <f aca="false">B117+1</f>
        <v>35</v>
      </c>
      <c r="C118" s="25" t="s">
        <v>256</v>
      </c>
      <c r="D118" s="61"/>
      <c r="E118" s="112" t="s">
        <v>257</v>
      </c>
      <c r="F118" s="113" t="n">
        <v>1694.92</v>
      </c>
      <c r="G118" s="114" t="n">
        <v>0</v>
      </c>
      <c r="H118" s="113"/>
      <c r="I118" s="115"/>
      <c r="J118" s="113"/>
      <c r="K118" s="114" t="n">
        <v>847.46</v>
      </c>
      <c r="L118" s="118" t="s">
        <v>37</v>
      </c>
      <c r="M118" s="132" t="s">
        <v>25</v>
      </c>
      <c r="N118" s="122"/>
      <c r="O118" s="114"/>
      <c r="P118" s="113"/>
      <c r="Q118" s="114"/>
      <c r="R118" s="115" t="n">
        <f aca="false">+F118+I118-K118-P118-N118</f>
        <v>847.46</v>
      </c>
      <c r="S118" s="121" t="n">
        <f aca="false">+G118+H118-J118-Q118</f>
        <v>0</v>
      </c>
      <c r="T118" s="43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</row>
    <row r="119" customFormat="false" ht="36" hidden="false" customHeight="false" outlineLevel="0" collapsed="false">
      <c r="A119" s="35" t="n">
        <v>687.29</v>
      </c>
      <c r="B119" s="26" t="n">
        <f aca="false">B118+1</f>
        <v>36</v>
      </c>
      <c r="C119" s="25" t="s">
        <v>258</v>
      </c>
      <c r="D119" s="133"/>
      <c r="E119" s="112" t="s">
        <v>259</v>
      </c>
      <c r="F119" s="113" t="n">
        <v>2061.87</v>
      </c>
      <c r="G119" s="114" t="n">
        <v>0</v>
      </c>
      <c r="H119" s="113"/>
      <c r="I119" s="115"/>
      <c r="J119" s="113"/>
      <c r="K119" s="114" t="n">
        <v>687.29</v>
      </c>
      <c r="L119" s="118" t="s">
        <v>21</v>
      </c>
      <c r="M119" s="119" t="s">
        <v>22</v>
      </c>
      <c r="N119" s="122"/>
      <c r="O119" s="114"/>
      <c r="P119" s="113"/>
      <c r="Q119" s="114"/>
      <c r="R119" s="115" t="n">
        <f aca="false">+F119+I119-K119-P119-N119</f>
        <v>1374.58</v>
      </c>
      <c r="S119" s="121" t="n">
        <f aca="false">+G119+H119-J119-Q119</f>
        <v>0</v>
      </c>
      <c r="T119" s="43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</row>
    <row r="120" customFormat="false" ht="36" hidden="false" customHeight="false" outlineLevel="0" collapsed="false">
      <c r="A120" s="35" t="n">
        <v>378.81</v>
      </c>
      <c r="B120" s="26" t="n">
        <f aca="false">B119+1</f>
        <v>37</v>
      </c>
      <c r="C120" s="25" t="s">
        <v>260</v>
      </c>
      <c r="D120" s="39"/>
      <c r="E120" s="112" t="s">
        <v>261</v>
      </c>
      <c r="F120" s="113" t="n">
        <v>1135.95</v>
      </c>
      <c r="G120" s="114" t="n">
        <v>0</v>
      </c>
      <c r="H120" s="113"/>
      <c r="I120" s="115"/>
      <c r="J120" s="113"/>
      <c r="K120" s="114"/>
      <c r="L120" s="118"/>
      <c r="M120" s="119"/>
      <c r="N120" s="122"/>
      <c r="O120" s="114"/>
      <c r="P120" s="113"/>
      <c r="Q120" s="114"/>
      <c r="R120" s="115" t="n">
        <f aca="false">+F120+I120-K120-P120-N120</f>
        <v>1135.95</v>
      </c>
      <c r="S120" s="121" t="n">
        <f aca="false">+G120+H120-J120-Q120</f>
        <v>0</v>
      </c>
      <c r="T120" s="43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</row>
    <row r="121" customFormat="false" ht="36" hidden="false" customHeight="false" outlineLevel="0" collapsed="false">
      <c r="A121" s="35" t="n">
        <v>758.47</v>
      </c>
      <c r="B121" s="26" t="n">
        <f aca="false">B120+1</f>
        <v>38</v>
      </c>
      <c r="C121" s="25" t="s">
        <v>262</v>
      </c>
      <c r="D121" s="61"/>
      <c r="E121" s="112" t="s">
        <v>263</v>
      </c>
      <c r="F121" s="113" t="n">
        <v>2275.41</v>
      </c>
      <c r="G121" s="114" t="n">
        <v>0</v>
      </c>
      <c r="H121" s="113"/>
      <c r="I121" s="115"/>
      <c r="J121" s="113"/>
      <c r="K121" s="114" t="n">
        <v>758.47</v>
      </c>
      <c r="L121" s="118" t="s">
        <v>85</v>
      </c>
      <c r="M121" s="119" t="s">
        <v>22</v>
      </c>
      <c r="N121" s="122"/>
      <c r="O121" s="114"/>
      <c r="P121" s="113"/>
      <c r="Q121" s="114"/>
      <c r="R121" s="115" t="n">
        <f aca="false">+F121+I121-K121-P121-N121</f>
        <v>1516.94</v>
      </c>
      <c r="S121" s="121" t="n">
        <f aca="false">+G121+H121-J121-Q121</f>
        <v>0</v>
      </c>
      <c r="T121" s="43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</row>
    <row r="122" customFormat="false" ht="36" hidden="false" customHeight="false" outlineLevel="0" collapsed="false">
      <c r="A122" s="35" t="n">
        <v>766.95</v>
      </c>
      <c r="B122" s="26" t="n">
        <f aca="false">B121+1</f>
        <v>39</v>
      </c>
      <c r="C122" s="25" t="s">
        <v>264</v>
      </c>
      <c r="D122" s="61"/>
      <c r="E122" s="112" t="s">
        <v>265</v>
      </c>
      <c r="F122" s="113" t="n">
        <v>2300.85</v>
      </c>
      <c r="G122" s="114" t="n">
        <v>0</v>
      </c>
      <c r="H122" s="113"/>
      <c r="I122" s="115"/>
      <c r="J122" s="113"/>
      <c r="K122" s="114" t="n">
        <v>766.95</v>
      </c>
      <c r="L122" s="118" t="s">
        <v>41</v>
      </c>
      <c r="M122" s="119" t="s">
        <v>22</v>
      </c>
      <c r="N122" s="122"/>
      <c r="O122" s="114"/>
      <c r="P122" s="113"/>
      <c r="Q122" s="114"/>
      <c r="R122" s="115" t="n">
        <f aca="false">+F122+I122-K122-P122-N122</f>
        <v>1533.9</v>
      </c>
      <c r="S122" s="121" t="n">
        <f aca="false">+G122+H122-J122-Q122</f>
        <v>0</v>
      </c>
      <c r="T122" s="43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</row>
    <row r="123" s="136" customFormat="true" ht="36" hidden="false" customHeight="false" outlineLevel="0" collapsed="false">
      <c r="A123" s="134"/>
      <c r="B123" s="26" t="n">
        <f aca="false">B122+1</f>
        <v>40</v>
      </c>
      <c r="C123" s="25" t="s">
        <v>266</v>
      </c>
      <c r="D123" s="61"/>
      <c r="E123" s="112" t="s">
        <v>267</v>
      </c>
      <c r="F123" s="113" t="n">
        <v>1435.6</v>
      </c>
      <c r="G123" s="114" t="n">
        <v>0</v>
      </c>
      <c r="H123" s="113"/>
      <c r="I123" s="115"/>
      <c r="J123" s="113"/>
      <c r="K123" s="114"/>
      <c r="L123" s="118"/>
      <c r="M123" s="119"/>
      <c r="N123" s="122"/>
      <c r="O123" s="114"/>
      <c r="P123" s="113"/>
      <c r="Q123" s="114"/>
      <c r="R123" s="115" t="n">
        <f aca="false">+F123+I123-K123-P123-N123</f>
        <v>1435.6</v>
      </c>
      <c r="S123" s="121" t="n">
        <f aca="false">+G123+H123-J123-Q123</f>
        <v>0</v>
      </c>
      <c r="T123" s="135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</row>
    <row r="124" customFormat="false" ht="36" hidden="false" customHeight="false" outlineLevel="0" collapsed="false">
      <c r="A124" s="35" t="n">
        <f aca="false">3542.38/4</f>
        <v>885.595</v>
      </c>
      <c r="B124" s="26" t="n">
        <f aca="false">B123+1</f>
        <v>41</v>
      </c>
      <c r="C124" s="25" t="s">
        <v>268</v>
      </c>
      <c r="D124" s="39"/>
      <c r="E124" s="112" t="s">
        <v>269</v>
      </c>
      <c r="F124" s="113" t="n">
        <v>2656.77</v>
      </c>
      <c r="G124" s="114" t="n">
        <v>0</v>
      </c>
      <c r="H124" s="113"/>
      <c r="I124" s="115"/>
      <c r="J124" s="113"/>
      <c r="K124" s="114" t="n">
        <v>885.59</v>
      </c>
      <c r="L124" s="118" t="s">
        <v>41</v>
      </c>
      <c r="M124" s="119" t="s">
        <v>22</v>
      </c>
      <c r="N124" s="122"/>
      <c r="O124" s="114"/>
      <c r="P124" s="113"/>
      <c r="Q124" s="114"/>
      <c r="R124" s="115" t="n">
        <f aca="false">+F124+I124-K124-P124-N124</f>
        <v>1771.18</v>
      </c>
      <c r="S124" s="121" t="n">
        <f aca="false">+G124+H124-J124-Q124</f>
        <v>0</v>
      </c>
      <c r="T124" s="43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</row>
    <row r="125" customFormat="false" ht="36" hidden="false" customHeight="false" outlineLevel="0" collapsed="false">
      <c r="A125" s="35" t="n">
        <v>755.08</v>
      </c>
      <c r="B125" s="26" t="n">
        <f aca="false">B124+1</f>
        <v>42</v>
      </c>
      <c r="C125" s="25" t="s">
        <v>270</v>
      </c>
      <c r="D125" s="61"/>
      <c r="E125" s="112" t="s">
        <v>271</v>
      </c>
      <c r="F125" s="113" t="n">
        <v>1510.16</v>
      </c>
      <c r="G125" s="114" t="n">
        <v>0</v>
      </c>
      <c r="H125" s="113"/>
      <c r="I125" s="115"/>
      <c r="J125" s="113"/>
      <c r="K125" s="114" t="n">
        <v>755.08</v>
      </c>
      <c r="L125" s="118" t="s">
        <v>182</v>
      </c>
      <c r="M125" s="119" t="s">
        <v>25</v>
      </c>
      <c r="N125" s="122"/>
      <c r="O125" s="114"/>
      <c r="P125" s="113"/>
      <c r="Q125" s="114"/>
      <c r="R125" s="115" t="n">
        <f aca="false">+F125+I125-K125-P125-N125</f>
        <v>755.080000000003</v>
      </c>
      <c r="S125" s="121" t="n">
        <f aca="false">+G125+H125-J125-Q125</f>
        <v>0</v>
      </c>
      <c r="T125" s="43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</row>
    <row r="126" customFormat="false" ht="36" hidden="false" customHeight="false" outlineLevel="0" collapsed="false">
      <c r="A126" s="35"/>
      <c r="B126" s="26" t="n">
        <f aca="false">B125+1</f>
        <v>43</v>
      </c>
      <c r="C126" s="25" t="s">
        <v>272</v>
      </c>
      <c r="D126" s="39"/>
      <c r="E126" s="112" t="s">
        <v>273</v>
      </c>
      <c r="F126" s="113" t="n">
        <v>1230.51</v>
      </c>
      <c r="G126" s="114" t="n">
        <v>0</v>
      </c>
      <c r="H126" s="113"/>
      <c r="I126" s="115"/>
      <c r="J126" s="113"/>
      <c r="K126" s="114" t="n">
        <v>410.17</v>
      </c>
      <c r="L126" s="118" t="s">
        <v>144</v>
      </c>
      <c r="M126" s="119" t="s">
        <v>274</v>
      </c>
      <c r="N126" s="122"/>
      <c r="O126" s="114"/>
      <c r="P126" s="113"/>
      <c r="Q126" s="114"/>
      <c r="R126" s="115" t="n">
        <f aca="false">+F126+I126-K126-P126-N126</f>
        <v>820.339999999998</v>
      </c>
      <c r="S126" s="121" t="n">
        <f aca="false">+G126+H126-J126-Q126</f>
        <v>0</v>
      </c>
      <c r="T126" s="43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</row>
    <row r="127" customFormat="false" ht="36" hidden="false" customHeight="false" outlineLevel="0" collapsed="false">
      <c r="A127" s="35"/>
      <c r="B127" s="26" t="n">
        <f aca="false">B126+1</f>
        <v>44</v>
      </c>
      <c r="C127" s="65" t="s">
        <v>275</v>
      </c>
      <c r="D127" s="39"/>
      <c r="E127" s="128" t="s">
        <v>276</v>
      </c>
      <c r="F127" s="137" t="n">
        <v>5528.81</v>
      </c>
      <c r="G127" s="138" t="n">
        <v>0</v>
      </c>
      <c r="H127" s="139"/>
      <c r="I127" s="115"/>
      <c r="J127" s="140"/>
      <c r="K127" s="138"/>
      <c r="L127" s="118"/>
      <c r="M127" s="119"/>
      <c r="N127" s="141"/>
      <c r="O127" s="142"/>
      <c r="P127" s="143"/>
      <c r="Q127" s="142"/>
      <c r="R127" s="115" t="n">
        <f aca="false">+F127+I127-K127-P127-N127</f>
        <v>5528.81</v>
      </c>
      <c r="S127" s="121" t="n">
        <f aca="false">+G127+H127-J127-Q127</f>
        <v>0</v>
      </c>
      <c r="T127" s="43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</row>
    <row r="128" customFormat="false" ht="36" hidden="false" customHeight="false" outlineLevel="0" collapsed="false">
      <c r="A128" s="35"/>
      <c r="B128" s="26" t="n">
        <f aca="false">B127+1</f>
        <v>45</v>
      </c>
      <c r="C128" s="25" t="s">
        <v>277</v>
      </c>
      <c r="D128" s="39"/>
      <c r="E128" s="112" t="s">
        <v>278</v>
      </c>
      <c r="F128" s="113" t="n">
        <v>2061.87</v>
      </c>
      <c r="G128" s="114" t="n">
        <v>0</v>
      </c>
      <c r="H128" s="113"/>
      <c r="I128" s="115"/>
      <c r="J128" s="113"/>
      <c r="K128" s="114" t="n">
        <f aca="false">687.29*2</f>
        <v>1374.58</v>
      </c>
      <c r="L128" s="118" t="s">
        <v>279</v>
      </c>
      <c r="M128" s="119" t="s">
        <v>280</v>
      </c>
      <c r="N128" s="122"/>
      <c r="O128" s="114"/>
      <c r="P128" s="113"/>
      <c r="Q128" s="114"/>
      <c r="R128" s="115" t="n">
        <f aca="false">+F128+I128-K128-P128-N128</f>
        <v>687.290000000002</v>
      </c>
      <c r="S128" s="121" t="n">
        <v>0</v>
      </c>
      <c r="T128" s="43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</row>
    <row r="129" customFormat="false" ht="36" hidden="false" customHeight="false" outlineLevel="0" collapsed="false">
      <c r="A129" s="35"/>
      <c r="B129" s="26" t="n">
        <f aca="false">B128+1</f>
        <v>46</v>
      </c>
      <c r="C129" s="25" t="s">
        <v>281</v>
      </c>
      <c r="D129" s="39"/>
      <c r="E129" s="112" t="s">
        <v>282</v>
      </c>
      <c r="F129" s="113" t="n">
        <v>1033.9</v>
      </c>
      <c r="G129" s="114" t="n">
        <v>0</v>
      </c>
      <c r="H129" s="113"/>
      <c r="I129" s="115"/>
      <c r="J129" s="113"/>
      <c r="K129" s="114" t="n">
        <v>516.95</v>
      </c>
      <c r="L129" s="118" t="s">
        <v>283</v>
      </c>
      <c r="M129" s="119" t="s">
        <v>25</v>
      </c>
      <c r="N129" s="122"/>
      <c r="O129" s="114"/>
      <c r="P129" s="113"/>
      <c r="Q129" s="114"/>
      <c r="R129" s="115" t="n">
        <f aca="false">+F129+I129-K129-P129-N129</f>
        <v>516.949999999998</v>
      </c>
      <c r="S129" s="121" t="n">
        <f aca="false">+G129+H129-J129-Q129</f>
        <v>0</v>
      </c>
      <c r="T129" s="43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</row>
    <row r="130" customFormat="false" ht="36" hidden="false" customHeight="false" outlineLevel="0" collapsed="false">
      <c r="A130" s="35" t="n">
        <v>707.63</v>
      </c>
      <c r="B130" s="26" t="n">
        <f aca="false">B129+1</f>
        <v>47</v>
      </c>
      <c r="C130" s="25" t="s">
        <v>284</v>
      </c>
      <c r="D130" s="61"/>
      <c r="E130" s="112" t="s">
        <v>285</v>
      </c>
      <c r="F130" s="113" t="n">
        <v>1415.26</v>
      </c>
      <c r="G130" s="114" t="n">
        <v>0</v>
      </c>
      <c r="H130" s="113"/>
      <c r="I130" s="115"/>
      <c r="J130" s="113"/>
      <c r="K130" s="114" t="n">
        <v>707.63</v>
      </c>
      <c r="L130" s="118" t="s">
        <v>41</v>
      </c>
      <c r="M130" s="119" t="s">
        <v>25</v>
      </c>
      <c r="N130" s="122"/>
      <c r="O130" s="114"/>
      <c r="P130" s="113"/>
      <c r="Q130" s="114"/>
      <c r="R130" s="115" t="n">
        <f aca="false">+F130+I130-K130-P130-N130</f>
        <v>707.629999999997</v>
      </c>
      <c r="S130" s="121" t="n">
        <f aca="false">+G130+H130-J130-Q130</f>
        <v>0</v>
      </c>
      <c r="T130" s="43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</row>
    <row r="131" customFormat="false" ht="36" hidden="false" customHeight="false" outlineLevel="0" collapsed="false">
      <c r="A131" s="35"/>
      <c r="B131" s="26" t="n">
        <f aca="false">B130+1</f>
        <v>48</v>
      </c>
      <c r="C131" s="25" t="s">
        <v>286</v>
      </c>
      <c r="D131" s="39"/>
      <c r="E131" s="112" t="s">
        <v>287</v>
      </c>
      <c r="F131" s="113" t="n">
        <v>1030.5</v>
      </c>
      <c r="G131" s="114" t="n">
        <v>0</v>
      </c>
      <c r="H131" s="113"/>
      <c r="I131" s="115"/>
      <c r="J131" s="113"/>
      <c r="K131" s="114" t="n">
        <v>515.25</v>
      </c>
      <c r="L131" s="118" t="s">
        <v>113</v>
      </c>
      <c r="M131" s="119" t="s">
        <v>25</v>
      </c>
      <c r="N131" s="122"/>
      <c r="O131" s="114"/>
      <c r="P131" s="113"/>
      <c r="Q131" s="114"/>
      <c r="R131" s="115" t="n">
        <f aca="false">+F131+I131-K131-P131-N131</f>
        <v>515.249999999998</v>
      </c>
      <c r="S131" s="121" t="n">
        <f aca="false">+G131+H131-J131-Q131</f>
        <v>0</v>
      </c>
      <c r="T131" s="43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</row>
    <row r="132" customFormat="false" ht="36" hidden="false" customHeight="false" outlineLevel="0" collapsed="false">
      <c r="A132" s="35"/>
      <c r="B132" s="26" t="n">
        <f aca="false">B131+1</f>
        <v>49</v>
      </c>
      <c r="C132" s="25" t="s">
        <v>288</v>
      </c>
      <c r="D132" s="39"/>
      <c r="E132" s="112" t="s">
        <v>289</v>
      </c>
      <c r="F132" s="113" t="n">
        <v>1108.49</v>
      </c>
      <c r="G132" s="114" t="n">
        <v>0</v>
      </c>
      <c r="H132" s="113"/>
      <c r="I132" s="115"/>
      <c r="J132" s="113"/>
      <c r="K132" s="114" t="n">
        <v>554.24</v>
      </c>
      <c r="L132" s="118" t="s">
        <v>28</v>
      </c>
      <c r="M132" s="119" t="s">
        <v>25</v>
      </c>
      <c r="N132" s="122"/>
      <c r="O132" s="114"/>
      <c r="P132" s="113"/>
      <c r="Q132" s="114"/>
      <c r="R132" s="115" t="n">
        <f aca="false">+F132+I132-K132-P132-N132</f>
        <v>554.250000000003</v>
      </c>
      <c r="S132" s="121" t="n">
        <f aca="false">+G132+H132-J132-Q132</f>
        <v>0</v>
      </c>
      <c r="T132" s="43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</row>
    <row r="133" customFormat="false" ht="36" hidden="false" customHeight="false" outlineLevel="0" collapsed="false">
      <c r="A133" s="35"/>
      <c r="B133" s="26" t="n">
        <f aca="false">B132+1</f>
        <v>50</v>
      </c>
      <c r="C133" s="25" t="s">
        <v>290</v>
      </c>
      <c r="D133" s="39"/>
      <c r="E133" s="112" t="s">
        <v>291</v>
      </c>
      <c r="F133" s="113" t="n">
        <v>744.260000000001</v>
      </c>
      <c r="G133" s="114" t="n">
        <v>0</v>
      </c>
      <c r="H133" s="113"/>
      <c r="I133" s="115"/>
      <c r="J133" s="113"/>
      <c r="K133" s="114" t="n">
        <v>372.03</v>
      </c>
      <c r="L133" s="118" t="s">
        <v>21</v>
      </c>
      <c r="M133" s="119" t="s">
        <v>25</v>
      </c>
      <c r="N133" s="122"/>
      <c r="O133" s="114"/>
      <c r="P133" s="113"/>
      <c r="Q133" s="114"/>
      <c r="R133" s="115" t="n">
        <f aca="false">+F133+I133-K133-P133-N133</f>
        <v>372.230000000001</v>
      </c>
      <c r="S133" s="121" t="n">
        <f aca="false">+G133+H133-J133-Q133</f>
        <v>0</v>
      </c>
      <c r="T133" s="43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</row>
    <row r="134" customFormat="false" ht="36" hidden="false" customHeight="false" outlineLevel="0" collapsed="false">
      <c r="A134" s="35"/>
      <c r="B134" s="26" t="n">
        <f aca="false">B133+1</f>
        <v>51</v>
      </c>
      <c r="C134" s="25" t="s">
        <v>292</v>
      </c>
      <c r="D134" s="39"/>
      <c r="E134" s="112" t="s">
        <v>293</v>
      </c>
      <c r="F134" s="113" t="n">
        <v>813.560000000001</v>
      </c>
      <c r="G134" s="114" t="n">
        <v>0</v>
      </c>
      <c r="H134" s="113"/>
      <c r="I134" s="115"/>
      <c r="J134" s="113"/>
      <c r="K134" s="114" t="n">
        <v>406.78</v>
      </c>
      <c r="L134" s="118" t="s">
        <v>144</v>
      </c>
      <c r="M134" s="119" t="s">
        <v>25</v>
      </c>
      <c r="N134" s="122"/>
      <c r="O134" s="114"/>
      <c r="P134" s="113"/>
      <c r="Q134" s="114"/>
      <c r="R134" s="115" t="n">
        <f aca="false">+F134+I134-K134-P134-N134</f>
        <v>406.780000000001</v>
      </c>
      <c r="S134" s="121" t="n">
        <f aca="false">+G134+H134-J134-Q134</f>
        <v>0</v>
      </c>
      <c r="T134" s="43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</row>
    <row r="135" customFormat="false" ht="36" hidden="false" customHeight="false" outlineLevel="0" collapsed="false">
      <c r="A135" s="35"/>
      <c r="B135" s="26" t="n">
        <f aca="false">B134+1</f>
        <v>52</v>
      </c>
      <c r="C135" s="25" t="s">
        <v>294</v>
      </c>
      <c r="D135" s="61"/>
      <c r="E135" s="112" t="s">
        <v>295</v>
      </c>
      <c r="F135" s="113" t="n">
        <v>2050.84</v>
      </c>
      <c r="G135" s="114" t="n">
        <v>0</v>
      </c>
      <c r="H135" s="113"/>
      <c r="I135" s="115"/>
      <c r="J135" s="113"/>
      <c r="K135" s="114" t="n">
        <v>512.71</v>
      </c>
      <c r="L135" s="118" t="s">
        <v>168</v>
      </c>
      <c r="M135" s="119" t="s">
        <v>241</v>
      </c>
      <c r="N135" s="122"/>
      <c r="O135" s="114"/>
      <c r="P135" s="113"/>
      <c r="Q135" s="114"/>
      <c r="R135" s="115" t="n">
        <f aca="false">+F135+I135-K135-P135-N135</f>
        <v>1538.13</v>
      </c>
      <c r="S135" s="121" t="n">
        <f aca="false">+G135+H135-J135-Q135</f>
        <v>0</v>
      </c>
      <c r="T135" s="43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</row>
    <row r="136" customFormat="false" ht="36" hidden="false" customHeight="false" outlineLevel="0" collapsed="false">
      <c r="A136" s="35" t="n">
        <v>474.58</v>
      </c>
      <c r="B136" s="26" t="n">
        <f aca="false">B135+1</f>
        <v>53</v>
      </c>
      <c r="C136" s="25" t="s">
        <v>296</v>
      </c>
      <c r="D136" s="61"/>
      <c r="E136" s="112" t="s">
        <v>297</v>
      </c>
      <c r="F136" s="113" t="n">
        <v>949.160000000001</v>
      </c>
      <c r="G136" s="114" t="n">
        <v>0</v>
      </c>
      <c r="H136" s="113"/>
      <c r="I136" s="115"/>
      <c r="J136" s="113"/>
      <c r="K136" s="114" t="n">
        <v>474.58</v>
      </c>
      <c r="L136" s="118" t="s">
        <v>70</v>
      </c>
      <c r="M136" s="119" t="s">
        <v>25</v>
      </c>
      <c r="N136" s="122"/>
      <c r="O136" s="114"/>
      <c r="P136" s="113"/>
      <c r="Q136" s="114"/>
      <c r="R136" s="115" t="n">
        <f aca="false">+F136+I136-K136-P136-N136</f>
        <v>474.580000000001</v>
      </c>
      <c r="S136" s="121" t="n">
        <f aca="false">+G136+H136-J136-Q136</f>
        <v>0</v>
      </c>
      <c r="T136" s="43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</row>
    <row r="137" customFormat="false" ht="36" hidden="false" customHeight="false" outlineLevel="0" collapsed="false">
      <c r="A137" s="35" t="n">
        <v>759.32</v>
      </c>
      <c r="B137" s="26" t="n">
        <f aca="false">B136+1</f>
        <v>54</v>
      </c>
      <c r="C137" s="25" t="s">
        <v>298</v>
      </c>
      <c r="D137" s="61"/>
      <c r="E137" s="112" t="s">
        <v>299</v>
      </c>
      <c r="F137" s="113" t="n">
        <v>3037.28</v>
      </c>
      <c r="G137" s="114" t="n">
        <v>0</v>
      </c>
      <c r="H137" s="113"/>
      <c r="I137" s="115"/>
      <c r="J137" s="113"/>
      <c r="K137" s="114" t="n">
        <v>1518.64</v>
      </c>
      <c r="L137" s="118" t="s">
        <v>41</v>
      </c>
      <c r="M137" s="119" t="s">
        <v>300</v>
      </c>
      <c r="N137" s="122"/>
      <c r="O137" s="114"/>
      <c r="P137" s="113"/>
      <c r="Q137" s="114"/>
      <c r="R137" s="115" t="n">
        <f aca="false">+F137+I137-K137-P137-N137</f>
        <v>1518.64</v>
      </c>
      <c r="S137" s="121" t="n">
        <f aca="false">+G137+H137-J137-Q137</f>
        <v>0</v>
      </c>
      <c r="T137" s="43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</row>
    <row r="138" customFormat="false" ht="36" hidden="false" customHeight="false" outlineLevel="0" collapsed="false">
      <c r="A138" s="35" t="n">
        <v>924.58</v>
      </c>
      <c r="B138" s="26" t="n">
        <f aca="false">B137+1</f>
        <v>55</v>
      </c>
      <c r="C138" s="25" t="s">
        <v>301</v>
      </c>
      <c r="D138" s="39"/>
      <c r="E138" s="112" t="s">
        <v>302</v>
      </c>
      <c r="F138" s="113" t="n">
        <v>1849.16</v>
      </c>
      <c r="G138" s="114" t="n">
        <v>0</v>
      </c>
      <c r="H138" s="113"/>
      <c r="I138" s="115"/>
      <c r="J138" s="113"/>
      <c r="K138" s="114" t="n">
        <v>924.58</v>
      </c>
      <c r="L138" s="118" t="s">
        <v>41</v>
      </c>
      <c r="M138" s="119" t="s">
        <v>25</v>
      </c>
      <c r="N138" s="122"/>
      <c r="O138" s="114"/>
      <c r="P138" s="113"/>
      <c r="Q138" s="114"/>
      <c r="R138" s="115" t="n">
        <f aca="false">+F138+I138-K138-P138-N138</f>
        <v>924.579999999997</v>
      </c>
      <c r="S138" s="121" t="n">
        <f aca="false">+G138+H138-J138-Q138</f>
        <v>0</v>
      </c>
      <c r="T138" s="43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</row>
    <row r="139" customFormat="false" ht="36" hidden="false" customHeight="false" outlineLevel="0" collapsed="false">
      <c r="A139" s="35" t="n">
        <v>835.59</v>
      </c>
      <c r="B139" s="26" t="n">
        <f aca="false">B138+1</f>
        <v>56</v>
      </c>
      <c r="C139" s="25" t="s">
        <v>303</v>
      </c>
      <c r="D139" s="61"/>
      <c r="E139" s="112" t="s">
        <v>304</v>
      </c>
      <c r="F139" s="113" t="n">
        <v>1671.18</v>
      </c>
      <c r="G139" s="114" t="n">
        <v>0</v>
      </c>
      <c r="H139" s="113"/>
      <c r="I139" s="115"/>
      <c r="J139" s="113"/>
      <c r="K139" s="114" t="n">
        <v>835.59</v>
      </c>
      <c r="L139" s="118" t="s">
        <v>89</v>
      </c>
      <c r="M139" s="119" t="s">
        <v>25</v>
      </c>
      <c r="N139" s="122"/>
      <c r="O139" s="114"/>
      <c r="P139" s="113"/>
      <c r="Q139" s="114"/>
      <c r="R139" s="115" t="n">
        <f aca="false">+F139+I139-K139-P139-N139</f>
        <v>835.590000000001</v>
      </c>
      <c r="S139" s="121" t="n">
        <f aca="false">+G139+H139-J139-Q139</f>
        <v>0</v>
      </c>
      <c r="T139" s="43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</row>
    <row r="140" customFormat="false" ht="36" hidden="false" customHeight="false" outlineLevel="0" collapsed="false">
      <c r="A140" s="35" t="n">
        <v>820.34</v>
      </c>
      <c r="B140" s="26" t="n">
        <f aca="false">B139+1</f>
        <v>57</v>
      </c>
      <c r="C140" s="25" t="s">
        <v>305</v>
      </c>
      <c r="D140" s="61"/>
      <c r="E140" s="112" t="s">
        <v>306</v>
      </c>
      <c r="F140" s="113" t="n">
        <v>3281.35999999999</v>
      </c>
      <c r="G140" s="114" t="n">
        <v>0</v>
      </c>
      <c r="H140" s="113"/>
      <c r="I140" s="115"/>
      <c r="J140" s="113"/>
      <c r="K140" s="114" t="n">
        <v>820.34</v>
      </c>
      <c r="L140" s="118" t="s">
        <v>28</v>
      </c>
      <c r="M140" s="119" t="s">
        <v>241</v>
      </c>
      <c r="N140" s="122"/>
      <c r="O140" s="114"/>
      <c r="P140" s="113"/>
      <c r="Q140" s="114"/>
      <c r="R140" s="115" t="n">
        <f aca="false">+F140+I140-K140-P140-N140</f>
        <v>2461.01999999999</v>
      </c>
      <c r="S140" s="121" t="n">
        <f aca="false">+G140+H140-J140-Q140</f>
        <v>0</v>
      </c>
      <c r="T140" s="43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</row>
    <row r="141" customFormat="false" ht="36" hidden="false" customHeight="false" outlineLevel="0" collapsed="false">
      <c r="A141" s="35"/>
      <c r="B141" s="26" t="n">
        <f aca="false">B140+1</f>
        <v>58</v>
      </c>
      <c r="C141" s="25" t="s">
        <v>307</v>
      </c>
      <c r="D141" s="39"/>
      <c r="E141" s="112" t="s">
        <v>308</v>
      </c>
      <c r="F141" s="113" t="n">
        <v>1737.28</v>
      </c>
      <c r="G141" s="114" t="n">
        <v>0</v>
      </c>
      <c r="H141" s="113"/>
      <c r="I141" s="115"/>
      <c r="J141" s="113"/>
      <c r="K141" s="114" t="n">
        <v>868.64</v>
      </c>
      <c r="L141" s="118" t="s">
        <v>309</v>
      </c>
      <c r="M141" s="119" t="s">
        <v>25</v>
      </c>
      <c r="N141" s="122"/>
      <c r="O141" s="114"/>
      <c r="P141" s="113"/>
      <c r="Q141" s="114"/>
      <c r="R141" s="115" t="n">
        <f aca="false">+F141+I141-K141-P141-N141</f>
        <v>868.639999999999</v>
      </c>
      <c r="S141" s="121" t="n">
        <f aca="false">+G141+H141-J141-Q141</f>
        <v>0</v>
      </c>
      <c r="T141" s="43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</row>
    <row r="142" customFormat="false" ht="36" hidden="false" customHeight="false" outlineLevel="0" collapsed="false">
      <c r="A142" s="35" t="n">
        <v>869.49</v>
      </c>
      <c r="B142" s="26" t="n">
        <f aca="false">B141+1</f>
        <v>59</v>
      </c>
      <c r="C142" s="25" t="s">
        <v>310</v>
      </c>
      <c r="D142" s="39"/>
      <c r="E142" s="112" t="s">
        <v>311</v>
      </c>
      <c r="F142" s="113" t="n">
        <v>1738.98</v>
      </c>
      <c r="G142" s="114" t="n">
        <v>0</v>
      </c>
      <c r="H142" s="113"/>
      <c r="I142" s="115"/>
      <c r="J142" s="113"/>
      <c r="K142" s="114" t="n">
        <v>869.49</v>
      </c>
      <c r="L142" s="118" t="s">
        <v>41</v>
      </c>
      <c r="M142" s="119" t="s">
        <v>25</v>
      </c>
      <c r="N142" s="122"/>
      <c r="O142" s="114"/>
      <c r="P142" s="113"/>
      <c r="Q142" s="114"/>
      <c r="R142" s="115" t="n">
        <f aca="false">+F142+I142-K142-P142-N142</f>
        <v>869.489999999999</v>
      </c>
      <c r="S142" s="121" t="n">
        <f aca="false">+G142+H142-J142-Q142</f>
        <v>0</v>
      </c>
      <c r="T142" s="43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</row>
    <row r="143" customFormat="false" ht="36" hidden="false" customHeight="false" outlineLevel="0" collapsed="false">
      <c r="A143" s="35"/>
      <c r="B143" s="26" t="n">
        <f aca="false">B142+1</f>
        <v>60</v>
      </c>
      <c r="C143" s="25" t="s">
        <v>312</v>
      </c>
      <c r="D143" s="144"/>
      <c r="E143" s="112" t="s">
        <v>313</v>
      </c>
      <c r="F143" s="113" t="n">
        <v>4661.02</v>
      </c>
      <c r="G143" s="114" t="n">
        <v>0</v>
      </c>
      <c r="H143" s="113"/>
      <c r="I143" s="114"/>
      <c r="J143" s="113"/>
      <c r="K143" s="114" t="n">
        <v>2330.51</v>
      </c>
      <c r="L143" s="118" t="s">
        <v>37</v>
      </c>
      <c r="M143" s="132" t="s">
        <v>25</v>
      </c>
      <c r="N143" s="145"/>
      <c r="O143" s="114"/>
      <c r="P143" s="113"/>
      <c r="Q143" s="114"/>
      <c r="R143" s="115" t="n">
        <f aca="false">+F143+I143-K143-P143-N143</f>
        <v>2330.51</v>
      </c>
      <c r="S143" s="121" t="n">
        <f aca="false">+G143+H143-J143-Q143</f>
        <v>0</v>
      </c>
      <c r="T143" s="43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</row>
    <row r="144" customFormat="false" ht="36" hidden="false" customHeight="false" outlineLevel="0" collapsed="false">
      <c r="A144" s="35"/>
      <c r="B144" s="26" t="n">
        <f aca="false">B143+1</f>
        <v>61</v>
      </c>
      <c r="C144" s="25" t="s">
        <v>314</v>
      </c>
      <c r="D144" s="61"/>
      <c r="E144" s="112" t="s">
        <v>315</v>
      </c>
      <c r="F144" s="113" t="n">
        <v>2506.77</v>
      </c>
      <c r="G144" s="114" t="n">
        <v>0</v>
      </c>
      <c r="H144" s="113"/>
      <c r="I144" s="115"/>
      <c r="J144" s="113"/>
      <c r="K144" s="114" t="n">
        <v>835.59</v>
      </c>
      <c r="L144" s="118" t="s">
        <v>21</v>
      </c>
      <c r="M144" s="119" t="s">
        <v>22</v>
      </c>
      <c r="N144" s="122"/>
      <c r="O144" s="114"/>
      <c r="P144" s="113"/>
      <c r="Q144" s="114"/>
      <c r="R144" s="115" t="n">
        <f aca="false">+F144+I144-K144-P144-N144</f>
        <v>1671.18</v>
      </c>
      <c r="S144" s="121" t="n">
        <f aca="false">+G144+H144-J144-Q144</f>
        <v>0</v>
      </c>
      <c r="T144" s="43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</row>
    <row r="145" customFormat="false" ht="36" hidden="false" customHeight="false" outlineLevel="0" collapsed="false">
      <c r="A145" s="35" t="n">
        <v>930.51</v>
      </c>
      <c r="B145" s="26" t="n">
        <f aca="false">B144+1</f>
        <v>62</v>
      </c>
      <c r="C145" s="25" t="s">
        <v>316</v>
      </c>
      <c r="D145" s="39"/>
      <c r="E145" s="112" t="s">
        <v>317</v>
      </c>
      <c r="F145" s="113" t="n">
        <v>930.510000000002</v>
      </c>
      <c r="G145" s="114" t="n">
        <v>0</v>
      </c>
      <c r="H145" s="113"/>
      <c r="I145" s="115"/>
      <c r="J145" s="113"/>
      <c r="K145" s="114"/>
      <c r="L145" s="118"/>
      <c r="M145" s="119"/>
      <c r="N145" s="122"/>
      <c r="O145" s="114"/>
      <c r="P145" s="113"/>
      <c r="Q145" s="114"/>
      <c r="R145" s="115" t="n">
        <f aca="false">+F145+I145-K145-P145-N145</f>
        <v>930.510000000002</v>
      </c>
      <c r="S145" s="121" t="n">
        <f aca="false">+G145+H145-J145-Q145</f>
        <v>0</v>
      </c>
      <c r="T145" s="43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</row>
    <row r="146" customFormat="false" ht="36" hidden="false" customHeight="false" outlineLevel="0" collapsed="false">
      <c r="A146" s="35"/>
      <c r="B146" s="26" t="n">
        <f aca="false">B145+1</f>
        <v>63</v>
      </c>
      <c r="C146" s="25" t="s">
        <v>318</v>
      </c>
      <c r="D146" s="39"/>
      <c r="E146" s="112" t="s">
        <v>319</v>
      </c>
      <c r="F146" s="113" t="n">
        <v>1861.02</v>
      </c>
      <c r="G146" s="114" t="n">
        <v>0</v>
      </c>
      <c r="H146" s="113"/>
      <c r="I146" s="115"/>
      <c r="J146" s="113"/>
      <c r="K146" s="114" t="n">
        <v>930.51</v>
      </c>
      <c r="L146" s="118" t="s">
        <v>41</v>
      </c>
      <c r="M146" s="119" t="s">
        <v>25</v>
      </c>
      <c r="N146" s="122"/>
      <c r="O146" s="114"/>
      <c r="P146" s="113"/>
      <c r="Q146" s="114"/>
      <c r="R146" s="115" t="n">
        <f aca="false">+F146+I146-K146-P146-N146</f>
        <v>930.510000000001</v>
      </c>
      <c r="S146" s="121" t="n">
        <f aca="false">+G146+H146-J146-Q146</f>
        <v>0</v>
      </c>
      <c r="T146" s="43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</row>
    <row r="147" customFormat="false" ht="36" hidden="false" customHeight="false" outlineLevel="0" collapsed="false">
      <c r="A147" s="35" t="n">
        <v>1184.75</v>
      </c>
      <c r="B147" s="26" t="n">
        <f aca="false">B146+1</f>
        <v>64</v>
      </c>
      <c r="C147" s="25" t="s">
        <v>320</v>
      </c>
      <c r="D147" s="61"/>
      <c r="E147" s="112" t="s">
        <v>321</v>
      </c>
      <c r="F147" s="113" t="n">
        <v>2369.5</v>
      </c>
      <c r="G147" s="114" t="n">
        <v>0</v>
      </c>
      <c r="H147" s="113"/>
      <c r="I147" s="115"/>
      <c r="J147" s="113"/>
      <c r="K147" s="114" t="n">
        <v>1184.75</v>
      </c>
      <c r="L147" s="118" t="s">
        <v>309</v>
      </c>
      <c r="M147" s="119" t="s">
        <v>25</v>
      </c>
      <c r="N147" s="122"/>
      <c r="O147" s="114"/>
      <c r="P147" s="113"/>
      <c r="Q147" s="114"/>
      <c r="R147" s="115" t="n">
        <f aca="false">+F147+I147-K147-P147-N147</f>
        <v>1184.75</v>
      </c>
      <c r="S147" s="121" t="n">
        <f aca="false">+G147+H147-J147-Q147</f>
        <v>0</v>
      </c>
      <c r="T147" s="43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</row>
    <row r="148" customFormat="false" ht="36" hidden="false" customHeight="false" outlineLevel="0" collapsed="false">
      <c r="A148" s="35"/>
      <c r="B148" s="26" t="n">
        <f aca="false">B147+1</f>
        <v>65</v>
      </c>
      <c r="C148" s="25" t="s">
        <v>322</v>
      </c>
      <c r="D148" s="61"/>
      <c r="E148" s="112" t="s">
        <v>323</v>
      </c>
      <c r="F148" s="113" t="n">
        <v>2000</v>
      </c>
      <c r="G148" s="114" t="n">
        <v>0</v>
      </c>
      <c r="H148" s="113"/>
      <c r="I148" s="115"/>
      <c r="J148" s="113"/>
      <c r="K148" s="114" t="n">
        <v>1000</v>
      </c>
      <c r="L148" s="118" t="s">
        <v>283</v>
      </c>
      <c r="M148" s="119" t="s">
        <v>25</v>
      </c>
      <c r="N148" s="122"/>
      <c r="O148" s="114"/>
      <c r="P148" s="113"/>
      <c r="Q148" s="114"/>
      <c r="R148" s="115" t="n">
        <f aca="false">+F148+I148-K148-P148-N148</f>
        <v>1000</v>
      </c>
      <c r="S148" s="121" t="n">
        <f aca="false">+G148+H148-J148-Q148</f>
        <v>0</v>
      </c>
      <c r="T148" s="43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</row>
    <row r="149" customFormat="false" ht="36" hidden="false" customHeight="false" outlineLevel="0" collapsed="false">
      <c r="A149" s="35"/>
      <c r="B149" s="26" t="n">
        <f aca="false">B148+1</f>
        <v>66</v>
      </c>
      <c r="C149" s="25" t="s">
        <v>324</v>
      </c>
      <c r="D149" s="39"/>
      <c r="E149" s="112" t="s">
        <v>325</v>
      </c>
      <c r="F149" s="113" t="n">
        <v>869.499999999998</v>
      </c>
      <c r="G149" s="114" t="n">
        <v>0</v>
      </c>
      <c r="H149" s="113"/>
      <c r="I149" s="115"/>
      <c r="J149" s="113"/>
      <c r="K149" s="114" t="n">
        <v>434.75</v>
      </c>
      <c r="L149" s="118" t="s">
        <v>168</v>
      </c>
      <c r="M149" s="119" t="s">
        <v>74</v>
      </c>
      <c r="N149" s="122"/>
      <c r="O149" s="114"/>
      <c r="P149" s="113"/>
      <c r="Q149" s="114"/>
      <c r="R149" s="115" t="n">
        <f aca="false">+F149+I149-K149-P149-N149</f>
        <v>434.749999999998</v>
      </c>
      <c r="S149" s="121" t="n">
        <f aca="false">+G149+H149-J149-Q149</f>
        <v>0</v>
      </c>
      <c r="T149" s="43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</row>
    <row r="150" customFormat="false" ht="36" hidden="false" customHeight="false" outlineLevel="0" collapsed="false">
      <c r="A150" s="35" t="n">
        <v>958.47</v>
      </c>
      <c r="B150" s="26" t="n">
        <f aca="false">B149+1</f>
        <v>67</v>
      </c>
      <c r="C150" s="25" t="s">
        <v>326</v>
      </c>
      <c r="D150" s="61"/>
      <c r="E150" s="112" t="s">
        <v>327</v>
      </c>
      <c r="F150" s="113" t="n">
        <v>1916.94</v>
      </c>
      <c r="G150" s="114" t="n">
        <v>0</v>
      </c>
      <c r="H150" s="113"/>
      <c r="I150" s="115"/>
      <c r="J150" s="113"/>
      <c r="K150" s="114" t="n">
        <v>958.47</v>
      </c>
      <c r="L150" s="118" t="s">
        <v>182</v>
      </c>
      <c r="M150" s="119" t="s">
        <v>25</v>
      </c>
      <c r="N150" s="122"/>
      <c r="O150" s="114"/>
      <c r="P150" s="113"/>
      <c r="Q150" s="114"/>
      <c r="R150" s="115" t="n">
        <f aca="false">+F150+I150-K150-P150-N150</f>
        <v>958.470000000002</v>
      </c>
      <c r="S150" s="121" t="n">
        <f aca="false">+G150+H150-J150-Q150</f>
        <v>0</v>
      </c>
      <c r="T150" s="43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</row>
    <row r="151" customFormat="false" ht="36" hidden="false" customHeight="false" outlineLevel="0" collapsed="false">
      <c r="A151" s="35"/>
      <c r="B151" s="26" t="n">
        <f aca="false">B150+1</f>
        <v>68</v>
      </c>
      <c r="C151" s="25" t="s">
        <v>328</v>
      </c>
      <c r="D151" s="61"/>
      <c r="E151" s="112" t="s">
        <v>329</v>
      </c>
      <c r="F151" s="113" t="n">
        <v>2000</v>
      </c>
      <c r="G151" s="114" t="n">
        <v>0</v>
      </c>
      <c r="H151" s="113"/>
      <c r="I151" s="115"/>
      <c r="J151" s="113"/>
      <c r="K151" s="114" t="n">
        <v>1000</v>
      </c>
      <c r="L151" s="118" t="s">
        <v>283</v>
      </c>
      <c r="M151" s="119" t="s">
        <v>25</v>
      </c>
      <c r="N151" s="122"/>
      <c r="O151" s="114"/>
      <c r="P151" s="113"/>
      <c r="Q151" s="114"/>
      <c r="R151" s="115" t="n">
        <f aca="false">+F151+I151-K151-P151-N151</f>
        <v>1000</v>
      </c>
      <c r="S151" s="121" t="n">
        <f aca="false">+G151+H151-J151-Q151</f>
        <v>0</v>
      </c>
      <c r="T151" s="43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</row>
    <row r="152" customFormat="false" ht="36" hidden="false" customHeight="false" outlineLevel="0" collapsed="false">
      <c r="A152" s="35" t="n">
        <v>958.47</v>
      </c>
      <c r="B152" s="26" t="n">
        <f aca="false">B151+1</f>
        <v>69</v>
      </c>
      <c r="C152" s="25" t="s">
        <v>326</v>
      </c>
      <c r="D152" s="61"/>
      <c r="E152" s="112" t="s">
        <v>330</v>
      </c>
      <c r="F152" s="113" t="n">
        <v>1916.94</v>
      </c>
      <c r="G152" s="114" t="n">
        <v>0</v>
      </c>
      <c r="H152" s="113"/>
      <c r="I152" s="115"/>
      <c r="J152" s="113"/>
      <c r="K152" s="114" t="n">
        <v>958.47</v>
      </c>
      <c r="L152" s="118" t="s">
        <v>182</v>
      </c>
      <c r="M152" s="119" t="s">
        <v>25</v>
      </c>
      <c r="N152" s="122"/>
      <c r="O152" s="114"/>
      <c r="P152" s="113"/>
      <c r="Q152" s="114"/>
      <c r="R152" s="115" t="n">
        <f aca="false">+F152+I152-K152-P152-N152</f>
        <v>958.470000000002</v>
      </c>
      <c r="S152" s="121" t="n">
        <f aca="false">+G152+H152-J152-Q152</f>
        <v>0</v>
      </c>
      <c r="T152" s="43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</row>
    <row r="153" customFormat="false" ht="36" hidden="false" customHeight="false" outlineLevel="0" collapsed="false">
      <c r="A153" s="35"/>
      <c r="B153" s="26" t="n">
        <f aca="false">B152+1</f>
        <v>70</v>
      </c>
      <c r="C153" s="25" t="s">
        <v>331</v>
      </c>
      <c r="D153" s="39"/>
      <c r="E153" s="112" t="s">
        <v>332</v>
      </c>
      <c r="F153" s="113" t="n">
        <v>2791.53</v>
      </c>
      <c r="G153" s="114" t="n">
        <v>0</v>
      </c>
      <c r="H153" s="113"/>
      <c r="I153" s="115"/>
      <c r="J153" s="113"/>
      <c r="K153" s="114" t="n">
        <v>930.51</v>
      </c>
      <c r="L153" s="118" t="s">
        <v>89</v>
      </c>
      <c r="M153" s="119" t="s">
        <v>22</v>
      </c>
      <c r="N153" s="122"/>
      <c r="O153" s="114"/>
      <c r="P153" s="113"/>
      <c r="Q153" s="114"/>
      <c r="R153" s="115" t="n">
        <f aca="false">+F153+I153-K153-P153-N153</f>
        <v>1861.02</v>
      </c>
      <c r="S153" s="121" t="n">
        <f aca="false">+G153+H153-J153-Q153</f>
        <v>0</v>
      </c>
      <c r="T153" s="43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</row>
    <row r="154" customFormat="false" ht="36" hidden="false" customHeight="false" outlineLevel="0" collapsed="false">
      <c r="A154" s="35"/>
      <c r="B154" s="26" t="n">
        <f aca="false">B153+1</f>
        <v>71</v>
      </c>
      <c r="C154" s="25" t="s">
        <v>333</v>
      </c>
      <c r="D154" s="39"/>
      <c r="E154" s="112" t="s">
        <v>334</v>
      </c>
      <c r="F154" s="113" t="n">
        <v>1861.02</v>
      </c>
      <c r="G154" s="114" t="n">
        <v>0</v>
      </c>
      <c r="H154" s="113"/>
      <c r="I154" s="115"/>
      <c r="J154" s="113"/>
      <c r="K154" s="114" t="n">
        <v>930.51</v>
      </c>
      <c r="L154" s="118" t="s">
        <v>113</v>
      </c>
      <c r="M154" s="119" t="s">
        <v>25</v>
      </c>
      <c r="N154" s="122"/>
      <c r="O154" s="114"/>
      <c r="P154" s="113"/>
      <c r="Q154" s="114"/>
      <c r="R154" s="115" t="n">
        <f aca="false">+F154+I154-K154-P154-N154</f>
        <v>930.510000000001</v>
      </c>
      <c r="S154" s="121" t="n">
        <f aca="false">+G154+H154-J154-Q154</f>
        <v>0</v>
      </c>
      <c r="T154" s="43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</row>
    <row r="155" customFormat="false" ht="36" hidden="false" customHeight="false" outlineLevel="0" collapsed="false">
      <c r="A155" s="35" t="n">
        <v>930.51</v>
      </c>
      <c r="B155" s="26" t="n">
        <f aca="false">B154+1</f>
        <v>72</v>
      </c>
      <c r="C155" s="25" t="s">
        <v>335</v>
      </c>
      <c r="D155" s="39"/>
      <c r="E155" s="112" t="s">
        <v>336</v>
      </c>
      <c r="F155" s="113" t="n">
        <v>1861.02</v>
      </c>
      <c r="G155" s="114" t="n">
        <v>0</v>
      </c>
      <c r="H155" s="113"/>
      <c r="I155" s="115"/>
      <c r="J155" s="113"/>
      <c r="K155" s="114" t="n">
        <v>930.51</v>
      </c>
      <c r="L155" s="118" t="s">
        <v>113</v>
      </c>
      <c r="M155" s="119" t="s">
        <v>25</v>
      </c>
      <c r="N155" s="122"/>
      <c r="O155" s="114"/>
      <c r="P155" s="113"/>
      <c r="Q155" s="114"/>
      <c r="R155" s="115" t="n">
        <f aca="false">+F155+I155-K155-P155-N155</f>
        <v>930.510000000001</v>
      </c>
      <c r="S155" s="121" t="n">
        <f aca="false">+G155+H155-J155-Q155</f>
        <v>0</v>
      </c>
      <c r="T155" s="43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</row>
    <row r="156" customFormat="false" ht="36" hidden="false" customHeight="false" outlineLevel="0" collapsed="false">
      <c r="A156" s="35" t="n">
        <v>932.2</v>
      </c>
      <c r="B156" s="26" t="n">
        <f aca="false">B155+1</f>
        <v>73</v>
      </c>
      <c r="C156" s="25" t="s">
        <v>337</v>
      </c>
      <c r="D156" s="39"/>
      <c r="E156" s="112" t="s">
        <v>338</v>
      </c>
      <c r="F156" s="113" t="n">
        <v>2796.6</v>
      </c>
      <c r="G156" s="114" t="n">
        <v>0</v>
      </c>
      <c r="H156" s="113"/>
      <c r="I156" s="115"/>
      <c r="J156" s="113"/>
      <c r="K156" s="114" t="n">
        <v>932.2</v>
      </c>
      <c r="L156" s="118" t="s">
        <v>41</v>
      </c>
      <c r="M156" s="119" t="s">
        <v>25</v>
      </c>
      <c r="N156" s="122"/>
      <c r="O156" s="114"/>
      <c r="P156" s="113"/>
      <c r="Q156" s="114"/>
      <c r="R156" s="115" t="n">
        <f aca="false">+F156+I156-K156-P156-N156</f>
        <v>1864.4</v>
      </c>
      <c r="S156" s="121" t="n">
        <f aca="false">+G156+H156-J156-Q156</f>
        <v>0</v>
      </c>
      <c r="T156" s="43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</row>
    <row r="157" customFormat="false" ht="36" hidden="false" customHeight="false" outlineLevel="0" collapsed="false">
      <c r="A157" s="35"/>
      <c r="B157" s="26" t="n">
        <f aca="false">B156+1</f>
        <v>74</v>
      </c>
      <c r="C157" s="25" t="s">
        <v>339</v>
      </c>
      <c r="D157" s="39"/>
      <c r="E157" s="112" t="s">
        <v>340</v>
      </c>
      <c r="F157" s="113" t="n">
        <v>3450</v>
      </c>
      <c r="G157" s="114" t="n">
        <v>0</v>
      </c>
      <c r="H157" s="113"/>
      <c r="I157" s="115"/>
      <c r="J157" s="113"/>
      <c r="K157" s="114" t="n">
        <v>1150</v>
      </c>
      <c r="L157" s="118" t="s">
        <v>341</v>
      </c>
      <c r="M157" s="132" t="s">
        <v>32</v>
      </c>
      <c r="N157" s="137"/>
      <c r="O157" s="114"/>
      <c r="P157" s="113"/>
      <c r="Q157" s="114"/>
      <c r="R157" s="115" t="n">
        <f aca="false">+F157+I157-K157-P157-N157</f>
        <v>2300</v>
      </c>
      <c r="S157" s="121" t="n">
        <f aca="false">+G157+H157-J157-Q157</f>
        <v>0</v>
      </c>
      <c r="T157" s="43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</row>
    <row r="158" s="30" customFormat="true" ht="36" hidden="false" customHeight="false" outlineLevel="0" collapsed="false">
      <c r="A158" s="83"/>
      <c r="B158" s="26" t="n">
        <f aca="false">B157+1</f>
        <v>75</v>
      </c>
      <c r="C158" s="25" t="s">
        <v>342</v>
      </c>
      <c r="D158" s="39"/>
      <c r="E158" s="112" t="s">
        <v>343</v>
      </c>
      <c r="F158" s="113" t="n">
        <v>2008.48</v>
      </c>
      <c r="G158" s="114" t="n">
        <v>0</v>
      </c>
      <c r="H158" s="113"/>
      <c r="I158" s="115"/>
      <c r="J158" s="113"/>
      <c r="K158" s="114" t="n">
        <v>1004.24</v>
      </c>
      <c r="L158" s="118" t="s">
        <v>113</v>
      </c>
      <c r="M158" s="132" t="s">
        <v>25</v>
      </c>
      <c r="N158" s="122"/>
      <c r="O158" s="114"/>
      <c r="P158" s="113"/>
      <c r="Q158" s="114"/>
      <c r="R158" s="115" t="n">
        <f aca="false">+F158+I158-K158-P158-N158</f>
        <v>1004.24</v>
      </c>
      <c r="S158" s="121" t="n">
        <f aca="false">+G158+H158-J158-Q158</f>
        <v>0</v>
      </c>
      <c r="T158" s="90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</row>
    <row r="159" s="35" customFormat="true" ht="36.75" hidden="false" customHeight="true" outlineLevel="0" collapsed="false">
      <c r="B159" s="26" t="n">
        <f aca="false">B158+1</f>
        <v>76</v>
      </c>
      <c r="C159" s="146" t="s">
        <v>344</v>
      </c>
      <c r="D159" s="61"/>
      <c r="E159" s="147" t="s">
        <v>345</v>
      </c>
      <c r="F159" s="148" t="n">
        <v>2679.66</v>
      </c>
      <c r="G159" s="149" t="n">
        <v>0</v>
      </c>
      <c r="H159" s="148"/>
      <c r="I159" s="150"/>
      <c r="J159" s="148"/>
      <c r="K159" s="149" t="n">
        <v>893.22</v>
      </c>
      <c r="L159" s="151" t="s">
        <v>28</v>
      </c>
      <c r="M159" s="152" t="s">
        <v>22</v>
      </c>
      <c r="N159" s="153"/>
      <c r="O159" s="149"/>
      <c r="P159" s="148"/>
      <c r="Q159" s="149"/>
      <c r="R159" s="115" t="n">
        <f aca="false">+F159+I159-K159-P159-N159</f>
        <v>1786.44</v>
      </c>
      <c r="S159" s="154" t="n">
        <f aca="false">+G159+H159-J159-Q159</f>
        <v>0</v>
      </c>
      <c r="T159" s="90"/>
      <c r="U159" s="83"/>
      <c r="V159" s="83"/>
      <c r="W159" s="83"/>
    </row>
    <row r="160" customFormat="false" ht="36.75" hidden="false" customHeight="false" outlineLevel="0" collapsed="false">
      <c r="A160" s="35"/>
      <c r="B160" s="87"/>
      <c r="C160" s="75"/>
      <c r="D160" s="155"/>
      <c r="E160" s="75" t="s">
        <v>346</v>
      </c>
      <c r="F160" s="156" t="n">
        <f aca="false">SUM(F84:F159)</f>
        <v>155306.59</v>
      </c>
      <c r="G160" s="156" t="n">
        <f aca="false">SUM(G84:G159)</f>
        <v>0</v>
      </c>
      <c r="H160" s="156" t="n">
        <f aca="false">SUM(H84:H159)</f>
        <v>0</v>
      </c>
      <c r="I160" s="156" t="n">
        <f aca="false">SUM(I84:I159)</f>
        <v>5932.2</v>
      </c>
      <c r="J160" s="156" t="n">
        <f aca="false">SUM(J84:J159)</f>
        <v>0</v>
      </c>
      <c r="K160" s="156" t="n">
        <f aca="false">SUM(K84:K159)</f>
        <v>57625.44</v>
      </c>
      <c r="L160" s="5"/>
      <c r="N160" s="156" t="n">
        <f aca="false">SUM(N84:N159)</f>
        <v>0</v>
      </c>
      <c r="O160" s="156" t="n">
        <f aca="false">SUM(O84:O159)</f>
        <v>0</v>
      </c>
      <c r="P160" s="156" t="n">
        <f aca="false">SUM(P84:P159)</f>
        <v>0</v>
      </c>
      <c r="Q160" s="156" t="n">
        <f aca="false">SUM(Q84:Q159)</f>
        <v>0</v>
      </c>
      <c r="R160" s="156" t="n">
        <f aca="false">SUM(R84:R159)</f>
        <v>103613.35</v>
      </c>
      <c r="S160" s="157" t="n">
        <f aca="false">SUM(S84:S159)</f>
        <v>0</v>
      </c>
      <c r="T160" s="43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</row>
    <row r="161" customFormat="false" ht="36.75" hidden="false" customHeight="false" outlineLevel="0" collapsed="false">
      <c r="A161" s="35"/>
      <c r="B161" s="84"/>
      <c r="C161" s="85" t="s">
        <v>186</v>
      </c>
      <c r="D161" s="86"/>
      <c r="E161" s="75"/>
      <c r="F161" s="85"/>
      <c r="G161" s="75"/>
      <c r="H161" s="75"/>
      <c r="I161" s="75"/>
      <c r="J161" s="75"/>
      <c r="K161" s="75"/>
      <c r="L161" s="87"/>
      <c r="M161" s="75"/>
      <c r="N161" s="75"/>
      <c r="O161" s="88"/>
      <c r="P161" s="88"/>
      <c r="Q161" s="75"/>
      <c r="R161" s="158" t="str">
        <f aca="false">C161</f>
        <v>TIENDAS</v>
      </c>
      <c r="S161" s="158"/>
      <c r="T161" s="43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</row>
    <row r="162" customFormat="false" ht="36.75" hidden="false" customHeight="true" outlineLevel="0" collapsed="false">
      <c r="A162" s="35"/>
      <c r="B162" s="84"/>
      <c r="C162" s="89" t="s">
        <v>3</v>
      </c>
      <c r="D162" s="91"/>
      <c r="E162" s="92"/>
      <c r="F162" s="92"/>
      <c r="G162" s="92"/>
      <c r="H162" s="92"/>
      <c r="I162" s="92"/>
      <c r="J162" s="92"/>
      <c r="K162" s="92"/>
      <c r="L162" s="84"/>
      <c r="M162" s="92"/>
      <c r="N162" s="27"/>
      <c r="O162" s="27"/>
      <c r="P162" s="94" t="s">
        <v>4</v>
      </c>
      <c r="Q162" s="94"/>
      <c r="R162" s="92"/>
      <c r="S162" s="92"/>
      <c r="T162" s="43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</row>
    <row r="163" customFormat="false" ht="36.75" hidden="false" customHeight="false" outlineLevel="0" collapsed="false">
      <c r="A163" s="35"/>
      <c r="B163" s="95" t="s">
        <v>5</v>
      </c>
      <c r="C163" s="96" t="s">
        <v>6</v>
      </c>
      <c r="D163" s="97"/>
      <c r="E163" s="98" t="s">
        <v>7</v>
      </c>
      <c r="F163" s="99" t="str">
        <f aca="false">F6</f>
        <v>SALDO OTUBRE 2017</v>
      </c>
      <c r="G163" s="100"/>
      <c r="H163" s="96" t="s">
        <v>9</v>
      </c>
      <c r="I163" s="96"/>
      <c r="J163" s="96" t="s">
        <v>10</v>
      </c>
      <c r="K163" s="96"/>
      <c r="L163" s="96"/>
      <c r="M163" s="96"/>
      <c r="N163" s="27"/>
      <c r="O163" s="27"/>
      <c r="P163" s="94"/>
      <c r="Q163" s="94"/>
      <c r="R163" s="96" t="str">
        <f aca="false">R6</f>
        <v>SALDO NOVIEMBRE 2017</v>
      </c>
      <c r="S163" s="96"/>
      <c r="T163" s="43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</row>
    <row r="164" customFormat="false" ht="36.75" hidden="false" customHeight="false" outlineLevel="0" collapsed="false">
      <c r="A164" s="35"/>
      <c r="B164" s="159"/>
      <c r="C164" s="96"/>
      <c r="D164" s="97"/>
      <c r="E164" s="102"/>
      <c r="F164" s="103" t="s">
        <v>12</v>
      </c>
      <c r="G164" s="104" t="s">
        <v>13</v>
      </c>
      <c r="H164" s="103" t="s">
        <v>13</v>
      </c>
      <c r="I164" s="104" t="s">
        <v>12</v>
      </c>
      <c r="J164" s="103" t="s">
        <v>13</v>
      </c>
      <c r="K164" s="104" t="s">
        <v>12</v>
      </c>
      <c r="L164" s="160" t="s">
        <v>14</v>
      </c>
      <c r="M164" s="104" t="s">
        <v>15</v>
      </c>
      <c r="N164" s="108" t="s">
        <v>16</v>
      </c>
      <c r="O164" s="109" t="s">
        <v>13</v>
      </c>
      <c r="P164" s="110" t="s">
        <v>12</v>
      </c>
      <c r="Q164" s="104" t="s">
        <v>13</v>
      </c>
      <c r="R164" s="96" t="s">
        <v>12</v>
      </c>
      <c r="S164" s="111" t="s">
        <v>13</v>
      </c>
      <c r="T164" s="43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</row>
    <row r="165" customFormat="false" ht="36.75" hidden="false" customHeight="false" outlineLevel="0" collapsed="false">
      <c r="A165" s="35"/>
      <c r="B165" s="161"/>
      <c r="C165" s="162"/>
      <c r="D165" s="163"/>
      <c r="E165" s="162" t="s">
        <v>347</v>
      </c>
      <c r="F165" s="157" t="n">
        <f aca="false">F160</f>
        <v>155306.59</v>
      </c>
      <c r="G165" s="164" t="n">
        <v>0</v>
      </c>
      <c r="H165" s="157" t="n">
        <f aca="false">H160</f>
        <v>0</v>
      </c>
      <c r="I165" s="164" t="n">
        <f aca="false">I160</f>
        <v>5932.2</v>
      </c>
      <c r="J165" s="165" t="n">
        <f aca="false">J160</f>
        <v>0</v>
      </c>
      <c r="K165" s="165" t="n">
        <f aca="false">K160</f>
        <v>57625.44</v>
      </c>
      <c r="L165" s="166"/>
      <c r="M165" s="166"/>
      <c r="N165" s="167" t="n">
        <f aca="false">N160</f>
        <v>0</v>
      </c>
      <c r="O165" s="168" t="n">
        <f aca="false">O160</f>
        <v>0</v>
      </c>
      <c r="P165" s="157" t="n">
        <f aca="false">P160</f>
        <v>0</v>
      </c>
      <c r="Q165" s="164" t="n">
        <f aca="false">Q160</f>
        <v>0</v>
      </c>
      <c r="R165" s="157" t="n">
        <f aca="false">R160</f>
        <v>103613.35</v>
      </c>
      <c r="S165" s="157" t="n">
        <f aca="false">S160</f>
        <v>0</v>
      </c>
      <c r="T165" s="43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</row>
    <row r="166" customFormat="false" ht="36" hidden="false" customHeight="false" outlineLevel="0" collapsed="false">
      <c r="A166" s="35" t="n">
        <v>845.76</v>
      </c>
      <c r="B166" s="26" t="n">
        <f aca="false">B159+1</f>
        <v>77</v>
      </c>
      <c r="C166" s="169" t="s">
        <v>348</v>
      </c>
      <c r="D166" s="61"/>
      <c r="E166" s="170" t="s">
        <v>349</v>
      </c>
      <c r="F166" s="113" t="n">
        <v>2537.28</v>
      </c>
      <c r="G166" s="114" t="n">
        <v>0</v>
      </c>
      <c r="H166" s="171"/>
      <c r="I166" s="172"/>
      <c r="J166" s="116"/>
      <c r="K166" s="117"/>
      <c r="L166" s="173"/>
      <c r="M166" s="174"/>
      <c r="N166" s="120"/>
      <c r="O166" s="117"/>
      <c r="P166" s="116"/>
      <c r="Q166" s="117"/>
      <c r="R166" s="115" t="n">
        <f aca="false">+F166+I166-K166-P166-N166</f>
        <v>2537.28</v>
      </c>
      <c r="S166" s="175" t="n">
        <f aca="false">+G166+H166-J166-Q166</f>
        <v>0</v>
      </c>
      <c r="T166" s="43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</row>
    <row r="167" customFormat="false" ht="36" hidden="false" customHeight="false" outlineLevel="0" collapsed="false">
      <c r="A167" s="35"/>
      <c r="B167" s="26" t="n">
        <f aca="false">B166+1</f>
        <v>78</v>
      </c>
      <c r="C167" s="25" t="s">
        <v>350</v>
      </c>
      <c r="D167" s="61"/>
      <c r="E167" s="112" t="s">
        <v>351</v>
      </c>
      <c r="F167" s="113" t="n">
        <v>2481.36</v>
      </c>
      <c r="G167" s="114" t="n">
        <v>0</v>
      </c>
      <c r="H167" s="113"/>
      <c r="I167" s="114"/>
      <c r="J167" s="113"/>
      <c r="K167" s="114" t="n">
        <v>1240.68</v>
      </c>
      <c r="L167" s="118" t="s">
        <v>113</v>
      </c>
      <c r="M167" s="132" t="s">
        <v>25</v>
      </c>
      <c r="N167" s="122"/>
      <c r="O167" s="114"/>
      <c r="P167" s="113"/>
      <c r="Q167" s="114"/>
      <c r="R167" s="115" t="n">
        <f aca="false">+F167+I167-K167-P167-N167</f>
        <v>1240.68</v>
      </c>
      <c r="S167" s="121" t="n">
        <f aca="false">+G167+H167-J167-Q167</f>
        <v>0</v>
      </c>
      <c r="T167" s="43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</row>
    <row r="168" customFormat="false" ht="36" hidden="false" customHeight="false" outlineLevel="0" collapsed="false">
      <c r="A168" s="35" t="n">
        <v>1240.68</v>
      </c>
      <c r="B168" s="26" t="n">
        <f aca="false">B167+1</f>
        <v>79</v>
      </c>
      <c r="C168" s="25" t="s">
        <v>352</v>
      </c>
      <c r="D168" s="39"/>
      <c r="E168" s="112" t="s">
        <v>353</v>
      </c>
      <c r="F168" s="171" t="n">
        <v>2481.36</v>
      </c>
      <c r="G168" s="172" t="n">
        <v>0</v>
      </c>
      <c r="H168" s="113"/>
      <c r="I168" s="114"/>
      <c r="J168" s="113"/>
      <c r="K168" s="114" t="n">
        <v>1240.68</v>
      </c>
      <c r="L168" s="118" t="s">
        <v>41</v>
      </c>
      <c r="M168" s="132" t="s">
        <v>25</v>
      </c>
      <c r="N168" s="113"/>
      <c r="O168" s="114"/>
      <c r="P168" s="113"/>
      <c r="Q168" s="114"/>
      <c r="R168" s="115" t="n">
        <f aca="false">+F168+I168-K168-P168-N168</f>
        <v>1240.68</v>
      </c>
      <c r="S168" s="121" t="n">
        <f aca="false">+G168+H168-J168-Q168</f>
        <v>0</v>
      </c>
      <c r="T168" s="43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</row>
    <row r="169" customFormat="false" ht="36" hidden="false" customHeight="false" outlineLevel="0" collapsed="false">
      <c r="A169" s="35" t="n">
        <v>1240.68</v>
      </c>
      <c r="B169" s="26" t="n">
        <f aca="false">B168+1</f>
        <v>80</v>
      </c>
      <c r="C169" s="25" t="s">
        <v>354</v>
      </c>
      <c r="D169" s="39"/>
      <c r="E169" s="112" t="s">
        <v>355</v>
      </c>
      <c r="F169" s="113" t="n">
        <v>2481.36</v>
      </c>
      <c r="G169" s="114" t="n">
        <v>0</v>
      </c>
      <c r="H169" s="113"/>
      <c r="I169" s="114"/>
      <c r="J169" s="113"/>
      <c r="K169" s="114" t="n">
        <v>1240.68</v>
      </c>
      <c r="L169" s="118" t="s">
        <v>41</v>
      </c>
      <c r="M169" s="132" t="s">
        <v>25</v>
      </c>
      <c r="N169" s="122"/>
      <c r="O169" s="114"/>
      <c r="P169" s="113"/>
      <c r="Q169" s="114"/>
      <c r="R169" s="115" t="n">
        <f aca="false">+F169+I169-K169-P169-N169</f>
        <v>1240.68</v>
      </c>
      <c r="S169" s="121" t="n">
        <f aca="false">+G169+H169-J169-Q169</f>
        <v>0</v>
      </c>
      <c r="T169" s="43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</row>
    <row r="170" customFormat="false" ht="36" hidden="false" customHeight="false" outlineLevel="0" collapsed="false">
      <c r="A170" s="35"/>
      <c r="B170" s="26" t="n">
        <f aca="false">B169+1</f>
        <v>81</v>
      </c>
      <c r="C170" s="25" t="s">
        <v>356</v>
      </c>
      <c r="D170" s="39"/>
      <c r="E170" s="112" t="s">
        <v>357</v>
      </c>
      <c r="F170" s="113" t="n">
        <v>1805.08</v>
      </c>
      <c r="G170" s="114" t="n">
        <v>0</v>
      </c>
      <c r="H170" s="113"/>
      <c r="I170" s="114"/>
      <c r="J170" s="113"/>
      <c r="K170" s="114" t="n">
        <v>902.54</v>
      </c>
      <c r="L170" s="118" t="s">
        <v>41</v>
      </c>
      <c r="M170" s="132" t="s">
        <v>25</v>
      </c>
      <c r="N170" s="122"/>
      <c r="O170" s="114"/>
      <c r="P170" s="113"/>
      <c r="Q170" s="114"/>
      <c r="R170" s="115" t="n">
        <f aca="false">+F170+I170-K170-P170-N170</f>
        <v>902.539999999998</v>
      </c>
      <c r="S170" s="121" t="n">
        <f aca="false">+G170+H170-J170-Q170</f>
        <v>0</v>
      </c>
      <c r="T170" s="43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</row>
    <row r="171" customFormat="false" ht="36" hidden="false" customHeight="false" outlineLevel="0" collapsed="false">
      <c r="A171" s="35"/>
      <c r="B171" s="26" t="n">
        <f aca="false">B170+1</f>
        <v>82</v>
      </c>
      <c r="C171" s="25" t="s">
        <v>358</v>
      </c>
      <c r="D171" s="61"/>
      <c r="E171" s="112" t="s">
        <v>359</v>
      </c>
      <c r="F171" s="113" t="n">
        <v>2979.66</v>
      </c>
      <c r="G171" s="114" t="n">
        <v>0</v>
      </c>
      <c r="H171" s="113"/>
      <c r="I171" s="114"/>
      <c r="J171" s="113"/>
      <c r="K171" s="114" t="n">
        <v>993.22</v>
      </c>
      <c r="L171" s="118" t="s">
        <v>85</v>
      </c>
      <c r="M171" s="132" t="s">
        <v>22</v>
      </c>
      <c r="N171" s="122"/>
      <c r="O171" s="114"/>
      <c r="P171" s="113"/>
      <c r="Q171" s="114"/>
      <c r="R171" s="115" t="n">
        <f aca="false">+F171+I171-K171-P171-N171</f>
        <v>1986.44</v>
      </c>
      <c r="S171" s="121" t="n">
        <f aca="false">+G171+H171-J171-Q171</f>
        <v>0</v>
      </c>
      <c r="T171" s="43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</row>
    <row r="172" customFormat="false" ht="36" hidden="false" customHeight="false" outlineLevel="0" collapsed="false">
      <c r="A172" s="35"/>
      <c r="B172" s="26" t="n">
        <f aca="false">B171+1</f>
        <v>83</v>
      </c>
      <c r="C172" s="25" t="s">
        <v>360</v>
      </c>
      <c r="D172" s="61"/>
      <c r="E172" s="112" t="s">
        <v>361</v>
      </c>
      <c r="F172" s="113" t="n">
        <v>2481.36</v>
      </c>
      <c r="G172" s="114" t="n">
        <v>0</v>
      </c>
      <c r="H172" s="113"/>
      <c r="I172" s="114"/>
      <c r="J172" s="113"/>
      <c r="K172" s="114" t="n">
        <v>1240.68</v>
      </c>
      <c r="L172" s="118" t="s">
        <v>283</v>
      </c>
      <c r="M172" s="132" t="s">
        <v>25</v>
      </c>
      <c r="N172" s="122"/>
      <c r="O172" s="114"/>
      <c r="P172" s="113"/>
      <c r="Q172" s="114"/>
      <c r="R172" s="115" t="n">
        <f aca="false">+F172+I172-K172-P172-N172</f>
        <v>1240.68</v>
      </c>
      <c r="S172" s="121" t="n">
        <f aca="false">+G172+H172-J172-Q172</f>
        <v>0</v>
      </c>
      <c r="T172" s="43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</row>
    <row r="173" customFormat="false" ht="36" hidden="false" customHeight="false" outlineLevel="0" collapsed="false">
      <c r="A173" s="35"/>
      <c r="B173" s="26" t="n">
        <f aca="false">B172+1</f>
        <v>84</v>
      </c>
      <c r="C173" s="25" t="s">
        <v>362</v>
      </c>
      <c r="D173" s="61"/>
      <c r="E173" s="112" t="s">
        <v>363</v>
      </c>
      <c r="F173" s="113" t="n">
        <v>2481.36</v>
      </c>
      <c r="G173" s="114" t="n">
        <v>0</v>
      </c>
      <c r="H173" s="113"/>
      <c r="I173" s="114"/>
      <c r="J173" s="113"/>
      <c r="K173" s="114" t="n">
        <v>1240.68</v>
      </c>
      <c r="L173" s="118" t="s">
        <v>73</v>
      </c>
      <c r="M173" s="132" t="s">
        <v>25</v>
      </c>
      <c r="N173" s="122"/>
      <c r="O173" s="114"/>
      <c r="P173" s="113"/>
      <c r="Q173" s="114"/>
      <c r="R173" s="115" t="n">
        <f aca="false">+F173+I173-K173-P173-N173</f>
        <v>1240.68</v>
      </c>
      <c r="S173" s="121" t="n">
        <f aca="false">+G173+H173-J173-Q173</f>
        <v>0</v>
      </c>
      <c r="T173" s="43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</row>
    <row r="174" customFormat="false" ht="36" hidden="false" customHeight="false" outlineLevel="0" collapsed="false">
      <c r="A174" s="35"/>
      <c r="B174" s="26" t="n">
        <f aca="false">B173+1</f>
        <v>85</v>
      </c>
      <c r="C174" s="25" t="s">
        <v>364</v>
      </c>
      <c r="D174" s="39"/>
      <c r="E174" s="112" t="s">
        <v>365</v>
      </c>
      <c r="F174" s="113" t="n">
        <v>2481.36</v>
      </c>
      <c r="G174" s="114" t="n">
        <v>0</v>
      </c>
      <c r="H174" s="113"/>
      <c r="I174" s="114"/>
      <c r="J174" s="113"/>
      <c r="K174" s="114" t="n">
        <v>1240.68</v>
      </c>
      <c r="L174" s="118" t="s">
        <v>113</v>
      </c>
      <c r="M174" s="132" t="s">
        <v>25</v>
      </c>
      <c r="N174" s="122"/>
      <c r="O174" s="114"/>
      <c r="P174" s="113"/>
      <c r="Q174" s="114"/>
      <c r="R174" s="115" t="n">
        <f aca="false">+F174+I174-K174-P174-N174</f>
        <v>1240.68</v>
      </c>
      <c r="S174" s="121" t="n">
        <f aca="false">+G174+H174-J174-Q174</f>
        <v>0</v>
      </c>
      <c r="T174" s="43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</row>
    <row r="175" customFormat="false" ht="36" hidden="false" customHeight="false" outlineLevel="0" collapsed="false">
      <c r="A175" s="35"/>
      <c r="B175" s="26" t="n">
        <f aca="false">B174+1</f>
        <v>86</v>
      </c>
      <c r="C175" s="25" t="s">
        <v>366</v>
      </c>
      <c r="D175" s="39"/>
      <c r="E175" s="112" t="s">
        <v>367</v>
      </c>
      <c r="F175" s="113" t="n">
        <v>4019.49</v>
      </c>
      <c r="G175" s="114" t="n">
        <v>0</v>
      </c>
      <c r="H175" s="113"/>
      <c r="I175" s="114"/>
      <c r="J175" s="113"/>
      <c r="K175" s="114" t="n">
        <v>1339.83</v>
      </c>
      <c r="L175" s="118" t="s">
        <v>41</v>
      </c>
      <c r="M175" s="132" t="s">
        <v>22</v>
      </c>
      <c r="N175" s="122"/>
      <c r="O175" s="114"/>
      <c r="P175" s="113"/>
      <c r="Q175" s="114"/>
      <c r="R175" s="115" t="n">
        <f aca="false">+F175+I175-K175-P175-N175</f>
        <v>2679.66</v>
      </c>
      <c r="S175" s="121" t="n">
        <f aca="false">+G175+H175-J175-Q175</f>
        <v>0</v>
      </c>
      <c r="T175" s="43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</row>
    <row r="176" customFormat="false" ht="36" hidden="false" customHeight="false" outlineLevel="0" collapsed="false">
      <c r="A176" s="35"/>
      <c r="B176" s="26" t="n">
        <f aca="false">B175+1</f>
        <v>87</v>
      </c>
      <c r="C176" s="25" t="s">
        <v>368</v>
      </c>
      <c r="D176" s="39"/>
      <c r="E176" s="112" t="s">
        <v>369</v>
      </c>
      <c r="F176" s="113" t="n">
        <v>2594.92</v>
      </c>
      <c r="G176" s="114" t="n">
        <v>0</v>
      </c>
      <c r="H176" s="113"/>
      <c r="I176" s="114"/>
      <c r="J176" s="113"/>
      <c r="K176" s="114" t="n">
        <v>1297.46</v>
      </c>
      <c r="L176" s="118" t="s">
        <v>168</v>
      </c>
      <c r="M176" s="132" t="s">
        <v>74</v>
      </c>
      <c r="N176" s="122"/>
      <c r="O176" s="114"/>
      <c r="P176" s="113"/>
      <c r="Q176" s="114"/>
      <c r="R176" s="115" t="n">
        <f aca="false">+F176+I176-K176-P176-N176</f>
        <v>1297.46</v>
      </c>
      <c r="S176" s="121" t="n">
        <f aca="false">+G176+H176-J176-Q176</f>
        <v>0</v>
      </c>
      <c r="T176" s="43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</row>
    <row r="177" customFormat="false" ht="36" hidden="false" customHeight="false" outlineLevel="0" collapsed="false">
      <c r="A177" s="35" t="n">
        <v>1511.86</v>
      </c>
      <c r="B177" s="26" t="n">
        <f aca="false">B176+1</f>
        <v>88</v>
      </c>
      <c r="C177" s="25" t="s">
        <v>370</v>
      </c>
      <c r="D177" s="61"/>
      <c r="E177" s="112" t="s">
        <v>371</v>
      </c>
      <c r="F177" s="113" t="n">
        <v>3023.72</v>
      </c>
      <c r="G177" s="114" t="n">
        <v>0</v>
      </c>
      <c r="H177" s="113"/>
      <c r="I177" s="114"/>
      <c r="J177" s="113"/>
      <c r="K177" s="114" t="n">
        <v>1511.86</v>
      </c>
      <c r="L177" s="118" t="s">
        <v>113</v>
      </c>
      <c r="M177" s="132" t="s">
        <v>25</v>
      </c>
      <c r="N177" s="122"/>
      <c r="O177" s="114"/>
      <c r="P177" s="113"/>
      <c r="Q177" s="114"/>
      <c r="R177" s="115" t="n">
        <f aca="false">+F177+I177-K177-P177-N177</f>
        <v>1511.86</v>
      </c>
      <c r="S177" s="121" t="n">
        <f aca="false">+G177+H177-J177-Q177</f>
        <v>0</v>
      </c>
      <c r="T177" s="43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</row>
    <row r="178" customFormat="false" ht="36" hidden="false" customHeight="false" outlineLevel="0" collapsed="false">
      <c r="A178" s="35"/>
      <c r="B178" s="26" t="n">
        <f aca="false">B177+1</f>
        <v>89</v>
      </c>
      <c r="C178" s="25" t="s">
        <v>372</v>
      </c>
      <c r="D178" s="61"/>
      <c r="E178" s="112" t="s">
        <v>373</v>
      </c>
      <c r="F178" s="113" t="n">
        <v>2594.92</v>
      </c>
      <c r="G178" s="114" t="n">
        <v>0</v>
      </c>
      <c r="H178" s="113"/>
      <c r="I178" s="114"/>
      <c r="J178" s="113"/>
      <c r="K178" s="114" t="n">
        <v>1297.46</v>
      </c>
      <c r="L178" s="173" t="s">
        <v>374</v>
      </c>
      <c r="M178" s="132" t="s">
        <v>25</v>
      </c>
      <c r="N178" s="122"/>
      <c r="O178" s="114"/>
      <c r="P178" s="113"/>
      <c r="Q178" s="114"/>
      <c r="R178" s="115" t="n">
        <f aca="false">+F178+I178-K178-P178-N178</f>
        <v>1297.46</v>
      </c>
      <c r="S178" s="121" t="n">
        <f aca="false">+G178+H178-J178-Q178</f>
        <v>0</v>
      </c>
      <c r="T178" s="43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</row>
    <row r="179" customFormat="false" ht="36" hidden="false" customHeight="false" outlineLevel="0" collapsed="false">
      <c r="A179" s="35"/>
      <c r="B179" s="26" t="n">
        <f aca="false">B178+1</f>
        <v>90</v>
      </c>
      <c r="C179" s="25" t="s">
        <v>375</v>
      </c>
      <c r="D179" s="61"/>
      <c r="E179" s="112" t="s">
        <v>376</v>
      </c>
      <c r="F179" s="113" t="n">
        <v>4093.23</v>
      </c>
      <c r="G179" s="114" t="n">
        <v>0</v>
      </c>
      <c r="H179" s="113"/>
      <c r="I179" s="114"/>
      <c r="J179" s="113"/>
      <c r="K179" s="114" t="n">
        <v>1364.41</v>
      </c>
      <c r="L179" s="118" t="s">
        <v>41</v>
      </c>
      <c r="M179" s="132" t="s">
        <v>22</v>
      </c>
      <c r="N179" s="122"/>
      <c r="O179" s="114"/>
      <c r="P179" s="113"/>
      <c r="Q179" s="114"/>
      <c r="R179" s="115" t="n">
        <f aca="false">+F179+I179-K179-P179-N179</f>
        <v>2728.82</v>
      </c>
      <c r="S179" s="121" t="n">
        <f aca="false">+G179+H179-J179-Q179</f>
        <v>0</v>
      </c>
      <c r="T179" s="43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</row>
    <row r="180" customFormat="false" ht="36" hidden="false" customHeight="false" outlineLevel="0" collapsed="false">
      <c r="A180" s="35" t="n">
        <v>1364.41</v>
      </c>
      <c r="B180" s="26" t="n">
        <f aca="false">B179+1</f>
        <v>91</v>
      </c>
      <c r="C180" s="25" t="s">
        <v>377</v>
      </c>
      <c r="D180" s="61"/>
      <c r="E180" s="112" t="s">
        <v>378</v>
      </c>
      <c r="F180" s="113" t="n">
        <v>2728.82</v>
      </c>
      <c r="G180" s="114" t="n">
        <v>0</v>
      </c>
      <c r="H180" s="113"/>
      <c r="I180" s="114"/>
      <c r="J180" s="113"/>
      <c r="K180" s="114" t="n">
        <v>1364.41</v>
      </c>
      <c r="L180" s="118" t="s">
        <v>113</v>
      </c>
      <c r="M180" s="132" t="s">
        <v>25</v>
      </c>
      <c r="N180" s="122"/>
      <c r="O180" s="114"/>
      <c r="P180" s="113"/>
      <c r="Q180" s="114"/>
      <c r="R180" s="115" t="n">
        <f aca="false">+F180+I180-K180-P180-N180</f>
        <v>1364.41</v>
      </c>
      <c r="S180" s="121" t="n">
        <f aca="false">+G180+H180-J180-Q180</f>
        <v>0</v>
      </c>
      <c r="T180" s="43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</row>
    <row r="181" customFormat="false" ht="36" hidden="false" customHeight="false" outlineLevel="0" collapsed="false">
      <c r="A181" s="35" t="n">
        <v>1365.25</v>
      </c>
      <c r="B181" s="26" t="n">
        <f aca="false">B180+1</f>
        <v>92</v>
      </c>
      <c r="C181" s="25" t="s">
        <v>379</v>
      </c>
      <c r="D181" s="61"/>
      <c r="E181" s="112" t="s">
        <v>380</v>
      </c>
      <c r="F181" s="113" t="n">
        <v>2730.5</v>
      </c>
      <c r="G181" s="114" t="n">
        <v>0</v>
      </c>
      <c r="H181" s="113"/>
      <c r="I181" s="114"/>
      <c r="J181" s="113"/>
      <c r="K181" s="114" t="n">
        <v>1365.25</v>
      </c>
      <c r="L181" s="118" t="s">
        <v>41</v>
      </c>
      <c r="M181" s="132" t="s">
        <v>25</v>
      </c>
      <c r="N181" s="122"/>
      <c r="O181" s="114"/>
      <c r="P181" s="113"/>
      <c r="Q181" s="114"/>
      <c r="R181" s="115" t="n">
        <f aca="false">+F181+I181-K181-P181-N181</f>
        <v>1365.25</v>
      </c>
      <c r="S181" s="121" t="n">
        <f aca="false">+G181+H181-J181-Q181</f>
        <v>0</v>
      </c>
      <c r="T181" s="43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</row>
    <row r="182" customFormat="false" ht="36" hidden="false" customHeight="false" outlineLevel="0" collapsed="false">
      <c r="A182" s="35" t="n">
        <v>1366.1</v>
      </c>
      <c r="B182" s="26" t="n">
        <f aca="false">B181+1</f>
        <v>93</v>
      </c>
      <c r="C182" s="25" t="s">
        <v>381</v>
      </c>
      <c r="D182" s="61"/>
      <c r="E182" s="112" t="s">
        <v>382</v>
      </c>
      <c r="F182" s="113" t="n">
        <v>2732.2</v>
      </c>
      <c r="G182" s="114" t="n">
        <v>0</v>
      </c>
      <c r="H182" s="113"/>
      <c r="I182" s="114"/>
      <c r="J182" s="113"/>
      <c r="K182" s="114" t="n">
        <v>1366.1</v>
      </c>
      <c r="L182" s="118" t="s">
        <v>41</v>
      </c>
      <c r="M182" s="132" t="s">
        <v>25</v>
      </c>
      <c r="N182" s="122"/>
      <c r="O182" s="114"/>
      <c r="P182" s="113"/>
      <c r="Q182" s="114"/>
      <c r="R182" s="115" t="n">
        <f aca="false">+F182+I182-K182-P182-N182</f>
        <v>1366.1</v>
      </c>
      <c r="S182" s="121" t="n">
        <f aca="false">+G182+H182-J182-Q182</f>
        <v>0</v>
      </c>
      <c r="T182" s="43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</row>
    <row r="183" s="56" customFormat="true" ht="36" hidden="false" customHeight="false" outlineLevel="0" collapsed="false">
      <c r="A183" s="55"/>
      <c r="B183" s="26" t="n">
        <f aca="false">B182+1</f>
        <v>94</v>
      </c>
      <c r="C183" s="25" t="s">
        <v>383</v>
      </c>
      <c r="D183" s="39"/>
      <c r="E183" s="112" t="s">
        <v>384</v>
      </c>
      <c r="F183" s="113" t="n">
        <v>12906.78</v>
      </c>
      <c r="G183" s="114" t="n">
        <v>0</v>
      </c>
      <c r="H183" s="113"/>
      <c r="I183" s="114"/>
      <c r="J183" s="113"/>
      <c r="K183" s="114" t="n">
        <v>6453.39</v>
      </c>
      <c r="L183" s="118" t="s">
        <v>70</v>
      </c>
      <c r="M183" s="132" t="s">
        <v>25</v>
      </c>
      <c r="N183" s="122"/>
      <c r="O183" s="114"/>
      <c r="P183" s="113"/>
      <c r="Q183" s="114"/>
      <c r="R183" s="115" t="n">
        <f aca="false">+F183+I183-K183-P183-N183</f>
        <v>6453.39</v>
      </c>
      <c r="S183" s="121" t="n">
        <f aca="false">+G183+H183-J183-Q183</f>
        <v>0</v>
      </c>
      <c r="T183" s="43"/>
      <c r="U183" s="43" t="n">
        <v>79679.07</v>
      </c>
      <c r="V183" s="35"/>
      <c r="W183" s="3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</row>
    <row r="184" customFormat="false" ht="36" hidden="false" customHeight="false" outlineLevel="0" collapsed="false">
      <c r="A184" s="35"/>
      <c r="B184" s="26" t="n">
        <f aca="false">B183+1</f>
        <v>95</v>
      </c>
      <c r="C184" s="25" t="s">
        <v>385</v>
      </c>
      <c r="D184" s="39"/>
      <c r="E184" s="112" t="s">
        <v>386</v>
      </c>
      <c r="F184" s="113" t="n">
        <v>3237.28</v>
      </c>
      <c r="G184" s="114" t="n">
        <v>0</v>
      </c>
      <c r="H184" s="113"/>
      <c r="I184" s="114"/>
      <c r="J184" s="113"/>
      <c r="K184" s="114"/>
      <c r="L184" s="118"/>
      <c r="M184" s="176" t="s">
        <v>58</v>
      </c>
      <c r="N184" s="145"/>
      <c r="O184" s="114"/>
      <c r="P184" s="113" t="n">
        <v>1618.64</v>
      </c>
      <c r="Q184" s="114"/>
      <c r="R184" s="115" t="n">
        <f aca="false">+F184+I184-K184-P184-N184</f>
        <v>1618.64</v>
      </c>
      <c r="S184" s="121" t="n">
        <f aca="false">+G184+H184-J184-Q184</f>
        <v>0</v>
      </c>
      <c r="T184" s="43"/>
      <c r="U184" s="35"/>
      <c r="V184" s="55"/>
      <c r="W184" s="5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</row>
    <row r="185" s="56" customFormat="true" ht="36" hidden="false" customHeight="false" outlineLevel="0" collapsed="false">
      <c r="A185" s="55" t="n">
        <v>3383.9</v>
      </c>
      <c r="B185" s="26" t="n">
        <f aca="false">B184+1</f>
        <v>96</v>
      </c>
      <c r="C185" s="25" t="s">
        <v>387</v>
      </c>
      <c r="D185" s="39"/>
      <c r="E185" s="112" t="s">
        <v>388</v>
      </c>
      <c r="F185" s="113" t="n">
        <v>6767.8</v>
      </c>
      <c r="G185" s="114" t="n">
        <v>0</v>
      </c>
      <c r="H185" s="113"/>
      <c r="I185" s="114"/>
      <c r="J185" s="113"/>
      <c r="K185" s="114"/>
      <c r="L185" s="118"/>
      <c r="M185" s="132"/>
      <c r="N185" s="122"/>
      <c r="O185" s="114"/>
      <c r="P185" s="113"/>
      <c r="Q185" s="114"/>
      <c r="R185" s="115" t="n">
        <f aca="false">+F185+I185-K185-P185-N185</f>
        <v>6767.8</v>
      </c>
      <c r="S185" s="121" t="n">
        <f aca="false">+G185+H185-J185-Q185</f>
        <v>0</v>
      </c>
      <c r="T185" s="57"/>
      <c r="U185" s="55"/>
      <c r="V185" s="35"/>
      <c r="W185" s="3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</row>
    <row r="186" customFormat="false" ht="36" hidden="false" customHeight="false" outlineLevel="0" collapsed="false">
      <c r="A186" s="35" t="n">
        <v>522.03</v>
      </c>
      <c r="B186" s="26" t="n">
        <f aca="false">B185+1</f>
        <v>97</v>
      </c>
      <c r="C186" s="25" t="s">
        <v>389</v>
      </c>
      <c r="D186" s="39"/>
      <c r="E186" s="177" t="s">
        <v>390</v>
      </c>
      <c r="F186" s="113" t="n">
        <v>1044.06</v>
      </c>
      <c r="G186" s="114" t="n">
        <v>0</v>
      </c>
      <c r="H186" s="113"/>
      <c r="I186" s="114"/>
      <c r="J186" s="113"/>
      <c r="K186" s="114" t="n">
        <v>522.03</v>
      </c>
      <c r="L186" s="118" t="s">
        <v>41</v>
      </c>
      <c r="M186" s="132" t="s">
        <v>25</v>
      </c>
      <c r="N186" s="122"/>
      <c r="O186" s="114"/>
      <c r="P186" s="113"/>
      <c r="Q186" s="114"/>
      <c r="R186" s="115" t="n">
        <f aca="false">+F186+I186-K186-P186-N186</f>
        <v>522.030000000005</v>
      </c>
      <c r="S186" s="121" t="n">
        <f aca="false">+G186+H186-J186-Q186</f>
        <v>0</v>
      </c>
      <c r="T186" s="43"/>
      <c r="U186" s="35"/>
      <c r="V186" s="55"/>
      <c r="W186" s="5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</row>
    <row r="187" customFormat="false" ht="36" hidden="false" customHeight="false" outlineLevel="0" collapsed="false">
      <c r="A187" s="35" t="n">
        <v>369.49</v>
      </c>
      <c r="B187" s="26" t="n">
        <f aca="false">B186+1</f>
        <v>98</v>
      </c>
      <c r="C187" s="25" t="s">
        <v>391</v>
      </c>
      <c r="D187" s="61"/>
      <c r="E187" s="177" t="s">
        <v>392</v>
      </c>
      <c r="F187" s="113" t="n">
        <v>738.980000000001</v>
      </c>
      <c r="G187" s="114" t="n">
        <v>0</v>
      </c>
      <c r="H187" s="113"/>
      <c r="I187" s="114"/>
      <c r="J187" s="113"/>
      <c r="K187" s="114" t="n">
        <f aca="false">369.49*2</f>
        <v>738.98</v>
      </c>
      <c r="L187" s="118" t="s">
        <v>89</v>
      </c>
      <c r="M187" s="132" t="s">
        <v>393</v>
      </c>
      <c r="N187" s="122"/>
      <c r="O187" s="114"/>
      <c r="P187" s="113"/>
      <c r="Q187" s="114"/>
      <c r="R187" s="115" t="n">
        <f aca="false">+F187+I187-K187-P187-N187</f>
        <v>0</v>
      </c>
      <c r="S187" s="121" t="n">
        <f aca="false">+G187+H187-J187-Q187</f>
        <v>0</v>
      </c>
      <c r="T187" s="57"/>
      <c r="U187" s="5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</row>
    <row r="188" customFormat="false" ht="36" hidden="false" customHeight="false" outlineLevel="0" collapsed="false">
      <c r="A188" s="35" t="n">
        <v>652.54</v>
      </c>
      <c r="B188" s="26" t="n">
        <f aca="false">B187+1</f>
        <v>99</v>
      </c>
      <c r="C188" s="25" t="s">
        <v>394</v>
      </c>
      <c r="D188" s="61"/>
      <c r="E188" s="177" t="s">
        <v>395</v>
      </c>
      <c r="F188" s="113" t="n">
        <v>1957.62</v>
      </c>
      <c r="G188" s="114" t="n">
        <v>0</v>
      </c>
      <c r="H188" s="113"/>
      <c r="I188" s="114"/>
      <c r="J188" s="113"/>
      <c r="K188" s="114" t="n">
        <v>652.54</v>
      </c>
      <c r="L188" s="118" t="s">
        <v>85</v>
      </c>
      <c r="M188" s="132" t="s">
        <v>22</v>
      </c>
      <c r="N188" s="122"/>
      <c r="O188" s="114"/>
      <c r="P188" s="113"/>
      <c r="Q188" s="114"/>
      <c r="R188" s="115" t="n">
        <f aca="false">+F188+I188-K188-P188-N188</f>
        <v>1305.08</v>
      </c>
      <c r="S188" s="121" t="n">
        <f aca="false">+G188+H188-J188-Q188</f>
        <v>0</v>
      </c>
      <c r="T188" s="43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</row>
    <row r="189" customFormat="false" ht="36" hidden="false" customHeight="false" outlineLevel="0" collapsed="false">
      <c r="A189" s="35" t="n">
        <v>461.86</v>
      </c>
      <c r="B189" s="26" t="n">
        <f aca="false">B188+1</f>
        <v>100</v>
      </c>
      <c r="C189" s="25" t="s">
        <v>396</v>
      </c>
      <c r="D189" s="61"/>
      <c r="E189" s="177" t="s">
        <v>397</v>
      </c>
      <c r="F189" s="113" t="n">
        <v>923.720000000001</v>
      </c>
      <c r="G189" s="114" t="n">
        <v>0</v>
      </c>
      <c r="H189" s="113"/>
      <c r="I189" s="114"/>
      <c r="J189" s="113"/>
      <c r="K189" s="114" t="n">
        <v>461.86</v>
      </c>
      <c r="L189" s="118" t="s">
        <v>89</v>
      </c>
      <c r="M189" s="132" t="s">
        <v>25</v>
      </c>
      <c r="N189" s="122"/>
      <c r="O189" s="114"/>
      <c r="P189" s="113"/>
      <c r="Q189" s="114"/>
      <c r="R189" s="115" t="n">
        <f aca="false">+F189+I189-K189-P189-N189</f>
        <v>461.860000000001</v>
      </c>
      <c r="S189" s="121" t="n">
        <f aca="false">+G189+H189-J189-Q189</f>
        <v>0</v>
      </c>
      <c r="T189" s="43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</row>
    <row r="190" customFormat="false" ht="33.75" hidden="false" customHeight="true" outlineLevel="0" collapsed="false">
      <c r="A190" s="35"/>
      <c r="B190" s="26" t="n">
        <f aca="false">B189+1</f>
        <v>101</v>
      </c>
      <c r="C190" s="25" t="s">
        <v>398</v>
      </c>
      <c r="D190" s="61"/>
      <c r="E190" s="112" t="s">
        <v>399</v>
      </c>
      <c r="F190" s="113" t="n">
        <v>932.2</v>
      </c>
      <c r="G190" s="114" t="n">
        <v>0</v>
      </c>
      <c r="H190" s="113"/>
      <c r="I190" s="114"/>
      <c r="J190" s="113"/>
      <c r="K190" s="114" t="n">
        <v>466.1</v>
      </c>
      <c r="L190" s="118" t="s">
        <v>21</v>
      </c>
      <c r="M190" s="178" t="s">
        <v>25</v>
      </c>
      <c r="N190" s="179"/>
      <c r="O190" s="114"/>
      <c r="P190" s="113"/>
      <c r="Q190" s="114"/>
      <c r="R190" s="115" t="n">
        <f aca="false">+F190+I190-K190-P190-N190</f>
        <v>466.1</v>
      </c>
      <c r="S190" s="121" t="n">
        <f aca="false">+G190+H190-J190-Q190</f>
        <v>0</v>
      </c>
      <c r="T190" s="43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</row>
    <row r="191" customFormat="false" ht="36" hidden="false" customHeight="false" outlineLevel="0" collapsed="false">
      <c r="A191" s="35"/>
      <c r="B191" s="26" t="n">
        <f aca="false">B190+1</f>
        <v>102</v>
      </c>
      <c r="C191" s="25" t="s">
        <v>400</v>
      </c>
      <c r="D191" s="61"/>
      <c r="E191" s="177" t="s">
        <v>401</v>
      </c>
      <c r="F191" s="113" t="n">
        <v>9433.88</v>
      </c>
      <c r="G191" s="114" t="n">
        <v>0</v>
      </c>
      <c r="H191" s="113"/>
      <c r="I191" s="114"/>
      <c r="J191" s="113"/>
      <c r="K191" s="114" t="n">
        <v>2358.47</v>
      </c>
      <c r="L191" s="180"/>
      <c r="M191" s="181"/>
      <c r="N191" s="182"/>
      <c r="O191" s="114"/>
      <c r="P191" s="113"/>
      <c r="Q191" s="114"/>
      <c r="R191" s="115" t="n">
        <f aca="false">+F191+I191-K191-P191-N191</f>
        <v>7075.41</v>
      </c>
      <c r="S191" s="121" t="n">
        <f aca="false">+G191+H191-J191-Q191</f>
        <v>0</v>
      </c>
      <c r="T191" s="43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</row>
    <row r="192" customFormat="false" ht="36.75" hidden="false" customHeight="false" outlineLevel="0" collapsed="false">
      <c r="A192" s="35"/>
      <c r="B192" s="26" t="n">
        <f aca="false">B191+1</f>
        <v>103</v>
      </c>
      <c r="C192" s="25" t="s">
        <v>402</v>
      </c>
      <c r="D192" s="61"/>
      <c r="E192" s="112" t="s">
        <v>403</v>
      </c>
      <c r="F192" s="113" t="n">
        <v>4237.28</v>
      </c>
      <c r="G192" s="114" t="n">
        <v>0</v>
      </c>
      <c r="H192" s="113"/>
      <c r="I192" s="114"/>
      <c r="J192" s="113"/>
      <c r="K192" s="114"/>
      <c r="L192" s="118"/>
      <c r="M192" s="183" t="s">
        <v>58</v>
      </c>
      <c r="N192" s="122"/>
      <c r="O192" s="114"/>
      <c r="P192" s="113" t="n">
        <v>2118.64</v>
      </c>
      <c r="Q192" s="114"/>
      <c r="R192" s="115" t="n">
        <f aca="false">+F192+I192-K192-P192-N192</f>
        <v>2118.64</v>
      </c>
      <c r="S192" s="121" t="n">
        <f aca="false">+G192+H192-J192-Q192</f>
        <v>0</v>
      </c>
      <c r="T192" s="43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</row>
    <row r="193" customFormat="false" ht="36.75" hidden="false" customHeight="false" outlineLevel="0" collapsed="false">
      <c r="A193" s="35"/>
      <c r="B193" s="87"/>
      <c r="C193" s="75"/>
      <c r="D193" s="86"/>
      <c r="E193" s="184" t="s">
        <v>185</v>
      </c>
      <c r="F193" s="157" t="n">
        <f aca="false">SUM(F165:F192)</f>
        <v>244214.17</v>
      </c>
      <c r="G193" s="157" t="n">
        <f aca="false">SUM(G165:G192)</f>
        <v>0</v>
      </c>
      <c r="H193" s="157" t="n">
        <f aca="false">SUM(H165:H192)</f>
        <v>0</v>
      </c>
      <c r="I193" s="157" t="n">
        <f aca="false">SUM(I165:I192)</f>
        <v>5932.2</v>
      </c>
      <c r="J193" s="157" t="n">
        <f aca="false">SUM(J165:J192)</f>
        <v>0</v>
      </c>
      <c r="K193" s="157" t="n">
        <f aca="false">SUM(K165:K192)</f>
        <v>89525.43</v>
      </c>
      <c r="L193" s="185"/>
      <c r="M193" s="186"/>
      <c r="N193" s="157" t="n">
        <f aca="false">SUM(N165:N192)</f>
        <v>0</v>
      </c>
      <c r="O193" s="157" t="n">
        <f aca="false">SUM(O165:O192)</f>
        <v>0</v>
      </c>
      <c r="P193" s="157" t="n">
        <f aca="false">SUM(P165:P192)</f>
        <v>3737.28</v>
      </c>
      <c r="Q193" s="157" t="n">
        <f aca="false">SUM(Q165:Q192)</f>
        <v>0</v>
      </c>
      <c r="R193" s="157" t="n">
        <f aca="false">SUM(R165:R192)</f>
        <v>156883.66</v>
      </c>
      <c r="S193" s="157" t="n">
        <f aca="false">SUM(S165:S192)</f>
        <v>0</v>
      </c>
      <c r="T193" s="43"/>
      <c r="U193" s="69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</row>
    <row r="194" customFormat="false" ht="36.75" hidden="false" customHeight="true" outlineLevel="0" collapsed="false">
      <c r="A194" s="35"/>
      <c r="B194" s="87"/>
      <c r="C194" s="75"/>
      <c r="D194" s="86"/>
      <c r="E194" s="75"/>
      <c r="F194" s="75"/>
      <c r="G194" s="75"/>
      <c r="H194" s="75"/>
      <c r="I194" s="187"/>
      <c r="J194" s="75"/>
      <c r="L194" s="84"/>
      <c r="M194" s="92"/>
      <c r="N194" s="75"/>
      <c r="O194" s="88"/>
      <c r="P194" s="88"/>
      <c r="Q194" s="75"/>
      <c r="R194" s="75"/>
      <c r="S194" s="75"/>
      <c r="T194" s="43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</row>
    <row r="195" s="30" customFormat="true" ht="36.75" hidden="false" customHeight="false" outlineLevel="0" collapsed="false">
      <c r="A195" s="83"/>
      <c r="B195" s="84"/>
      <c r="C195" s="85" t="s">
        <v>404</v>
      </c>
      <c r="D195" s="86"/>
      <c r="E195" s="75"/>
      <c r="F195" s="75"/>
      <c r="G195" s="75"/>
      <c r="H195" s="75"/>
      <c r="I195" s="75"/>
      <c r="J195" s="75"/>
      <c r="K195" s="75"/>
      <c r="L195" s="87"/>
      <c r="M195" s="75"/>
      <c r="N195" s="75"/>
      <c r="O195" s="88"/>
      <c r="P195" s="88"/>
      <c r="Q195" s="75"/>
      <c r="R195" s="75"/>
      <c r="S195" s="85" t="str">
        <f aca="false">+C195</f>
        <v>OFICINAS</v>
      </c>
      <c r="T195" s="90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</row>
    <row r="196" s="30" customFormat="true" ht="36.75" hidden="false" customHeight="true" outlineLevel="0" collapsed="false">
      <c r="A196" s="83"/>
      <c r="B196" s="84"/>
      <c r="C196" s="89" t="s">
        <v>3</v>
      </c>
      <c r="D196" s="91"/>
      <c r="E196" s="92"/>
      <c r="F196" s="92"/>
      <c r="G196" s="92"/>
      <c r="H196" s="92"/>
      <c r="I196" s="92"/>
      <c r="J196" s="92"/>
      <c r="K196" s="92"/>
      <c r="L196" s="84"/>
      <c r="M196" s="92"/>
      <c r="N196" s="93"/>
      <c r="O196" s="93"/>
      <c r="P196" s="94" t="s">
        <v>4</v>
      </c>
      <c r="Q196" s="94"/>
      <c r="R196" s="92"/>
      <c r="S196" s="92"/>
      <c r="T196" s="90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</row>
    <row r="197" customFormat="false" ht="36.75" hidden="false" customHeight="false" outlineLevel="0" collapsed="false">
      <c r="A197" s="35"/>
      <c r="B197" s="95" t="s">
        <v>5</v>
      </c>
      <c r="C197" s="96" t="s">
        <v>6</v>
      </c>
      <c r="D197" s="97"/>
      <c r="E197" s="98" t="s">
        <v>7</v>
      </c>
      <c r="F197" s="99" t="str">
        <f aca="false">F6</f>
        <v>SALDO OTUBRE 2017</v>
      </c>
      <c r="G197" s="100"/>
      <c r="H197" s="96" t="s">
        <v>9</v>
      </c>
      <c r="I197" s="96"/>
      <c r="J197" s="96" t="s">
        <v>10</v>
      </c>
      <c r="K197" s="96"/>
      <c r="L197" s="96"/>
      <c r="M197" s="96"/>
      <c r="N197" s="93"/>
      <c r="O197" s="93"/>
      <c r="P197" s="94"/>
      <c r="Q197" s="94"/>
      <c r="R197" s="96" t="str">
        <f aca="false">R6</f>
        <v>SALDO NOVIEMBRE 2017</v>
      </c>
      <c r="S197" s="96"/>
      <c r="T197" s="43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</row>
    <row r="198" customFormat="false" ht="36.75" hidden="false" customHeight="false" outlineLevel="0" collapsed="false">
      <c r="A198" s="35"/>
      <c r="B198" s="101"/>
      <c r="C198" s="96"/>
      <c r="D198" s="97"/>
      <c r="E198" s="102"/>
      <c r="F198" s="103" t="s">
        <v>12</v>
      </c>
      <c r="G198" s="104" t="s">
        <v>13</v>
      </c>
      <c r="H198" s="105" t="s">
        <v>13</v>
      </c>
      <c r="I198" s="106" t="s">
        <v>12</v>
      </c>
      <c r="J198" s="103" t="s">
        <v>13</v>
      </c>
      <c r="K198" s="107" t="s">
        <v>12</v>
      </c>
      <c r="L198" s="107" t="s">
        <v>14</v>
      </c>
      <c r="M198" s="104" t="s">
        <v>15</v>
      </c>
      <c r="N198" s="108" t="s">
        <v>16</v>
      </c>
      <c r="O198" s="109" t="s">
        <v>13</v>
      </c>
      <c r="P198" s="110" t="s">
        <v>12</v>
      </c>
      <c r="Q198" s="104" t="s">
        <v>13</v>
      </c>
      <c r="R198" s="96" t="s">
        <v>12</v>
      </c>
      <c r="S198" s="111" t="s">
        <v>13</v>
      </c>
      <c r="T198" s="43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</row>
    <row r="199" customFormat="false" ht="36" hidden="false" customHeight="false" outlineLevel="0" collapsed="false">
      <c r="A199" s="35"/>
      <c r="B199" s="26" t="n">
        <f aca="false">B198+1</f>
        <v>1</v>
      </c>
      <c r="C199" s="169"/>
      <c r="D199" s="61"/>
      <c r="E199" s="170" t="s">
        <v>405</v>
      </c>
      <c r="F199" s="171" t="n">
        <v>0</v>
      </c>
      <c r="G199" s="172" t="n">
        <v>0</v>
      </c>
      <c r="H199" s="171"/>
      <c r="I199" s="115"/>
      <c r="J199" s="116"/>
      <c r="K199" s="117"/>
      <c r="L199" s="118"/>
      <c r="M199" s="128"/>
      <c r="N199" s="120"/>
      <c r="O199" s="117"/>
      <c r="P199" s="116"/>
      <c r="Q199" s="188"/>
      <c r="R199" s="115" t="n">
        <f aca="false">+F199+I199-K199-P199-N199</f>
        <v>0</v>
      </c>
      <c r="S199" s="121" t="n">
        <f aca="false">+G199+H199-J199-Q199</f>
        <v>0</v>
      </c>
      <c r="T199" s="43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</row>
    <row r="200" customFormat="false" ht="36" hidden="false" customHeight="false" outlineLevel="0" collapsed="false">
      <c r="A200" s="35"/>
      <c r="B200" s="26" t="n">
        <f aca="false">B199+1</f>
        <v>2</v>
      </c>
      <c r="C200" s="189" t="s">
        <v>406</v>
      </c>
      <c r="D200" s="61"/>
      <c r="E200" s="112" t="s">
        <v>407</v>
      </c>
      <c r="F200" s="113" t="n">
        <v>454.799999999996</v>
      </c>
      <c r="G200" s="114" t="n">
        <v>0</v>
      </c>
      <c r="H200" s="113"/>
      <c r="I200" s="115"/>
      <c r="J200" s="113"/>
      <c r="K200" s="114"/>
      <c r="L200" s="118"/>
      <c r="M200" s="183" t="s">
        <v>408</v>
      </c>
      <c r="N200" s="122"/>
      <c r="O200" s="114"/>
      <c r="P200" s="113" t="n">
        <v>454.8</v>
      </c>
      <c r="Q200" s="190"/>
      <c r="R200" s="115" t="n">
        <f aca="false">+F200+I200-K200-P200-N200</f>
        <v>-3.69482222595252E-012</v>
      </c>
      <c r="S200" s="121" t="n">
        <f aca="false">+G200+H200-J200-Q200</f>
        <v>0</v>
      </c>
      <c r="T200" s="43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</row>
    <row r="201" customFormat="false" ht="36" hidden="false" customHeight="false" outlineLevel="0" collapsed="false">
      <c r="A201" s="35"/>
      <c r="B201" s="26" t="n">
        <f aca="false">B200+1</f>
        <v>3</v>
      </c>
      <c r="C201" s="25"/>
      <c r="D201" s="39"/>
      <c r="E201" s="112" t="s">
        <v>409</v>
      </c>
      <c r="F201" s="113" t="n">
        <v>0</v>
      </c>
      <c r="G201" s="114" t="n">
        <v>0</v>
      </c>
      <c r="H201" s="113"/>
      <c r="I201" s="115"/>
      <c r="J201" s="113"/>
      <c r="K201" s="114"/>
      <c r="L201" s="118"/>
      <c r="M201" s="128"/>
      <c r="N201" s="122"/>
      <c r="O201" s="114"/>
      <c r="P201" s="113"/>
      <c r="Q201" s="190"/>
      <c r="R201" s="115" t="n">
        <f aca="false">+F201+I201-K201-P201-N201</f>
        <v>0</v>
      </c>
      <c r="S201" s="121" t="n">
        <f aca="false">+G201+H201-J201-Q201</f>
        <v>0</v>
      </c>
      <c r="T201" s="43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</row>
    <row r="202" customFormat="false" ht="36" hidden="false" customHeight="false" outlineLevel="0" collapsed="false">
      <c r="A202" s="35"/>
      <c r="B202" s="26" t="n">
        <f aca="false">B201+1</f>
        <v>4</v>
      </c>
      <c r="C202" s="25"/>
      <c r="D202" s="39"/>
      <c r="E202" s="112" t="s">
        <v>410</v>
      </c>
      <c r="F202" s="113" t="n">
        <v>0</v>
      </c>
      <c r="G202" s="114" t="n">
        <v>0</v>
      </c>
      <c r="H202" s="113"/>
      <c r="I202" s="115"/>
      <c r="J202" s="113"/>
      <c r="K202" s="114"/>
      <c r="L202" s="118"/>
      <c r="M202" s="119"/>
      <c r="N202" s="122"/>
      <c r="O202" s="114"/>
      <c r="P202" s="113"/>
      <c r="Q202" s="190"/>
      <c r="R202" s="115" t="n">
        <f aca="false">+F202+I202-K202-P202-N202</f>
        <v>0</v>
      </c>
      <c r="S202" s="121" t="n">
        <f aca="false">+G202+H202-J202-Q202</f>
        <v>0</v>
      </c>
      <c r="T202" s="43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</row>
    <row r="203" customFormat="false" ht="36" hidden="false" customHeight="false" outlineLevel="0" collapsed="false">
      <c r="A203" s="35"/>
      <c r="B203" s="26" t="n">
        <f aca="false">B202+1</f>
        <v>5</v>
      </c>
      <c r="C203" s="25"/>
      <c r="D203" s="39"/>
      <c r="E203" s="112" t="s">
        <v>411</v>
      </c>
      <c r="F203" s="113" t="n">
        <v>0</v>
      </c>
      <c r="G203" s="114" t="n">
        <v>0</v>
      </c>
      <c r="H203" s="113"/>
      <c r="I203" s="115"/>
      <c r="J203" s="113"/>
      <c r="K203" s="114"/>
      <c r="L203" s="118"/>
      <c r="M203" s="119"/>
      <c r="N203" s="122"/>
      <c r="O203" s="114"/>
      <c r="P203" s="113"/>
      <c r="Q203" s="190"/>
      <c r="R203" s="115" t="n">
        <f aca="false">+F203+I203-K203-P203-N203</f>
        <v>0</v>
      </c>
      <c r="S203" s="121" t="n">
        <f aca="false">+G203+H203-J203-Q203</f>
        <v>0</v>
      </c>
      <c r="T203" s="43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</row>
    <row r="204" customFormat="false" ht="36" hidden="false" customHeight="false" outlineLevel="0" collapsed="false">
      <c r="A204" s="35"/>
      <c r="B204" s="26" t="n">
        <f aca="false">B203+1</f>
        <v>6</v>
      </c>
      <c r="C204" s="25"/>
      <c r="D204" s="191"/>
      <c r="E204" s="112" t="s">
        <v>412</v>
      </c>
      <c r="F204" s="113" t="n">
        <v>0</v>
      </c>
      <c r="G204" s="114" t="n">
        <v>0</v>
      </c>
      <c r="H204" s="113"/>
      <c r="I204" s="115"/>
      <c r="J204" s="113"/>
      <c r="K204" s="114"/>
      <c r="L204" s="118"/>
      <c r="M204" s="119"/>
      <c r="N204" s="122"/>
      <c r="O204" s="114"/>
      <c r="P204" s="113"/>
      <c r="Q204" s="190"/>
      <c r="R204" s="115" t="n">
        <f aca="false">+F204+I204-K204-P204-N204</f>
        <v>0</v>
      </c>
      <c r="S204" s="121" t="n">
        <f aca="false">+G204+H204-J204-Q204</f>
        <v>0</v>
      </c>
      <c r="T204" s="43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</row>
    <row r="205" customFormat="false" ht="36" hidden="false" customHeight="false" outlineLevel="0" collapsed="false">
      <c r="A205" s="35"/>
      <c r="B205" s="26" t="n">
        <f aca="false">B204+1</f>
        <v>7</v>
      </c>
      <c r="C205" s="25"/>
      <c r="D205" s="39"/>
      <c r="E205" s="112" t="s">
        <v>413</v>
      </c>
      <c r="F205" s="113" t="n">
        <v>0</v>
      </c>
      <c r="G205" s="114" t="n">
        <v>0</v>
      </c>
      <c r="H205" s="113"/>
      <c r="I205" s="115"/>
      <c r="J205" s="113"/>
      <c r="K205" s="114"/>
      <c r="L205" s="118"/>
      <c r="M205" s="119"/>
      <c r="N205" s="122"/>
      <c r="O205" s="114"/>
      <c r="P205" s="113"/>
      <c r="Q205" s="190"/>
      <c r="R205" s="115" t="n">
        <f aca="false">+F205+I205-K205-P205-N205</f>
        <v>0</v>
      </c>
      <c r="S205" s="121" t="n">
        <f aca="false">+G205+H205-J205-Q205</f>
        <v>0</v>
      </c>
      <c r="T205" s="43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</row>
    <row r="206" customFormat="false" ht="36" hidden="false" customHeight="false" outlineLevel="0" collapsed="false">
      <c r="A206" s="35"/>
      <c r="B206" s="26" t="n">
        <f aca="false">B205+1</f>
        <v>8</v>
      </c>
      <c r="C206" s="25"/>
      <c r="D206" s="39"/>
      <c r="E206" s="112" t="s">
        <v>414</v>
      </c>
      <c r="F206" s="113" t="n">
        <v>0</v>
      </c>
      <c r="G206" s="114" t="n">
        <v>0</v>
      </c>
      <c r="H206" s="113"/>
      <c r="I206" s="115"/>
      <c r="J206" s="113"/>
      <c r="K206" s="114"/>
      <c r="L206" s="118"/>
      <c r="M206" s="119"/>
      <c r="N206" s="122"/>
      <c r="O206" s="114"/>
      <c r="P206" s="113"/>
      <c r="Q206" s="190"/>
      <c r="R206" s="115" t="n">
        <f aca="false">+F206+I206-K206-P206-N206</f>
        <v>0</v>
      </c>
      <c r="S206" s="121" t="n">
        <f aca="false">+G206+H206-J206-Q206</f>
        <v>0</v>
      </c>
      <c r="T206" s="43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</row>
    <row r="207" customFormat="false" ht="36" hidden="false" customHeight="false" outlineLevel="0" collapsed="false">
      <c r="A207" s="35" t="n">
        <v>593.22</v>
      </c>
      <c r="B207" s="26" t="n">
        <f aca="false">B206+1</f>
        <v>9</v>
      </c>
      <c r="C207" s="25" t="s">
        <v>415</v>
      </c>
      <c r="D207" s="61"/>
      <c r="E207" s="112" t="s">
        <v>416</v>
      </c>
      <c r="F207" s="113" t="n">
        <v>5556.49</v>
      </c>
      <c r="G207" s="114" t="n">
        <v>0</v>
      </c>
      <c r="H207" s="113"/>
      <c r="I207" s="115"/>
      <c r="J207" s="113"/>
      <c r="K207" s="114"/>
      <c r="L207" s="118"/>
      <c r="M207" s="183" t="s">
        <v>58</v>
      </c>
      <c r="N207" s="122"/>
      <c r="O207" s="114"/>
      <c r="P207" s="113" t="n">
        <v>296.61</v>
      </c>
      <c r="Q207" s="190"/>
      <c r="R207" s="115" t="n">
        <f aca="false">+F207+I207-K207-P207-N207</f>
        <v>5259.88</v>
      </c>
      <c r="S207" s="121" t="n">
        <f aca="false">+G207+H207-J207-Q207</f>
        <v>0</v>
      </c>
      <c r="T207" s="43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</row>
    <row r="208" customFormat="false" ht="36" hidden="false" customHeight="false" outlineLevel="0" collapsed="false">
      <c r="A208" s="35"/>
      <c r="B208" s="26" t="n">
        <f aca="false">B207+1</f>
        <v>10</v>
      </c>
      <c r="C208" s="25"/>
      <c r="D208" s="61"/>
      <c r="E208" s="112" t="s">
        <v>417</v>
      </c>
      <c r="F208" s="113" t="n">
        <v>0</v>
      </c>
      <c r="G208" s="114" t="n">
        <v>0</v>
      </c>
      <c r="H208" s="113"/>
      <c r="I208" s="115"/>
      <c r="J208" s="113"/>
      <c r="K208" s="114"/>
      <c r="L208" s="118"/>
      <c r="M208" s="119"/>
      <c r="N208" s="122"/>
      <c r="O208" s="114"/>
      <c r="P208" s="113"/>
      <c r="Q208" s="190"/>
      <c r="R208" s="115" t="n">
        <f aca="false">+F208+I208-K208-P208-N208</f>
        <v>0</v>
      </c>
      <c r="S208" s="121" t="n">
        <f aca="false">+G208+H208-J208-Q208</f>
        <v>0</v>
      </c>
      <c r="T208" s="43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</row>
    <row r="209" customFormat="false" ht="36" hidden="false" customHeight="false" outlineLevel="0" collapsed="false">
      <c r="A209" s="35"/>
      <c r="B209" s="26" t="n">
        <f aca="false">B208+1</f>
        <v>11</v>
      </c>
      <c r="C209" s="25"/>
      <c r="D209" s="39"/>
      <c r="E209" s="112" t="s">
        <v>418</v>
      </c>
      <c r="F209" s="113" t="n">
        <v>0</v>
      </c>
      <c r="G209" s="114"/>
      <c r="H209" s="113"/>
      <c r="I209" s="115"/>
      <c r="J209" s="113"/>
      <c r="K209" s="114"/>
      <c r="L209" s="118"/>
      <c r="M209" s="119"/>
      <c r="N209" s="122"/>
      <c r="O209" s="114"/>
      <c r="P209" s="113"/>
      <c r="Q209" s="190"/>
      <c r="R209" s="115" t="n">
        <f aca="false">+F209+I209-K209-P209-N209</f>
        <v>0</v>
      </c>
      <c r="S209" s="121"/>
      <c r="T209" s="43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</row>
    <row r="210" customFormat="false" ht="36" hidden="false" customHeight="false" outlineLevel="0" collapsed="false">
      <c r="A210" s="35"/>
      <c r="B210" s="26" t="n">
        <f aca="false">B209+1</f>
        <v>12</v>
      </c>
      <c r="C210" s="25" t="s">
        <v>419</v>
      </c>
      <c r="D210" s="61"/>
      <c r="E210" s="112" t="s">
        <v>420</v>
      </c>
      <c r="F210" s="113" t="n">
        <v>2388.72</v>
      </c>
      <c r="G210" s="114" t="n">
        <v>0</v>
      </c>
      <c r="H210" s="113"/>
      <c r="I210" s="115"/>
      <c r="J210" s="113"/>
      <c r="K210" s="114"/>
      <c r="L210" s="118"/>
      <c r="M210" s="183" t="s">
        <v>58</v>
      </c>
      <c r="N210" s="122"/>
      <c r="O210" s="114"/>
      <c r="P210" s="113" t="n">
        <v>237.29</v>
      </c>
      <c r="Q210" s="190"/>
      <c r="R210" s="115" t="n">
        <f aca="false">+F210+I210-K210-P210-N210</f>
        <v>2151.43</v>
      </c>
      <c r="S210" s="121" t="n">
        <f aca="false">+G210+H210-J210-Q210</f>
        <v>0</v>
      </c>
      <c r="T210" s="43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</row>
    <row r="211" customFormat="false" ht="36" hidden="false" customHeight="false" outlineLevel="0" collapsed="false">
      <c r="A211" s="35"/>
      <c r="B211" s="26" t="n">
        <f aca="false">B210+1</f>
        <v>13</v>
      </c>
      <c r="C211" s="25" t="s">
        <v>421</v>
      </c>
      <c r="D211" s="61"/>
      <c r="E211" s="112" t="s">
        <v>422</v>
      </c>
      <c r="F211" s="113" t="n">
        <v>2388.72</v>
      </c>
      <c r="G211" s="114" t="n">
        <v>0</v>
      </c>
      <c r="H211" s="113"/>
      <c r="I211" s="115"/>
      <c r="J211" s="113"/>
      <c r="K211" s="114"/>
      <c r="L211" s="118"/>
      <c r="M211" s="183" t="s">
        <v>58</v>
      </c>
      <c r="N211" s="122"/>
      <c r="O211" s="114"/>
      <c r="P211" s="113" t="n">
        <v>237.29</v>
      </c>
      <c r="Q211" s="190"/>
      <c r="R211" s="115" t="n">
        <f aca="false">+F211+I211-K211-P211-N211</f>
        <v>2151.43</v>
      </c>
      <c r="S211" s="121" t="n">
        <f aca="false">+G211+H211-J211-Q211</f>
        <v>0</v>
      </c>
      <c r="T211" s="43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</row>
    <row r="212" customFormat="false" ht="36" hidden="false" customHeight="false" outlineLevel="0" collapsed="false">
      <c r="A212" s="35"/>
      <c r="B212" s="26" t="n">
        <f aca="false">B211+1</f>
        <v>14</v>
      </c>
      <c r="C212" s="25" t="s">
        <v>423</v>
      </c>
      <c r="D212" s="53" t="s">
        <v>424</v>
      </c>
      <c r="E212" s="112" t="s">
        <v>425</v>
      </c>
      <c r="F212" s="113" t="n">
        <v>3.68</v>
      </c>
      <c r="G212" s="114" t="n">
        <v>0</v>
      </c>
      <c r="H212" s="113"/>
      <c r="I212" s="115" t="n">
        <v>-3.68</v>
      </c>
      <c r="J212" s="113"/>
      <c r="K212" s="114"/>
      <c r="L212" s="118"/>
      <c r="M212" s="128"/>
      <c r="N212" s="122"/>
      <c r="O212" s="114"/>
      <c r="P212" s="113"/>
      <c r="Q212" s="190"/>
      <c r="R212" s="115" t="n">
        <f aca="false">+F212+I212-K212-P212-N212</f>
        <v>0</v>
      </c>
      <c r="S212" s="121" t="n">
        <f aca="false">+G212+H212-J212-Q212</f>
        <v>0</v>
      </c>
      <c r="T212" s="43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</row>
    <row r="213" customFormat="false" ht="36" hidden="false" customHeight="false" outlineLevel="0" collapsed="false">
      <c r="A213" s="35"/>
      <c r="B213" s="26" t="n">
        <f aca="false">B212+1</f>
        <v>15</v>
      </c>
      <c r="C213" s="25"/>
      <c r="D213" s="61"/>
      <c r="E213" s="112" t="s">
        <v>426</v>
      </c>
      <c r="F213" s="113" t="n">
        <v>0</v>
      </c>
      <c r="G213" s="114" t="n">
        <v>0</v>
      </c>
      <c r="H213" s="113"/>
      <c r="I213" s="115"/>
      <c r="J213" s="113"/>
      <c r="K213" s="114"/>
      <c r="L213" s="118"/>
      <c r="M213" s="128"/>
      <c r="N213" s="122"/>
      <c r="O213" s="114"/>
      <c r="P213" s="113"/>
      <c r="Q213" s="190"/>
      <c r="R213" s="115" t="n">
        <f aca="false">+F213+I213-K213-P213-N213</f>
        <v>0</v>
      </c>
      <c r="S213" s="121" t="n">
        <f aca="false">+G213+H213-J213-Q213</f>
        <v>0</v>
      </c>
      <c r="T213" s="43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</row>
    <row r="214" customFormat="false" ht="36" hidden="false" customHeight="false" outlineLevel="0" collapsed="false">
      <c r="A214" s="35"/>
      <c r="B214" s="26" t="n">
        <f aca="false">B213+1</f>
        <v>16</v>
      </c>
      <c r="C214" s="25" t="s">
        <v>427</v>
      </c>
      <c r="D214" s="61"/>
      <c r="E214" s="112" t="s">
        <v>428</v>
      </c>
      <c r="F214" s="113" t="n">
        <v>4045.16</v>
      </c>
      <c r="G214" s="114" t="n">
        <v>0</v>
      </c>
      <c r="H214" s="113"/>
      <c r="I214" s="115"/>
      <c r="J214" s="113"/>
      <c r="K214" s="114"/>
      <c r="L214" s="118"/>
      <c r="M214" s="183" t="s">
        <v>58</v>
      </c>
      <c r="N214" s="122"/>
      <c r="O214" s="114"/>
      <c r="P214" s="113" t="n">
        <v>338.98</v>
      </c>
      <c r="Q214" s="190"/>
      <c r="R214" s="115" t="n">
        <f aca="false">+F214+I214-K214-P214-N214</f>
        <v>3706.18</v>
      </c>
      <c r="S214" s="121" t="n">
        <f aca="false">+G214+H214-J214-Q214</f>
        <v>0</v>
      </c>
      <c r="T214" s="43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</row>
    <row r="215" customFormat="false" ht="36" hidden="false" customHeight="false" outlineLevel="0" collapsed="false">
      <c r="A215" s="35"/>
      <c r="B215" s="26" t="n">
        <f aca="false">B214+1</f>
        <v>17</v>
      </c>
      <c r="C215" s="25" t="s">
        <v>429</v>
      </c>
      <c r="D215" s="61"/>
      <c r="E215" s="112" t="s">
        <v>430</v>
      </c>
      <c r="F215" s="113" t="n">
        <v>4045.16</v>
      </c>
      <c r="G215" s="114" t="n">
        <v>0</v>
      </c>
      <c r="H215" s="113"/>
      <c r="I215" s="115"/>
      <c r="J215" s="113"/>
      <c r="K215" s="114"/>
      <c r="L215" s="118"/>
      <c r="M215" s="183" t="s">
        <v>58</v>
      </c>
      <c r="N215" s="122"/>
      <c r="O215" s="114"/>
      <c r="P215" s="113" t="n">
        <v>338.98</v>
      </c>
      <c r="Q215" s="190"/>
      <c r="R215" s="115" t="n">
        <f aca="false">+F215+I215-K215-P215-N215</f>
        <v>3706.18</v>
      </c>
      <c r="S215" s="121" t="n">
        <f aca="false">+G215+H215-J215-Q215</f>
        <v>0</v>
      </c>
      <c r="T215" s="43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</row>
    <row r="216" customFormat="false" ht="36" hidden="false" customHeight="false" outlineLevel="0" collapsed="false">
      <c r="A216" s="35"/>
      <c r="B216" s="26" t="n">
        <f aca="false">B215+1</f>
        <v>18</v>
      </c>
      <c r="C216" s="25"/>
      <c r="D216" s="39"/>
      <c r="E216" s="112" t="s">
        <v>431</v>
      </c>
      <c r="F216" s="113" t="n">
        <v>0</v>
      </c>
      <c r="G216" s="114" t="n">
        <v>1.13686837721616E-013</v>
      </c>
      <c r="H216" s="113"/>
      <c r="I216" s="115"/>
      <c r="J216" s="113"/>
      <c r="K216" s="114"/>
      <c r="L216" s="118"/>
      <c r="M216" s="128"/>
      <c r="N216" s="122"/>
      <c r="O216" s="114"/>
      <c r="P216" s="113"/>
      <c r="Q216" s="190"/>
      <c r="R216" s="115" t="n">
        <f aca="false">+F216+I216-K216-P216-N216</f>
        <v>0</v>
      </c>
      <c r="S216" s="121" t="n">
        <f aca="false">+G216+H216-J216-Q216</f>
        <v>1.13686837721616E-013</v>
      </c>
      <c r="T216" s="43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</row>
    <row r="217" customFormat="false" ht="36" hidden="false" customHeight="false" outlineLevel="0" collapsed="false">
      <c r="A217" s="35"/>
      <c r="B217" s="26" t="n">
        <f aca="false">B216+1</f>
        <v>19</v>
      </c>
      <c r="C217" s="25"/>
      <c r="D217" s="39"/>
      <c r="E217" s="112" t="s">
        <v>432</v>
      </c>
      <c r="F217" s="113" t="n">
        <v>0</v>
      </c>
      <c r="G217" s="114" t="n">
        <v>0</v>
      </c>
      <c r="H217" s="113"/>
      <c r="I217" s="115"/>
      <c r="J217" s="113"/>
      <c r="K217" s="114"/>
      <c r="L217" s="118"/>
      <c r="M217" s="128"/>
      <c r="N217" s="122"/>
      <c r="O217" s="114"/>
      <c r="P217" s="113"/>
      <c r="Q217" s="190"/>
      <c r="R217" s="115" t="n">
        <f aca="false">+F217+I217-K217-P217-N217</f>
        <v>0</v>
      </c>
      <c r="S217" s="121" t="n">
        <f aca="false">+G217+H217-J217-Q217</f>
        <v>0</v>
      </c>
      <c r="T217" s="43"/>
      <c r="U217" s="192" t="n">
        <f aca="false">K259+K295+783.04</f>
        <v>1384.73</v>
      </c>
      <c r="V217" s="193" t="n">
        <v>1</v>
      </c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</row>
    <row r="218" customFormat="false" ht="36" hidden="false" customHeight="false" outlineLevel="0" collapsed="false">
      <c r="A218" s="35"/>
      <c r="B218" s="26" t="n">
        <f aca="false">B217+1</f>
        <v>20</v>
      </c>
      <c r="C218" s="25"/>
      <c r="D218" s="39"/>
      <c r="E218" s="112" t="s">
        <v>433</v>
      </c>
      <c r="F218" s="113" t="n">
        <v>0</v>
      </c>
      <c r="G218" s="114" t="n">
        <v>0</v>
      </c>
      <c r="H218" s="113"/>
      <c r="I218" s="115"/>
      <c r="J218" s="113"/>
      <c r="K218" s="114"/>
      <c r="L218" s="118"/>
      <c r="M218" s="128"/>
      <c r="N218" s="122"/>
      <c r="O218" s="114"/>
      <c r="P218" s="113"/>
      <c r="Q218" s="190"/>
      <c r="R218" s="115" t="n">
        <f aca="false">+F218+I218-K218-P218-N218</f>
        <v>0</v>
      </c>
      <c r="S218" s="121" t="n">
        <f aca="false">+G218+H218-J218-Q218</f>
        <v>0</v>
      </c>
      <c r="T218" s="43"/>
      <c r="U218" s="193"/>
      <c r="V218" s="193" t="n">
        <v>2</v>
      </c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</row>
    <row r="219" customFormat="false" ht="36" hidden="false" customHeight="false" outlineLevel="0" collapsed="false">
      <c r="A219" s="35" t="n">
        <v>397.46</v>
      </c>
      <c r="B219" s="26" t="n">
        <f aca="false">B218+1</f>
        <v>21</v>
      </c>
      <c r="C219" s="25" t="s">
        <v>434</v>
      </c>
      <c r="D219" s="50"/>
      <c r="E219" s="112" t="s">
        <v>435</v>
      </c>
      <c r="F219" s="113" t="n">
        <v>794.9</v>
      </c>
      <c r="G219" s="114" t="n">
        <v>0</v>
      </c>
      <c r="H219" s="113"/>
      <c r="I219" s="114"/>
      <c r="J219" s="113"/>
      <c r="K219" s="114" t="n">
        <v>397.46</v>
      </c>
      <c r="L219" s="118" t="s">
        <v>85</v>
      </c>
      <c r="M219" s="194" t="s">
        <v>25</v>
      </c>
      <c r="N219" s="195"/>
      <c r="O219" s="114"/>
      <c r="P219" s="113"/>
      <c r="Q219" s="190"/>
      <c r="R219" s="115" t="n">
        <f aca="false">+F219+I219-K219-P219-N219</f>
        <v>397.44</v>
      </c>
      <c r="S219" s="121" t="n">
        <f aca="false">+G219+H219-J219-Q219</f>
        <v>0</v>
      </c>
      <c r="T219" s="43"/>
      <c r="U219" s="193"/>
      <c r="V219" s="193" t="n">
        <v>3</v>
      </c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</row>
    <row r="220" customFormat="false" ht="36" hidden="false" customHeight="false" outlineLevel="0" collapsed="false">
      <c r="A220" s="35"/>
      <c r="B220" s="26" t="n">
        <f aca="false">B219+1</f>
        <v>22</v>
      </c>
      <c r="C220" s="25" t="s">
        <v>436</v>
      </c>
      <c r="D220" s="39"/>
      <c r="E220" s="112" t="s">
        <v>437</v>
      </c>
      <c r="F220" s="113" t="n">
        <v>1581.36</v>
      </c>
      <c r="G220" s="114" t="n">
        <v>0</v>
      </c>
      <c r="H220" s="113"/>
      <c r="I220" s="115"/>
      <c r="J220" s="113"/>
      <c r="K220" s="114" t="n">
        <f aca="false">527.12*2</f>
        <v>1054.24</v>
      </c>
      <c r="L220" s="118" t="s">
        <v>438</v>
      </c>
      <c r="M220" s="119" t="s">
        <v>439</v>
      </c>
      <c r="N220" s="122"/>
      <c r="O220" s="114"/>
      <c r="P220" s="113"/>
      <c r="Q220" s="190"/>
      <c r="R220" s="115" t="n">
        <f aca="false">+F220+I220-K220-P220-N220</f>
        <v>527.120000000001</v>
      </c>
      <c r="S220" s="121" t="n">
        <f aca="false">+G220+H220-J220-Q220</f>
        <v>0</v>
      </c>
      <c r="T220" s="43"/>
      <c r="U220" s="192" t="n">
        <f aca="false">478.81+598.3+K223+208.47+203.39+K268+K305+K312+K313+K334</f>
        <v>13311</v>
      </c>
      <c r="V220" s="193" t="n">
        <v>4</v>
      </c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</row>
    <row r="221" customFormat="false" ht="36" hidden="false" customHeight="false" outlineLevel="0" collapsed="false">
      <c r="A221" s="35"/>
      <c r="B221" s="26" t="n">
        <f aca="false">B220+1</f>
        <v>23</v>
      </c>
      <c r="C221" s="25" t="s">
        <v>440</v>
      </c>
      <c r="D221" s="39"/>
      <c r="E221" s="112" t="s">
        <v>441</v>
      </c>
      <c r="F221" s="113" t="n">
        <v>1975.41</v>
      </c>
      <c r="G221" s="114" t="n">
        <v>0</v>
      </c>
      <c r="H221" s="113"/>
      <c r="I221" s="115"/>
      <c r="J221" s="113"/>
      <c r="K221" s="114" t="n">
        <f aca="false">658.47*2</f>
        <v>1316.94</v>
      </c>
      <c r="L221" s="118" t="s">
        <v>438</v>
      </c>
      <c r="M221" s="119" t="s">
        <v>442</v>
      </c>
      <c r="N221" s="122"/>
      <c r="O221" s="114"/>
      <c r="P221" s="113"/>
      <c r="Q221" s="190"/>
      <c r="R221" s="115" t="n">
        <f aca="false">+F221+I221-K221-P221-N221</f>
        <v>658.47</v>
      </c>
      <c r="S221" s="121" t="n">
        <f aca="false">+G221+H221-J221-Q221</f>
        <v>0</v>
      </c>
      <c r="T221" s="43"/>
      <c r="U221" s="192" t="n">
        <f aca="false">K222+K239+K252+K256+K263+K270+391.52+K311</f>
        <v>2142.37</v>
      </c>
      <c r="V221" s="193" t="n">
        <v>5</v>
      </c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</row>
    <row r="222" customFormat="false" ht="36" hidden="false" customHeight="false" outlineLevel="0" collapsed="false">
      <c r="A222" s="35" t="n">
        <v>311.02</v>
      </c>
      <c r="B222" s="26" t="n">
        <f aca="false">B221+1</f>
        <v>24</v>
      </c>
      <c r="C222" s="25" t="s">
        <v>443</v>
      </c>
      <c r="D222" s="39"/>
      <c r="E222" s="112" t="s">
        <v>444</v>
      </c>
      <c r="F222" s="113" t="n">
        <v>622.04</v>
      </c>
      <c r="G222" s="114" t="n">
        <v>0</v>
      </c>
      <c r="H222" s="113"/>
      <c r="I222" s="115"/>
      <c r="J222" s="113"/>
      <c r="K222" s="114" t="n">
        <v>311.02</v>
      </c>
      <c r="L222" s="118" t="s">
        <v>182</v>
      </c>
      <c r="M222" s="119" t="s">
        <v>25</v>
      </c>
      <c r="N222" s="122"/>
      <c r="O222" s="114"/>
      <c r="P222" s="113"/>
      <c r="Q222" s="190"/>
      <c r="R222" s="115" t="n">
        <f aca="false">+F222+I222-K222-P222-N222</f>
        <v>311.02</v>
      </c>
      <c r="S222" s="121" t="n">
        <f aca="false">+G222+H222-J222-Q222</f>
        <v>0</v>
      </c>
      <c r="T222" s="43"/>
      <c r="U222" s="192" t="n">
        <f aca="false">K219+K228+K300+K318</f>
        <v>1409.33</v>
      </c>
      <c r="V222" s="193" t="n">
        <v>6</v>
      </c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</row>
    <row r="223" customFormat="false" ht="36" hidden="false" customHeight="false" outlineLevel="0" collapsed="false">
      <c r="A223" s="35"/>
      <c r="B223" s="26" t="n">
        <f aca="false">B222+1</f>
        <v>25</v>
      </c>
      <c r="C223" s="25" t="s">
        <v>445</v>
      </c>
      <c r="D223" s="39"/>
      <c r="E223" s="112" t="s">
        <v>446</v>
      </c>
      <c r="F223" s="113" t="n">
        <v>372.880000000001</v>
      </c>
      <c r="G223" s="114" t="n">
        <v>0</v>
      </c>
      <c r="H223" s="113"/>
      <c r="I223" s="115"/>
      <c r="J223" s="113"/>
      <c r="K223" s="114"/>
      <c r="L223" s="118"/>
      <c r="M223" s="119"/>
      <c r="N223" s="122"/>
      <c r="O223" s="114"/>
      <c r="P223" s="113"/>
      <c r="Q223" s="190"/>
      <c r="R223" s="115" t="n">
        <f aca="false">+F223+I223-K223-P223-N223</f>
        <v>372.880000000001</v>
      </c>
      <c r="S223" s="121" t="n">
        <f aca="false">+G223+H223-J223-Q223</f>
        <v>0</v>
      </c>
      <c r="T223" s="43"/>
      <c r="U223" s="192" t="n">
        <f aca="false">K266+K283+K329+K328</f>
        <v>6949.15</v>
      </c>
      <c r="V223" s="193" t="n">
        <v>7</v>
      </c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</row>
    <row r="224" customFormat="false" ht="36" hidden="false" customHeight="false" outlineLevel="0" collapsed="false">
      <c r="A224" s="35"/>
      <c r="B224" s="26" t="n">
        <f aca="false">B223+1</f>
        <v>26</v>
      </c>
      <c r="C224" s="25" t="s">
        <v>447</v>
      </c>
      <c r="D224" s="39"/>
      <c r="E224" s="112" t="s">
        <v>448</v>
      </c>
      <c r="F224" s="113" t="n">
        <v>930.51</v>
      </c>
      <c r="G224" s="114" t="n">
        <v>0</v>
      </c>
      <c r="H224" s="113"/>
      <c r="I224" s="115"/>
      <c r="J224" s="113"/>
      <c r="K224" s="114" t="n">
        <f aca="false">310.17*2</f>
        <v>620.34</v>
      </c>
      <c r="L224" s="118" t="s">
        <v>449</v>
      </c>
      <c r="M224" s="119" t="s">
        <v>450</v>
      </c>
      <c r="N224" s="122"/>
      <c r="O224" s="114"/>
      <c r="P224" s="113"/>
      <c r="Q224" s="190"/>
      <c r="R224" s="115" t="n">
        <f aca="false">+F224+I224-K224-P224-N224</f>
        <v>310.17</v>
      </c>
      <c r="S224" s="121" t="n">
        <f aca="false">+G224+H224-J224-Q224</f>
        <v>0</v>
      </c>
      <c r="T224" s="43"/>
      <c r="U224" s="192" t="n">
        <f aca="false">K237+K292</f>
        <v>744.92</v>
      </c>
      <c r="V224" s="193" t="n">
        <v>8</v>
      </c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</row>
    <row r="225" customFormat="false" ht="36" hidden="false" customHeight="false" outlineLevel="0" collapsed="false">
      <c r="A225" s="35"/>
      <c r="B225" s="26" t="n">
        <f aca="false">B224+1</f>
        <v>27</v>
      </c>
      <c r="C225" s="25" t="s">
        <v>451</v>
      </c>
      <c r="D225" s="61"/>
      <c r="E225" s="112" t="s">
        <v>452</v>
      </c>
      <c r="F225" s="113" t="n">
        <v>3325.41</v>
      </c>
      <c r="G225" s="114" t="n">
        <v>0</v>
      </c>
      <c r="H225" s="113"/>
      <c r="I225" s="115"/>
      <c r="J225" s="113"/>
      <c r="K225" s="114" t="n">
        <v>1477.96</v>
      </c>
      <c r="L225" s="118" t="s">
        <v>55</v>
      </c>
      <c r="M225" s="119" t="s">
        <v>453</v>
      </c>
      <c r="N225" s="122"/>
      <c r="O225" s="114"/>
      <c r="P225" s="113"/>
      <c r="Q225" s="190"/>
      <c r="R225" s="115" t="n">
        <f aca="false">+F225+I225-K225-P225-N225</f>
        <v>1847.45</v>
      </c>
      <c r="S225" s="121" t="n">
        <f aca="false">+G225+H225-J225-Q225</f>
        <v>0</v>
      </c>
      <c r="T225" s="43"/>
      <c r="U225" s="193"/>
      <c r="V225" s="193" t="n">
        <v>9</v>
      </c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</row>
    <row r="226" customFormat="false" ht="36" hidden="false" customHeight="false" outlineLevel="0" collapsed="false">
      <c r="A226" s="35"/>
      <c r="B226" s="26" t="n">
        <f aca="false">B225+1</f>
        <v>28</v>
      </c>
      <c r="C226" s="25" t="s">
        <v>454</v>
      </c>
      <c r="D226" s="39"/>
      <c r="E226" s="112" t="s">
        <v>455</v>
      </c>
      <c r="F226" s="113" t="n">
        <v>485.6</v>
      </c>
      <c r="G226" s="114" t="n">
        <v>0</v>
      </c>
      <c r="H226" s="113"/>
      <c r="I226" s="115"/>
      <c r="J226" s="113"/>
      <c r="K226" s="114" t="n">
        <v>323.73</v>
      </c>
      <c r="L226" s="118" t="s">
        <v>168</v>
      </c>
      <c r="M226" s="119" t="s">
        <v>74</v>
      </c>
      <c r="N226" s="122"/>
      <c r="O226" s="114"/>
      <c r="P226" s="113"/>
      <c r="Q226" s="190"/>
      <c r="R226" s="115" t="n">
        <f aca="false">+F226+I226-K226-P226-N226</f>
        <v>161.87</v>
      </c>
      <c r="S226" s="121" t="n">
        <f aca="false">+G226+H226-J226-Q226</f>
        <v>0</v>
      </c>
      <c r="T226" s="43"/>
      <c r="U226" s="193"/>
      <c r="V226" s="193" t="n">
        <v>10</v>
      </c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</row>
    <row r="227" customFormat="false" ht="36" hidden="false" customHeight="false" outlineLevel="0" collapsed="false">
      <c r="A227" s="35"/>
      <c r="B227" s="26" t="n">
        <f aca="false">B226+1</f>
        <v>29</v>
      </c>
      <c r="C227" s="25" t="s">
        <v>456</v>
      </c>
      <c r="D227" s="39"/>
      <c r="E227" s="112" t="s">
        <v>457</v>
      </c>
      <c r="F227" s="113" t="n">
        <v>2782.22</v>
      </c>
      <c r="G227" s="114" t="n">
        <v>0</v>
      </c>
      <c r="H227" s="113"/>
      <c r="I227" s="115"/>
      <c r="J227" s="113"/>
      <c r="K227" s="114"/>
      <c r="L227" s="118"/>
      <c r="M227" s="119"/>
      <c r="N227" s="122"/>
      <c r="O227" s="114"/>
      <c r="P227" s="113"/>
      <c r="Q227" s="190"/>
      <c r="R227" s="115" t="n">
        <f aca="false">+F227+I227-K227-P227-N227</f>
        <v>2782.22</v>
      </c>
      <c r="S227" s="121" t="n">
        <f aca="false">+G227+H227-J227-Q227</f>
        <v>0</v>
      </c>
      <c r="T227" s="43"/>
      <c r="U227" s="193"/>
      <c r="V227" s="193" t="n">
        <v>11</v>
      </c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</row>
    <row r="228" customFormat="false" ht="36" hidden="false" customHeight="false" outlineLevel="0" collapsed="false">
      <c r="A228" s="35"/>
      <c r="B228" s="26" t="n">
        <f aca="false">B227+1</f>
        <v>30</v>
      </c>
      <c r="C228" s="25" t="s">
        <v>458</v>
      </c>
      <c r="D228" s="61"/>
      <c r="E228" s="112" t="s">
        <v>459</v>
      </c>
      <c r="F228" s="113" t="n">
        <v>1789.84</v>
      </c>
      <c r="G228" s="114" t="n">
        <v>0</v>
      </c>
      <c r="H228" s="113"/>
      <c r="I228" s="115"/>
      <c r="J228" s="113"/>
      <c r="K228" s="114" t="n">
        <v>447.46</v>
      </c>
      <c r="L228" s="118" t="s">
        <v>73</v>
      </c>
      <c r="M228" s="119" t="s">
        <v>241</v>
      </c>
      <c r="N228" s="122"/>
      <c r="O228" s="114"/>
      <c r="P228" s="113"/>
      <c r="Q228" s="190"/>
      <c r="R228" s="115" t="n">
        <f aca="false">+F228+I228-K228-P228-N228</f>
        <v>1342.38</v>
      </c>
      <c r="S228" s="121" t="n">
        <f aca="false">+G228+H228-J228-Q228</f>
        <v>0</v>
      </c>
      <c r="T228" s="43"/>
      <c r="U228" s="192" t="s">
        <v>460</v>
      </c>
      <c r="V228" s="193" t="n">
        <v>12</v>
      </c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</row>
    <row r="229" customFormat="false" ht="36" hidden="false" customHeight="false" outlineLevel="0" collapsed="false">
      <c r="A229" s="35"/>
      <c r="B229" s="26" t="n">
        <f aca="false">B228+1</f>
        <v>31</v>
      </c>
      <c r="C229" s="25" t="s">
        <v>461</v>
      </c>
      <c r="D229" s="26"/>
      <c r="E229" s="112" t="s">
        <v>462</v>
      </c>
      <c r="F229" s="113" t="n">
        <v>413.56</v>
      </c>
      <c r="G229" s="114" t="n">
        <v>0</v>
      </c>
      <c r="H229" s="113"/>
      <c r="I229" s="114"/>
      <c r="J229" s="113"/>
      <c r="K229" s="114" t="n">
        <v>413.56</v>
      </c>
      <c r="L229" s="118" t="s">
        <v>73</v>
      </c>
      <c r="M229" s="119" t="s">
        <v>25</v>
      </c>
      <c r="N229" s="122"/>
      <c r="O229" s="114"/>
      <c r="P229" s="113"/>
      <c r="Q229" s="190"/>
      <c r="R229" s="115" t="n">
        <f aca="false">+F229+I229-K229-P229-N229</f>
        <v>0</v>
      </c>
      <c r="S229" s="121" t="n">
        <f aca="false">+G229+H229-J229-Q229</f>
        <v>0</v>
      </c>
      <c r="T229" s="43"/>
      <c r="U229" s="192" t="n">
        <f aca="false">K224+K272+K281+K289+K306+559.32</f>
        <v>2266.98</v>
      </c>
      <c r="V229" s="193" t="n">
        <v>13</v>
      </c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</row>
    <row r="230" customFormat="false" ht="36" hidden="false" customHeight="false" outlineLevel="0" collapsed="false">
      <c r="A230" s="35"/>
      <c r="B230" s="26" t="n">
        <f aca="false">B229+1</f>
        <v>32</v>
      </c>
      <c r="C230" s="25" t="s">
        <v>463</v>
      </c>
      <c r="D230" s="39"/>
      <c r="E230" s="112" t="s">
        <v>464</v>
      </c>
      <c r="F230" s="113" t="n">
        <v>1751.7</v>
      </c>
      <c r="G230" s="114" t="n">
        <v>0</v>
      </c>
      <c r="H230" s="113"/>
      <c r="I230" s="115"/>
      <c r="J230" s="113"/>
      <c r="K230" s="114" t="n">
        <v>583.9</v>
      </c>
      <c r="L230" s="118" t="s">
        <v>309</v>
      </c>
      <c r="M230" s="119" t="s">
        <v>32</v>
      </c>
      <c r="N230" s="122"/>
      <c r="O230" s="114"/>
      <c r="P230" s="113"/>
      <c r="Q230" s="190"/>
      <c r="R230" s="115" t="n">
        <f aca="false">+F230+I230-K230-P230-N230</f>
        <v>1167.8</v>
      </c>
      <c r="S230" s="121" t="n">
        <f aca="false">+G230+H230-J230-Q230</f>
        <v>0</v>
      </c>
      <c r="T230" s="43"/>
      <c r="U230" s="193" t="n">
        <f aca="false">478.81+598.3+208.47+203.39</f>
        <v>1488.97</v>
      </c>
      <c r="V230" s="193" t="n">
        <v>14</v>
      </c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</row>
    <row r="231" customFormat="false" ht="36" hidden="false" customHeight="false" outlineLevel="0" collapsed="false">
      <c r="A231" s="35"/>
      <c r="B231" s="26" t="n">
        <f aca="false">B230+1</f>
        <v>33</v>
      </c>
      <c r="C231" s="25" t="s">
        <v>465</v>
      </c>
      <c r="D231" s="61"/>
      <c r="E231" s="112" t="s">
        <v>466</v>
      </c>
      <c r="F231" s="113" t="n">
        <v>1591.53</v>
      </c>
      <c r="G231" s="114" t="n">
        <v>0</v>
      </c>
      <c r="H231" s="113"/>
      <c r="I231" s="115"/>
      <c r="J231" s="113"/>
      <c r="K231" s="114" t="n">
        <v>530.51</v>
      </c>
      <c r="L231" s="118" t="s">
        <v>73</v>
      </c>
      <c r="M231" s="119" t="s">
        <v>22</v>
      </c>
      <c r="N231" s="122"/>
      <c r="O231" s="114"/>
      <c r="P231" s="113"/>
      <c r="Q231" s="190"/>
      <c r="R231" s="115" t="n">
        <f aca="false">+F231+I231-K231-P231-N231</f>
        <v>1061.02</v>
      </c>
      <c r="S231" s="121" t="n">
        <f aca="false">+G231+H231-J231-Q231</f>
        <v>0</v>
      </c>
      <c r="T231" s="43"/>
      <c r="U231" s="192" t="n">
        <f aca="false">559.32+K322</f>
        <v>1405.93</v>
      </c>
      <c r="V231" s="193" t="n">
        <v>15</v>
      </c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</row>
    <row r="232" customFormat="false" ht="36" hidden="false" customHeight="false" outlineLevel="0" collapsed="false">
      <c r="A232" s="35" t="n">
        <v>311.02</v>
      </c>
      <c r="B232" s="26" t="n">
        <f aca="false">B231+1</f>
        <v>34</v>
      </c>
      <c r="C232" s="25" t="s">
        <v>467</v>
      </c>
      <c r="D232" s="39"/>
      <c r="E232" s="112" t="s">
        <v>468</v>
      </c>
      <c r="F232" s="113" t="n">
        <v>622.04</v>
      </c>
      <c r="G232" s="114" t="n">
        <v>0</v>
      </c>
      <c r="H232" s="113"/>
      <c r="I232" s="115"/>
      <c r="J232" s="113"/>
      <c r="K232" s="114" t="n">
        <v>311.02</v>
      </c>
      <c r="L232" s="118" t="s">
        <v>41</v>
      </c>
      <c r="M232" s="119" t="s">
        <v>25</v>
      </c>
      <c r="N232" s="122"/>
      <c r="O232" s="114"/>
      <c r="P232" s="113"/>
      <c r="Q232" s="190"/>
      <c r="R232" s="115" t="n">
        <f aca="false">+F232+I232-K232-P232-N232</f>
        <v>311.02</v>
      </c>
      <c r="S232" s="121" t="n">
        <f aca="false">+G232+H232-J232-Q232</f>
        <v>0</v>
      </c>
      <c r="T232" s="43"/>
      <c r="U232" s="193"/>
      <c r="V232" s="193" t="n">
        <v>16</v>
      </c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</row>
    <row r="233" customFormat="false" ht="36" hidden="false" customHeight="false" outlineLevel="0" collapsed="false">
      <c r="A233" s="35" t="n">
        <v>323.73</v>
      </c>
      <c r="B233" s="26" t="n">
        <f aca="false">B232+1</f>
        <v>35</v>
      </c>
      <c r="C233" s="25" t="s">
        <v>469</v>
      </c>
      <c r="D233" s="39"/>
      <c r="E233" s="112" t="s">
        <v>470</v>
      </c>
      <c r="F233" s="113" t="n">
        <v>1618.65</v>
      </c>
      <c r="G233" s="114" t="n">
        <v>0</v>
      </c>
      <c r="H233" s="113"/>
      <c r="I233" s="115"/>
      <c r="J233" s="113"/>
      <c r="K233" s="114"/>
      <c r="L233" s="118"/>
      <c r="M233" s="119"/>
      <c r="N233" s="122"/>
      <c r="O233" s="114"/>
      <c r="P233" s="113"/>
      <c r="Q233" s="190"/>
      <c r="R233" s="115" t="n">
        <f aca="false">+F233+I233-K233-P233-N233</f>
        <v>1618.65</v>
      </c>
      <c r="S233" s="121" t="n">
        <f aca="false">+G233+H233-J233-Q233</f>
        <v>0</v>
      </c>
      <c r="T233" s="43"/>
      <c r="U233" s="193"/>
      <c r="V233" s="193" t="n">
        <v>17</v>
      </c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</row>
    <row r="234" customFormat="false" ht="36" hidden="false" customHeight="false" outlineLevel="0" collapsed="false">
      <c r="A234" s="35" t="n">
        <v>311.86</v>
      </c>
      <c r="B234" s="26" t="n">
        <f aca="false">B233+1</f>
        <v>36</v>
      </c>
      <c r="C234" s="25" t="s">
        <v>471</v>
      </c>
      <c r="D234" s="39"/>
      <c r="E234" s="112" t="s">
        <v>472</v>
      </c>
      <c r="F234" s="113" t="n">
        <v>2494.87</v>
      </c>
      <c r="G234" s="114" t="n">
        <v>0</v>
      </c>
      <c r="H234" s="113"/>
      <c r="I234" s="115"/>
      <c r="J234" s="113"/>
      <c r="K234" s="114"/>
      <c r="L234" s="118"/>
      <c r="M234" s="119"/>
      <c r="N234" s="122"/>
      <c r="O234" s="114"/>
      <c r="P234" s="113"/>
      <c r="Q234" s="190"/>
      <c r="R234" s="115" t="n">
        <f aca="false">+F234+I234-K234-P234-N234</f>
        <v>2494.87</v>
      </c>
      <c r="S234" s="121" t="n">
        <f aca="false">+G234+H234-J234-Q234</f>
        <v>0</v>
      </c>
      <c r="T234" s="43"/>
      <c r="U234" s="192" t="n">
        <f aca="false">598.3+K226+K235+K316</f>
        <v>922.03</v>
      </c>
      <c r="V234" s="193" t="n">
        <v>18</v>
      </c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</row>
    <row r="235" customFormat="false" ht="36" hidden="false" customHeight="false" outlineLevel="0" collapsed="false">
      <c r="A235" s="35"/>
      <c r="B235" s="26" t="n">
        <f aca="false">B234+1</f>
        <v>37</v>
      </c>
      <c r="C235" s="25" t="s">
        <v>473</v>
      </c>
      <c r="D235" s="39"/>
      <c r="E235" s="112" t="s">
        <v>474</v>
      </c>
      <c r="F235" s="113" t="n">
        <v>940.7</v>
      </c>
      <c r="G235" s="114" t="n">
        <v>0</v>
      </c>
      <c r="H235" s="113"/>
      <c r="I235" s="115"/>
      <c r="J235" s="113"/>
      <c r="K235" s="114"/>
      <c r="L235" s="118"/>
      <c r="M235" s="119"/>
      <c r="N235" s="122"/>
      <c r="O235" s="114"/>
      <c r="P235" s="113"/>
      <c r="Q235" s="190"/>
      <c r="R235" s="115" t="n">
        <f aca="false">+F235+I235-K235-P235-N235</f>
        <v>940.7</v>
      </c>
      <c r="S235" s="121" t="n">
        <f aca="false">+G235+H235-J235-Q235</f>
        <v>0</v>
      </c>
      <c r="T235" s="43"/>
      <c r="U235" s="192" t="e">
        <f aca="false">#REF!+K293+K301+K314+K331</f>
        <v>#REF!</v>
      </c>
      <c r="V235" s="193" t="n">
        <v>19</v>
      </c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</row>
    <row r="236" customFormat="false" ht="36" hidden="false" customHeight="false" outlineLevel="0" collapsed="false">
      <c r="A236" s="35"/>
      <c r="B236" s="26" t="n">
        <f aca="false">B235+1</f>
        <v>38</v>
      </c>
      <c r="C236" s="25" t="s">
        <v>475</v>
      </c>
      <c r="D236" s="61"/>
      <c r="E236" s="112" t="s">
        <v>476</v>
      </c>
      <c r="F236" s="113" t="n">
        <v>3542.44</v>
      </c>
      <c r="G236" s="114" t="n">
        <v>0</v>
      </c>
      <c r="H236" s="113"/>
      <c r="I236" s="115"/>
      <c r="J236" s="113"/>
      <c r="K236" s="114"/>
      <c r="L236" s="118"/>
      <c r="M236" s="183" t="s">
        <v>58</v>
      </c>
      <c r="N236" s="122"/>
      <c r="O236" s="114"/>
      <c r="P236" s="113" t="n">
        <v>322.04</v>
      </c>
      <c r="Q236" s="190"/>
      <c r="R236" s="115" t="n">
        <f aca="false">+F236+I236-K236-P236-N236</f>
        <v>3220.4</v>
      </c>
      <c r="S236" s="121" t="n">
        <f aca="false">+G236+H236-J236-Q236</f>
        <v>0</v>
      </c>
      <c r="T236" s="43"/>
      <c r="U236" s="192" t="n">
        <f aca="false">K308+K309</f>
        <v>1066.1</v>
      </c>
      <c r="V236" s="193" t="n">
        <v>20</v>
      </c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</row>
    <row r="237" customFormat="false" ht="36" hidden="false" customHeight="false" outlineLevel="0" collapsed="false">
      <c r="A237" s="35"/>
      <c r="B237" s="26" t="n">
        <f aca="false">B236+1</f>
        <v>39</v>
      </c>
      <c r="C237" s="25" t="s">
        <v>477</v>
      </c>
      <c r="D237" s="61"/>
      <c r="E237" s="112" t="s">
        <v>478</v>
      </c>
      <c r="F237" s="113" t="n">
        <v>1864.4</v>
      </c>
      <c r="G237" s="114" t="n">
        <v>0</v>
      </c>
      <c r="H237" s="113"/>
      <c r="I237" s="115"/>
      <c r="J237" s="113"/>
      <c r="K237" s="114"/>
      <c r="L237" s="118"/>
      <c r="M237" s="119"/>
      <c r="N237" s="122"/>
      <c r="O237" s="114"/>
      <c r="P237" s="113"/>
      <c r="Q237" s="190"/>
      <c r="R237" s="115" t="n">
        <f aca="false">+F237+I237-K237-P237-N237</f>
        <v>1864.4</v>
      </c>
      <c r="S237" s="121" t="n">
        <f aca="false">+G237+H237-J237-Q237</f>
        <v>0</v>
      </c>
      <c r="T237" s="43"/>
      <c r="U237" s="193" t="n">
        <f aca="false">K229</f>
        <v>413.56</v>
      </c>
      <c r="V237" s="193" t="n">
        <v>21</v>
      </c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</row>
    <row r="238" customFormat="false" ht="36" hidden="false" customHeight="false" outlineLevel="0" collapsed="false">
      <c r="A238" s="35"/>
      <c r="B238" s="26" t="n">
        <f aca="false">B237+1</f>
        <v>40</v>
      </c>
      <c r="C238" s="25" t="s">
        <v>479</v>
      </c>
      <c r="D238" s="39"/>
      <c r="E238" s="112" t="s">
        <v>480</v>
      </c>
      <c r="F238" s="113" t="n">
        <v>4264.4</v>
      </c>
      <c r="G238" s="114" t="n">
        <v>0</v>
      </c>
      <c r="H238" s="113"/>
      <c r="I238" s="115"/>
      <c r="J238" s="113"/>
      <c r="K238" s="114"/>
      <c r="L238" s="118"/>
      <c r="M238" s="119"/>
      <c r="N238" s="122"/>
      <c r="O238" s="114"/>
      <c r="P238" s="113"/>
      <c r="Q238" s="190"/>
      <c r="R238" s="115" t="n">
        <f aca="false">+F238+I238-K238-P238-N238</f>
        <v>4264.4</v>
      </c>
      <c r="S238" s="121" t="n">
        <f aca="false">+G238+H238-J238-Q238</f>
        <v>0</v>
      </c>
      <c r="T238" s="43"/>
      <c r="U238" s="192" t="n">
        <f aca="false">K233+K255</f>
        <v>0</v>
      </c>
      <c r="V238" s="193" t="n">
        <v>22</v>
      </c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</row>
    <row r="239" customFormat="false" ht="36" hidden="false" customHeight="false" outlineLevel="0" collapsed="false">
      <c r="A239" s="35" t="n">
        <v>533.9</v>
      </c>
      <c r="B239" s="26" t="n">
        <f aca="false">B238+1</f>
        <v>41</v>
      </c>
      <c r="C239" s="25" t="s">
        <v>481</v>
      </c>
      <c r="D239" s="61"/>
      <c r="E239" s="112" t="s">
        <v>482</v>
      </c>
      <c r="F239" s="113" t="n">
        <v>1601.7</v>
      </c>
      <c r="G239" s="114" t="n">
        <v>0</v>
      </c>
      <c r="H239" s="113"/>
      <c r="I239" s="115"/>
      <c r="J239" s="113"/>
      <c r="K239" s="114" t="n">
        <v>533.9</v>
      </c>
      <c r="L239" s="118" t="s">
        <v>41</v>
      </c>
      <c r="M239" s="119" t="s">
        <v>22</v>
      </c>
      <c r="N239" s="122"/>
      <c r="O239" s="114"/>
      <c r="P239" s="113"/>
      <c r="Q239" s="190"/>
      <c r="R239" s="115" t="n">
        <f aca="false">+F239+I239-K239-P239-N239</f>
        <v>1067.8</v>
      </c>
      <c r="S239" s="121" t="n">
        <f aca="false">+G239+H239-J239-Q239</f>
        <v>0</v>
      </c>
      <c r="T239" s="43"/>
      <c r="U239" s="193"/>
      <c r="V239" s="193" t="n">
        <v>23</v>
      </c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</row>
    <row r="240" customFormat="false" ht="36" hidden="false" customHeight="false" outlineLevel="0" collapsed="false">
      <c r="A240" s="35"/>
      <c r="B240" s="26" t="n">
        <f aca="false">B239+1</f>
        <v>42</v>
      </c>
      <c r="C240" s="25" t="s">
        <v>483</v>
      </c>
      <c r="D240" s="39"/>
      <c r="E240" s="112" t="s">
        <v>484</v>
      </c>
      <c r="F240" s="113" t="n">
        <v>4347.5</v>
      </c>
      <c r="G240" s="114" t="n">
        <v>0</v>
      </c>
      <c r="H240" s="113"/>
      <c r="I240" s="115"/>
      <c r="J240" s="113"/>
      <c r="K240" s="114"/>
      <c r="L240" s="173"/>
      <c r="M240" s="119"/>
      <c r="N240" s="122"/>
      <c r="O240" s="114"/>
      <c r="P240" s="113"/>
      <c r="Q240" s="190"/>
      <c r="R240" s="115" t="n">
        <f aca="false">+F240+I240-K240-P240-N240</f>
        <v>4347.5</v>
      </c>
      <c r="S240" s="121" t="n">
        <f aca="false">+G240+H240-J240-Q240</f>
        <v>0</v>
      </c>
      <c r="T240" s="43"/>
      <c r="U240" s="193"/>
      <c r="V240" s="193" t="n">
        <v>24</v>
      </c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</row>
    <row r="241" customFormat="false" ht="36" hidden="false" customHeight="false" outlineLevel="0" collapsed="false">
      <c r="A241" s="35" t="n">
        <v>432.2</v>
      </c>
      <c r="B241" s="26" t="n">
        <f aca="false">B240+1</f>
        <v>43</v>
      </c>
      <c r="C241" s="25" t="s">
        <v>485</v>
      </c>
      <c r="D241" s="39"/>
      <c r="E241" s="112" t="s">
        <v>486</v>
      </c>
      <c r="F241" s="113" t="n">
        <v>864.400000000001</v>
      </c>
      <c r="G241" s="114" t="n">
        <v>0</v>
      </c>
      <c r="H241" s="113"/>
      <c r="I241" s="115"/>
      <c r="J241" s="113"/>
      <c r="K241" s="114"/>
      <c r="L241" s="118"/>
      <c r="M241" s="119"/>
      <c r="N241" s="122"/>
      <c r="O241" s="114"/>
      <c r="P241" s="113"/>
      <c r="Q241" s="190"/>
      <c r="R241" s="115" t="n">
        <f aca="false">+F241+I241-K241-P241-N241</f>
        <v>864.400000000001</v>
      </c>
      <c r="S241" s="121" t="n">
        <f aca="false">+G241+H241-J241-Q241</f>
        <v>0</v>
      </c>
      <c r="T241" s="43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</row>
    <row r="242" customFormat="false" ht="36" hidden="false" customHeight="false" outlineLevel="0" collapsed="false">
      <c r="A242" s="35"/>
      <c r="B242" s="26" t="n">
        <f aca="false">B241+1</f>
        <v>44</v>
      </c>
      <c r="C242" s="25" t="s">
        <v>487</v>
      </c>
      <c r="D242" s="61"/>
      <c r="E242" s="112" t="s">
        <v>488</v>
      </c>
      <c r="F242" s="196" t="n">
        <v>745.76</v>
      </c>
      <c r="G242" s="197" t="n">
        <v>0</v>
      </c>
      <c r="H242" s="113"/>
      <c r="I242" s="115"/>
      <c r="J242" s="113"/>
      <c r="K242" s="114"/>
      <c r="L242" s="118"/>
      <c r="M242" s="132"/>
      <c r="N242" s="122"/>
      <c r="O242" s="114"/>
      <c r="P242" s="113"/>
      <c r="Q242" s="190"/>
      <c r="R242" s="115" t="n">
        <f aca="false">+F242+I242-K242-P242-N242</f>
        <v>745.76</v>
      </c>
      <c r="S242" s="121" t="n">
        <f aca="false">+G242+H242-J242-Q242</f>
        <v>0</v>
      </c>
      <c r="T242" s="43"/>
      <c r="U242" s="192"/>
      <c r="V242" s="193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</row>
    <row r="243" customFormat="false" ht="36" hidden="false" customHeight="false" outlineLevel="0" collapsed="false">
      <c r="A243" s="35"/>
      <c r="B243" s="26" t="n">
        <f aca="false">B242+1</f>
        <v>45</v>
      </c>
      <c r="C243" s="25" t="s">
        <v>489</v>
      </c>
      <c r="D243" s="61"/>
      <c r="E243" s="112" t="s">
        <v>490</v>
      </c>
      <c r="F243" s="113" t="n">
        <v>1603.4</v>
      </c>
      <c r="G243" s="114" t="n">
        <v>0</v>
      </c>
      <c r="H243" s="113"/>
      <c r="I243" s="115"/>
      <c r="J243" s="113"/>
      <c r="K243" s="114"/>
      <c r="L243" s="118"/>
      <c r="M243" s="119"/>
      <c r="N243" s="122"/>
      <c r="O243" s="114"/>
      <c r="P243" s="113"/>
      <c r="Q243" s="190"/>
      <c r="R243" s="115" t="n">
        <f aca="false">+F243+I243-K243-P243-N243</f>
        <v>1603.4</v>
      </c>
      <c r="S243" s="121" t="n">
        <f aca="false">+G243+H243-J243-Q243</f>
        <v>0</v>
      </c>
      <c r="T243" s="43"/>
      <c r="U243" s="193"/>
      <c r="V243" s="193" t="n">
        <v>28</v>
      </c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</row>
    <row r="244" customFormat="false" ht="36" hidden="false" customHeight="false" outlineLevel="0" collapsed="false">
      <c r="A244" s="35"/>
      <c r="B244" s="26" t="n">
        <f aca="false">B243+1</f>
        <v>46</v>
      </c>
      <c r="C244" s="25" t="s">
        <v>491</v>
      </c>
      <c r="D244" s="61"/>
      <c r="E244" s="112" t="s">
        <v>492</v>
      </c>
      <c r="F244" s="113" t="n">
        <v>1252.54</v>
      </c>
      <c r="G244" s="114" t="n">
        <v>0</v>
      </c>
      <c r="H244" s="113"/>
      <c r="I244" s="115"/>
      <c r="J244" s="113"/>
      <c r="K244" s="114" t="n">
        <v>626.27</v>
      </c>
      <c r="L244" s="118" t="s">
        <v>309</v>
      </c>
      <c r="M244" s="198" t="s">
        <v>25</v>
      </c>
      <c r="N244" s="122"/>
      <c r="O244" s="114"/>
      <c r="P244" s="113"/>
      <c r="Q244" s="190"/>
      <c r="R244" s="115" t="n">
        <f aca="false">+F244+I244-K244-P244-N244</f>
        <v>626.270000000001</v>
      </c>
      <c r="S244" s="121" t="n">
        <f aca="false">+G244+H244-J244-Q244</f>
        <v>0</v>
      </c>
      <c r="T244" s="43"/>
      <c r="U244" s="193"/>
      <c r="V244" s="193" t="n">
        <v>29</v>
      </c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</row>
    <row r="245" customFormat="false" ht="36" hidden="false" customHeight="false" outlineLevel="0" collapsed="false">
      <c r="A245" s="35"/>
      <c r="B245" s="26" t="n">
        <f aca="false">B244+1</f>
        <v>47</v>
      </c>
      <c r="C245" s="25" t="s">
        <v>493</v>
      </c>
      <c r="D245" s="39"/>
      <c r="E245" s="112" t="s">
        <v>494</v>
      </c>
      <c r="F245" s="113" t="n">
        <v>688.98</v>
      </c>
      <c r="G245" s="114" t="n">
        <v>0</v>
      </c>
      <c r="H245" s="113"/>
      <c r="I245" s="115"/>
      <c r="J245" s="113"/>
      <c r="K245" s="114" t="n">
        <f aca="false">229.66+229.66</f>
        <v>459.32</v>
      </c>
      <c r="L245" s="118" t="s">
        <v>438</v>
      </c>
      <c r="M245" s="119" t="s">
        <v>495</v>
      </c>
      <c r="N245" s="122"/>
      <c r="O245" s="114"/>
      <c r="P245" s="113"/>
      <c r="Q245" s="190"/>
      <c r="R245" s="115" t="n">
        <f aca="false">+F245+I245-K245-P245-N245</f>
        <v>229.66</v>
      </c>
      <c r="S245" s="121" t="n">
        <f aca="false">+G245+H245-J245-Q245</f>
        <v>0</v>
      </c>
      <c r="T245" s="43"/>
      <c r="U245" s="193"/>
      <c r="V245" s="193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</row>
    <row r="246" customFormat="false" ht="36" hidden="false" customHeight="false" outlineLevel="0" collapsed="false">
      <c r="A246" s="35"/>
      <c r="B246" s="26" t="n">
        <f aca="false">B245+1</f>
        <v>48</v>
      </c>
      <c r="C246" s="25" t="s">
        <v>496</v>
      </c>
      <c r="D246" s="39"/>
      <c r="E246" s="112" t="s">
        <v>497</v>
      </c>
      <c r="F246" s="113" t="n">
        <v>981.359999999999</v>
      </c>
      <c r="G246" s="114" t="n">
        <v>0</v>
      </c>
      <c r="H246" s="113"/>
      <c r="I246" s="115"/>
      <c r="J246" s="113"/>
      <c r="K246" s="114" t="n">
        <v>327.12</v>
      </c>
      <c r="L246" s="118" t="s">
        <v>168</v>
      </c>
      <c r="M246" s="119" t="s">
        <v>32</v>
      </c>
      <c r="N246" s="122"/>
      <c r="O246" s="114"/>
      <c r="P246" s="113"/>
      <c r="Q246" s="190"/>
      <c r="R246" s="115" t="n">
        <f aca="false">+F246+I246-K246-P246-N246</f>
        <v>654.239999999998</v>
      </c>
      <c r="S246" s="121" t="n">
        <f aca="false">+G246+H246-J246-Q246</f>
        <v>0</v>
      </c>
      <c r="T246" s="43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</row>
    <row r="247" customFormat="false" ht="36" hidden="false" customHeight="false" outlineLevel="0" collapsed="false">
      <c r="A247" s="35"/>
      <c r="B247" s="26" t="n">
        <f aca="false">B246+1</f>
        <v>49</v>
      </c>
      <c r="C247" s="25" t="s">
        <v>498</v>
      </c>
      <c r="D247" s="39"/>
      <c r="E247" s="112" t="s">
        <v>499</v>
      </c>
      <c r="F247" s="113" t="n">
        <v>671.19</v>
      </c>
      <c r="G247" s="114" t="n">
        <v>0</v>
      </c>
      <c r="H247" s="113"/>
      <c r="I247" s="115"/>
      <c r="J247" s="113"/>
      <c r="K247" s="114" t="n">
        <f aca="false">223.73+223.73</f>
        <v>447.46</v>
      </c>
      <c r="L247" s="118" t="s">
        <v>438</v>
      </c>
      <c r="M247" s="119" t="s">
        <v>500</v>
      </c>
      <c r="N247" s="122"/>
      <c r="O247" s="114"/>
      <c r="P247" s="113"/>
      <c r="Q247" s="190"/>
      <c r="R247" s="115" t="n">
        <f aca="false">+F247+I247-K247-P247-N247</f>
        <v>223.73</v>
      </c>
      <c r="S247" s="121" t="n">
        <f aca="false">+G247+H247-J247-Q247</f>
        <v>0</v>
      </c>
      <c r="T247" s="43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</row>
    <row r="248" customFormat="false" ht="36" hidden="false" customHeight="false" outlineLevel="0" collapsed="false">
      <c r="A248" s="35"/>
      <c r="B248" s="26" t="n">
        <f aca="false">B247+1</f>
        <v>50</v>
      </c>
      <c r="C248" s="25" t="s">
        <v>463</v>
      </c>
      <c r="D248" s="39"/>
      <c r="E248" s="112" t="s">
        <v>501</v>
      </c>
      <c r="F248" s="113" t="n">
        <v>452.54</v>
      </c>
      <c r="G248" s="114" t="n">
        <v>0</v>
      </c>
      <c r="H248" s="113"/>
      <c r="I248" s="115"/>
      <c r="J248" s="113"/>
      <c r="K248" s="114" t="n">
        <v>226.27</v>
      </c>
      <c r="L248" s="118" t="s">
        <v>309</v>
      </c>
      <c r="M248" s="119" t="s">
        <v>25</v>
      </c>
      <c r="N248" s="122"/>
      <c r="O248" s="114"/>
      <c r="P248" s="113"/>
      <c r="Q248" s="190"/>
      <c r="R248" s="115" t="n">
        <f aca="false">+F248+I248-K248-P248-N248</f>
        <v>226.27</v>
      </c>
      <c r="S248" s="121" t="n">
        <f aca="false">+G248+H248-J248-Q248</f>
        <v>0</v>
      </c>
      <c r="T248" s="43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</row>
    <row r="249" customFormat="false" ht="36" hidden="false" customHeight="false" outlineLevel="0" collapsed="false">
      <c r="A249" s="35"/>
      <c r="B249" s="26" t="n">
        <f aca="false">B248+1</f>
        <v>51</v>
      </c>
      <c r="C249" s="25" t="s">
        <v>491</v>
      </c>
      <c r="D249" s="39"/>
      <c r="E249" s="112" t="s">
        <v>502</v>
      </c>
      <c r="F249" s="113" t="n">
        <v>851.699999999999</v>
      </c>
      <c r="G249" s="114" t="n">
        <v>0</v>
      </c>
      <c r="H249" s="113"/>
      <c r="I249" s="115"/>
      <c r="J249" s="113"/>
      <c r="K249" s="114" t="n">
        <f aca="false">283.9+283.9</f>
        <v>567.8</v>
      </c>
      <c r="L249" s="118" t="s">
        <v>309</v>
      </c>
      <c r="M249" s="119" t="s">
        <v>503</v>
      </c>
      <c r="N249" s="122"/>
      <c r="O249" s="114"/>
      <c r="P249" s="113"/>
      <c r="Q249" s="190"/>
      <c r="R249" s="115" t="n">
        <f aca="false">+F249+I249-K249-P249-N249</f>
        <v>283.9</v>
      </c>
      <c r="S249" s="121" t="n">
        <f aca="false">+G249+H249-J249-Q249</f>
        <v>0</v>
      </c>
      <c r="T249" s="43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</row>
    <row r="250" customFormat="false" ht="36" hidden="false" customHeight="false" outlineLevel="0" collapsed="false">
      <c r="A250" s="35"/>
      <c r="B250" s="26" t="n">
        <f aca="false">B249+1</f>
        <v>52</v>
      </c>
      <c r="C250" s="25" t="s">
        <v>237</v>
      </c>
      <c r="D250" s="39"/>
      <c r="E250" s="112" t="s">
        <v>504</v>
      </c>
      <c r="F250" s="113" t="n">
        <v>3272.06</v>
      </c>
      <c r="G250" s="114" t="n">
        <v>0</v>
      </c>
      <c r="H250" s="113"/>
      <c r="I250" s="115"/>
      <c r="J250" s="113"/>
      <c r="K250" s="114"/>
      <c r="L250" s="118"/>
      <c r="M250" s="119"/>
      <c r="N250" s="122"/>
      <c r="O250" s="114"/>
      <c r="P250" s="113"/>
      <c r="Q250" s="190"/>
      <c r="R250" s="115" t="n">
        <f aca="false">+F250+I250-K250-P250-N250</f>
        <v>3272.06</v>
      </c>
      <c r="S250" s="121" t="n">
        <f aca="false">+G250+H250-J250-Q250</f>
        <v>0</v>
      </c>
      <c r="T250" s="43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</row>
    <row r="251" customFormat="false" ht="36" hidden="false" customHeight="false" outlineLevel="0" collapsed="false">
      <c r="A251" s="35"/>
      <c r="B251" s="26" t="n">
        <f aca="false">B250+1</f>
        <v>53</v>
      </c>
      <c r="C251" s="25" t="s">
        <v>505</v>
      </c>
      <c r="D251" s="39"/>
      <c r="E251" s="112" t="s">
        <v>506</v>
      </c>
      <c r="F251" s="113" t="n">
        <v>3877.99</v>
      </c>
      <c r="G251" s="114" t="n">
        <v>0</v>
      </c>
      <c r="H251" s="113"/>
      <c r="I251" s="115"/>
      <c r="J251" s="113"/>
      <c r="K251" s="114"/>
      <c r="L251" s="173"/>
      <c r="M251" s="114"/>
      <c r="N251" s="122"/>
      <c r="O251" s="114"/>
      <c r="P251" s="113"/>
      <c r="Q251" s="190"/>
      <c r="R251" s="115" t="n">
        <f aca="false">+F251+I251-K251-P251-N251</f>
        <v>3877.99</v>
      </c>
      <c r="S251" s="121" t="n">
        <f aca="false">+G251+H251-J251-Q251</f>
        <v>0</v>
      </c>
      <c r="T251" s="43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</row>
    <row r="252" customFormat="false" ht="36" hidden="false" customHeight="false" outlineLevel="0" collapsed="false">
      <c r="A252" s="35"/>
      <c r="B252" s="26" t="n">
        <f aca="false">B251+1</f>
        <v>54</v>
      </c>
      <c r="C252" s="25" t="s">
        <v>507</v>
      </c>
      <c r="D252" s="39"/>
      <c r="E252" s="112" t="s">
        <v>508</v>
      </c>
      <c r="F252" s="113" t="n">
        <v>397.46</v>
      </c>
      <c r="G252" s="114" t="n">
        <v>0</v>
      </c>
      <c r="H252" s="113"/>
      <c r="I252" s="115"/>
      <c r="J252" s="113"/>
      <c r="K252" s="114" t="n">
        <v>397.46</v>
      </c>
      <c r="L252" s="118" t="s">
        <v>341</v>
      </c>
      <c r="M252" s="119" t="s">
        <v>38</v>
      </c>
      <c r="N252" s="122"/>
      <c r="O252" s="114"/>
      <c r="P252" s="113"/>
      <c r="Q252" s="190"/>
      <c r="R252" s="115" t="n">
        <f aca="false">+F252+I252-K252-P252-N252</f>
        <v>0</v>
      </c>
      <c r="S252" s="121" t="n">
        <f aca="false">+G252+H252-J252-Q252</f>
        <v>0</v>
      </c>
      <c r="T252" s="43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</row>
    <row r="253" customFormat="false" ht="36" hidden="false" customHeight="false" outlineLevel="0" collapsed="false">
      <c r="A253" s="35"/>
      <c r="B253" s="26" t="n">
        <f aca="false">B252+1</f>
        <v>55</v>
      </c>
      <c r="C253" s="25" t="s">
        <v>509</v>
      </c>
      <c r="D253" s="39"/>
      <c r="E253" s="112" t="s">
        <v>510</v>
      </c>
      <c r="F253" s="113" t="n">
        <v>2237.28</v>
      </c>
      <c r="G253" s="114" t="n">
        <v>0</v>
      </c>
      <c r="H253" s="113"/>
      <c r="I253" s="115"/>
      <c r="J253" s="113"/>
      <c r="K253" s="114" t="n">
        <f aca="false">372.88*2+372.88</f>
        <v>1118.64</v>
      </c>
      <c r="L253" s="118" t="s">
        <v>511</v>
      </c>
      <c r="M253" s="119" t="s">
        <v>512</v>
      </c>
      <c r="N253" s="122"/>
      <c r="O253" s="114"/>
      <c r="P253" s="113"/>
      <c r="Q253" s="190"/>
      <c r="R253" s="115" t="n">
        <f aca="false">+F253+I253-K253-P253-N253</f>
        <v>1118.64</v>
      </c>
      <c r="S253" s="121" t="n">
        <f aca="false">+G253+H253-J253-Q253</f>
        <v>0</v>
      </c>
      <c r="T253" s="43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</row>
    <row r="254" customFormat="false" ht="36" hidden="false" customHeight="false" outlineLevel="0" collapsed="false">
      <c r="A254" s="35"/>
      <c r="B254" s="26" t="n">
        <f aca="false">B253+1</f>
        <v>56</v>
      </c>
      <c r="C254" s="25" t="s">
        <v>513</v>
      </c>
      <c r="D254" s="39"/>
      <c r="E254" s="112" t="s">
        <v>514</v>
      </c>
      <c r="F254" s="113" t="n">
        <v>1315.24</v>
      </c>
      <c r="G254" s="114" t="n">
        <v>0</v>
      </c>
      <c r="H254" s="113"/>
      <c r="I254" s="115"/>
      <c r="J254" s="113"/>
      <c r="K254" s="114" t="n">
        <f aca="false">657.62+328.81</f>
        <v>986.43</v>
      </c>
      <c r="L254" s="118" t="s">
        <v>515</v>
      </c>
      <c r="M254" s="119" t="s">
        <v>516</v>
      </c>
      <c r="N254" s="122"/>
      <c r="O254" s="114"/>
      <c r="P254" s="113"/>
      <c r="Q254" s="190"/>
      <c r="R254" s="115" t="n">
        <f aca="false">+F254+I254-K254-P254-N254</f>
        <v>328.81</v>
      </c>
      <c r="S254" s="121" t="n">
        <f aca="false">+G254+H254-J254-Q254</f>
        <v>0</v>
      </c>
      <c r="T254" s="43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</row>
    <row r="255" customFormat="false" ht="36" hidden="false" customHeight="false" outlineLevel="0" collapsed="false">
      <c r="A255" s="35" t="n">
        <v>224.58</v>
      </c>
      <c r="B255" s="26" t="n">
        <f aca="false">B254+1</f>
        <v>57</v>
      </c>
      <c r="C255" s="25" t="s">
        <v>517</v>
      </c>
      <c r="D255" s="39"/>
      <c r="E255" s="112" t="s">
        <v>518</v>
      </c>
      <c r="F255" s="113" t="n">
        <v>1122.9</v>
      </c>
      <c r="G255" s="114" t="n">
        <v>0</v>
      </c>
      <c r="H255" s="113"/>
      <c r="I255" s="115"/>
      <c r="J255" s="113"/>
      <c r="K255" s="114"/>
      <c r="L255" s="118"/>
      <c r="M255" s="119"/>
      <c r="N255" s="122"/>
      <c r="O255" s="114"/>
      <c r="P255" s="113"/>
      <c r="Q255" s="190"/>
      <c r="R255" s="115" t="n">
        <f aca="false">+F255+I255-K255-P255-N255</f>
        <v>1122.9</v>
      </c>
      <c r="S255" s="121" t="n">
        <f aca="false">+G255+H255-J255-Q255</f>
        <v>0</v>
      </c>
      <c r="T255" s="43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</row>
    <row r="256" customFormat="false" ht="36" hidden="false" customHeight="false" outlineLevel="0" collapsed="false">
      <c r="A256" s="35"/>
      <c r="B256" s="26" t="n">
        <f aca="false">B255+1</f>
        <v>58</v>
      </c>
      <c r="C256" s="25" t="s">
        <v>519</v>
      </c>
      <c r="D256" s="39"/>
      <c r="E256" s="112" t="s">
        <v>520</v>
      </c>
      <c r="F256" s="113" t="n">
        <v>1694.88</v>
      </c>
      <c r="G256" s="114" t="n">
        <v>0</v>
      </c>
      <c r="H256" s="113"/>
      <c r="I256" s="115"/>
      <c r="J256" s="113"/>
      <c r="K256" s="114"/>
      <c r="L256" s="118"/>
      <c r="M256" s="119"/>
      <c r="N256" s="122"/>
      <c r="O256" s="114"/>
      <c r="P256" s="113"/>
      <c r="Q256" s="190"/>
      <c r="R256" s="115" t="n">
        <f aca="false">+F256+I256-K256-P256-N256</f>
        <v>1694.88</v>
      </c>
      <c r="S256" s="121" t="n">
        <f aca="false">+G256+H256-J256-Q256</f>
        <v>0</v>
      </c>
      <c r="T256" s="43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</row>
    <row r="257" customFormat="false" ht="36" hidden="false" customHeight="false" outlineLevel="0" collapsed="false">
      <c r="A257" s="35"/>
      <c r="B257" s="26" t="n">
        <f aca="false">B256+1</f>
        <v>59</v>
      </c>
      <c r="C257" s="25"/>
      <c r="D257" s="39"/>
      <c r="E257" s="112" t="s">
        <v>521</v>
      </c>
      <c r="F257" s="113" t="n">
        <v>0</v>
      </c>
      <c r="G257" s="114" t="n">
        <v>0</v>
      </c>
      <c r="H257" s="113"/>
      <c r="I257" s="115"/>
      <c r="J257" s="113"/>
      <c r="K257" s="114"/>
      <c r="L257" s="118"/>
      <c r="M257" s="119"/>
      <c r="N257" s="122"/>
      <c r="O257" s="114"/>
      <c r="P257" s="113"/>
      <c r="Q257" s="190"/>
      <c r="R257" s="115" t="n">
        <f aca="false">+F257+I257-K257-P257-N257</f>
        <v>0</v>
      </c>
      <c r="S257" s="121" t="n">
        <f aca="false">+G257+H257-J257-Q257</f>
        <v>0</v>
      </c>
      <c r="T257" s="43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</row>
    <row r="258" customFormat="false" ht="36" hidden="false" customHeight="false" outlineLevel="0" collapsed="false">
      <c r="A258" s="35"/>
      <c r="B258" s="26" t="n">
        <f aca="false">B257+1</f>
        <v>60</v>
      </c>
      <c r="C258" s="25" t="s">
        <v>522</v>
      </c>
      <c r="D258" s="39"/>
      <c r="E258" s="112" t="s">
        <v>523</v>
      </c>
      <c r="F258" s="113" t="n">
        <v>648.3</v>
      </c>
      <c r="G258" s="114" t="n">
        <v>0</v>
      </c>
      <c r="H258" s="113"/>
      <c r="I258" s="115"/>
      <c r="J258" s="113"/>
      <c r="K258" s="114" t="n">
        <v>432.2</v>
      </c>
      <c r="L258" s="118" t="s">
        <v>124</v>
      </c>
      <c r="M258" s="119" t="s">
        <v>524</v>
      </c>
      <c r="N258" s="122"/>
      <c r="O258" s="114"/>
      <c r="P258" s="113"/>
      <c r="Q258" s="190"/>
      <c r="R258" s="115" t="n">
        <f aca="false">+F258+I258-K258-P258-N258</f>
        <v>216.1</v>
      </c>
      <c r="S258" s="121" t="n">
        <f aca="false">+G258+H258-J258-Q258</f>
        <v>0</v>
      </c>
      <c r="T258" s="43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</row>
    <row r="259" customFormat="false" ht="36" hidden="false" customHeight="false" outlineLevel="0" collapsed="false">
      <c r="A259" s="35" t="n">
        <v>256.78</v>
      </c>
      <c r="B259" s="26" t="n">
        <f aca="false">B258+1</f>
        <v>61</v>
      </c>
      <c r="C259" s="25" t="s">
        <v>525</v>
      </c>
      <c r="D259" s="39"/>
      <c r="E259" s="112" t="s">
        <v>526</v>
      </c>
      <c r="F259" s="113" t="n">
        <v>513.550000000001</v>
      </c>
      <c r="G259" s="114" t="n">
        <v>0</v>
      </c>
      <c r="H259" s="113"/>
      <c r="I259" s="115"/>
      <c r="J259" s="113"/>
      <c r="K259" s="114"/>
      <c r="L259" s="173"/>
      <c r="M259" s="119"/>
      <c r="N259" s="122"/>
      <c r="O259" s="114"/>
      <c r="P259" s="113"/>
      <c r="Q259" s="190"/>
      <c r="R259" s="115" t="n">
        <f aca="false">+F259+I259-K259-P259-N259</f>
        <v>513.550000000001</v>
      </c>
      <c r="S259" s="121" t="n">
        <f aca="false">+G259+H259-J259-Q259</f>
        <v>0</v>
      </c>
      <c r="T259" s="43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</row>
    <row r="260" s="3" customFormat="true" ht="36" hidden="false" customHeight="false" outlineLevel="0" collapsed="false">
      <c r="A260" s="5"/>
      <c r="B260" s="26" t="n">
        <f aca="false">B259+1</f>
        <v>62</v>
      </c>
      <c r="C260" s="25" t="s">
        <v>527</v>
      </c>
      <c r="D260" s="129"/>
      <c r="E260" s="112" t="s">
        <v>528</v>
      </c>
      <c r="F260" s="113" t="n">
        <v>784.750000000003</v>
      </c>
      <c r="G260" s="114" t="n">
        <v>0</v>
      </c>
      <c r="H260" s="113"/>
      <c r="I260" s="115"/>
      <c r="J260" s="113"/>
      <c r="K260" s="114"/>
      <c r="L260" s="118"/>
      <c r="M260" s="119"/>
      <c r="N260" s="122"/>
      <c r="O260" s="114"/>
      <c r="P260" s="113"/>
      <c r="Q260" s="190"/>
      <c r="R260" s="115" t="n">
        <f aca="false">+F260+I260-K260-P260-N260</f>
        <v>784.750000000003</v>
      </c>
      <c r="S260" s="121" t="n">
        <f aca="false">+G260+H260-J260-Q260</f>
        <v>0</v>
      </c>
      <c r="T260" s="43"/>
      <c r="U260" s="35"/>
      <c r="V260" s="3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customFormat="false" ht="36" hidden="false" customHeight="false" outlineLevel="0" collapsed="false">
      <c r="A261" s="35" t="n">
        <v>359.32</v>
      </c>
      <c r="B261" s="26" t="n">
        <f aca="false">B260+1</f>
        <v>63</v>
      </c>
      <c r="C261" s="189" t="s">
        <v>529</v>
      </c>
      <c r="D261" s="39"/>
      <c r="E261" s="112" t="s">
        <v>530</v>
      </c>
      <c r="F261" s="113" t="n">
        <v>718.639999999999</v>
      </c>
      <c r="G261" s="114" t="n">
        <v>0</v>
      </c>
      <c r="H261" s="113"/>
      <c r="I261" s="115"/>
      <c r="J261" s="113"/>
      <c r="K261" s="114" t="n">
        <v>359.32</v>
      </c>
      <c r="L261" s="118" t="s">
        <v>113</v>
      </c>
      <c r="M261" s="119" t="s">
        <v>25</v>
      </c>
      <c r="N261" s="122"/>
      <c r="O261" s="114"/>
      <c r="P261" s="113"/>
      <c r="Q261" s="190"/>
      <c r="R261" s="115" t="n">
        <f aca="false">+F261+I261-K261-P261-N261</f>
        <v>359.319999999999</v>
      </c>
      <c r="S261" s="121" t="n">
        <f aca="false">+G261+H261-J261-Q261</f>
        <v>0</v>
      </c>
      <c r="T261" s="90"/>
      <c r="U261" s="199" t="n">
        <v>38421.11</v>
      </c>
      <c r="V261" s="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</row>
    <row r="262" customFormat="false" ht="36" hidden="false" customHeight="false" outlineLevel="0" collapsed="false">
      <c r="A262" s="35" t="n">
        <v>601.7</v>
      </c>
      <c r="B262" s="26" t="n">
        <f aca="false">B261+1</f>
        <v>64</v>
      </c>
      <c r="C262" s="25" t="s">
        <v>531</v>
      </c>
      <c r="D262" s="39" t="s">
        <v>532</v>
      </c>
      <c r="E262" s="112" t="s">
        <v>533</v>
      </c>
      <c r="F262" s="196" t="n">
        <v>240.640000000001</v>
      </c>
      <c r="G262" s="197" t="n">
        <v>0</v>
      </c>
      <c r="H262" s="113"/>
      <c r="I262" s="196" t="n">
        <v>1985.58</v>
      </c>
      <c r="J262" s="113"/>
      <c r="K262" s="114"/>
      <c r="L262" s="118"/>
      <c r="M262" s="132"/>
      <c r="N262" s="122"/>
      <c r="O262" s="114"/>
      <c r="P262" s="113"/>
      <c r="Q262" s="190"/>
      <c r="R262" s="115" t="n">
        <f aca="false">+F262+I262-K262-P262-N262</f>
        <v>2226.22</v>
      </c>
      <c r="S262" s="121" t="n">
        <f aca="false">+G262+H262-J262-Q262</f>
        <v>0</v>
      </c>
      <c r="T262" s="75"/>
      <c r="U262" s="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</row>
    <row r="263" customFormat="false" ht="36" hidden="false" customHeight="false" outlineLevel="0" collapsed="false">
      <c r="A263" s="35" t="n">
        <v>665.25</v>
      </c>
      <c r="B263" s="26" t="n">
        <f aca="false">B262+1</f>
        <v>65</v>
      </c>
      <c r="C263" s="25"/>
      <c r="D263" s="39"/>
      <c r="E263" s="112" t="s">
        <v>534</v>
      </c>
      <c r="F263" s="113" t="n">
        <v>0</v>
      </c>
      <c r="G263" s="114" t="n">
        <v>0</v>
      </c>
      <c r="H263" s="113"/>
      <c r="I263" s="115"/>
      <c r="J263" s="113"/>
      <c r="K263" s="114"/>
      <c r="L263" s="118"/>
      <c r="M263" s="119"/>
      <c r="N263" s="122"/>
      <c r="O263" s="114"/>
      <c r="P263" s="113"/>
      <c r="Q263" s="190"/>
      <c r="R263" s="115" t="n">
        <f aca="false">+F263+I263-K263-P263-N263</f>
        <v>0</v>
      </c>
      <c r="S263" s="121" t="n">
        <f aca="false">+G263+H263-J263-Q263</f>
        <v>0</v>
      </c>
      <c r="T263" s="43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</row>
    <row r="264" customFormat="false" ht="36" hidden="false" customHeight="false" outlineLevel="0" collapsed="false">
      <c r="A264" s="35"/>
      <c r="B264" s="26" t="n">
        <f aca="false">B263+1</f>
        <v>66</v>
      </c>
      <c r="C264" s="25" t="s">
        <v>535</v>
      </c>
      <c r="D264" s="39"/>
      <c r="E264" s="112" t="s">
        <v>536</v>
      </c>
      <c r="F264" s="196" t="n">
        <v>1186.44</v>
      </c>
      <c r="G264" s="197" t="n">
        <v>0</v>
      </c>
      <c r="H264" s="113"/>
      <c r="I264" s="115"/>
      <c r="J264" s="113"/>
      <c r="K264" s="114" t="n">
        <v>593.22</v>
      </c>
      <c r="L264" s="118" t="s">
        <v>55</v>
      </c>
      <c r="M264" s="119" t="s">
        <v>74</v>
      </c>
      <c r="N264" s="122"/>
      <c r="O264" s="114"/>
      <c r="P264" s="113"/>
      <c r="Q264" s="190"/>
      <c r="R264" s="115" t="n">
        <f aca="false">+F264+I264-K264-P264-N264</f>
        <v>593.22</v>
      </c>
      <c r="S264" s="121" t="n">
        <f aca="false">+G264+H264-J264-Q264</f>
        <v>0</v>
      </c>
      <c r="T264" s="43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</row>
    <row r="265" customFormat="false" ht="36" hidden="false" customHeight="false" outlineLevel="0" collapsed="false">
      <c r="A265" s="35"/>
      <c r="B265" s="26" t="n">
        <f aca="false">B264+1</f>
        <v>67</v>
      </c>
      <c r="C265" s="25" t="s">
        <v>537</v>
      </c>
      <c r="D265" s="39"/>
      <c r="E265" s="112" t="s">
        <v>536</v>
      </c>
      <c r="F265" s="113" t="n">
        <v>590.64</v>
      </c>
      <c r="G265" s="114" t="n">
        <v>0</v>
      </c>
      <c r="H265" s="113"/>
      <c r="I265" s="115"/>
      <c r="J265" s="113"/>
      <c r="K265" s="114"/>
      <c r="L265" s="118"/>
      <c r="M265" s="183" t="s">
        <v>58</v>
      </c>
      <c r="N265" s="137"/>
      <c r="O265" s="114"/>
      <c r="P265" s="113" t="n">
        <v>172.03</v>
      </c>
      <c r="Q265" s="190"/>
      <c r="R265" s="115" t="n">
        <f aca="false">+F265+I265-K265-P265-N265</f>
        <v>418.61</v>
      </c>
      <c r="S265" s="121" t="n">
        <f aca="false">+G265+H265-J265-Q265</f>
        <v>0</v>
      </c>
      <c r="T265" s="43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</row>
    <row r="266" customFormat="false" ht="36" hidden="false" customHeight="false" outlineLevel="0" collapsed="false">
      <c r="A266" s="35"/>
      <c r="B266" s="26" t="n">
        <f aca="false">B265+1</f>
        <v>68</v>
      </c>
      <c r="C266" s="25" t="s">
        <v>538</v>
      </c>
      <c r="D266" s="39"/>
      <c r="E266" s="112" t="s">
        <v>539</v>
      </c>
      <c r="F266" s="113" t="n">
        <v>2596.6</v>
      </c>
      <c r="G266" s="114" t="n">
        <v>0</v>
      </c>
      <c r="H266" s="113"/>
      <c r="I266" s="115"/>
      <c r="J266" s="113"/>
      <c r="K266" s="114" t="n">
        <f aca="false">166.1+483.05</f>
        <v>649.15</v>
      </c>
      <c r="L266" s="118" t="s">
        <v>73</v>
      </c>
      <c r="M266" s="119" t="s">
        <v>540</v>
      </c>
      <c r="N266" s="122"/>
      <c r="O266" s="114"/>
      <c r="P266" s="113"/>
      <c r="Q266" s="190"/>
      <c r="R266" s="115" t="n">
        <f aca="false">+F266+I266-K266-P266-N266</f>
        <v>1947.45</v>
      </c>
      <c r="S266" s="121" t="n">
        <f aca="false">+G266+H266-J266-Q266</f>
        <v>0</v>
      </c>
      <c r="T266" s="43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</row>
    <row r="267" customFormat="false" ht="36" hidden="false" customHeight="false" outlineLevel="0" collapsed="false">
      <c r="A267" s="35" t="n">
        <v>419.49</v>
      </c>
      <c r="B267" s="26" t="n">
        <f aca="false">B266+1</f>
        <v>69</v>
      </c>
      <c r="C267" s="25" t="s">
        <v>541</v>
      </c>
      <c r="D267" s="39"/>
      <c r="E267" s="112" t="s">
        <v>542</v>
      </c>
      <c r="F267" s="196" t="n">
        <v>1220.34</v>
      </c>
      <c r="G267" s="197" t="n">
        <v>0</v>
      </c>
      <c r="H267" s="113"/>
      <c r="I267" s="197"/>
      <c r="J267" s="113"/>
      <c r="K267" s="114" t="n">
        <v>419.49</v>
      </c>
      <c r="L267" s="118" t="s">
        <v>543</v>
      </c>
      <c r="M267" s="119" t="s">
        <v>544</v>
      </c>
      <c r="N267" s="122"/>
      <c r="O267" s="114"/>
      <c r="P267" s="113"/>
      <c r="Q267" s="190"/>
      <c r="R267" s="115" t="n">
        <f aca="false">+F267+I267-K267-P267-N267</f>
        <v>800.85</v>
      </c>
      <c r="S267" s="121" t="n">
        <f aca="false">+G267+H267-J267-Q267</f>
        <v>0</v>
      </c>
      <c r="T267" s="43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</row>
    <row r="268" customFormat="false" ht="36" hidden="false" customHeight="false" outlineLevel="0" collapsed="false">
      <c r="A268" s="35"/>
      <c r="B268" s="26" t="n">
        <f aca="false">B267+1</f>
        <v>70</v>
      </c>
      <c r="C268" s="45" t="s">
        <v>545</v>
      </c>
      <c r="D268" s="39"/>
      <c r="E268" s="112" t="s">
        <v>546</v>
      </c>
      <c r="F268" s="113" t="n">
        <v>1047.46</v>
      </c>
      <c r="G268" s="114" t="n">
        <v>0</v>
      </c>
      <c r="H268" s="113"/>
      <c r="I268" s="115"/>
      <c r="J268" s="113"/>
      <c r="K268" s="114"/>
      <c r="L268" s="118"/>
      <c r="M268" s="119"/>
      <c r="N268" s="122"/>
      <c r="O268" s="114"/>
      <c r="P268" s="113"/>
      <c r="Q268" s="190"/>
      <c r="R268" s="115" t="n">
        <f aca="false">+F268+I268-K268-P268-N268</f>
        <v>1047.46</v>
      </c>
      <c r="S268" s="121" t="n">
        <f aca="false">+G268+H268-J268-Q268</f>
        <v>0</v>
      </c>
      <c r="T268" s="43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</row>
    <row r="269" customFormat="false" ht="75.75" hidden="false" customHeight="true" outlineLevel="0" collapsed="false">
      <c r="A269" s="35"/>
      <c r="B269" s="26" t="n">
        <f aca="false">B268+1</f>
        <v>71</v>
      </c>
      <c r="C269" s="25" t="s">
        <v>547</v>
      </c>
      <c r="D269" s="200"/>
      <c r="E269" s="112" t="s">
        <v>548</v>
      </c>
      <c r="F269" s="113" t="n">
        <v>5635.09</v>
      </c>
      <c r="G269" s="114" t="n">
        <v>0</v>
      </c>
      <c r="H269" s="113"/>
      <c r="I269" s="115"/>
      <c r="J269" s="113"/>
      <c r="K269" s="114" t="n">
        <v>1438.89</v>
      </c>
      <c r="L269" s="118" t="s">
        <v>309</v>
      </c>
      <c r="M269" s="201" t="s">
        <v>549</v>
      </c>
      <c r="N269" s="201"/>
      <c r="O269" s="201"/>
      <c r="P269" s="113"/>
      <c r="Q269" s="190"/>
      <c r="R269" s="115" t="n">
        <f aca="false">+F269+I269-K269-P269-N269</f>
        <v>4196.2</v>
      </c>
      <c r="S269" s="121" t="n">
        <f aca="false">+G269+H269-J269-Q269</f>
        <v>0</v>
      </c>
      <c r="T269" s="43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</row>
    <row r="270" customFormat="false" ht="36" hidden="false" customHeight="false" outlineLevel="0" collapsed="false">
      <c r="A270" s="83" t="n">
        <v>508.47</v>
      </c>
      <c r="B270" s="26" t="n">
        <f aca="false">B269+1</f>
        <v>72</v>
      </c>
      <c r="C270" s="25" t="s">
        <v>550</v>
      </c>
      <c r="D270" s="39"/>
      <c r="E270" s="112" t="s">
        <v>551</v>
      </c>
      <c r="F270" s="113" t="n">
        <v>1016.94</v>
      </c>
      <c r="G270" s="114" t="n">
        <v>0</v>
      </c>
      <c r="H270" s="113"/>
      <c r="I270" s="115"/>
      <c r="J270" s="113"/>
      <c r="K270" s="114" t="n">
        <v>508.47</v>
      </c>
      <c r="L270" s="118" t="s">
        <v>85</v>
      </c>
      <c r="M270" s="119" t="s">
        <v>25</v>
      </c>
      <c r="N270" s="122"/>
      <c r="O270" s="114"/>
      <c r="P270" s="113"/>
      <c r="Q270" s="190"/>
      <c r="R270" s="115" t="n">
        <f aca="false">+F270+I270-K270-P270-N270</f>
        <v>508.469999999999</v>
      </c>
      <c r="S270" s="121" t="n">
        <f aca="false">+G270+H270-J270-Q270</f>
        <v>0</v>
      </c>
      <c r="T270" s="43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</row>
    <row r="271" s="30" customFormat="true" ht="36.75" hidden="false" customHeight="true" outlineLevel="0" collapsed="false">
      <c r="A271" s="83" t="n">
        <v>400.85</v>
      </c>
      <c r="B271" s="26" t="n">
        <f aca="false">B270+1</f>
        <v>73</v>
      </c>
      <c r="C271" s="25" t="s">
        <v>552</v>
      </c>
      <c r="D271" s="39"/>
      <c r="E271" s="112" t="s">
        <v>553</v>
      </c>
      <c r="F271" s="113" t="n">
        <v>1762.72</v>
      </c>
      <c r="G271" s="114" t="n">
        <v>0</v>
      </c>
      <c r="H271" s="113"/>
      <c r="I271" s="115"/>
      <c r="J271" s="113"/>
      <c r="K271" s="114" t="n">
        <v>440.68</v>
      </c>
      <c r="L271" s="118" t="s">
        <v>341</v>
      </c>
      <c r="M271" s="119" t="s">
        <v>241</v>
      </c>
      <c r="N271" s="122"/>
      <c r="O271" s="114"/>
      <c r="P271" s="113"/>
      <c r="Q271" s="190"/>
      <c r="R271" s="115" t="n">
        <f aca="false">+F271+I271-K271-P271-N271</f>
        <v>1322.04</v>
      </c>
      <c r="S271" s="121" t="n">
        <f aca="false">+G271+H271-J271-Q271</f>
        <v>0</v>
      </c>
      <c r="T271" s="43"/>
      <c r="U271" s="35"/>
      <c r="V271" s="35"/>
      <c r="W271" s="35"/>
      <c r="X271" s="35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  <c r="AL271" s="83"/>
      <c r="AM271" s="83"/>
      <c r="AN271" s="83"/>
      <c r="AO271" s="83"/>
      <c r="AP271" s="83"/>
      <c r="AQ271" s="83"/>
      <c r="AR271" s="83"/>
      <c r="AS271" s="83"/>
    </row>
    <row r="272" s="30" customFormat="true" ht="36.75" hidden="false" customHeight="false" outlineLevel="0" collapsed="false">
      <c r="A272" s="35" t="n">
        <f aca="false">3355.92/9</f>
        <v>372.88</v>
      </c>
      <c r="B272" s="26" t="n">
        <f aca="false">B271+1</f>
        <v>74</v>
      </c>
      <c r="C272" s="146" t="s">
        <v>554</v>
      </c>
      <c r="D272" s="39" t="s">
        <v>555</v>
      </c>
      <c r="E272" s="147" t="s">
        <v>556</v>
      </c>
      <c r="F272" s="148" t="n">
        <v>3728.8</v>
      </c>
      <c r="G272" s="149" t="n">
        <v>0</v>
      </c>
      <c r="H272" s="148"/>
      <c r="I272" s="150" t="n">
        <v>-3728.8</v>
      </c>
      <c r="J272" s="148"/>
      <c r="K272" s="149"/>
      <c r="L272" s="118"/>
      <c r="M272" s="119"/>
      <c r="N272" s="153"/>
      <c r="O272" s="149"/>
      <c r="P272" s="148"/>
      <c r="Q272" s="202"/>
      <c r="R272" s="115" t="n">
        <f aca="false">+F272+I272-K272-P272-N272</f>
        <v>0</v>
      </c>
      <c r="S272" s="154" t="n">
        <f aca="false">+G272+H272-J272-Q272</f>
        <v>0</v>
      </c>
      <c r="T272" s="43"/>
      <c r="U272" s="69" t="n">
        <f aca="false">577185.44-R233</f>
        <v>575566.79</v>
      </c>
      <c r="V272" s="35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83"/>
      <c r="AQ272" s="83"/>
      <c r="AR272" s="83"/>
      <c r="AS272" s="83"/>
    </row>
    <row r="273" s="35" customFormat="true" ht="36.75" hidden="false" customHeight="false" outlineLevel="0" collapsed="false">
      <c r="B273" s="26" t="n">
        <f aca="false">B272+1</f>
        <v>75</v>
      </c>
      <c r="C273" s="25" t="s">
        <v>557</v>
      </c>
      <c r="D273" s="39" t="s">
        <v>558</v>
      </c>
      <c r="E273" s="147" t="s">
        <v>556</v>
      </c>
      <c r="F273" s="113" t="n">
        <v>830.5</v>
      </c>
      <c r="G273" s="114" t="n">
        <v>0</v>
      </c>
      <c r="H273" s="113"/>
      <c r="I273" s="115" t="n">
        <v>3728.8</v>
      </c>
      <c r="J273" s="113"/>
      <c r="K273" s="114" t="n">
        <v>415.25</v>
      </c>
      <c r="L273" s="118" t="s">
        <v>85</v>
      </c>
      <c r="M273" s="203" t="s">
        <v>25</v>
      </c>
      <c r="N273" s="122"/>
      <c r="O273" s="114"/>
      <c r="P273" s="113"/>
      <c r="Q273" s="190"/>
      <c r="R273" s="115" t="n">
        <f aca="false">+F273+I273-K273-P273-N273</f>
        <v>4144.05</v>
      </c>
      <c r="S273" s="121" t="n">
        <f aca="false">+G273+H273-J273-Q273</f>
        <v>0</v>
      </c>
      <c r="T273" s="43"/>
      <c r="V273" s="83"/>
      <c r="W273" s="83"/>
      <c r="X273" s="83"/>
    </row>
    <row r="274" s="83" customFormat="true" ht="37.5" hidden="false" customHeight="true" outlineLevel="0" collapsed="false">
      <c r="B274" s="87"/>
      <c r="C274" s="75"/>
      <c r="D274" s="204"/>
      <c r="E274" s="75" t="s">
        <v>559</v>
      </c>
      <c r="F274" s="157" t="n">
        <f aca="false">SUM(F199:F273)</f>
        <v>103147.48</v>
      </c>
      <c r="G274" s="157" t="n">
        <f aca="false">SUM(G199:G273)</f>
        <v>1.13686837721616E-013</v>
      </c>
      <c r="H274" s="157" t="n">
        <f aca="false">SUM(H199:H273)</f>
        <v>0</v>
      </c>
      <c r="I274" s="157" t="n">
        <f aca="false">SUM(I199:I273)</f>
        <v>1981.9</v>
      </c>
      <c r="J274" s="157" t="n">
        <f aca="false">SUM(J199:J273)</f>
        <v>0</v>
      </c>
      <c r="K274" s="157" t="n">
        <f aca="false">SUM(K199:K273)</f>
        <v>18735.48</v>
      </c>
      <c r="L274" s="5"/>
      <c r="M274" s="5"/>
      <c r="N274" s="157" t="n">
        <f aca="false">SUM(N199:N273)</f>
        <v>0</v>
      </c>
      <c r="O274" s="157" t="n">
        <f aca="false">SUM(O199:O273)</f>
        <v>0</v>
      </c>
      <c r="P274" s="157" t="n">
        <f aca="false">SUM(P199:P273)</f>
        <v>2398.02</v>
      </c>
      <c r="Q274" s="157" t="n">
        <f aca="false">SUM(Q199:Q273)</f>
        <v>0</v>
      </c>
      <c r="R274" s="157" t="n">
        <f aca="false">SUM(R199:R273)</f>
        <v>83995.88</v>
      </c>
      <c r="S274" s="157" t="n">
        <f aca="false">SUM(S199:S273)</f>
        <v>1.13686837721616E-013</v>
      </c>
      <c r="T274" s="90"/>
      <c r="W274" s="35"/>
      <c r="X274" s="35"/>
    </row>
    <row r="275" customFormat="false" ht="36.75" hidden="false" customHeight="false" outlineLevel="0" collapsed="false">
      <c r="A275" s="35"/>
      <c r="B275" s="84"/>
      <c r="C275" s="85" t="s">
        <v>404</v>
      </c>
      <c r="D275" s="86"/>
      <c r="E275" s="75"/>
      <c r="F275" s="75"/>
      <c r="G275" s="75"/>
      <c r="H275" s="75"/>
      <c r="I275" s="75"/>
      <c r="J275" s="75"/>
      <c r="K275" s="75"/>
      <c r="L275" s="87"/>
      <c r="M275" s="75"/>
      <c r="N275" s="75"/>
      <c r="O275" s="88"/>
      <c r="P275" s="88"/>
      <c r="Q275" s="75"/>
      <c r="R275" s="75"/>
      <c r="S275" s="205"/>
      <c r="T275" s="90"/>
      <c r="U275" s="83"/>
      <c r="V275" s="35"/>
      <c r="W275" s="83"/>
      <c r="X275" s="83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</row>
    <row r="276" customFormat="false" ht="36.75" hidden="false" customHeight="true" outlineLevel="0" collapsed="false">
      <c r="A276" s="35"/>
      <c r="B276" s="84"/>
      <c r="C276" s="89" t="s">
        <v>3</v>
      </c>
      <c r="D276" s="91"/>
      <c r="E276" s="92"/>
      <c r="F276" s="92"/>
      <c r="G276" s="92"/>
      <c r="H276" s="92"/>
      <c r="I276" s="92"/>
      <c r="J276" s="92"/>
      <c r="K276" s="92"/>
      <c r="L276" s="84"/>
      <c r="M276" s="92"/>
      <c r="N276" s="93"/>
      <c r="O276" s="93"/>
      <c r="P276" s="94" t="s">
        <v>4</v>
      </c>
      <c r="Q276" s="94"/>
      <c r="R276" s="92"/>
      <c r="S276" s="85" t="str">
        <f aca="false">+C275</f>
        <v>OFICINAS</v>
      </c>
      <c r="T276" s="43"/>
      <c r="U276" s="35"/>
      <c r="V276" s="83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</row>
    <row r="277" customFormat="false" ht="36.75" hidden="false" customHeight="false" outlineLevel="0" collapsed="false">
      <c r="A277" s="35"/>
      <c r="B277" s="95" t="s">
        <v>5</v>
      </c>
      <c r="C277" s="96" t="s">
        <v>6</v>
      </c>
      <c r="D277" s="97"/>
      <c r="E277" s="98" t="s">
        <v>7</v>
      </c>
      <c r="F277" s="99" t="str">
        <f aca="false">F6</f>
        <v>SALDO OTUBRE 2017</v>
      </c>
      <c r="G277" s="100"/>
      <c r="H277" s="96" t="s">
        <v>9</v>
      </c>
      <c r="I277" s="96"/>
      <c r="J277" s="96" t="s">
        <v>10</v>
      </c>
      <c r="K277" s="96"/>
      <c r="L277" s="96"/>
      <c r="M277" s="96"/>
      <c r="N277" s="93"/>
      <c r="O277" s="93"/>
      <c r="P277" s="94"/>
      <c r="Q277" s="94"/>
      <c r="R277" s="96" t="str">
        <f aca="false">R6</f>
        <v>SALDO NOVIEMBRE 2017</v>
      </c>
      <c r="S277" s="96"/>
      <c r="T277" s="90"/>
      <c r="U277" s="83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</row>
    <row r="278" customFormat="false" ht="36.75" hidden="false" customHeight="false" outlineLevel="0" collapsed="false">
      <c r="A278" s="35"/>
      <c r="B278" s="101"/>
      <c r="C278" s="96"/>
      <c r="D278" s="97"/>
      <c r="E278" s="102"/>
      <c r="F278" s="103" t="s">
        <v>12</v>
      </c>
      <c r="G278" s="104" t="s">
        <v>13</v>
      </c>
      <c r="H278" s="105" t="s">
        <v>13</v>
      </c>
      <c r="I278" s="106" t="s">
        <v>12</v>
      </c>
      <c r="J278" s="103" t="s">
        <v>13</v>
      </c>
      <c r="K278" s="107" t="s">
        <v>12</v>
      </c>
      <c r="L278" s="107" t="s">
        <v>14</v>
      </c>
      <c r="M278" s="104" t="s">
        <v>15</v>
      </c>
      <c r="N278" s="108" t="s">
        <v>16</v>
      </c>
      <c r="O278" s="109" t="s">
        <v>13</v>
      </c>
      <c r="P278" s="110" t="s">
        <v>12</v>
      </c>
      <c r="Q278" s="104" t="s">
        <v>13</v>
      </c>
      <c r="R278" s="96" t="s">
        <v>12</v>
      </c>
      <c r="S278" s="111" t="s">
        <v>13</v>
      </c>
      <c r="T278" s="43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</row>
    <row r="279" customFormat="false" ht="36.75" hidden="false" customHeight="false" outlineLevel="0" collapsed="false">
      <c r="A279" s="35"/>
      <c r="B279" s="26"/>
      <c r="C279" s="162"/>
      <c r="D279" s="163"/>
      <c r="E279" s="162"/>
      <c r="F279" s="157" t="n">
        <f aca="false">F274</f>
        <v>103147.48</v>
      </c>
      <c r="G279" s="157" t="n">
        <f aca="false">G274</f>
        <v>1.13686837721616E-013</v>
      </c>
      <c r="H279" s="164" t="n">
        <f aca="false">H274</f>
        <v>0</v>
      </c>
      <c r="I279" s="157" t="n">
        <f aca="false">I274</f>
        <v>1981.9</v>
      </c>
      <c r="J279" s="157" t="n">
        <f aca="false">J274</f>
        <v>0</v>
      </c>
      <c r="K279" s="157" t="n">
        <f aca="false">K274</f>
        <v>18735.48</v>
      </c>
      <c r="L279" s="166"/>
      <c r="M279" s="166"/>
      <c r="N279" s="164" t="n">
        <f aca="false">N274</f>
        <v>0</v>
      </c>
      <c r="O279" s="164" t="n">
        <f aca="false">O274</f>
        <v>0</v>
      </c>
      <c r="P279" s="164" t="n">
        <f aca="false">P274</f>
        <v>2398.02</v>
      </c>
      <c r="Q279" s="157" t="n">
        <f aca="false">Q274</f>
        <v>0</v>
      </c>
      <c r="R279" s="157" t="n">
        <f aca="false">R274</f>
        <v>83995.88</v>
      </c>
      <c r="S279" s="157" t="n">
        <f aca="false">S274</f>
        <v>1.13686837721616E-013</v>
      </c>
      <c r="T279" s="43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</row>
    <row r="280" customFormat="false" ht="36" hidden="false" customHeight="false" outlineLevel="0" collapsed="false">
      <c r="A280" s="35"/>
      <c r="B280" s="26" t="n">
        <f aca="false">B272+1</f>
        <v>75</v>
      </c>
      <c r="C280" s="25" t="s">
        <v>560</v>
      </c>
      <c r="D280" s="39"/>
      <c r="E280" s="112" t="s">
        <v>561</v>
      </c>
      <c r="F280" s="171" t="n">
        <v>1538.98</v>
      </c>
      <c r="G280" s="172" t="n">
        <v>0</v>
      </c>
      <c r="H280" s="113"/>
      <c r="I280" s="115"/>
      <c r="J280" s="113"/>
      <c r="K280" s="114" t="n">
        <v>769.49</v>
      </c>
      <c r="L280" s="118" t="s">
        <v>41</v>
      </c>
      <c r="M280" s="132" t="s">
        <v>25</v>
      </c>
      <c r="N280" s="122"/>
      <c r="O280" s="114"/>
      <c r="P280" s="113"/>
      <c r="Q280" s="190"/>
      <c r="R280" s="115" t="n">
        <f aca="false">+F280+I280-K280-P280-N280</f>
        <v>769.490000000001</v>
      </c>
      <c r="S280" s="121" t="n">
        <f aca="false">+G280+H280-J280-Q280</f>
        <v>0</v>
      </c>
      <c r="T280" s="43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</row>
    <row r="281" customFormat="false" ht="36" hidden="false" customHeight="false" outlineLevel="0" collapsed="false">
      <c r="A281" s="35"/>
      <c r="B281" s="26" t="n">
        <f aca="false">B280+1</f>
        <v>76</v>
      </c>
      <c r="C281" s="25" t="s">
        <v>562</v>
      </c>
      <c r="D281" s="39"/>
      <c r="E281" s="112" t="s">
        <v>563</v>
      </c>
      <c r="F281" s="113" t="n">
        <v>1272.88</v>
      </c>
      <c r="G281" s="114" t="n">
        <v>0</v>
      </c>
      <c r="H281" s="113"/>
      <c r="I281" s="115"/>
      <c r="J281" s="113"/>
      <c r="K281" s="114" t="n">
        <v>636.44</v>
      </c>
      <c r="L281" s="118" t="s">
        <v>21</v>
      </c>
      <c r="M281" s="132" t="s">
        <v>25</v>
      </c>
      <c r="N281" s="122"/>
      <c r="O281" s="114"/>
      <c r="P281" s="113"/>
      <c r="Q281" s="190"/>
      <c r="R281" s="115" t="n">
        <f aca="false">+F281+I281-K281-P281-N281</f>
        <v>636.44</v>
      </c>
      <c r="S281" s="121" t="n">
        <f aca="false">+G281+H281-J281-Q281</f>
        <v>0</v>
      </c>
      <c r="T281" s="43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</row>
    <row r="282" customFormat="false" ht="36" hidden="false" customHeight="false" outlineLevel="0" collapsed="false">
      <c r="A282" s="35"/>
      <c r="B282" s="26" t="n">
        <f aca="false">B281+1</f>
        <v>77</v>
      </c>
      <c r="C282" s="189" t="s">
        <v>564</v>
      </c>
      <c r="D282" s="39"/>
      <c r="E282" s="112" t="s">
        <v>565</v>
      </c>
      <c r="F282" s="113" t="n">
        <v>2050.84</v>
      </c>
      <c r="G282" s="114" t="n">
        <v>0</v>
      </c>
      <c r="H282" s="113"/>
      <c r="I282" s="115"/>
      <c r="J282" s="113"/>
      <c r="K282" s="114" t="n">
        <v>1025.42</v>
      </c>
      <c r="L282" s="118" t="s">
        <v>144</v>
      </c>
      <c r="M282" s="132" t="s">
        <v>566</v>
      </c>
      <c r="N282" s="122"/>
      <c r="O282" s="114"/>
      <c r="P282" s="113"/>
      <c r="Q282" s="190"/>
      <c r="R282" s="115" t="n">
        <f aca="false">+F282+I282-K282-P282-N282</f>
        <v>1025.42</v>
      </c>
      <c r="S282" s="121" t="n">
        <f aca="false">+G282+H282-J282-Q282</f>
        <v>0</v>
      </c>
      <c r="T282" s="43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</row>
    <row r="283" customFormat="false" ht="36" hidden="false" customHeight="false" outlineLevel="0" collapsed="false">
      <c r="A283" s="35"/>
      <c r="B283" s="26" t="n">
        <f aca="false">B282+1</f>
        <v>78</v>
      </c>
      <c r="C283" s="25" t="s">
        <v>567</v>
      </c>
      <c r="D283" s="39"/>
      <c r="E283" s="112" t="s">
        <v>568</v>
      </c>
      <c r="F283" s="113" t="n">
        <v>2234.76</v>
      </c>
      <c r="G283" s="114" t="n">
        <v>0</v>
      </c>
      <c r="H283" s="113"/>
      <c r="I283" s="115"/>
      <c r="J283" s="113"/>
      <c r="K283" s="114" t="n">
        <v>744.92</v>
      </c>
      <c r="L283" s="118" t="s">
        <v>41</v>
      </c>
      <c r="M283" s="132" t="s">
        <v>22</v>
      </c>
      <c r="N283" s="122"/>
      <c r="O283" s="114"/>
      <c r="P283" s="113"/>
      <c r="Q283" s="190"/>
      <c r="R283" s="115" t="n">
        <f aca="false">+F283+I283-K283-P283-N283</f>
        <v>1489.84</v>
      </c>
      <c r="S283" s="121" t="n">
        <f aca="false">+G283+H283-J283-Q283</f>
        <v>0</v>
      </c>
      <c r="T283" s="43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</row>
    <row r="284" customFormat="false" ht="36" hidden="false" customHeight="false" outlineLevel="0" collapsed="false">
      <c r="A284" s="35"/>
      <c r="B284" s="26" t="n">
        <f aca="false">B283+1</f>
        <v>79</v>
      </c>
      <c r="C284" s="25" t="s">
        <v>569</v>
      </c>
      <c r="D284" s="39"/>
      <c r="E284" s="112" t="s">
        <v>570</v>
      </c>
      <c r="F284" s="113" t="n">
        <v>1355.94</v>
      </c>
      <c r="G284" s="114" t="n">
        <v>0</v>
      </c>
      <c r="H284" s="113"/>
      <c r="I284" s="115"/>
      <c r="J284" s="113"/>
      <c r="K284" s="114"/>
      <c r="L284" s="118"/>
      <c r="M284" s="183" t="s">
        <v>58</v>
      </c>
      <c r="N284" s="122"/>
      <c r="O284" s="114"/>
      <c r="P284" s="113" t="n">
        <v>677.97</v>
      </c>
      <c r="Q284" s="190"/>
      <c r="R284" s="115" t="n">
        <f aca="false">+F284+I284-K284-P284-N284</f>
        <v>677.970000000002</v>
      </c>
      <c r="S284" s="121" t="n">
        <f aca="false">+G284+H284-J284-Q284</f>
        <v>0</v>
      </c>
      <c r="T284" s="43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</row>
    <row r="285" customFormat="false" ht="36" hidden="false" customHeight="false" outlineLevel="0" collapsed="false">
      <c r="A285" s="35"/>
      <c r="B285" s="26" t="n">
        <f aca="false">B284+1</f>
        <v>80</v>
      </c>
      <c r="C285" s="25" t="s">
        <v>571</v>
      </c>
      <c r="D285" s="39"/>
      <c r="E285" s="112" t="s">
        <v>572</v>
      </c>
      <c r="F285" s="113" t="n">
        <v>762.720000000002</v>
      </c>
      <c r="G285" s="114" t="n">
        <v>0</v>
      </c>
      <c r="H285" s="113"/>
      <c r="I285" s="115"/>
      <c r="J285" s="113"/>
      <c r="K285" s="114"/>
      <c r="L285" s="118"/>
      <c r="M285" s="183" t="s">
        <v>58</v>
      </c>
      <c r="N285" s="122"/>
      <c r="O285" s="114"/>
      <c r="P285" s="113" t="n">
        <v>381.36</v>
      </c>
      <c r="Q285" s="190"/>
      <c r="R285" s="115" t="n">
        <f aca="false">+F285+I285-K285-P285-N285</f>
        <v>381.360000000002</v>
      </c>
      <c r="S285" s="121" t="n">
        <f aca="false">+G285+H285-J285-Q285</f>
        <v>0</v>
      </c>
      <c r="T285" s="43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</row>
    <row r="286" customFormat="false" ht="36" hidden="false" customHeight="false" outlineLevel="0" collapsed="false">
      <c r="A286" s="35"/>
      <c r="B286" s="26" t="n">
        <f aca="false">B285+1</f>
        <v>81</v>
      </c>
      <c r="C286" s="25" t="s">
        <v>573</v>
      </c>
      <c r="D286" s="39"/>
      <c r="E286" s="112" t="s">
        <v>574</v>
      </c>
      <c r="F286" s="113" t="n">
        <v>210.6</v>
      </c>
      <c r="G286" s="114" t="n">
        <v>0</v>
      </c>
      <c r="H286" s="113"/>
      <c r="I286" s="115"/>
      <c r="J286" s="113"/>
      <c r="K286" s="114"/>
      <c r="L286" s="118"/>
      <c r="M286" s="132"/>
      <c r="N286" s="122"/>
      <c r="O286" s="114"/>
      <c r="P286" s="113"/>
      <c r="Q286" s="190"/>
      <c r="R286" s="115" t="n">
        <f aca="false">+F286+I286-K286-P286-N286</f>
        <v>210.6</v>
      </c>
      <c r="S286" s="121" t="n">
        <f aca="false">+G286+H286-J286-Q286</f>
        <v>0</v>
      </c>
      <c r="T286" s="43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</row>
    <row r="287" customFormat="false" ht="36" hidden="false" customHeight="false" outlineLevel="0" collapsed="false">
      <c r="A287" s="35"/>
      <c r="B287" s="26" t="n">
        <f aca="false">B286+1</f>
        <v>82</v>
      </c>
      <c r="C287" s="25" t="s">
        <v>575</v>
      </c>
      <c r="D287" s="39"/>
      <c r="E287" s="112" t="s">
        <v>576</v>
      </c>
      <c r="F287" s="196" t="n">
        <v>5830.48</v>
      </c>
      <c r="G287" s="197" t="n">
        <v>0</v>
      </c>
      <c r="H287" s="113"/>
      <c r="I287" s="115"/>
      <c r="J287" s="113"/>
      <c r="K287" s="114"/>
      <c r="L287" s="118"/>
      <c r="M287" s="132"/>
      <c r="N287" s="122"/>
      <c r="O287" s="114"/>
      <c r="P287" s="113"/>
      <c r="Q287" s="190"/>
      <c r="R287" s="115" t="n">
        <f aca="false">+F287+I287-K287-P287-N287</f>
        <v>5830.48</v>
      </c>
      <c r="S287" s="121" t="n">
        <f aca="false">+G287+H287-J287-Q287</f>
        <v>0</v>
      </c>
      <c r="T287" s="43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</row>
    <row r="288" customFormat="false" ht="36" hidden="false" customHeight="false" outlineLevel="0" collapsed="false">
      <c r="A288" s="35"/>
      <c r="B288" s="26" t="n">
        <f aca="false">B287+1</f>
        <v>83</v>
      </c>
      <c r="C288" s="25" t="s">
        <v>577</v>
      </c>
      <c r="D288" s="39"/>
      <c r="E288" s="112" t="s">
        <v>578</v>
      </c>
      <c r="F288" s="113" t="n">
        <v>1489.82</v>
      </c>
      <c r="G288" s="114" t="n">
        <v>0</v>
      </c>
      <c r="H288" s="113"/>
      <c r="I288" s="115"/>
      <c r="J288" s="113"/>
      <c r="K288" s="114" t="n">
        <v>744.91</v>
      </c>
      <c r="L288" s="118" t="s">
        <v>341</v>
      </c>
      <c r="M288" s="132" t="s">
        <v>25</v>
      </c>
      <c r="N288" s="122"/>
      <c r="O288" s="114"/>
      <c r="P288" s="113"/>
      <c r="Q288" s="190"/>
      <c r="R288" s="115" t="n">
        <f aca="false">+F288+I288-K288-P288-N288</f>
        <v>744.91</v>
      </c>
      <c r="S288" s="121" t="n">
        <f aca="false">+G288+H288-J288-Q288</f>
        <v>0</v>
      </c>
      <c r="T288" s="43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</row>
    <row r="289" customFormat="false" ht="36" hidden="false" customHeight="false" outlineLevel="0" collapsed="false">
      <c r="A289" s="35"/>
      <c r="B289" s="26" t="n">
        <f aca="false">B288+1</f>
        <v>84</v>
      </c>
      <c r="C289" s="25" t="s">
        <v>579</v>
      </c>
      <c r="D289" s="39"/>
      <c r="E289" s="112" t="s">
        <v>580</v>
      </c>
      <c r="F289" s="113" t="n">
        <v>901.399999999996</v>
      </c>
      <c r="G289" s="114" t="n">
        <v>0</v>
      </c>
      <c r="H289" s="113"/>
      <c r="I289" s="115"/>
      <c r="J289" s="113"/>
      <c r="K289" s="114" t="n">
        <v>450.88</v>
      </c>
      <c r="L289" s="118" t="s">
        <v>31</v>
      </c>
      <c r="M289" s="132" t="s">
        <v>25</v>
      </c>
      <c r="N289" s="122"/>
      <c r="O289" s="114"/>
      <c r="P289" s="113"/>
      <c r="Q289" s="190"/>
      <c r="R289" s="115" t="n">
        <f aca="false">+F289+I289-K289-P289-N289</f>
        <v>450.519999999996</v>
      </c>
      <c r="S289" s="121" t="n">
        <f aca="false">+G289+H289-J289-Q289</f>
        <v>0</v>
      </c>
      <c r="T289" s="43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</row>
    <row r="290" customFormat="false" ht="36" hidden="false" customHeight="false" outlineLevel="0" collapsed="false">
      <c r="A290" s="35"/>
      <c r="B290" s="26" t="n">
        <f aca="false">B289+1</f>
        <v>85</v>
      </c>
      <c r="C290" s="25" t="s">
        <v>581</v>
      </c>
      <c r="D290" s="39" t="s">
        <v>582</v>
      </c>
      <c r="E290" s="112" t="s">
        <v>583</v>
      </c>
      <c r="F290" s="113" t="n">
        <v>3116.94</v>
      </c>
      <c r="G290" s="114" t="n">
        <v>0</v>
      </c>
      <c r="H290" s="113"/>
      <c r="I290" s="115" t="n">
        <v>-17.32</v>
      </c>
      <c r="J290" s="113"/>
      <c r="K290" s="114" t="n">
        <v>3099.62</v>
      </c>
      <c r="L290" s="118" t="s">
        <v>309</v>
      </c>
      <c r="M290" s="132" t="s">
        <v>584</v>
      </c>
      <c r="N290" s="122"/>
      <c r="O290" s="114"/>
      <c r="P290" s="113"/>
      <c r="Q290" s="190"/>
      <c r="R290" s="115" t="n">
        <f aca="false">+F290+I290-K290-P290-N290</f>
        <v>0</v>
      </c>
      <c r="S290" s="121" t="n">
        <f aca="false">+G290+H290-J290-Q290</f>
        <v>0</v>
      </c>
      <c r="T290" s="43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</row>
    <row r="291" customFormat="false" ht="36" hidden="false" customHeight="false" outlineLevel="0" collapsed="false">
      <c r="A291" s="35"/>
      <c r="B291" s="26" t="n">
        <f aca="false">B290+1</f>
        <v>86</v>
      </c>
      <c r="C291" s="25" t="s">
        <v>585</v>
      </c>
      <c r="D291" s="39"/>
      <c r="E291" s="112" t="s">
        <v>586</v>
      </c>
      <c r="F291" s="113" t="n">
        <v>1186.44</v>
      </c>
      <c r="G291" s="114" t="n">
        <v>0</v>
      </c>
      <c r="H291" s="113"/>
      <c r="I291" s="115"/>
      <c r="J291" s="113"/>
      <c r="K291" s="114" t="n">
        <v>593.22</v>
      </c>
      <c r="L291" s="118" t="s">
        <v>89</v>
      </c>
      <c r="M291" s="132" t="s">
        <v>25</v>
      </c>
      <c r="N291" s="122"/>
      <c r="O291" s="114"/>
      <c r="P291" s="113"/>
      <c r="Q291" s="190"/>
      <c r="R291" s="115" t="n">
        <f aca="false">+F291+I291-K291-P291-N291</f>
        <v>593.219999999998</v>
      </c>
      <c r="S291" s="121" t="n">
        <f aca="false">+G291+H291-J291-Q291</f>
        <v>0</v>
      </c>
      <c r="T291" s="43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</row>
    <row r="292" s="56" customFormat="true" ht="36" hidden="false" customHeight="false" outlineLevel="0" collapsed="false">
      <c r="A292" s="55" t="n">
        <v>744.92</v>
      </c>
      <c r="B292" s="26" t="n">
        <f aca="false">B291+1</f>
        <v>87</v>
      </c>
      <c r="C292" s="25" t="s">
        <v>587</v>
      </c>
      <c r="D292" s="39"/>
      <c r="E292" s="112" t="s">
        <v>588</v>
      </c>
      <c r="F292" s="113" t="n">
        <v>1489.84</v>
      </c>
      <c r="G292" s="114" t="n">
        <v>0</v>
      </c>
      <c r="H292" s="113"/>
      <c r="I292" s="115"/>
      <c r="J292" s="113"/>
      <c r="K292" s="114" t="n">
        <v>744.92</v>
      </c>
      <c r="L292" s="118" t="s">
        <v>113</v>
      </c>
      <c r="M292" s="132" t="s">
        <v>25</v>
      </c>
      <c r="N292" s="122"/>
      <c r="O292" s="114"/>
      <c r="P292" s="113"/>
      <c r="Q292" s="190"/>
      <c r="R292" s="115" t="n">
        <f aca="false">+F292+I292-K292-P292-N292</f>
        <v>744.920000000002</v>
      </c>
      <c r="S292" s="121" t="n">
        <f aca="false">+G292+H292-J292-Q292</f>
        <v>0</v>
      </c>
      <c r="T292" s="43"/>
      <c r="U292" s="35"/>
      <c r="V292" s="35"/>
      <c r="W292" s="35"/>
      <c r="X292" s="3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</row>
    <row r="293" customFormat="false" ht="36" hidden="false" customHeight="false" outlineLevel="0" collapsed="false">
      <c r="A293" s="35"/>
      <c r="B293" s="26" t="n">
        <f aca="false">B292+1</f>
        <v>88</v>
      </c>
      <c r="C293" s="25" t="s">
        <v>589</v>
      </c>
      <c r="D293" s="37"/>
      <c r="E293" s="112" t="s">
        <v>590</v>
      </c>
      <c r="F293" s="113" t="n">
        <v>838.98</v>
      </c>
      <c r="G293" s="114" t="n">
        <v>0</v>
      </c>
      <c r="H293" s="113"/>
      <c r="I293" s="115"/>
      <c r="J293" s="113"/>
      <c r="K293" s="114" t="n">
        <v>559.32</v>
      </c>
      <c r="L293" s="118" t="s">
        <v>144</v>
      </c>
      <c r="M293" s="132" t="s">
        <v>74</v>
      </c>
      <c r="N293" s="122"/>
      <c r="O293" s="114"/>
      <c r="P293" s="113"/>
      <c r="Q293" s="190"/>
      <c r="R293" s="115" t="n">
        <f aca="false">+F293+I293-K293-P293-N293</f>
        <v>279.66</v>
      </c>
      <c r="S293" s="121" t="n">
        <f aca="false">+G293+H293-J293-Q293</f>
        <v>0</v>
      </c>
      <c r="T293" s="43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</row>
    <row r="294" customFormat="false" ht="36" hidden="false" customHeight="false" outlineLevel="0" collapsed="false">
      <c r="A294" s="35"/>
      <c r="B294" s="26" t="n">
        <f aca="false">B293+1</f>
        <v>89</v>
      </c>
      <c r="C294" s="25" t="s">
        <v>591</v>
      </c>
      <c r="D294" s="39"/>
      <c r="E294" s="112" t="s">
        <v>592</v>
      </c>
      <c r="F294" s="113" t="n">
        <v>1367.86</v>
      </c>
      <c r="G294" s="114" t="n">
        <v>0</v>
      </c>
      <c r="H294" s="113"/>
      <c r="I294" s="115"/>
      <c r="J294" s="113"/>
      <c r="K294" s="114"/>
      <c r="L294" s="118"/>
      <c r="M294" s="206"/>
      <c r="N294" s="122"/>
      <c r="O294" s="114"/>
      <c r="P294" s="113"/>
      <c r="Q294" s="190"/>
      <c r="R294" s="115" t="n">
        <f aca="false">+F294+I294-K294-P294-N294</f>
        <v>1367.86</v>
      </c>
      <c r="S294" s="121" t="n">
        <f aca="false">+G294+H294-J294-Q294</f>
        <v>0</v>
      </c>
      <c r="T294" s="43"/>
      <c r="U294" s="35"/>
      <c r="V294" s="35"/>
      <c r="W294" s="55"/>
      <c r="X294" s="5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</row>
    <row r="295" customFormat="false" ht="36" hidden="false" customHeight="false" outlineLevel="0" collapsed="false">
      <c r="A295" s="35"/>
      <c r="B295" s="26" t="n">
        <f aca="false">B294+1</f>
        <v>90</v>
      </c>
      <c r="C295" s="25" t="s">
        <v>593</v>
      </c>
      <c r="D295" s="39"/>
      <c r="E295" s="112" t="s">
        <v>594</v>
      </c>
      <c r="F295" s="113" t="n">
        <v>1203.38</v>
      </c>
      <c r="G295" s="114" t="n">
        <v>0</v>
      </c>
      <c r="H295" s="113"/>
      <c r="I295" s="115"/>
      <c r="J295" s="113"/>
      <c r="K295" s="114" t="n">
        <v>601.69</v>
      </c>
      <c r="L295" s="118" t="s">
        <v>70</v>
      </c>
      <c r="M295" s="132" t="s">
        <v>74</v>
      </c>
      <c r="N295" s="122"/>
      <c r="O295" s="114"/>
      <c r="P295" s="113"/>
      <c r="Q295" s="190"/>
      <c r="R295" s="115" t="n">
        <f aca="false">+F295+I295-K295-P295-N295</f>
        <v>601.69</v>
      </c>
      <c r="S295" s="121" t="n">
        <f aca="false">+G295+H295-J295-Q295</f>
        <v>0</v>
      </c>
      <c r="T295" s="43"/>
      <c r="U295" s="35"/>
      <c r="V295" s="5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</row>
    <row r="296" customFormat="false" ht="36" hidden="false" customHeight="false" outlineLevel="0" collapsed="false">
      <c r="A296" s="35" t="n">
        <v>644.07</v>
      </c>
      <c r="B296" s="26" t="n">
        <f aca="false">B295+1</f>
        <v>91</v>
      </c>
      <c r="C296" s="25" t="s">
        <v>595</v>
      </c>
      <c r="D296" s="39"/>
      <c r="E296" s="112" t="s">
        <v>596</v>
      </c>
      <c r="F296" s="113" t="n">
        <v>3454.58</v>
      </c>
      <c r="G296" s="114" t="n">
        <v>0</v>
      </c>
      <c r="H296" s="113"/>
      <c r="I296" s="115"/>
      <c r="J296" s="113"/>
      <c r="K296" s="114" t="n">
        <f aca="false">644.07+234.23+644.07</f>
        <v>1522.37</v>
      </c>
      <c r="L296" s="118" t="s">
        <v>597</v>
      </c>
      <c r="M296" s="132" t="s">
        <v>598</v>
      </c>
      <c r="N296" s="122"/>
      <c r="O296" s="114"/>
      <c r="P296" s="113"/>
      <c r="Q296" s="190"/>
      <c r="R296" s="115" t="n">
        <f aca="false">+F296+I296-K296-P296-N296</f>
        <v>1932.21</v>
      </c>
      <c r="S296" s="121" t="n">
        <f aca="false">+G296+H296-J296-Q296</f>
        <v>0</v>
      </c>
      <c r="T296" s="57"/>
      <c r="U296" s="5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</row>
    <row r="297" s="56" customFormat="true" ht="36" hidden="false" customHeight="false" outlineLevel="0" collapsed="false">
      <c r="A297" s="55"/>
      <c r="B297" s="26" t="n">
        <f aca="false">B296+1</f>
        <v>92</v>
      </c>
      <c r="C297" s="25"/>
      <c r="D297" s="39"/>
      <c r="E297" s="112" t="s">
        <v>599</v>
      </c>
      <c r="F297" s="113" t="n">
        <v>0</v>
      </c>
      <c r="G297" s="114" t="n">
        <v>0</v>
      </c>
      <c r="H297" s="113"/>
      <c r="I297" s="115"/>
      <c r="J297" s="113"/>
      <c r="K297" s="114"/>
      <c r="L297" s="118"/>
      <c r="M297" s="132"/>
      <c r="N297" s="122"/>
      <c r="O297" s="114"/>
      <c r="P297" s="113"/>
      <c r="Q297" s="190"/>
      <c r="R297" s="115" t="n">
        <f aca="false">+F297+I297-K297-P297-N297</f>
        <v>0</v>
      </c>
      <c r="S297" s="121" t="n">
        <f aca="false">+G297+H297-J297-Q297</f>
        <v>0</v>
      </c>
      <c r="T297" s="43"/>
      <c r="U297" s="35"/>
      <c r="V297" s="35"/>
      <c r="W297" s="35"/>
      <c r="X297" s="3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</row>
    <row r="298" s="30" customFormat="true" ht="36" hidden="false" customHeight="false" outlineLevel="0" collapsed="false">
      <c r="A298" s="83"/>
      <c r="B298" s="26" t="n">
        <f aca="false">B297+1</f>
        <v>93</v>
      </c>
      <c r="C298" s="25" t="s">
        <v>600</v>
      </c>
      <c r="D298" s="39"/>
      <c r="E298" s="112" t="s">
        <v>601</v>
      </c>
      <c r="F298" s="113" t="n">
        <v>1876.26</v>
      </c>
      <c r="G298" s="114" t="n">
        <v>0</v>
      </c>
      <c r="H298" s="113"/>
      <c r="I298" s="115"/>
      <c r="J298" s="113"/>
      <c r="K298" s="114" t="n">
        <v>625.42</v>
      </c>
      <c r="L298" s="118" t="s">
        <v>144</v>
      </c>
      <c r="M298" s="132" t="s">
        <v>32</v>
      </c>
      <c r="N298" s="122"/>
      <c r="O298" s="114"/>
      <c r="P298" s="113"/>
      <c r="Q298" s="190"/>
      <c r="R298" s="115" t="n">
        <f aca="false">+F298+I298-K298-P298-N298</f>
        <v>1250.84</v>
      </c>
      <c r="S298" s="121" t="n">
        <f aca="false">+G298+H298-J298-Q298</f>
        <v>0</v>
      </c>
      <c r="T298" s="43"/>
      <c r="U298" s="35"/>
      <c r="V298" s="35"/>
      <c r="W298" s="35"/>
      <c r="X298" s="35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  <c r="AL298" s="83"/>
      <c r="AM298" s="83"/>
      <c r="AN298" s="83"/>
      <c r="AO298" s="83"/>
      <c r="AP298" s="83"/>
      <c r="AQ298" s="83"/>
      <c r="AR298" s="83"/>
      <c r="AS298" s="83"/>
    </row>
    <row r="299" customFormat="false" ht="36" hidden="false" customHeight="false" outlineLevel="0" collapsed="false">
      <c r="A299" s="35" t="n">
        <v>466.1</v>
      </c>
      <c r="B299" s="26" t="n">
        <f aca="false">B298+1</f>
        <v>94</v>
      </c>
      <c r="C299" s="25" t="s">
        <v>602</v>
      </c>
      <c r="D299" s="39"/>
      <c r="E299" s="112" t="s">
        <v>603</v>
      </c>
      <c r="F299" s="113" t="n">
        <v>4754.21</v>
      </c>
      <c r="G299" s="114" t="n">
        <v>0</v>
      </c>
      <c r="H299" s="113"/>
      <c r="I299" s="115"/>
      <c r="J299" s="113"/>
      <c r="K299" s="114"/>
      <c r="L299" s="118"/>
      <c r="M299" s="183" t="s">
        <v>58</v>
      </c>
      <c r="N299" s="122"/>
      <c r="O299" s="114"/>
      <c r="P299" s="113" t="n">
        <v>466.1</v>
      </c>
      <c r="Q299" s="190"/>
      <c r="R299" s="115" t="n">
        <f aca="false">+F299+I299-K299-P299-N299</f>
        <v>4288.11</v>
      </c>
      <c r="S299" s="121" t="n">
        <f aca="false">+G299+H299-J299-Q299</f>
        <v>0</v>
      </c>
      <c r="T299" s="43"/>
      <c r="U299" s="35"/>
      <c r="V299" s="35"/>
      <c r="W299" s="55"/>
      <c r="X299" s="5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</row>
    <row r="300" s="30" customFormat="true" ht="36" hidden="false" customHeight="false" outlineLevel="0" collapsed="false">
      <c r="A300" s="83"/>
      <c r="B300" s="26" t="n">
        <f aca="false">B299+1</f>
        <v>95</v>
      </c>
      <c r="C300" s="25" t="s">
        <v>604</v>
      </c>
      <c r="D300" s="39"/>
      <c r="E300" s="112" t="s">
        <v>605</v>
      </c>
      <c r="F300" s="113" t="n">
        <v>1128.82</v>
      </c>
      <c r="G300" s="114" t="n">
        <v>0</v>
      </c>
      <c r="H300" s="113"/>
      <c r="I300" s="115"/>
      <c r="J300" s="113"/>
      <c r="K300" s="114" t="n">
        <v>564.41</v>
      </c>
      <c r="L300" s="118" t="s">
        <v>89</v>
      </c>
      <c r="M300" s="132" t="s">
        <v>25</v>
      </c>
      <c r="N300" s="122"/>
      <c r="O300" s="114"/>
      <c r="P300" s="113"/>
      <c r="Q300" s="190"/>
      <c r="R300" s="115" t="n">
        <f aca="false">+F300+I300-K300-P300-N300</f>
        <v>564.410000000002</v>
      </c>
      <c r="S300" s="121" t="n">
        <f aca="false">+G300+H300-J300-Q300</f>
        <v>0</v>
      </c>
      <c r="T300" s="43"/>
      <c r="U300" s="35"/>
      <c r="V300" s="55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  <c r="AL300" s="83"/>
      <c r="AM300" s="83"/>
      <c r="AN300" s="83"/>
      <c r="AO300" s="83"/>
      <c r="AP300" s="83"/>
      <c r="AQ300" s="83"/>
      <c r="AR300" s="83"/>
      <c r="AS300" s="83"/>
    </row>
    <row r="301" customFormat="false" ht="36" hidden="false" customHeight="false" outlineLevel="0" collapsed="false">
      <c r="A301" s="35"/>
      <c r="B301" s="26" t="n">
        <f aca="false">B300+1</f>
        <v>96</v>
      </c>
      <c r="C301" s="25"/>
      <c r="D301" s="39"/>
      <c r="E301" s="112" t="s">
        <v>606</v>
      </c>
      <c r="F301" s="113" t="n">
        <v>0</v>
      </c>
      <c r="G301" s="114" t="n">
        <v>0</v>
      </c>
      <c r="H301" s="113"/>
      <c r="I301" s="115"/>
      <c r="J301" s="113"/>
      <c r="K301" s="114"/>
      <c r="L301" s="118"/>
      <c r="M301" s="132"/>
      <c r="N301" s="122"/>
      <c r="O301" s="114"/>
      <c r="P301" s="113"/>
      <c r="Q301" s="190"/>
      <c r="R301" s="115" t="n">
        <f aca="false">+F301+I301-K301-P301-N301</f>
        <v>0</v>
      </c>
      <c r="S301" s="121" t="n">
        <f aca="false">+G301+H301-J301-Q301</f>
        <v>0</v>
      </c>
      <c r="T301" s="57"/>
      <c r="U301" s="55"/>
      <c r="V301" s="83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</row>
    <row r="302" s="208" customFormat="true" ht="36" hidden="false" customHeight="false" outlineLevel="0" collapsed="false">
      <c r="A302" s="207"/>
      <c r="B302" s="26" t="n">
        <f aca="false">B301+1</f>
        <v>97</v>
      </c>
      <c r="C302" s="25" t="s">
        <v>607</v>
      </c>
      <c r="D302" s="39"/>
      <c r="E302" s="112" t="s">
        <v>608</v>
      </c>
      <c r="F302" s="113" t="n">
        <v>389.84</v>
      </c>
      <c r="G302" s="114" t="n">
        <v>0</v>
      </c>
      <c r="H302" s="113"/>
      <c r="I302" s="115"/>
      <c r="J302" s="113"/>
      <c r="K302" s="114"/>
      <c r="L302" s="118"/>
      <c r="M302" s="183" t="s">
        <v>58</v>
      </c>
      <c r="N302" s="122"/>
      <c r="O302" s="114"/>
      <c r="P302" s="113" t="n">
        <v>194.92</v>
      </c>
      <c r="Q302" s="190"/>
      <c r="R302" s="115" t="n">
        <f aca="false">+F302+I302-K302-P302-N302</f>
        <v>194.92</v>
      </c>
      <c r="S302" s="121" t="n">
        <f aca="false">+G302+H302-J302-Q302</f>
        <v>0</v>
      </c>
      <c r="T302" s="90"/>
      <c r="U302" s="83"/>
      <c r="V302" s="35"/>
      <c r="W302" s="83"/>
      <c r="X302" s="83"/>
      <c r="Y302" s="207"/>
      <c r="Z302" s="207"/>
      <c r="AA302" s="207"/>
      <c r="AB302" s="207"/>
      <c r="AC302" s="207"/>
      <c r="AD302" s="207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</row>
    <row r="303" customFormat="false" ht="36" hidden="false" customHeight="false" outlineLevel="0" collapsed="false">
      <c r="A303" s="35" t="n">
        <v>621.19</v>
      </c>
      <c r="B303" s="26" t="n">
        <f aca="false">B302+1</f>
        <v>98</v>
      </c>
      <c r="C303" s="25" t="s">
        <v>609</v>
      </c>
      <c r="D303" s="39"/>
      <c r="E303" s="112" t="s">
        <v>610</v>
      </c>
      <c r="F303" s="113" t="n">
        <v>1863.57</v>
      </c>
      <c r="G303" s="114" t="n">
        <v>0</v>
      </c>
      <c r="H303" s="113"/>
      <c r="I303" s="115"/>
      <c r="J303" s="113"/>
      <c r="K303" s="114" t="n">
        <v>621.19</v>
      </c>
      <c r="L303" s="118" t="s">
        <v>113</v>
      </c>
      <c r="M303" s="132" t="s">
        <v>22</v>
      </c>
      <c r="N303" s="122"/>
      <c r="O303" s="114"/>
      <c r="P303" s="113"/>
      <c r="Q303" s="190"/>
      <c r="R303" s="115" t="n">
        <f aca="false">+F303+I303-K303-P303-N303</f>
        <v>1242.38</v>
      </c>
      <c r="S303" s="121" t="n">
        <f aca="false">+G303+H303-J303-Q303</f>
        <v>0</v>
      </c>
      <c r="T303" s="43"/>
      <c r="U303" s="35"/>
      <c r="V303" s="83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</row>
    <row r="304" customFormat="false" ht="36" hidden="false" customHeight="false" outlineLevel="0" collapsed="false">
      <c r="A304" s="35"/>
      <c r="B304" s="26" t="n">
        <f aca="false">B303+1</f>
        <v>99</v>
      </c>
      <c r="C304" s="25" t="s">
        <v>611</v>
      </c>
      <c r="D304" s="39"/>
      <c r="E304" s="112" t="s">
        <v>612</v>
      </c>
      <c r="F304" s="113" t="n">
        <v>1398.3</v>
      </c>
      <c r="G304" s="114" t="n">
        <v>0</v>
      </c>
      <c r="H304" s="113"/>
      <c r="I304" s="115"/>
      <c r="J304" s="113"/>
      <c r="K304" s="114"/>
      <c r="L304" s="118"/>
      <c r="M304" s="58" t="s">
        <v>105</v>
      </c>
      <c r="N304" s="122"/>
      <c r="O304" s="114"/>
      <c r="P304" s="113" t="n">
        <v>699.15</v>
      </c>
      <c r="Q304" s="190"/>
      <c r="R304" s="115" t="n">
        <f aca="false">+F304+I304-K304-P304-N304</f>
        <v>699.150000000001</v>
      </c>
      <c r="S304" s="121" t="n">
        <f aca="false">+G304+H304-J304-Q304</f>
        <v>0</v>
      </c>
      <c r="T304" s="90"/>
      <c r="U304" s="83"/>
      <c r="V304" s="35"/>
      <c r="W304" s="207"/>
      <c r="X304" s="207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</row>
    <row r="305" customFormat="false" ht="36" hidden="false" customHeight="false" outlineLevel="0" collapsed="false">
      <c r="A305" s="35" t="n">
        <v>422.88</v>
      </c>
      <c r="B305" s="26" t="n">
        <f aca="false">B304+1</f>
        <v>100</v>
      </c>
      <c r="C305" s="25" t="s">
        <v>613</v>
      </c>
      <c r="D305" s="39"/>
      <c r="E305" s="112" t="s">
        <v>614</v>
      </c>
      <c r="F305" s="113" t="n">
        <v>845.77</v>
      </c>
      <c r="G305" s="114" t="n">
        <v>0</v>
      </c>
      <c r="H305" s="113"/>
      <c r="I305" s="115"/>
      <c r="J305" s="113"/>
      <c r="K305" s="114" t="n">
        <v>422.88</v>
      </c>
      <c r="L305" s="118" t="s">
        <v>182</v>
      </c>
      <c r="M305" s="132" t="s">
        <v>25</v>
      </c>
      <c r="N305" s="122"/>
      <c r="O305" s="114"/>
      <c r="P305" s="113"/>
      <c r="Q305" s="190"/>
      <c r="R305" s="115" t="n">
        <f aca="false">+F305+I305-K305-P305-N305</f>
        <v>422.89</v>
      </c>
      <c r="S305" s="121" t="n">
        <f aca="false">+G305+H305-J305-Q305</f>
        <v>0</v>
      </c>
      <c r="T305" s="43"/>
      <c r="U305" s="35"/>
      <c r="V305" s="207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</row>
    <row r="306" customFormat="false" ht="36" hidden="false" customHeight="false" outlineLevel="0" collapsed="false">
      <c r="A306" s="35"/>
      <c r="B306" s="26" t="n">
        <f aca="false">B305+1</f>
        <v>101</v>
      </c>
      <c r="C306" s="25" t="s">
        <v>615</v>
      </c>
      <c r="D306" s="39"/>
      <c r="E306" s="112" t="s">
        <v>616</v>
      </c>
      <c r="F306" s="113" t="n">
        <v>2592.19</v>
      </c>
      <c r="G306" s="114" t="n">
        <v>0</v>
      </c>
      <c r="H306" s="113"/>
      <c r="I306" s="115"/>
      <c r="J306" s="113"/>
      <c r="K306" s="114"/>
      <c r="L306" s="118"/>
      <c r="M306" s="132"/>
      <c r="N306" s="122"/>
      <c r="O306" s="114"/>
      <c r="P306" s="113"/>
      <c r="Q306" s="190"/>
      <c r="R306" s="115" t="n">
        <f aca="false">+F306+I306-K306-P306-N306</f>
        <v>2592.19</v>
      </c>
      <c r="S306" s="121" t="n">
        <f aca="false">+G306+H306-J306-Q306</f>
        <v>0</v>
      </c>
      <c r="T306" s="209"/>
      <c r="U306" s="207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</row>
    <row r="307" customFormat="false" ht="36" hidden="false" customHeight="false" outlineLevel="0" collapsed="false">
      <c r="A307" s="35"/>
      <c r="B307" s="26" t="n">
        <f aca="false">B306+1</f>
        <v>102</v>
      </c>
      <c r="C307" s="25" t="s">
        <v>617</v>
      </c>
      <c r="D307" s="39"/>
      <c r="E307" s="112" t="s">
        <v>618</v>
      </c>
      <c r="F307" s="113" t="n">
        <v>2031.36</v>
      </c>
      <c r="G307" s="114" t="n">
        <v>0</v>
      </c>
      <c r="H307" s="113"/>
      <c r="I307" s="115"/>
      <c r="J307" s="113"/>
      <c r="K307" s="114" t="n">
        <v>677.12</v>
      </c>
      <c r="L307" s="118" t="s">
        <v>144</v>
      </c>
      <c r="M307" s="132" t="s">
        <v>32</v>
      </c>
      <c r="N307" s="122"/>
      <c r="O307" s="114"/>
      <c r="P307" s="113"/>
      <c r="Q307" s="190"/>
      <c r="R307" s="115" t="n">
        <f aca="false">+F307+I307-K307-P307-N307</f>
        <v>1354.24</v>
      </c>
      <c r="S307" s="121" t="n">
        <f aca="false">+G307+H307-J307-Q307</f>
        <v>0</v>
      </c>
      <c r="T307" s="43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</row>
    <row r="308" customFormat="false" ht="36" hidden="false" customHeight="false" outlineLevel="0" collapsed="false">
      <c r="A308" s="35"/>
      <c r="B308" s="26" t="n">
        <f aca="false">B307+1</f>
        <v>103</v>
      </c>
      <c r="C308" s="25" t="s">
        <v>619</v>
      </c>
      <c r="D308" s="39"/>
      <c r="E308" s="112" t="s">
        <v>620</v>
      </c>
      <c r="F308" s="113" t="n">
        <v>993.73</v>
      </c>
      <c r="G308" s="114" t="n">
        <v>0</v>
      </c>
      <c r="H308" s="113"/>
      <c r="I308" s="115"/>
      <c r="J308" s="113"/>
      <c r="K308" s="210"/>
      <c r="L308" s="118"/>
      <c r="M308" s="132"/>
      <c r="N308" s="122"/>
      <c r="O308" s="114"/>
      <c r="P308" s="113"/>
      <c r="Q308" s="190"/>
      <c r="R308" s="115" t="n">
        <f aca="false">+F308+I308-K308-P308-N308</f>
        <v>993.73</v>
      </c>
      <c r="S308" s="121" t="n">
        <f aca="false">+G308+H308-J308-Q308</f>
        <v>0</v>
      </c>
      <c r="T308" s="43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</row>
    <row r="309" customFormat="false" ht="36" hidden="false" customHeight="false" outlineLevel="0" collapsed="false">
      <c r="A309" s="35" t="n">
        <v>533.05</v>
      </c>
      <c r="B309" s="26" t="n">
        <f aca="false">B308+1</f>
        <v>104</v>
      </c>
      <c r="C309" s="25" t="s">
        <v>621</v>
      </c>
      <c r="D309" s="39"/>
      <c r="E309" s="112" t="s">
        <v>622</v>
      </c>
      <c r="F309" s="113" t="n">
        <v>1599.15</v>
      </c>
      <c r="G309" s="114" t="n">
        <v>0</v>
      </c>
      <c r="H309" s="113"/>
      <c r="I309" s="115"/>
      <c r="J309" s="113"/>
      <c r="K309" s="114" t="n">
        <f aca="false">533.05*2</f>
        <v>1066.1</v>
      </c>
      <c r="L309" s="118" t="s">
        <v>438</v>
      </c>
      <c r="M309" s="132" t="s">
        <v>623</v>
      </c>
      <c r="N309" s="122"/>
      <c r="O309" s="114"/>
      <c r="P309" s="113"/>
      <c r="Q309" s="190"/>
      <c r="R309" s="115" t="n">
        <f aca="false">+F309+I309-K309-P309-N309</f>
        <v>533.049999999999</v>
      </c>
      <c r="S309" s="121" t="n">
        <f aca="false">+G309+H309-J309-Q309</f>
        <v>0</v>
      </c>
      <c r="T309" s="43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</row>
    <row r="310" customFormat="false" ht="36" hidden="false" customHeight="false" outlineLevel="0" collapsed="false">
      <c r="A310" s="35"/>
      <c r="B310" s="26" t="n">
        <f aca="false">B309+1</f>
        <v>105</v>
      </c>
      <c r="C310" s="25" t="s">
        <v>624</v>
      </c>
      <c r="D310" s="39"/>
      <c r="E310" s="112" t="s">
        <v>625</v>
      </c>
      <c r="F310" s="113" t="n">
        <v>3743.25</v>
      </c>
      <c r="G310" s="114" t="n">
        <v>0</v>
      </c>
      <c r="H310" s="113"/>
      <c r="I310" s="115"/>
      <c r="J310" s="113"/>
      <c r="K310" s="114"/>
      <c r="L310" s="118"/>
      <c r="M310" s="132"/>
      <c r="N310" s="122"/>
      <c r="O310" s="114"/>
      <c r="P310" s="113"/>
      <c r="Q310" s="190"/>
      <c r="R310" s="115" t="n">
        <f aca="false">+F310+I310-K310-P310-N310</f>
        <v>3743.25</v>
      </c>
      <c r="S310" s="121" t="n">
        <f aca="false">+G310+H310-J310-Q310</f>
        <v>0</v>
      </c>
      <c r="T310" s="43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</row>
    <row r="311" customFormat="false" ht="36" hidden="false" customHeight="false" outlineLevel="0" collapsed="false">
      <c r="A311" s="35"/>
      <c r="B311" s="26" t="n">
        <f aca="false">B310+1</f>
        <v>106</v>
      </c>
      <c r="C311" s="25"/>
      <c r="D311" s="39"/>
      <c r="E311" s="112" t="s">
        <v>626</v>
      </c>
      <c r="F311" s="113" t="n">
        <v>0</v>
      </c>
      <c r="G311" s="114" t="n">
        <v>0</v>
      </c>
      <c r="H311" s="113"/>
      <c r="I311" s="115"/>
      <c r="J311" s="113"/>
      <c r="K311" s="114"/>
      <c r="L311" s="118"/>
      <c r="M311" s="132"/>
      <c r="N311" s="122"/>
      <c r="O311" s="114"/>
      <c r="P311" s="113"/>
      <c r="Q311" s="190"/>
      <c r="R311" s="115" t="n">
        <f aca="false">+F311+I311-K311-P311-N311</f>
        <v>0</v>
      </c>
      <c r="S311" s="121" t="n">
        <f aca="false">+G311+H311-J311-Q311</f>
        <v>0</v>
      </c>
      <c r="T311" s="43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</row>
    <row r="312" customFormat="false" ht="36" hidden="false" customHeight="false" outlineLevel="0" collapsed="false">
      <c r="A312" s="35" t="n">
        <v>789.83</v>
      </c>
      <c r="B312" s="26" t="n">
        <f aca="false">B311+1</f>
        <v>107</v>
      </c>
      <c r="C312" s="25" t="s">
        <v>627</v>
      </c>
      <c r="D312" s="39"/>
      <c r="E312" s="112" t="s">
        <v>628</v>
      </c>
      <c r="F312" s="113" t="n">
        <v>2369.49</v>
      </c>
      <c r="G312" s="114" t="n">
        <v>0</v>
      </c>
      <c r="H312" s="113"/>
      <c r="I312" s="115"/>
      <c r="J312" s="113"/>
      <c r="K312" s="114" t="n">
        <v>789.83</v>
      </c>
      <c r="L312" s="118" t="s">
        <v>85</v>
      </c>
      <c r="M312" s="132" t="s">
        <v>22</v>
      </c>
      <c r="N312" s="122"/>
      <c r="O312" s="114"/>
      <c r="P312" s="113"/>
      <c r="Q312" s="190"/>
      <c r="R312" s="115" t="n">
        <f aca="false">+F312+I312-K312-P312-N312</f>
        <v>1579.66</v>
      </c>
      <c r="S312" s="121" t="n">
        <f aca="false">+G312+H312-J312-Q312</f>
        <v>0</v>
      </c>
      <c r="T312" s="43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</row>
    <row r="313" customFormat="false" ht="36" hidden="false" customHeight="false" outlineLevel="0" collapsed="false">
      <c r="A313" s="35" t="n">
        <v>778.81</v>
      </c>
      <c r="B313" s="26" t="n">
        <f aca="false">B312+1</f>
        <v>108</v>
      </c>
      <c r="C313" s="25" t="s">
        <v>627</v>
      </c>
      <c r="D313" s="39"/>
      <c r="E313" s="112" t="s">
        <v>629</v>
      </c>
      <c r="F313" s="113" t="n">
        <v>2336.43</v>
      </c>
      <c r="G313" s="114" t="n">
        <v>0</v>
      </c>
      <c r="H313" s="113"/>
      <c r="I313" s="115"/>
      <c r="J313" s="113"/>
      <c r="K313" s="114" t="n">
        <v>778.81</v>
      </c>
      <c r="L313" s="118" t="s">
        <v>85</v>
      </c>
      <c r="M313" s="132" t="s">
        <v>22</v>
      </c>
      <c r="N313" s="122"/>
      <c r="O313" s="114"/>
      <c r="P313" s="113"/>
      <c r="Q313" s="190"/>
      <c r="R313" s="115" t="n">
        <f aca="false">+F313+I313-K313-P313-N313</f>
        <v>1557.62</v>
      </c>
      <c r="S313" s="121" t="n">
        <f aca="false">+G313+H313-J313-Q313</f>
        <v>0</v>
      </c>
      <c r="T313" s="43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</row>
    <row r="314" s="56" customFormat="true" ht="36" hidden="false" customHeight="false" outlineLevel="0" collapsed="false">
      <c r="A314" s="55"/>
      <c r="B314" s="26" t="n">
        <f aca="false">B313+1</f>
        <v>109</v>
      </c>
      <c r="C314" s="92" t="s">
        <v>630</v>
      </c>
      <c r="D314" s="39"/>
      <c r="E314" s="112" t="s">
        <v>631</v>
      </c>
      <c r="F314" s="113" t="n">
        <v>2361.57</v>
      </c>
      <c r="G314" s="114" t="n">
        <v>0</v>
      </c>
      <c r="H314" s="113"/>
      <c r="I314" s="115"/>
      <c r="J314" s="113"/>
      <c r="K314" s="114"/>
      <c r="L314" s="118"/>
      <c r="M314" s="132"/>
      <c r="N314" s="122"/>
      <c r="O314" s="114"/>
      <c r="P314" s="113"/>
      <c r="Q314" s="190"/>
      <c r="R314" s="115" t="n">
        <f aca="false">+F314+I314-K314-P314-N314</f>
        <v>2361.57</v>
      </c>
      <c r="S314" s="121" t="n">
        <f aca="false">+G314+H314-J314-Q314</f>
        <v>0</v>
      </c>
      <c r="T314" s="43"/>
      <c r="U314" s="35"/>
      <c r="V314" s="35"/>
      <c r="W314" s="35"/>
      <c r="X314" s="3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</row>
    <row r="315" customFormat="false" ht="36" hidden="false" customHeight="false" outlineLevel="0" collapsed="false">
      <c r="A315" s="35"/>
      <c r="B315" s="26" t="n">
        <f aca="false">B314+1</f>
        <v>110</v>
      </c>
      <c r="C315" s="25"/>
      <c r="D315" s="39"/>
      <c r="E315" s="112" t="s">
        <v>632</v>
      </c>
      <c r="F315" s="113" t="n">
        <v>0</v>
      </c>
      <c r="G315" s="114" t="n">
        <v>0</v>
      </c>
      <c r="H315" s="113"/>
      <c r="I315" s="115"/>
      <c r="J315" s="113"/>
      <c r="K315" s="114"/>
      <c r="L315" s="118"/>
      <c r="M315" s="45"/>
      <c r="N315" s="122"/>
      <c r="O315" s="114"/>
      <c r="P315" s="113"/>
      <c r="Q315" s="190"/>
      <c r="R315" s="115" t="n">
        <f aca="false">+F315+I315-K315-P315-N315</f>
        <v>0</v>
      </c>
      <c r="S315" s="121" t="n">
        <f aca="false">+G315+H315-J315-Q315</f>
        <v>0</v>
      </c>
      <c r="T315" s="43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</row>
    <row r="316" customFormat="false" ht="36" hidden="false" customHeight="false" outlineLevel="0" collapsed="false">
      <c r="A316" s="35"/>
      <c r="B316" s="26" t="n">
        <f aca="false">B315+1</f>
        <v>111</v>
      </c>
      <c r="C316" s="25"/>
      <c r="D316" s="39"/>
      <c r="E316" s="112" t="s">
        <v>633</v>
      </c>
      <c r="F316" s="113" t="n">
        <v>0</v>
      </c>
      <c r="G316" s="114" t="n">
        <v>0</v>
      </c>
      <c r="H316" s="113"/>
      <c r="I316" s="115"/>
      <c r="J316" s="113"/>
      <c r="K316" s="114"/>
      <c r="L316" s="118"/>
      <c r="M316" s="132"/>
      <c r="N316" s="113"/>
      <c r="O316" s="114"/>
      <c r="P316" s="113"/>
      <c r="Q316" s="190"/>
      <c r="R316" s="115" t="n">
        <f aca="false">+F316+I316-K316-P316-N316</f>
        <v>0</v>
      </c>
      <c r="S316" s="121" t="n">
        <f aca="false">+G316+H316-J316-Q316</f>
        <v>0</v>
      </c>
      <c r="T316" s="43"/>
      <c r="U316" s="35"/>
      <c r="V316" s="35"/>
      <c r="W316" s="55"/>
      <c r="X316" s="5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</row>
    <row r="317" customFormat="false" ht="36" hidden="false" customHeight="false" outlineLevel="0" collapsed="false">
      <c r="A317" s="35"/>
      <c r="B317" s="26" t="n">
        <f aca="false">B316+1</f>
        <v>112</v>
      </c>
      <c r="C317" s="25"/>
      <c r="D317" s="39"/>
      <c r="E317" s="112" t="s">
        <v>634</v>
      </c>
      <c r="F317" s="113" t="n">
        <v>0</v>
      </c>
      <c r="G317" s="114" t="n">
        <v>0</v>
      </c>
      <c r="H317" s="113"/>
      <c r="I317" s="115"/>
      <c r="J317" s="113"/>
      <c r="K317" s="114"/>
      <c r="L317" s="118"/>
      <c r="M317" s="128"/>
      <c r="N317" s="122"/>
      <c r="O317" s="114"/>
      <c r="P317" s="113"/>
      <c r="Q317" s="190"/>
      <c r="R317" s="115" t="n">
        <f aca="false">+F317+I317-K317-P317-N317</f>
        <v>0</v>
      </c>
      <c r="S317" s="121" t="n">
        <f aca="false">+G317+H317-J317-Q317</f>
        <v>0</v>
      </c>
      <c r="T317" s="43"/>
      <c r="U317" s="35"/>
      <c r="V317" s="5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</row>
    <row r="318" customFormat="false" ht="36" hidden="false" customHeight="false" outlineLevel="0" collapsed="false">
      <c r="A318" s="35"/>
      <c r="B318" s="26" t="n">
        <f aca="false">B317+1</f>
        <v>113</v>
      </c>
      <c r="C318" s="25"/>
      <c r="D318" s="39"/>
      <c r="E318" s="112" t="s">
        <v>635</v>
      </c>
      <c r="F318" s="113" t="n">
        <v>0</v>
      </c>
      <c r="G318" s="114" t="n">
        <v>0</v>
      </c>
      <c r="H318" s="113"/>
      <c r="I318" s="115"/>
      <c r="J318" s="113"/>
      <c r="K318" s="114"/>
      <c r="L318" s="118"/>
      <c r="M318" s="132"/>
      <c r="N318" s="122"/>
      <c r="O318" s="114"/>
      <c r="P318" s="113"/>
      <c r="Q318" s="190"/>
      <c r="R318" s="115" t="n">
        <f aca="false">+F318+I318-K318-P318-N318</f>
        <v>0</v>
      </c>
      <c r="S318" s="121" t="n">
        <f aca="false">+G318+H318-J318-Q318</f>
        <v>0</v>
      </c>
      <c r="T318" s="57"/>
      <c r="U318" s="5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</row>
    <row r="319" customFormat="false" ht="36" hidden="false" customHeight="false" outlineLevel="0" collapsed="false">
      <c r="A319" s="35" t="n">
        <v>635.59</v>
      </c>
      <c r="B319" s="26" t="n">
        <f aca="false">B318+1</f>
        <v>114</v>
      </c>
      <c r="C319" s="25" t="s">
        <v>636</v>
      </c>
      <c r="D319" s="39"/>
      <c r="E319" s="112" t="s">
        <v>637</v>
      </c>
      <c r="F319" s="113" t="n">
        <v>1906.77</v>
      </c>
      <c r="G319" s="114" t="n">
        <v>0</v>
      </c>
      <c r="H319" s="113"/>
      <c r="I319" s="115"/>
      <c r="J319" s="113"/>
      <c r="K319" s="114" t="n">
        <v>635.59</v>
      </c>
      <c r="L319" s="118" t="s">
        <v>283</v>
      </c>
      <c r="M319" s="132" t="s">
        <v>25</v>
      </c>
      <c r="N319" s="211"/>
      <c r="O319" s="114"/>
      <c r="P319" s="113"/>
      <c r="Q319" s="190"/>
      <c r="R319" s="115" t="n">
        <f aca="false">+F319+I319-K319-P319-N319</f>
        <v>1271.18</v>
      </c>
      <c r="S319" s="121" t="n">
        <v>0</v>
      </c>
      <c r="T319" s="43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</row>
    <row r="320" customFormat="false" ht="36" hidden="false" customHeight="false" outlineLevel="0" collapsed="false">
      <c r="A320" s="35"/>
      <c r="B320" s="26" t="n">
        <f aca="false">B319+1</f>
        <v>115</v>
      </c>
      <c r="C320" s="25" t="s">
        <v>638</v>
      </c>
      <c r="D320" s="39"/>
      <c r="E320" s="112" t="s">
        <v>639</v>
      </c>
      <c r="F320" s="196" t="n">
        <v>2847.46</v>
      </c>
      <c r="G320" s="197" t="n">
        <v>0</v>
      </c>
      <c r="H320" s="113"/>
      <c r="I320" s="196"/>
      <c r="J320" s="113"/>
      <c r="K320" s="114" t="n">
        <v>1423.73</v>
      </c>
      <c r="L320" s="118" t="s">
        <v>70</v>
      </c>
      <c r="M320" s="206" t="s">
        <v>74</v>
      </c>
      <c r="N320" s="122"/>
      <c r="O320" s="114"/>
      <c r="P320" s="113"/>
      <c r="Q320" s="190"/>
      <c r="R320" s="115" t="n">
        <f aca="false">+F320+I320-K320-P320-N320</f>
        <v>1423.73</v>
      </c>
      <c r="S320" s="121" t="n">
        <f aca="false">+G320+H320-J320-Q320</f>
        <v>0</v>
      </c>
      <c r="T320" s="43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</row>
    <row r="321" customFormat="false" ht="36" hidden="false" customHeight="false" outlineLevel="0" collapsed="false">
      <c r="A321" s="35"/>
      <c r="B321" s="26" t="n">
        <f aca="false">B320+1</f>
        <v>116</v>
      </c>
      <c r="C321" s="25" t="s">
        <v>640</v>
      </c>
      <c r="D321" s="39"/>
      <c r="E321" s="112" t="s">
        <v>641</v>
      </c>
      <c r="F321" s="113" t="n">
        <v>1696.62</v>
      </c>
      <c r="G321" s="114" t="n">
        <v>0</v>
      </c>
      <c r="H321" s="113"/>
      <c r="I321" s="115"/>
      <c r="J321" s="113"/>
      <c r="K321" s="114" t="n">
        <v>848.31</v>
      </c>
      <c r="L321" s="118" t="s">
        <v>309</v>
      </c>
      <c r="M321" s="132" t="s">
        <v>25</v>
      </c>
      <c r="N321" s="122"/>
      <c r="O321" s="114"/>
      <c r="P321" s="113"/>
      <c r="Q321" s="190"/>
      <c r="R321" s="115" t="n">
        <f aca="false">+F321+I321-K321-P321-N321</f>
        <v>848.31</v>
      </c>
      <c r="S321" s="121" t="n">
        <f aca="false">+G321+H321-J321-Q321</f>
        <v>0</v>
      </c>
      <c r="T321" s="43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</row>
    <row r="322" customFormat="false" ht="36" hidden="false" customHeight="false" outlineLevel="0" collapsed="false">
      <c r="A322" s="35"/>
      <c r="B322" s="26" t="n">
        <f aca="false">B321+1</f>
        <v>117</v>
      </c>
      <c r="C322" s="25" t="s">
        <v>642</v>
      </c>
      <c r="D322" s="39"/>
      <c r="E322" s="112" t="s">
        <v>643</v>
      </c>
      <c r="F322" s="113" t="n">
        <v>1693.22</v>
      </c>
      <c r="G322" s="114" t="n">
        <v>0</v>
      </c>
      <c r="H322" s="113"/>
      <c r="I322" s="115"/>
      <c r="J322" s="113"/>
      <c r="K322" s="114" t="n">
        <v>846.61</v>
      </c>
      <c r="L322" s="118" t="s">
        <v>28</v>
      </c>
      <c r="M322" s="132" t="s">
        <v>25</v>
      </c>
      <c r="N322" s="122"/>
      <c r="O322" s="114"/>
      <c r="P322" s="113"/>
      <c r="Q322" s="190"/>
      <c r="R322" s="115" t="n">
        <f aca="false">+F322+I322-K322-P322-N322</f>
        <v>846.610000000002</v>
      </c>
      <c r="S322" s="121" t="n">
        <f aca="false">+G322+H322-J322-Q322</f>
        <v>0</v>
      </c>
      <c r="T322" s="43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</row>
    <row r="323" customFormat="false" ht="36" hidden="false" customHeight="false" outlineLevel="0" collapsed="false">
      <c r="A323" s="35"/>
      <c r="B323" s="26" t="n">
        <f aca="false">B322+1</f>
        <v>118</v>
      </c>
      <c r="C323" s="25" t="s">
        <v>644</v>
      </c>
      <c r="D323" s="39" t="s">
        <v>645</v>
      </c>
      <c r="E323" s="112" t="s">
        <v>646</v>
      </c>
      <c r="F323" s="196" t="n">
        <v>0</v>
      </c>
      <c r="G323" s="197" t="n">
        <v>0</v>
      </c>
      <c r="H323" s="113"/>
      <c r="I323" s="196" t="n">
        <v>4288.15</v>
      </c>
      <c r="J323" s="113"/>
      <c r="K323" s="114"/>
      <c r="L323" s="118"/>
      <c r="M323" s="132"/>
      <c r="N323" s="122"/>
      <c r="O323" s="114"/>
      <c r="P323" s="113"/>
      <c r="Q323" s="190"/>
      <c r="R323" s="115" t="n">
        <f aca="false">+F323+I323-K323-P323-N323</f>
        <v>4288.15</v>
      </c>
      <c r="S323" s="121" t="n">
        <f aca="false">+G323+H323-J323-Q323</f>
        <v>0</v>
      </c>
      <c r="T323" s="43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</row>
    <row r="324" customFormat="false" ht="36" hidden="false" customHeight="false" outlineLevel="0" collapsed="false">
      <c r="A324" s="35"/>
      <c r="B324" s="26" t="n">
        <f aca="false">B323+1</f>
        <v>119</v>
      </c>
      <c r="C324" s="25" t="s">
        <v>647</v>
      </c>
      <c r="D324" s="39"/>
      <c r="E324" s="112" t="s">
        <v>646</v>
      </c>
      <c r="F324" s="113" t="n">
        <v>-4288.15</v>
      </c>
      <c r="G324" s="114" t="n">
        <v>0</v>
      </c>
      <c r="H324" s="113"/>
      <c r="I324" s="115"/>
      <c r="J324" s="113"/>
      <c r="K324" s="114"/>
      <c r="L324" s="118"/>
      <c r="M324" s="132"/>
      <c r="N324" s="113"/>
      <c r="O324" s="114"/>
      <c r="P324" s="113"/>
      <c r="Q324" s="190"/>
      <c r="R324" s="115" t="n">
        <f aca="false">+F324+I324-K324-P324-N324</f>
        <v>-4288.15</v>
      </c>
      <c r="S324" s="121" t="n">
        <f aca="false">+G324+H324-J324-Q324</f>
        <v>0</v>
      </c>
      <c r="T324" s="43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</row>
    <row r="325" customFormat="false" ht="36" hidden="false" customHeight="false" outlineLevel="0" collapsed="false">
      <c r="A325" s="35" t="n">
        <f aca="false">8251.67/7</f>
        <v>1178.81</v>
      </c>
      <c r="B325" s="26" t="n">
        <f aca="false">B323+1</f>
        <v>119</v>
      </c>
      <c r="C325" s="25" t="s">
        <v>648</v>
      </c>
      <c r="D325" s="39" t="s">
        <v>649</v>
      </c>
      <c r="E325" s="112" t="s">
        <v>650</v>
      </c>
      <c r="F325" s="113" t="n">
        <v>17682.15</v>
      </c>
      <c r="G325" s="114" t="n">
        <v>0</v>
      </c>
      <c r="H325" s="113"/>
      <c r="I325" s="115" t="n">
        <v>-7033.57</v>
      </c>
      <c r="J325" s="113"/>
      <c r="K325" s="114"/>
      <c r="L325" s="118"/>
      <c r="M325" s="132"/>
      <c r="N325" s="122"/>
      <c r="O325" s="114"/>
      <c r="P325" s="113"/>
      <c r="Q325" s="190"/>
      <c r="R325" s="115" t="n">
        <f aca="false">+F325+I325-K325-P325-N325</f>
        <v>10648.58</v>
      </c>
      <c r="S325" s="121" t="n">
        <f aca="false">+G325+H325-J325-Q325</f>
        <v>0</v>
      </c>
      <c r="T325" s="43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</row>
    <row r="326" customFormat="false" ht="36" hidden="false" customHeight="false" outlineLevel="0" collapsed="false">
      <c r="A326" s="35"/>
      <c r="B326" s="26" t="n">
        <f aca="false">B325+1</f>
        <v>120</v>
      </c>
      <c r="C326" s="25" t="s">
        <v>651</v>
      </c>
      <c r="D326" s="39"/>
      <c r="E326" s="112" t="s">
        <v>652</v>
      </c>
      <c r="F326" s="113" t="n">
        <v>1355.94</v>
      </c>
      <c r="G326" s="114" t="n">
        <v>0</v>
      </c>
      <c r="H326" s="113"/>
      <c r="I326" s="115"/>
      <c r="J326" s="113"/>
      <c r="K326" s="212"/>
      <c r="L326" s="118"/>
      <c r="M326" s="183" t="s">
        <v>58</v>
      </c>
      <c r="N326" s="122"/>
      <c r="O326" s="114"/>
      <c r="P326" s="113" t="n">
        <v>677.97</v>
      </c>
      <c r="Q326" s="190"/>
      <c r="R326" s="115" t="n">
        <f aca="false">+F326+I326-K326-P326-N326</f>
        <v>677.969999999998</v>
      </c>
      <c r="S326" s="121" t="n">
        <f aca="false">+G326+H326-J326-Q326</f>
        <v>0</v>
      </c>
      <c r="T326" s="43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</row>
    <row r="327" customFormat="false" ht="36" hidden="false" customHeight="false" outlineLevel="0" collapsed="false">
      <c r="A327" s="35"/>
      <c r="B327" s="26" t="n">
        <f aca="false">B326+1</f>
        <v>121</v>
      </c>
      <c r="C327" s="25" t="s">
        <v>653</v>
      </c>
      <c r="D327" s="39"/>
      <c r="E327" s="112" t="s">
        <v>654</v>
      </c>
      <c r="F327" s="113" t="n">
        <v>9522.54</v>
      </c>
      <c r="G327" s="114" t="n">
        <v>0</v>
      </c>
      <c r="H327" s="113"/>
      <c r="I327" s="115"/>
      <c r="J327" s="113"/>
      <c r="K327" s="114"/>
      <c r="L327" s="118"/>
      <c r="M327" s="183" t="s">
        <v>58</v>
      </c>
      <c r="N327" s="122"/>
      <c r="O327" s="114"/>
      <c r="P327" s="113" t="n">
        <v>831.36</v>
      </c>
      <c r="Q327" s="190"/>
      <c r="R327" s="115" t="n">
        <f aca="false">+F327+I327-K327-P327-N327</f>
        <v>8691.18</v>
      </c>
      <c r="S327" s="121" t="n">
        <f aca="false">+G327+H327-J327-Q327</f>
        <v>0</v>
      </c>
      <c r="T327" s="43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</row>
    <row r="328" customFormat="false" ht="36" hidden="false" customHeight="false" outlineLevel="0" collapsed="false">
      <c r="A328" s="35" t="n">
        <v>885.59</v>
      </c>
      <c r="B328" s="26" t="n">
        <f aca="false">B327+1</f>
        <v>122</v>
      </c>
      <c r="C328" s="25" t="s">
        <v>655</v>
      </c>
      <c r="D328" s="39"/>
      <c r="E328" s="112" t="s">
        <v>656</v>
      </c>
      <c r="F328" s="196" t="n">
        <v>1771.18</v>
      </c>
      <c r="G328" s="197" t="n">
        <v>0</v>
      </c>
      <c r="H328" s="113"/>
      <c r="I328" s="196"/>
      <c r="J328" s="113"/>
      <c r="K328" s="114" t="n">
        <v>885.59</v>
      </c>
      <c r="L328" s="118" t="s">
        <v>41</v>
      </c>
      <c r="M328" s="132" t="s">
        <v>25</v>
      </c>
      <c r="N328" s="122"/>
      <c r="O328" s="114"/>
      <c r="P328" s="113"/>
      <c r="Q328" s="190"/>
      <c r="R328" s="115" t="n">
        <f aca="false">+F328+I328-K328-P328-N328</f>
        <v>885.589999999999</v>
      </c>
      <c r="S328" s="121" t="n">
        <f aca="false">+G328+H328-J328-Q328</f>
        <v>0</v>
      </c>
      <c r="T328" s="43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</row>
    <row r="329" customFormat="false" ht="36" hidden="false" customHeight="false" outlineLevel="0" collapsed="false">
      <c r="A329" s="35"/>
      <c r="B329" s="26" t="n">
        <f aca="false">B328+1</f>
        <v>123</v>
      </c>
      <c r="C329" s="25" t="s">
        <v>657</v>
      </c>
      <c r="D329" s="39"/>
      <c r="E329" s="177" t="s">
        <v>658</v>
      </c>
      <c r="F329" s="113" t="n">
        <v>9338.98</v>
      </c>
      <c r="G329" s="114" t="n">
        <v>0</v>
      </c>
      <c r="H329" s="113"/>
      <c r="I329" s="115"/>
      <c r="J329" s="113"/>
      <c r="K329" s="114" t="n">
        <v>4669.49</v>
      </c>
      <c r="L329" s="118" t="s">
        <v>21</v>
      </c>
      <c r="M329" s="132" t="s">
        <v>25</v>
      </c>
      <c r="N329" s="122"/>
      <c r="O329" s="114"/>
      <c r="P329" s="113"/>
      <c r="Q329" s="190"/>
      <c r="R329" s="115" t="n">
        <f aca="false">+F329+I329-K329-P329-N329</f>
        <v>4669.49</v>
      </c>
      <c r="S329" s="121" t="n">
        <f aca="false">+G329+H329-J329-Q329</f>
        <v>0</v>
      </c>
      <c r="T329" s="43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</row>
    <row r="330" customFormat="false" ht="36" hidden="false" customHeight="false" outlineLevel="0" collapsed="false">
      <c r="A330" s="35"/>
      <c r="B330" s="26" t="n">
        <f aca="false">B329+1</f>
        <v>124</v>
      </c>
      <c r="C330" s="213" t="s">
        <v>659</v>
      </c>
      <c r="D330" s="39"/>
      <c r="E330" s="214" t="s">
        <v>660</v>
      </c>
      <c r="F330" s="113" t="n">
        <v>10983.06</v>
      </c>
      <c r="G330" s="114" t="n">
        <v>0</v>
      </c>
      <c r="H330" s="196"/>
      <c r="I330" s="115"/>
      <c r="J330" s="196"/>
      <c r="K330" s="197"/>
      <c r="L330" s="215"/>
      <c r="M330" s="183" t="s">
        <v>661</v>
      </c>
      <c r="N330" s="145"/>
      <c r="O330" s="197"/>
      <c r="P330" s="196" t="n">
        <v>2033.9</v>
      </c>
      <c r="Q330" s="216"/>
      <c r="R330" s="115" t="n">
        <f aca="false">+F330+I330-K330-P330-N330</f>
        <v>8949.15999999999</v>
      </c>
      <c r="S330" s="121" t="n">
        <f aca="false">+G330+H330-J330-Q330</f>
        <v>0</v>
      </c>
      <c r="T330" s="43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</row>
    <row r="331" customFormat="false" ht="36" hidden="false" customHeight="false" outlineLevel="0" collapsed="false">
      <c r="A331" s="35"/>
      <c r="B331" s="26" t="n">
        <f aca="false">B330+1</f>
        <v>125</v>
      </c>
      <c r="C331" s="213" t="s">
        <v>662</v>
      </c>
      <c r="D331" s="39"/>
      <c r="E331" s="214" t="s">
        <v>663</v>
      </c>
      <c r="F331" s="113" t="n">
        <v>1786.44</v>
      </c>
      <c r="G331" s="114" t="n">
        <v>0</v>
      </c>
      <c r="H331" s="196"/>
      <c r="I331" s="115"/>
      <c r="J331" s="196"/>
      <c r="K331" s="197" t="n">
        <v>893.22</v>
      </c>
      <c r="L331" s="215" t="s">
        <v>124</v>
      </c>
      <c r="M331" s="132" t="s">
        <v>664</v>
      </c>
      <c r="N331" s="145"/>
      <c r="O331" s="197"/>
      <c r="P331" s="196"/>
      <c r="Q331" s="216"/>
      <c r="R331" s="115" t="n">
        <f aca="false">+F331+I331-K331-P331-N331</f>
        <v>893.22</v>
      </c>
      <c r="S331" s="121" t="n">
        <f aca="false">+G331+H331-J331-Q331</f>
        <v>0</v>
      </c>
      <c r="T331" s="43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</row>
    <row r="332" customFormat="false" ht="36" hidden="false" customHeight="false" outlineLevel="0" collapsed="false">
      <c r="A332" s="35"/>
      <c r="B332" s="26" t="n">
        <f aca="false">B331+1</f>
        <v>126</v>
      </c>
      <c r="C332" s="213" t="s">
        <v>665</v>
      </c>
      <c r="D332" s="39"/>
      <c r="E332" s="214" t="s">
        <v>666</v>
      </c>
      <c r="F332" s="196" t="n">
        <v>3262.71</v>
      </c>
      <c r="G332" s="197" t="n">
        <v>0</v>
      </c>
      <c r="H332" s="196"/>
      <c r="I332" s="115"/>
      <c r="J332" s="196"/>
      <c r="K332" s="197"/>
      <c r="L332" s="118"/>
      <c r="M332" s="183" t="s">
        <v>58</v>
      </c>
      <c r="N332" s="145"/>
      <c r="O332" s="197"/>
      <c r="P332" s="196" t="n">
        <v>296.61</v>
      </c>
      <c r="Q332" s="216"/>
      <c r="R332" s="115" t="n">
        <f aca="false">+F332+I332-K332-P332-N332</f>
        <v>2966.1</v>
      </c>
      <c r="S332" s="121" t="n">
        <f aca="false">+G332+H332-J332-Q332</f>
        <v>0</v>
      </c>
      <c r="T332" s="43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</row>
    <row r="333" s="30" customFormat="true" ht="36" hidden="false" customHeight="false" outlineLevel="0" collapsed="false">
      <c r="A333" s="83"/>
      <c r="B333" s="26" t="n">
        <f aca="false">B332+1</f>
        <v>127</v>
      </c>
      <c r="C333" s="213" t="s">
        <v>667</v>
      </c>
      <c r="D333" s="39"/>
      <c r="E333" s="214" t="s">
        <v>668</v>
      </c>
      <c r="F333" s="196" t="n">
        <v>2122.89</v>
      </c>
      <c r="G333" s="197" t="n">
        <v>0</v>
      </c>
      <c r="H333" s="113"/>
      <c r="I333" s="115"/>
      <c r="J333" s="113"/>
      <c r="K333" s="114" t="n">
        <v>707.63</v>
      </c>
      <c r="L333" s="118" t="s">
        <v>124</v>
      </c>
      <c r="M333" s="132" t="s">
        <v>32</v>
      </c>
      <c r="N333" s="122"/>
      <c r="O333" s="114"/>
      <c r="P333" s="113"/>
      <c r="Q333" s="190"/>
      <c r="R333" s="115" t="n">
        <f aca="false">+F333+I333-K333-P333-N333</f>
        <v>1415.26</v>
      </c>
      <c r="S333" s="121" t="n">
        <f aca="false">+G333+H333-J333-Q333</f>
        <v>0</v>
      </c>
      <c r="T333" s="43"/>
      <c r="U333" s="35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  <c r="AL333" s="83"/>
      <c r="AM333" s="83"/>
      <c r="AN333" s="83"/>
      <c r="AO333" s="83"/>
      <c r="AP333" s="83"/>
      <c r="AQ333" s="83"/>
      <c r="AR333" s="83"/>
      <c r="AS333" s="83"/>
    </row>
    <row r="334" customFormat="false" ht="33.75" hidden="false" customHeight="true" outlineLevel="0" collapsed="false">
      <c r="A334" s="35" t="n">
        <f aca="false">39322.04/4</f>
        <v>9830.51</v>
      </c>
      <c r="B334" s="26" t="n">
        <f aca="false">B333+1</f>
        <v>128</v>
      </c>
      <c r="C334" s="25" t="s">
        <v>669</v>
      </c>
      <c r="D334" s="39"/>
      <c r="E334" s="112" t="s">
        <v>670</v>
      </c>
      <c r="F334" s="196" t="n">
        <v>19661.02</v>
      </c>
      <c r="G334" s="197" t="n">
        <v>0</v>
      </c>
      <c r="H334" s="113"/>
      <c r="I334" s="115"/>
      <c r="J334" s="113"/>
      <c r="K334" s="114" t="n">
        <v>9830.51</v>
      </c>
      <c r="L334" s="118" t="s">
        <v>85</v>
      </c>
      <c r="M334" s="132" t="s">
        <v>25</v>
      </c>
      <c r="N334" s="122"/>
      <c r="O334" s="114"/>
      <c r="P334" s="113"/>
      <c r="Q334" s="190"/>
      <c r="R334" s="115" t="n">
        <f aca="false">+F334+I334-K334-P334-N334</f>
        <v>9830.50999999999</v>
      </c>
      <c r="S334" s="121" t="n">
        <f aca="false">+G334+H334-J334-Q334</f>
        <v>0</v>
      </c>
      <c r="T334" s="43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</row>
    <row r="335" customFormat="false" ht="36.75" hidden="false" customHeight="false" outlineLevel="0" collapsed="false">
      <c r="A335" s="35"/>
      <c r="B335" s="87"/>
      <c r="C335" s="217"/>
      <c r="D335" s="218"/>
      <c r="E335" s="96" t="s">
        <v>185</v>
      </c>
      <c r="F335" s="219" t="n">
        <f aca="false">SUM(F279:F334)</f>
        <v>245080.69</v>
      </c>
      <c r="G335" s="219" t="n">
        <f aca="false">SUM(G279:G334)</f>
        <v>1.13686837721616E-013</v>
      </c>
      <c r="H335" s="219" t="n">
        <f aca="false">SUM(H279:H334)</f>
        <v>0</v>
      </c>
      <c r="I335" s="219" t="n">
        <f aca="false">SUM(I279:I334)</f>
        <v>-780.84</v>
      </c>
      <c r="J335" s="219" t="n">
        <f aca="false">SUM(J279:J334)</f>
        <v>0</v>
      </c>
      <c r="K335" s="219" t="n">
        <f aca="false">SUM(K279:K334)</f>
        <v>56515.12</v>
      </c>
      <c r="L335" s="220"/>
      <c r="M335" s="220"/>
      <c r="N335" s="219" t="n">
        <f aca="false">SUM(N279:N334)</f>
        <v>0</v>
      </c>
      <c r="O335" s="219" t="n">
        <f aca="false">SUM(O279:O334)</f>
        <v>0</v>
      </c>
      <c r="P335" s="219" t="n">
        <f aca="false">SUM(P279:P334)</f>
        <v>8657.36</v>
      </c>
      <c r="Q335" s="219" t="n">
        <f aca="false">SUM(Q279:Q334)</f>
        <v>0</v>
      </c>
      <c r="R335" s="219" t="n">
        <f aca="false">SUM(R279:R334)</f>
        <v>179127.37</v>
      </c>
      <c r="S335" s="219" t="n">
        <f aca="false">SUM(S279:S334)</f>
        <v>1.13686837721616E-013</v>
      </c>
      <c r="T335" s="43"/>
      <c r="U335" s="199" t="n">
        <f aca="false">K335-U261</f>
        <v>18094.01</v>
      </c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</row>
    <row r="336" customFormat="false" ht="36" hidden="false" customHeight="false" outlineLevel="0" collapsed="false">
      <c r="A336" s="35"/>
      <c r="B336" s="87"/>
      <c r="C336" s="75"/>
      <c r="D336" s="86"/>
      <c r="E336" s="75"/>
      <c r="F336" s="75"/>
      <c r="G336" s="75"/>
      <c r="H336" s="75"/>
      <c r="I336" s="187"/>
      <c r="J336" s="75"/>
      <c r="K336" s="75"/>
      <c r="L336" s="87"/>
      <c r="M336" s="75"/>
      <c r="N336" s="75"/>
      <c r="O336" s="88"/>
      <c r="P336" s="88"/>
      <c r="Q336" s="75"/>
      <c r="R336" s="75"/>
      <c r="S336" s="75"/>
      <c r="T336" s="43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</row>
    <row r="337" customFormat="false" ht="36.75" hidden="false" customHeight="true" outlineLevel="0" collapsed="false">
      <c r="A337" s="35"/>
      <c r="B337" s="87"/>
      <c r="C337" s="75"/>
      <c r="D337" s="86"/>
      <c r="E337" s="75"/>
      <c r="F337" s="75"/>
      <c r="G337" s="75"/>
      <c r="H337" s="75"/>
      <c r="I337" s="75"/>
      <c r="J337" s="75"/>
      <c r="K337" s="75"/>
      <c r="L337" s="87"/>
      <c r="M337" s="75"/>
      <c r="N337" s="75"/>
      <c r="O337" s="88"/>
      <c r="P337" s="88"/>
      <c r="Q337" s="75"/>
      <c r="R337" s="75"/>
      <c r="S337" s="75"/>
      <c r="T337" s="43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</row>
    <row r="338" s="30" customFormat="true" ht="36.75" hidden="false" customHeight="false" outlineLevel="0" collapsed="false">
      <c r="A338" s="83"/>
      <c r="B338" s="84"/>
      <c r="C338" s="85" t="s">
        <v>671</v>
      </c>
      <c r="D338" s="86"/>
      <c r="E338" s="75"/>
      <c r="F338" s="75"/>
      <c r="G338" s="75"/>
      <c r="H338" s="75"/>
      <c r="I338" s="75"/>
      <c r="J338" s="75"/>
      <c r="K338" s="75"/>
      <c r="L338" s="87"/>
      <c r="M338" s="75"/>
      <c r="N338" s="75"/>
      <c r="O338" s="88"/>
      <c r="P338" s="88"/>
      <c r="Q338" s="75"/>
      <c r="R338" s="89" t="str">
        <f aca="false">+C338</f>
        <v>EX MILENIO</v>
      </c>
      <c r="S338" s="89"/>
      <c r="T338" s="90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  <c r="AL338" s="83"/>
      <c r="AM338" s="83"/>
      <c r="AN338" s="83"/>
      <c r="AO338" s="83"/>
      <c r="AP338" s="83"/>
      <c r="AQ338" s="83"/>
      <c r="AR338" s="83"/>
      <c r="AS338" s="83"/>
    </row>
    <row r="339" s="30" customFormat="true" ht="36.75" hidden="false" customHeight="true" outlineLevel="0" collapsed="false">
      <c r="A339" s="83"/>
      <c r="B339" s="84"/>
      <c r="C339" s="89" t="s">
        <v>3</v>
      </c>
      <c r="D339" s="91"/>
      <c r="E339" s="92"/>
      <c r="F339" s="92"/>
      <c r="G339" s="92"/>
      <c r="H339" s="92"/>
      <c r="I339" s="92"/>
      <c r="J339" s="92"/>
      <c r="K339" s="92"/>
      <c r="L339" s="84"/>
      <c r="M339" s="92"/>
      <c r="N339" s="93"/>
      <c r="O339" s="93"/>
      <c r="P339" s="94" t="s">
        <v>4</v>
      </c>
      <c r="Q339" s="94"/>
      <c r="R339" s="92"/>
      <c r="S339" s="92"/>
      <c r="T339" s="90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  <c r="AS339" s="83"/>
    </row>
    <row r="340" customFormat="false" ht="36.75" hidden="false" customHeight="false" outlineLevel="0" collapsed="false">
      <c r="A340" s="35"/>
      <c r="B340" s="95" t="s">
        <v>5</v>
      </c>
      <c r="C340" s="96" t="s">
        <v>6</v>
      </c>
      <c r="D340" s="97"/>
      <c r="E340" s="98" t="s">
        <v>7</v>
      </c>
      <c r="F340" s="99" t="str">
        <f aca="false">F6</f>
        <v>SALDO OTUBRE 2017</v>
      </c>
      <c r="G340" s="100"/>
      <c r="H340" s="96" t="s">
        <v>9</v>
      </c>
      <c r="I340" s="96"/>
      <c r="J340" s="96" t="s">
        <v>10</v>
      </c>
      <c r="K340" s="96"/>
      <c r="L340" s="96"/>
      <c r="M340" s="96"/>
      <c r="N340" s="93"/>
      <c r="O340" s="93"/>
      <c r="P340" s="94"/>
      <c r="Q340" s="94"/>
      <c r="R340" s="96" t="str">
        <f aca="false">R6</f>
        <v>SALDO NOVIEMBRE 2017</v>
      </c>
      <c r="S340" s="96"/>
      <c r="T340" s="43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</row>
    <row r="341" customFormat="false" ht="36.75" hidden="false" customHeight="false" outlineLevel="0" collapsed="false">
      <c r="A341" s="35"/>
      <c r="B341" s="101"/>
      <c r="C341" s="96"/>
      <c r="D341" s="97"/>
      <c r="E341" s="102"/>
      <c r="F341" s="103" t="s">
        <v>12</v>
      </c>
      <c r="G341" s="104" t="s">
        <v>13</v>
      </c>
      <c r="H341" s="105" t="s">
        <v>13</v>
      </c>
      <c r="I341" s="106" t="s">
        <v>12</v>
      </c>
      <c r="J341" s="103" t="s">
        <v>13</v>
      </c>
      <c r="K341" s="107" t="s">
        <v>12</v>
      </c>
      <c r="L341" s="107" t="s">
        <v>14</v>
      </c>
      <c r="M341" s="104" t="s">
        <v>15</v>
      </c>
      <c r="N341" s="108" t="s">
        <v>16</v>
      </c>
      <c r="O341" s="109" t="s">
        <v>13</v>
      </c>
      <c r="P341" s="110" t="s">
        <v>12</v>
      </c>
      <c r="Q341" s="104" t="s">
        <v>13</v>
      </c>
      <c r="R341" s="96" t="s">
        <v>12</v>
      </c>
      <c r="S341" s="111" t="s">
        <v>13</v>
      </c>
      <c r="T341" s="43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</row>
    <row r="342" customFormat="false" ht="36" hidden="false" customHeight="false" outlineLevel="0" collapsed="false">
      <c r="A342" s="35"/>
      <c r="B342" s="26" t="n">
        <f aca="false">B341+1</f>
        <v>1</v>
      </c>
      <c r="C342" s="25"/>
      <c r="D342" s="61"/>
      <c r="E342" s="112"/>
      <c r="F342" s="113" t="n">
        <v>0</v>
      </c>
      <c r="G342" s="114" t="n">
        <v>0</v>
      </c>
      <c r="H342" s="116"/>
      <c r="I342" s="221"/>
      <c r="J342" s="116"/>
      <c r="K342" s="117"/>
      <c r="L342" s="222"/>
      <c r="M342" s="128"/>
      <c r="N342" s="223"/>
      <c r="O342" s="224"/>
      <c r="P342" s="113"/>
      <c r="Q342" s="114"/>
      <c r="R342" s="115" t="n">
        <f aca="false">+F342+I342-K342-P342-N342</f>
        <v>0</v>
      </c>
      <c r="S342" s="225" t="n">
        <f aca="false">+G342+H342-J342-Q342</f>
        <v>0</v>
      </c>
      <c r="T342" s="43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</row>
    <row r="343" customFormat="false" ht="36" hidden="false" customHeight="false" outlineLevel="0" collapsed="false">
      <c r="A343" s="35"/>
      <c r="B343" s="26" t="n">
        <f aca="false">B342+1</f>
        <v>2</v>
      </c>
      <c r="C343" s="25" t="s">
        <v>672</v>
      </c>
      <c r="D343" s="61"/>
      <c r="E343" s="112" t="s">
        <v>673</v>
      </c>
      <c r="F343" s="113" t="n">
        <v>389.84</v>
      </c>
      <c r="G343" s="114" t="n">
        <v>0</v>
      </c>
      <c r="H343" s="113"/>
      <c r="I343" s="115"/>
      <c r="J343" s="113"/>
      <c r="K343" s="114"/>
      <c r="L343" s="118"/>
      <c r="M343" s="183" t="s">
        <v>58</v>
      </c>
      <c r="N343" s="226"/>
      <c r="O343" s="227"/>
      <c r="P343" s="113" t="n">
        <v>194.92</v>
      </c>
      <c r="Q343" s="114"/>
      <c r="R343" s="115" t="n">
        <f aca="false">+F343+I343-K343-P343-N343</f>
        <v>194.92</v>
      </c>
      <c r="S343" s="121" t="n">
        <f aca="false">+G343+H343-J343-Q343</f>
        <v>0</v>
      </c>
      <c r="T343" s="43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</row>
    <row r="344" customFormat="false" ht="36" hidden="false" customHeight="false" outlineLevel="0" collapsed="false">
      <c r="A344" s="35"/>
      <c r="B344" s="26" t="n">
        <f aca="false">B343+1</f>
        <v>3</v>
      </c>
      <c r="C344" s="25" t="s">
        <v>674</v>
      </c>
      <c r="D344" s="228"/>
      <c r="E344" s="112" t="s">
        <v>675</v>
      </c>
      <c r="F344" s="113" t="n">
        <v>440.68</v>
      </c>
      <c r="G344" s="114" t="n">
        <v>0</v>
      </c>
      <c r="H344" s="113"/>
      <c r="I344" s="115"/>
      <c r="J344" s="113"/>
      <c r="K344" s="114"/>
      <c r="L344" s="118"/>
      <c r="M344" s="183" t="s">
        <v>58</v>
      </c>
      <c r="N344" s="226"/>
      <c r="O344" s="227"/>
      <c r="P344" s="113" t="n">
        <v>220.34</v>
      </c>
      <c r="Q344" s="114"/>
      <c r="R344" s="115" t="n">
        <f aca="false">+F344+I344-K344-P344-N344</f>
        <v>220.34</v>
      </c>
      <c r="S344" s="121" t="n">
        <f aca="false">+G344+H344-J344-Q344</f>
        <v>0</v>
      </c>
      <c r="T344" s="43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</row>
    <row r="345" customFormat="false" ht="36" hidden="false" customHeight="false" outlineLevel="0" collapsed="false">
      <c r="A345" s="35"/>
      <c r="B345" s="26" t="n">
        <f aca="false">B344+1</f>
        <v>4</v>
      </c>
      <c r="C345" s="25" t="s">
        <v>676</v>
      </c>
      <c r="D345" s="61" t="s">
        <v>677</v>
      </c>
      <c r="E345" s="112" t="s">
        <v>678</v>
      </c>
      <c r="F345" s="113" t="n">
        <v>3076.26</v>
      </c>
      <c r="G345" s="114" t="n">
        <v>0</v>
      </c>
      <c r="H345" s="113"/>
      <c r="I345" s="115" t="n">
        <v>559.32</v>
      </c>
      <c r="J345" s="113"/>
      <c r="K345" s="114"/>
      <c r="L345" s="118"/>
      <c r="M345" s="183" t="s">
        <v>58</v>
      </c>
      <c r="N345" s="226"/>
      <c r="O345" s="227"/>
      <c r="P345" s="113" t="n">
        <v>279.66</v>
      </c>
      <c r="Q345" s="114"/>
      <c r="R345" s="115" t="n">
        <f aca="false">+F345+I345-K345-P345-N345</f>
        <v>3355.92</v>
      </c>
      <c r="S345" s="121" t="n">
        <f aca="false">+G345+H345-J345-Q345</f>
        <v>0</v>
      </c>
      <c r="T345" s="43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</row>
    <row r="346" customFormat="false" ht="36" hidden="false" customHeight="false" outlineLevel="0" collapsed="false">
      <c r="A346" s="35"/>
      <c r="B346" s="26" t="n">
        <f aca="false">B345+1</f>
        <v>5</v>
      </c>
      <c r="C346" s="25" t="s">
        <v>679</v>
      </c>
      <c r="D346" s="61"/>
      <c r="E346" s="112" t="s">
        <v>680</v>
      </c>
      <c r="F346" s="113" t="n">
        <v>762.789999999995</v>
      </c>
      <c r="G346" s="114" t="n">
        <v>0</v>
      </c>
      <c r="H346" s="113"/>
      <c r="I346" s="115"/>
      <c r="J346" s="113"/>
      <c r="K346" s="114"/>
      <c r="L346" s="118"/>
      <c r="M346" s="183" t="s">
        <v>681</v>
      </c>
      <c r="N346" s="122"/>
      <c r="O346" s="227"/>
      <c r="P346" s="113" t="n">
        <v>508.47</v>
      </c>
      <c r="Q346" s="114"/>
      <c r="R346" s="115" t="n">
        <f aca="false">+F346+I346-K346-P346-N346</f>
        <v>254.319999999995</v>
      </c>
      <c r="S346" s="121" t="n">
        <f aca="false">+G346+H346-J346-Q346</f>
        <v>0</v>
      </c>
      <c r="T346" s="43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</row>
    <row r="347" customFormat="false" ht="36" hidden="false" customHeight="false" outlineLevel="0" collapsed="false">
      <c r="A347" s="35"/>
      <c r="B347" s="26" t="n">
        <f aca="false">B346+1</f>
        <v>6</v>
      </c>
      <c r="C347" s="25" t="s">
        <v>682</v>
      </c>
      <c r="D347" s="61"/>
      <c r="E347" s="112" t="s">
        <v>683</v>
      </c>
      <c r="F347" s="113" t="n">
        <v>542.38</v>
      </c>
      <c r="G347" s="114" t="n">
        <v>0</v>
      </c>
      <c r="H347" s="113"/>
      <c r="I347" s="115"/>
      <c r="J347" s="113"/>
      <c r="K347" s="114"/>
      <c r="L347" s="118"/>
      <c r="M347" s="183" t="s">
        <v>58</v>
      </c>
      <c r="N347" s="122"/>
      <c r="O347" s="227"/>
      <c r="P347" s="113" t="n">
        <v>271.19</v>
      </c>
      <c r="Q347" s="114"/>
      <c r="R347" s="115" t="n">
        <f aca="false">+F347+I347-K347-P347-N347</f>
        <v>271.19</v>
      </c>
      <c r="S347" s="121" t="n">
        <f aca="false">+G347+H347-J347-Q347</f>
        <v>0</v>
      </c>
      <c r="T347" s="43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</row>
    <row r="348" customFormat="false" ht="36" hidden="false" customHeight="false" outlineLevel="0" collapsed="false">
      <c r="A348" s="35"/>
      <c r="B348" s="26" t="n">
        <f aca="false">B347+1</f>
        <v>7</v>
      </c>
      <c r="C348" s="25" t="s">
        <v>684</v>
      </c>
      <c r="D348" s="25"/>
      <c r="E348" s="214" t="s">
        <v>685</v>
      </c>
      <c r="F348" s="196" t="n">
        <v>2994.36</v>
      </c>
      <c r="G348" s="197" t="n">
        <v>0</v>
      </c>
      <c r="H348" s="196"/>
      <c r="I348" s="229"/>
      <c r="J348" s="196"/>
      <c r="K348" s="197"/>
      <c r="L348" s="215"/>
      <c r="M348" s="183" t="s">
        <v>58</v>
      </c>
      <c r="N348" s="230"/>
      <c r="O348" s="197"/>
      <c r="P348" s="196" t="n">
        <v>423.73</v>
      </c>
      <c r="Q348" s="197"/>
      <c r="R348" s="115" t="n">
        <f aca="false">+F348+I348-K348-P348-N348</f>
        <v>2570.63</v>
      </c>
      <c r="S348" s="231" t="n">
        <f aca="false">+G348+H348-J348-Q348</f>
        <v>0</v>
      </c>
      <c r="T348" s="43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</row>
    <row r="349" customFormat="false" ht="36" hidden="false" customHeight="false" outlineLevel="0" collapsed="false">
      <c r="A349" s="35"/>
      <c r="B349" s="26" t="n">
        <f aca="false">B348+1</f>
        <v>8</v>
      </c>
      <c r="C349" s="25" t="s">
        <v>686</v>
      </c>
      <c r="D349" s="25" t="s">
        <v>687</v>
      </c>
      <c r="E349" s="112" t="s">
        <v>688</v>
      </c>
      <c r="F349" s="113" t="n">
        <v>0</v>
      </c>
      <c r="G349" s="114" t="n">
        <v>0</v>
      </c>
      <c r="H349" s="113"/>
      <c r="I349" s="114" t="n">
        <v>152.55</v>
      </c>
      <c r="J349" s="113"/>
      <c r="K349" s="114" t="n">
        <v>50.85</v>
      </c>
      <c r="L349" s="118" t="s">
        <v>85</v>
      </c>
      <c r="M349" s="132" t="s">
        <v>22</v>
      </c>
      <c r="N349" s="122"/>
      <c r="O349" s="227"/>
      <c r="P349" s="113"/>
      <c r="Q349" s="114"/>
      <c r="R349" s="115" t="n">
        <f aca="false">+F349+I349-K349-P349-N349</f>
        <v>101.7</v>
      </c>
      <c r="S349" s="121" t="n">
        <f aca="false">+G349+H349-J349-Q349</f>
        <v>0</v>
      </c>
      <c r="T349" s="43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</row>
    <row r="350" customFormat="false" ht="36.75" hidden="false" customHeight="false" outlineLevel="0" collapsed="false">
      <c r="A350" s="35"/>
      <c r="B350" s="26" t="n">
        <f aca="false">B349+1</f>
        <v>9</v>
      </c>
      <c r="C350" s="25" t="s">
        <v>689</v>
      </c>
      <c r="D350" s="25" t="s">
        <v>690</v>
      </c>
      <c r="E350" s="25" t="s">
        <v>691</v>
      </c>
      <c r="F350" s="232"/>
      <c r="G350" s="149"/>
      <c r="H350" s="148"/>
      <c r="I350" s="114" t="n">
        <v>8474.58</v>
      </c>
      <c r="J350" s="233"/>
      <c r="K350" s="149" t="n">
        <v>8474.58</v>
      </c>
      <c r="L350" s="234" t="s">
        <v>31</v>
      </c>
      <c r="M350" s="235" t="s">
        <v>692</v>
      </c>
      <c r="N350" s="122"/>
      <c r="O350" s="227"/>
      <c r="P350" s="113"/>
      <c r="Q350" s="114"/>
      <c r="R350" s="115" t="n">
        <f aca="false">+F350+I350-K350-P350-N350</f>
        <v>0</v>
      </c>
      <c r="S350" s="121" t="n">
        <f aca="false">+G350+H350-J350-Q350</f>
        <v>0</v>
      </c>
      <c r="T350" s="43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</row>
    <row r="351" customFormat="false" ht="36.75" hidden="false" customHeight="false" outlineLevel="0" collapsed="false">
      <c r="A351" s="35"/>
      <c r="B351" s="87"/>
      <c r="C351" s="75"/>
      <c r="D351" s="86"/>
      <c r="E351" s="236" t="s">
        <v>693</v>
      </c>
      <c r="F351" s="237" t="n">
        <f aca="false">SUM(F342:F350)</f>
        <v>8206.31</v>
      </c>
      <c r="G351" s="237" t="n">
        <f aca="false">SUM(G342:G350)</f>
        <v>0</v>
      </c>
      <c r="H351" s="237" t="n">
        <f aca="false">SUM(H342:H350)</f>
        <v>0</v>
      </c>
      <c r="I351" s="237" t="n">
        <f aca="false">SUM(I342:I350)</f>
        <v>9186.45</v>
      </c>
      <c r="J351" s="237" t="n">
        <f aca="false">SUM(J342:J350)</f>
        <v>0</v>
      </c>
      <c r="K351" s="237" t="n">
        <f aca="false">SUM(K342:K350)</f>
        <v>8525.43</v>
      </c>
      <c r="L351" s="237" t="n">
        <f aca="false">SUM(L342:L350)</f>
        <v>0</v>
      </c>
      <c r="M351" s="237"/>
      <c r="N351" s="237" t="n">
        <f aca="false">SUM(N342:N350)</f>
        <v>0</v>
      </c>
      <c r="O351" s="237" t="n">
        <f aca="false">SUM(O342:O350)</f>
        <v>0</v>
      </c>
      <c r="P351" s="237" t="n">
        <f aca="false">SUM(P342:P350)</f>
        <v>1898.31</v>
      </c>
      <c r="Q351" s="237" t="n">
        <f aca="false">SUM(Q342:Q350)</f>
        <v>0</v>
      </c>
      <c r="R351" s="237" t="n">
        <f aca="false">SUM(R342:R350)</f>
        <v>6969.02</v>
      </c>
      <c r="S351" s="237" t="n">
        <f aca="false">SUM(S342:S350)</f>
        <v>0</v>
      </c>
      <c r="T351" s="43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</row>
    <row r="352" customFormat="false" ht="36.75" hidden="false" customHeight="true" outlineLevel="0" collapsed="false">
      <c r="A352" s="35"/>
      <c r="B352" s="87"/>
      <c r="C352" s="75"/>
      <c r="D352" s="86"/>
      <c r="E352" s="75"/>
      <c r="F352" s="75"/>
      <c r="G352" s="75"/>
      <c r="H352" s="75"/>
      <c r="I352" s="75"/>
      <c r="J352" s="75"/>
      <c r="K352" s="75"/>
      <c r="L352" s="87"/>
      <c r="M352" s="75"/>
      <c r="N352" s="75"/>
      <c r="O352" s="88"/>
      <c r="P352" s="88"/>
      <c r="Q352" s="75"/>
      <c r="R352" s="75"/>
      <c r="S352" s="75"/>
      <c r="T352" s="43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</row>
    <row r="353" s="30" customFormat="true" ht="36.75" hidden="false" customHeight="false" outlineLevel="0" collapsed="false">
      <c r="A353" s="83"/>
      <c r="B353" s="84"/>
      <c r="C353" s="85" t="s">
        <v>694</v>
      </c>
      <c r="D353" s="86"/>
      <c r="E353" s="75"/>
      <c r="F353" s="75"/>
      <c r="G353" s="75"/>
      <c r="H353" s="75"/>
      <c r="I353" s="75"/>
      <c r="J353" s="75"/>
      <c r="K353" s="75"/>
      <c r="L353" s="87"/>
      <c r="M353" s="75"/>
      <c r="N353" s="75"/>
      <c r="O353" s="88"/>
      <c r="P353" s="88"/>
      <c r="Q353" s="75"/>
      <c r="R353" s="75"/>
      <c r="S353" s="85" t="str">
        <f aca="false">C353</f>
        <v>VARIOS</v>
      </c>
      <c r="T353" s="90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3"/>
    </row>
    <row r="354" s="30" customFormat="true" ht="36.75" hidden="false" customHeight="true" outlineLevel="0" collapsed="false">
      <c r="A354" s="83"/>
      <c r="B354" s="84"/>
      <c r="C354" s="89" t="s">
        <v>3</v>
      </c>
      <c r="D354" s="91"/>
      <c r="E354" s="92"/>
      <c r="F354" s="92"/>
      <c r="G354" s="92"/>
      <c r="H354" s="92"/>
      <c r="I354" s="92"/>
      <c r="J354" s="92"/>
      <c r="K354" s="92"/>
      <c r="L354" s="84"/>
      <c r="M354" s="92"/>
      <c r="N354" s="93"/>
      <c r="O354" s="93"/>
      <c r="P354" s="94" t="s">
        <v>4</v>
      </c>
      <c r="Q354" s="94"/>
      <c r="R354" s="92"/>
      <c r="S354" s="92"/>
      <c r="T354" s="90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</row>
    <row r="355" customFormat="false" ht="36.75" hidden="false" customHeight="false" outlineLevel="0" collapsed="false">
      <c r="A355" s="35"/>
      <c r="B355" s="95" t="s">
        <v>5</v>
      </c>
      <c r="C355" s="96" t="s">
        <v>6</v>
      </c>
      <c r="D355" s="97"/>
      <c r="E355" s="98" t="s">
        <v>7</v>
      </c>
      <c r="F355" s="99" t="str">
        <f aca="false">F6</f>
        <v>SALDO OTUBRE 2017</v>
      </c>
      <c r="G355" s="100"/>
      <c r="H355" s="96" t="s">
        <v>9</v>
      </c>
      <c r="I355" s="96"/>
      <c r="J355" s="96" t="s">
        <v>10</v>
      </c>
      <c r="K355" s="96"/>
      <c r="L355" s="96"/>
      <c r="M355" s="96"/>
      <c r="N355" s="93"/>
      <c r="O355" s="93"/>
      <c r="P355" s="94"/>
      <c r="Q355" s="94"/>
      <c r="R355" s="96" t="str">
        <f aca="false">R6</f>
        <v>SALDO NOVIEMBRE 2017</v>
      </c>
      <c r="S355" s="96"/>
      <c r="T355" s="43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</row>
    <row r="356" customFormat="false" ht="36.75" hidden="false" customHeight="false" outlineLevel="0" collapsed="false">
      <c r="A356" s="35"/>
      <c r="B356" s="101"/>
      <c r="C356" s="96"/>
      <c r="D356" s="97"/>
      <c r="E356" s="102"/>
      <c r="F356" s="103" t="s">
        <v>12</v>
      </c>
      <c r="G356" s="104" t="s">
        <v>13</v>
      </c>
      <c r="H356" s="105" t="s">
        <v>13</v>
      </c>
      <c r="I356" s="106" t="s">
        <v>12</v>
      </c>
      <c r="J356" s="103" t="s">
        <v>13</v>
      </c>
      <c r="K356" s="107" t="s">
        <v>12</v>
      </c>
      <c r="L356" s="107" t="s">
        <v>14</v>
      </c>
      <c r="M356" s="104" t="s">
        <v>15</v>
      </c>
      <c r="N356" s="108" t="s">
        <v>16</v>
      </c>
      <c r="O356" s="109" t="s">
        <v>13</v>
      </c>
      <c r="P356" s="110" t="s">
        <v>12</v>
      </c>
      <c r="Q356" s="104" t="s">
        <v>13</v>
      </c>
      <c r="R356" s="96" t="s">
        <v>12</v>
      </c>
      <c r="S356" s="111" t="s">
        <v>13</v>
      </c>
      <c r="T356" s="43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</row>
    <row r="357" customFormat="false" ht="36" hidden="false" customHeight="false" outlineLevel="0" collapsed="false">
      <c r="A357" s="35"/>
      <c r="B357" s="26" t="n">
        <f aca="false">B356+1</f>
        <v>1</v>
      </c>
      <c r="C357" s="25"/>
      <c r="D357" s="61"/>
      <c r="E357" s="112"/>
      <c r="F357" s="113" t="n">
        <v>0</v>
      </c>
      <c r="G357" s="114" t="n">
        <v>0</v>
      </c>
      <c r="H357" s="238"/>
      <c r="I357" s="115"/>
      <c r="J357" s="226"/>
      <c r="K357" s="114"/>
      <c r="L357" s="118"/>
      <c r="M357" s="128"/>
      <c r="N357" s="122"/>
      <c r="O357" s="114"/>
      <c r="P357" s="113"/>
      <c r="Q357" s="114"/>
      <c r="R357" s="115" t="n">
        <f aca="false">+F357+I357-K357-P357-N357</f>
        <v>0</v>
      </c>
      <c r="S357" s="121" t="n">
        <f aca="false">+G357+H357-J357-Q357</f>
        <v>0</v>
      </c>
      <c r="T357" s="43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</row>
    <row r="358" s="56" customFormat="true" ht="36" hidden="false" customHeight="false" outlineLevel="0" collapsed="false">
      <c r="A358" s="55" t="n">
        <v>169.49</v>
      </c>
      <c r="B358" s="26" t="n">
        <f aca="false">B357+1</f>
        <v>2</v>
      </c>
      <c r="C358" s="25" t="s">
        <v>695</v>
      </c>
      <c r="D358" s="39"/>
      <c r="E358" s="239" t="s">
        <v>696</v>
      </c>
      <c r="F358" s="113" t="n">
        <v>677.96</v>
      </c>
      <c r="G358" s="114" t="n">
        <v>0</v>
      </c>
      <c r="H358" s="238"/>
      <c r="I358" s="115"/>
      <c r="J358" s="226"/>
      <c r="K358" s="114" t="n">
        <f aca="false">338.98+677.96</f>
        <v>1016.94</v>
      </c>
      <c r="L358" s="118" t="s">
        <v>697</v>
      </c>
      <c r="M358" s="240" t="s">
        <v>698</v>
      </c>
      <c r="N358" s="122"/>
      <c r="O358" s="114"/>
      <c r="P358" s="113"/>
      <c r="Q358" s="114"/>
      <c r="R358" s="115" t="n">
        <f aca="false">+F358+I358-K358-P358-N358</f>
        <v>-338.98</v>
      </c>
      <c r="S358" s="121" t="n">
        <f aca="false">+G358+H358-J358-Q358</f>
        <v>0</v>
      </c>
      <c r="T358" s="57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</row>
    <row r="359" customFormat="false" ht="36" hidden="false" customHeight="false" outlineLevel="0" collapsed="false">
      <c r="A359" s="35"/>
      <c r="B359" s="26" t="n">
        <f aca="false">B358+1</f>
        <v>3</v>
      </c>
      <c r="C359" s="25" t="s">
        <v>699</v>
      </c>
      <c r="D359" s="61"/>
      <c r="E359" s="239" t="s">
        <v>700</v>
      </c>
      <c r="F359" s="113" t="n">
        <v>864.43</v>
      </c>
      <c r="G359" s="114" t="n">
        <v>0</v>
      </c>
      <c r="H359" s="241"/>
      <c r="I359" s="115"/>
      <c r="J359" s="113"/>
      <c r="K359" s="114" t="n">
        <f aca="false">576.28+576.28</f>
        <v>1152.56</v>
      </c>
      <c r="L359" s="118" t="s">
        <v>168</v>
      </c>
      <c r="M359" s="119" t="s">
        <v>701</v>
      </c>
      <c r="N359" s="122"/>
      <c r="O359" s="114"/>
      <c r="P359" s="113"/>
      <c r="Q359" s="114"/>
      <c r="R359" s="115" t="n">
        <f aca="false">+F359+I359-K359-P359-N359</f>
        <v>-288.13</v>
      </c>
      <c r="S359" s="121" t="n">
        <f aca="false">+G359+H359-J359-Q359</f>
        <v>0</v>
      </c>
      <c r="T359" s="43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</row>
    <row r="360" customFormat="false" ht="36" hidden="false" customHeight="false" outlineLevel="0" collapsed="false">
      <c r="A360" s="35"/>
      <c r="B360" s="26" t="n">
        <f aca="false">B359+1</f>
        <v>4</v>
      </c>
      <c r="C360" s="25" t="s">
        <v>702</v>
      </c>
      <c r="D360" s="39"/>
      <c r="E360" s="112" t="s">
        <v>703</v>
      </c>
      <c r="F360" s="113" t="n">
        <v>1271.2</v>
      </c>
      <c r="G360" s="114" t="n">
        <v>0</v>
      </c>
      <c r="H360" s="238"/>
      <c r="I360" s="115"/>
      <c r="J360" s="226"/>
      <c r="K360" s="114" t="n">
        <f aca="false">254.24+508.48</f>
        <v>762.72</v>
      </c>
      <c r="L360" s="118" t="s">
        <v>374</v>
      </c>
      <c r="M360" s="119" t="s">
        <v>704</v>
      </c>
      <c r="N360" s="122"/>
      <c r="O360" s="114"/>
      <c r="P360" s="113"/>
      <c r="Q360" s="114"/>
      <c r="R360" s="115" t="n">
        <f aca="false">+F360+I360-K360-P360-N360</f>
        <v>508.48</v>
      </c>
      <c r="S360" s="121" t="n">
        <f aca="false">+G360+H360-J360-Q360</f>
        <v>0</v>
      </c>
      <c r="T360" s="43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</row>
    <row r="361" customFormat="false" ht="36" hidden="false" customHeight="false" outlineLevel="0" collapsed="false">
      <c r="A361" s="35" t="n">
        <v>99.15</v>
      </c>
      <c r="B361" s="26" t="n">
        <f aca="false">B360+1</f>
        <v>5</v>
      </c>
      <c r="C361" s="189" t="s">
        <v>705</v>
      </c>
      <c r="D361" s="61"/>
      <c r="E361" s="112" t="s">
        <v>706</v>
      </c>
      <c r="F361" s="113" t="n">
        <v>99.1499999999999</v>
      </c>
      <c r="G361" s="114" t="n">
        <v>0</v>
      </c>
      <c r="H361" s="241"/>
      <c r="I361" s="115"/>
      <c r="J361" s="113"/>
      <c r="K361" s="114"/>
      <c r="L361" s="118"/>
      <c r="M361" s="119"/>
      <c r="N361" s="122"/>
      <c r="O361" s="114"/>
      <c r="P361" s="113"/>
      <c r="Q361" s="114"/>
      <c r="R361" s="115" t="n">
        <f aca="false">+F361+I361-K361-P361-N361</f>
        <v>99.1499999999999</v>
      </c>
      <c r="S361" s="121" t="n">
        <f aca="false">+G361+H361-J361-Q361</f>
        <v>0</v>
      </c>
      <c r="T361" s="43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</row>
    <row r="362" customFormat="false" ht="36" hidden="false" customHeight="false" outlineLevel="0" collapsed="false">
      <c r="A362" s="35"/>
      <c r="B362" s="26" t="n">
        <f aca="false">B361+1</f>
        <v>6</v>
      </c>
      <c r="C362" s="25" t="s">
        <v>707</v>
      </c>
      <c r="D362" s="61"/>
      <c r="E362" s="112" t="s">
        <v>708</v>
      </c>
      <c r="F362" s="113" t="n">
        <v>0</v>
      </c>
      <c r="G362" s="114" t="n">
        <v>0</v>
      </c>
      <c r="H362" s="241"/>
      <c r="I362" s="115"/>
      <c r="J362" s="113"/>
      <c r="K362" s="114"/>
      <c r="L362" s="118"/>
      <c r="M362" s="119"/>
      <c r="N362" s="122"/>
      <c r="O362" s="114"/>
      <c r="P362" s="113"/>
      <c r="Q362" s="114"/>
      <c r="R362" s="115" t="n">
        <f aca="false">+F362+I362-K362-P362-N362</f>
        <v>0</v>
      </c>
      <c r="S362" s="121" t="n">
        <f aca="false">+G362+H362-J362-Q362</f>
        <v>0</v>
      </c>
      <c r="T362" s="43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</row>
    <row r="363" customFormat="false" ht="36" hidden="false" customHeight="false" outlineLevel="0" collapsed="false">
      <c r="A363" s="35"/>
      <c r="B363" s="26" t="n">
        <f aca="false">B362+1</f>
        <v>7</v>
      </c>
      <c r="C363" s="25" t="s">
        <v>709</v>
      </c>
      <c r="D363" s="61"/>
      <c r="E363" s="112" t="s">
        <v>710</v>
      </c>
      <c r="F363" s="113" t="n">
        <v>971.190000000001</v>
      </c>
      <c r="G363" s="114" t="n">
        <v>0</v>
      </c>
      <c r="H363" s="241"/>
      <c r="I363" s="115"/>
      <c r="J363" s="113"/>
      <c r="K363" s="114" t="n">
        <v>323.73</v>
      </c>
      <c r="L363" s="118" t="s">
        <v>55</v>
      </c>
      <c r="M363" s="119" t="s">
        <v>22</v>
      </c>
      <c r="N363" s="122"/>
      <c r="O363" s="114"/>
      <c r="P363" s="113"/>
      <c r="Q363" s="114"/>
      <c r="R363" s="115" t="n">
        <f aca="false">+F363+I363-K363-P363-N363</f>
        <v>647.460000000001</v>
      </c>
      <c r="S363" s="121" t="n">
        <f aca="false">+G363+H363-J363-Q363</f>
        <v>0</v>
      </c>
      <c r="T363" s="43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</row>
    <row r="364" customFormat="false" ht="36" hidden="false" customHeight="false" outlineLevel="0" collapsed="false">
      <c r="A364" s="35"/>
      <c r="B364" s="26" t="n">
        <f aca="false">B363+1</f>
        <v>8</v>
      </c>
      <c r="C364" s="25" t="s">
        <v>711</v>
      </c>
      <c r="D364" s="61" t="s">
        <v>712</v>
      </c>
      <c r="E364" s="239" t="s">
        <v>713</v>
      </c>
      <c r="F364" s="113" t="n">
        <v>14949.26</v>
      </c>
      <c r="G364" s="114" t="n">
        <v>0</v>
      </c>
      <c r="H364" s="241"/>
      <c r="I364" s="115" t="n">
        <v>6406.52</v>
      </c>
      <c r="J364" s="113"/>
      <c r="K364" s="114"/>
      <c r="L364" s="118"/>
      <c r="M364" s="183" t="s">
        <v>58</v>
      </c>
      <c r="N364" s="122"/>
      <c r="O364" s="114"/>
      <c r="P364" s="113" t="n">
        <v>1525.42</v>
      </c>
      <c r="Q364" s="114"/>
      <c r="R364" s="115" t="n">
        <f aca="false">+F364+I364-K364-P364-N364</f>
        <v>19830.36</v>
      </c>
      <c r="S364" s="121" t="n">
        <f aca="false">+G364+H364-J364-Q364</f>
        <v>0</v>
      </c>
      <c r="T364" s="43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</row>
    <row r="365" customFormat="false" ht="36" hidden="false" customHeight="false" outlineLevel="0" collapsed="false">
      <c r="A365" s="35"/>
      <c r="B365" s="26" t="n">
        <f aca="false">B364+1</f>
        <v>9</v>
      </c>
      <c r="C365" s="25" t="s">
        <v>714</v>
      </c>
      <c r="D365" s="61" t="s">
        <v>715</v>
      </c>
      <c r="E365" s="239" t="s">
        <v>716</v>
      </c>
      <c r="F365" s="113" t="n">
        <v>186.44</v>
      </c>
      <c r="G365" s="114" t="n">
        <v>0</v>
      </c>
      <c r="H365" s="238"/>
      <c r="I365" s="115" t="n">
        <v>1677.96</v>
      </c>
      <c r="J365" s="226"/>
      <c r="K365" s="114"/>
      <c r="L365" s="118"/>
      <c r="M365" s="128"/>
      <c r="N365" s="122"/>
      <c r="O365" s="114"/>
      <c r="P365" s="113"/>
      <c r="Q365" s="114"/>
      <c r="R365" s="115" t="n">
        <f aca="false">+F365+I365-K365-P365-N365</f>
        <v>1864.4</v>
      </c>
      <c r="S365" s="121" t="n">
        <f aca="false">+G365+H365-J365-Q365</f>
        <v>0</v>
      </c>
      <c r="T365" s="43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</row>
    <row r="366" customFormat="false" ht="36" hidden="false" customHeight="false" outlineLevel="0" collapsed="false">
      <c r="A366" s="35"/>
      <c r="B366" s="26" t="n">
        <f aca="false">B365+1</f>
        <v>10</v>
      </c>
      <c r="C366" s="25" t="s">
        <v>717</v>
      </c>
      <c r="D366" s="61"/>
      <c r="E366" s="112" t="s">
        <v>718</v>
      </c>
      <c r="F366" s="113" t="n">
        <v>495.75</v>
      </c>
      <c r="G366" s="114" t="n">
        <v>0</v>
      </c>
      <c r="H366" s="241"/>
      <c r="I366" s="115"/>
      <c r="J366" s="113"/>
      <c r="K366" s="114" t="n">
        <v>297.45</v>
      </c>
      <c r="L366" s="118" t="s">
        <v>113</v>
      </c>
      <c r="M366" s="119" t="s">
        <v>719</v>
      </c>
      <c r="N366" s="122"/>
      <c r="O366" s="114"/>
      <c r="P366" s="113"/>
      <c r="Q366" s="114"/>
      <c r="R366" s="115" t="n">
        <f aca="false">+F366+I366-K366-P366-N366</f>
        <v>198.3</v>
      </c>
      <c r="S366" s="121" t="n">
        <f aca="false">+G366+H366-J366-Q366</f>
        <v>0</v>
      </c>
      <c r="T366" s="43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</row>
    <row r="367" customFormat="false" ht="36" hidden="false" customHeight="false" outlineLevel="0" collapsed="false">
      <c r="A367" s="35"/>
      <c r="B367" s="26" t="n">
        <f aca="false">B366+1</f>
        <v>11</v>
      </c>
      <c r="C367" s="189" t="s">
        <v>720</v>
      </c>
      <c r="D367" s="189"/>
      <c r="E367" s="112" t="s">
        <v>721</v>
      </c>
      <c r="F367" s="113" t="n">
        <v>169.5</v>
      </c>
      <c r="G367" s="114" t="n">
        <v>0</v>
      </c>
      <c r="H367" s="241"/>
      <c r="I367" s="115"/>
      <c r="J367" s="113"/>
      <c r="K367" s="114" t="n">
        <v>84.75</v>
      </c>
      <c r="L367" s="118" t="s">
        <v>124</v>
      </c>
      <c r="M367" s="119" t="s">
        <v>25</v>
      </c>
      <c r="N367" s="122"/>
      <c r="O367" s="114"/>
      <c r="P367" s="113"/>
      <c r="Q367" s="114"/>
      <c r="R367" s="115" t="n">
        <f aca="false">+F367+I367-K367-P367-N367</f>
        <v>84.7499999999999</v>
      </c>
      <c r="S367" s="121" t="n">
        <f aca="false">+G367+H367-J367-Q367</f>
        <v>0</v>
      </c>
      <c r="T367" s="43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</row>
    <row r="368" customFormat="false" ht="36" hidden="false" customHeight="false" outlineLevel="0" collapsed="false">
      <c r="A368" s="35"/>
      <c r="B368" s="26" t="n">
        <f aca="false">B367+1</f>
        <v>12</v>
      </c>
      <c r="C368" s="25" t="s">
        <v>722</v>
      </c>
      <c r="D368" s="61"/>
      <c r="E368" s="112" t="s">
        <v>723</v>
      </c>
      <c r="F368" s="113" t="n">
        <v>288.14</v>
      </c>
      <c r="G368" s="114" t="n">
        <v>0</v>
      </c>
      <c r="H368" s="241"/>
      <c r="I368" s="115"/>
      <c r="J368" s="113"/>
      <c r="K368" s="114" t="n">
        <v>144.07</v>
      </c>
      <c r="L368" s="118" t="s">
        <v>55</v>
      </c>
      <c r="M368" s="119" t="s">
        <v>25</v>
      </c>
      <c r="N368" s="122"/>
      <c r="O368" s="114"/>
      <c r="P368" s="113"/>
      <c r="Q368" s="114"/>
      <c r="R368" s="115" t="n">
        <f aca="false">+F368+I368-K368-P368-N368</f>
        <v>144.07</v>
      </c>
      <c r="S368" s="121" t="n">
        <f aca="false">+G368+H368-J368-Q368</f>
        <v>0</v>
      </c>
      <c r="T368" s="43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</row>
    <row r="369" customFormat="false" ht="36" hidden="false" customHeight="false" outlineLevel="0" collapsed="false">
      <c r="A369" s="35" t="n">
        <v>1241.53</v>
      </c>
      <c r="B369" s="26" t="n">
        <f aca="false">B368+1</f>
        <v>13</v>
      </c>
      <c r="C369" s="25" t="s">
        <v>724</v>
      </c>
      <c r="D369" s="53"/>
      <c r="E369" s="112" t="s">
        <v>725</v>
      </c>
      <c r="F369" s="113" t="n">
        <v>1241.53</v>
      </c>
      <c r="G369" s="114" t="n">
        <v>0</v>
      </c>
      <c r="H369" s="241"/>
      <c r="I369" s="115"/>
      <c r="J369" s="113"/>
      <c r="K369" s="114" t="n">
        <v>1241.53</v>
      </c>
      <c r="L369" s="118" t="s">
        <v>124</v>
      </c>
      <c r="M369" s="119" t="s">
        <v>38</v>
      </c>
      <c r="N369" s="122"/>
      <c r="O369" s="114"/>
      <c r="P369" s="113"/>
      <c r="Q369" s="114"/>
      <c r="R369" s="115" t="n">
        <f aca="false">+F369+I369-K369-P369-N369</f>
        <v>0</v>
      </c>
      <c r="S369" s="121" t="n">
        <f aca="false">+G369+H369-J369-Q369</f>
        <v>0</v>
      </c>
      <c r="T369" s="43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</row>
    <row r="370" customFormat="false" ht="36" hidden="false" customHeight="false" outlineLevel="0" collapsed="false">
      <c r="A370" s="35" t="n">
        <f aca="false">677.96/4</f>
        <v>169.49</v>
      </c>
      <c r="B370" s="26" t="n">
        <f aca="false">B369+1</f>
        <v>14</v>
      </c>
      <c r="C370" s="25" t="s">
        <v>726</v>
      </c>
      <c r="D370" s="61" t="s">
        <v>727</v>
      </c>
      <c r="E370" s="112" t="s">
        <v>728</v>
      </c>
      <c r="F370" s="113" t="n">
        <v>508.47</v>
      </c>
      <c r="G370" s="114" t="n">
        <v>0</v>
      </c>
      <c r="H370" s="238"/>
      <c r="I370" s="115" t="n">
        <v>338.98</v>
      </c>
      <c r="J370" s="226"/>
      <c r="K370" s="114" t="n">
        <v>677.96</v>
      </c>
      <c r="L370" s="118" t="s">
        <v>168</v>
      </c>
      <c r="M370" s="128" t="s">
        <v>729</v>
      </c>
      <c r="N370" s="122"/>
      <c r="O370" s="114"/>
      <c r="P370" s="113"/>
      <c r="Q370" s="114"/>
      <c r="R370" s="115" t="n">
        <f aca="false">+F370+I370-K370-P370-N370</f>
        <v>169.49</v>
      </c>
      <c r="S370" s="121" t="n">
        <f aca="false">+G370+H370-J370-Q370</f>
        <v>0</v>
      </c>
      <c r="T370" s="43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</row>
    <row r="371" customFormat="false" ht="36" hidden="false" customHeight="false" outlineLevel="0" collapsed="false">
      <c r="A371" s="35"/>
      <c r="B371" s="26" t="n">
        <f aca="false">B370+1</f>
        <v>15</v>
      </c>
      <c r="C371" s="25" t="s">
        <v>730</v>
      </c>
      <c r="D371" s="39"/>
      <c r="E371" s="112" t="s">
        <v>731</v>
      </c>
      <c r="F371" s="113" t="n">
        <v>706.8</v>
      </c>
      <c r="G371" s="114" t="n">
        <v>0</v>
      </c>
      <c r="H371" s="241"/>
      <c r="I371" s="115"/>
      <c r="J371" s="113"/>
      <c r="K371" s="114" t="n">
        <v>235.59</v>
      </c>
      <c r="L371" s="118" t="s">
        <v>41</v>
      </c>
      <c r="M371" s="119" t="s">
        <v>732</v>
      </c>
      <c r="N371" s="122"/>
      <c r="O371" s="114"/>
      <c r="P371" s="113" t="n">
        <v>144.07</v>
      </c>
      <c r="Q371" s="114"/>
      <c r="R371" s="115" t="n">
        <f aca="false">+F371+I371-K371-P371-N371</f>
        <v>327.14</v>
      </c>
      <c r="S371" s="121" t="n">
        <f aca="false">+G371+H371-J371-Q371</f>
        <v>0</v>
      </c>
      <c r="T371" s="43" t="s">
        <v>733</v>
      </c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</row>
    <row r="372" customFormat="false" ht="36" hidden="false" customHeight="false" outlineLevel="0" collapsed="false">
      <c r="A372" s="47" t="n">
        <f aca="false">3050.84/2</f>
        <v>1525.42</v>
      </c>
      <c r="B372" s="26" t="n">
        <f aca="false">B371+1</f>
        <v>16</v>
      </c>
      <c r="C372" s="25" t="s">
        <v>734</v>
      </c>
      <c r="D372" s="61"/>
      <c r="E372" s="112" t="s">
        <v>735</v>
      </c>
      <c r="F372" s="113" t="n">
        <v>1525.42</v>
      </c>
      <c r="G372" s="114" t="n">
        <v>0</v>
      </c>
      <c r="H372" s="241"/>
      <c r="I372" s="115"/>
      <c r="J372" s="113"/>
      <c r="K372" s="114"/>
      <c r="L372" s="118"/>
      <c r="M372" s="119"/>
      <c r="N372" s="115"/>
      <c r="O372" s="114"/>
      <c r="P372" s="113"/>
      <c r="Q372" s="114"/>
      <c r="R372" s="115" t="n">
        <f aca="false">+F372+I372-K372-P372-N372</f>
        <v>1525.42</v>
      </c>
      <c r="S372" s="121" t="n">
        <f aca="false">+G372+H372-J372-Q372</f>
        <v>0</v>
      </c>
      <c r="T372" s="43" t="s">
        <v>733</v>
      </c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</row>
    <row r="373" customFormat="false" ht="36" hidden="false" customHeight="false" outlineLevel="0" collapsed="false">
      <c r="A373" s="35"/>
      <c r="B373" s="26" t="n">
        <f aca="false">B372+1</f>
        <v>17</v>
      </c>
      <c r="C373" s="25" t="s">
        <v>736</v>
      </c>
      <c r="D373" s="61"/>
      <c r="E373" s="112" t="s">
        <v>737</v>
      </c>
      <c r="F373" s="113" t="n">
        <v>26101.7</v>
      </c>
      <c r="G373" s="114" t="n">
        <v>0</v>
      </c>
      <c r="H373" s="241"/>
      <c r="I373" s="115"/>
      <c r="J373" s="113"/>
      <c r="K373" s="114" t="n">
        <v>13050.85</v>
      </c>
      <c r="L373" s="118" t="s">
        <v>113</v>
      </c>
      <c r="M373" s="119" t="s">
        <v>25</v>
      </c>
      <c r="N373" s="115"/>
      <c r="O373" s="114"/>
      <c r="P373" s="113"/>
      <c r="Q373" s="114"/>
      <c r="R373" s="115" t="n">
        <f aca="false">+F373+I373-K373-P373-N373</f>
        <v>13050.85</v>
      </c>
      <c r="S373" s="121" t="n">
        <f aca="false">+G373+H373-J373-Q373</f>
        <v>0</v>
      </c>
      <c r="T373" s="43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</row>
    <row r="374" customFormat="false" ht="36" hidden="false" customHeight="false" outlineLevel="0" collapsed="false">
      <c r="A374" s="47" t="n">
        <f aca="false">18644.08/4</f>
        <v>4661.02</v>
      </c>
      <c r="B374" s="26" t="n">
        <f aca="false">B373+1</f>
        <v>18</v>
      </c>
      <c r="C374" s="25" t="s">
        <v>738</v>
      </c>
      <c r="D374" s="39" t="s">
        <v>739</v>
      </c>
      <c r="E374" s="112" t="s">
        <v>740</v>
      </c>
      <c r="F374" s="113" t="n">
        <v>7476.28000000001</v>
      </c>
      <c r="G374" s="114" t="n">
        <v>0</v>
      </c>
      <c r="H374" s="241"/>
      <c r="I374" s="115" t="n">
        <v>1081.67</v>
      </c>
      <c r="J374" s="113"/>
      <c r="K374" s="114" t="n">
        <v>4661.02</v>
      </c>
      <c r="L374" s="118" t="s">
        <v>113</v>
      </c>
      <c r="M374" s="119" t="s">
        <v>25</v>
      </c>
      <c r="N374" s="122"/>
      <c r="O374" s="114"/>
      <c r="P374" s="113"/>
      <c r="Q374" s="114"/>
      <c r="R374" s="115" t="n">
        <f aca="false">+F374+I374-K374-P374-N374</f>
        <v>3896.93000000001</v>
      </c>
      <c r="S374" s="121" t="n">
        <f aca="false">+G374+H374-J374-Q374</f>
        <v>0</v>
      </c>
      <c r="T374" s="43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</row>
    <row r="375" customFormat="false" ht="36" hidden="false" customHeight="false" outlineLevel="0" collapsed="false">
      <c r="A375" s="35"/>
      <c r="B375" s="26" t="n">
        <f aca="false">B374+1</f>
        <v>19</v>
      </c>
      <c r="C375" s="25" t="s">
        <v>741</v>
      </c>
      <c r="D375" s="61"/>
      <c r="E375" s="112" t="s">
        <v>742</v>
      </c>
      <c r="F375" s="113" t="n">
        <v>272.88</v>
      </c>
      <c r="G375" s="114" t="n">
        <v>0</v>
      </c>
      <c r="H375" s="241"/>
      <c r="I375" s="115"/>
      <c r="J375" s="113"/>
      <c r="K375" s="114" t="n">
        <v>136.44</v>
      </c>
      <c r="L375" s="118" t="s">
        <v>41</v>
      </c>
      <c r="M375" s="119" t="s">
        <v>25</v>
      </c>
      <c r="N375" s="122"/>
      <c r="O375" s="114"/>
      <c r="P375" s="113"/>
      <c r="Q375" s="114"/>
      <c r="R375" s="115" t="n">
        <f aca="false">+F375+I375-K375-P375-N375</f>
        <v>136.44</v>
      </c>
      <c r="S375" s="121" t="n">
        <f aca="false">+G375+H375-J375-Q375</f>
        <v>0</v>
      </c>
      <c r="T375" s="43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</row>
    <row r="376" customFormat="false" ht="36" hidden="false" customHeight="false" outlineLevel="0" collapsed="false">
      <c r="A376" s="35" t="n">
        <v>169.49</v>
      </c>
      <c r="B376" s="26" t="n">
        <f aca="false">B375+1</f>
        <v>20</v>
      </c>
      <c r="C376" s="189" t="s">
        <v>743</v>
      </c>
      <c r="D376" s="61"/>
      <c r="E376" s="112" t="s">
        <v>744</v>
      </c>
      <c r="F376" s="113" t="n">
        <v>338.98</v>
      </c>
      <c r="G376" s="114" t="n">
        <v>0</v>
      </c>
      <c r="H376" s="241"/>
      <c r="I376" s="115"/>
      <c r="J376" s="113"/>
      <c r="K376" s="114" t="n">
        <v>169.49</v>
      </c>
      <c r="L376" s="118" t="s">
        <v>41</v>
      </c>
      <c r="M376" s="119" t="s">
        <v>25</v>
      </c>
      <c r="N376" s="122"/>
      <c r="O376" s="114"/>
      <c r="P376" s="113"/>
      <c r="Q376" s="114"/>
      <c r="R376" s="115" t="n">
        <f aca="false">+F376+I376-K376-P376-N376</f>
        <v>169.49</v>
      </c>
      <c r="S376" s="121" t="n">
        <f aca="false">+G376+H376-J376-Q376</f>
        <v>0</v>
      </c>
      <c r="T376" s="43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</row>
    <row r="377" customFormat="false" ht="36" hidden="false" customHeight="false" outlineLevel="0" collapsed="false">
      <c r="A377" s="35"/>
      <c r="B377" s="26" t="n">
        <f aca="false">B376+1</f>
        <v>21</v>
      </c>
      <c r="C377" s="65" t="s">
        <v>745</v>
      </c>
      <c r="D377" s="39"/>
      <c r="E377" s="112" t="s">
        <v>746</v>
      </c>
      <c r="F377" s="113" t="n">
        <v>16949.16</v>
      </c>
      <c r="G377" s="114" t="n">
        <v>0</v>
      </c>
      <c r="H377" s="241"/>
      <c r="I377" s="115"/>
      <c r="J377" s="113"/>
      <c r="K377" s="114"/>
      <c r="L377" s="118"/>
      <c r="M377" s="119"/>
      <c r="N377" s="122"/>
      <c r="O377" s="114"/>
      <c r="P377" s="113"/>
      <c r="Q377" s="114"/>
      <c r="R377" s="115" t="n">
        <f aca="false">+F377+I377-K377-P377-N377</f>
        <v>16949.16</v>
      </c>
      <c r="S377" s="121" t="n">
        <f aca="false">+G377+H377-J377-Q377</f>
        <v>0</v>
      </c>
      <c r="T377" s="43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</row>
    <row r="378" customFormat="false" ht="36" hidden="false" customHeight="false" outlineLevel="0" collapsed="false">
      <c r="A378" s="35"/>
      <c r="B378" s="26" t="n">
        <f aca="false">B377+1</f>
        <v>22</v>
      </c>
      <c r="C378" s="65" t="s">
        <v>747</v>
      </c>
      <c r="D378" s="61"/>
      <c r="E378" s="112" t="s">
        <v>748</v>
      </c>
      <c r="F378" s="113" t="n">
        <v>0</v>
      </c>
      <c r="G378" s="114" t="n">
        <v>0</v>
      </c>
      <c r="H378" s="241"/>
      <c r="I378" s="115"/>
      <c r="J378" s="113"/>
      <c r="K378" s="114"/>
      <c r="L378" s="118"/>
      <c r="M378" s="119"/>
      <c r="N378" s="122"/>
      <c r="O378" s="114"/>
      <c r="P378" s="113"/>
      <c r="Q378" s="114"/>
      <c r="R378" s="115" t="n">
        <f aca="false">+F378+I378-K378-P378-N378</f>
        <v>0</v>
      </c>
      <c r="S378" s="121" t="n">
        <f aca="false">+G378+H378-J378-Q378</f>
        <v>0</v>
      </c>
      <c r="T378" s="43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</row>
    <row r="379" customFormat="false" ht="36" hidden="false" customHeight="false" outlineLevel="0" collapsed="false">
      <c r="A379" s="35"/>
      <c r="B379" s="26" t="n">
        <f aca="false">B378+1</f>
        <v>23</v>
      </c>
      <c r="C379" s="189" t="s">
        <v>749</v>
      </c>
      <c r="D379" s="61"/>
      <c r="E379" s="112" t="s">
        <v>750</v>
      </c>
      <c r="F379" s="113" t="n">
        <v>935.91</v>
      </c>
      <c r="G379" s="114" t="n">
        <v>0</v>
      </c>
      <c r="H379" s="241"/>
      <c r="I379" s="115"/>
      <c r="J379" s="113"/>
      <c r="K379" s="114"/>
      <c r="L379" s="118"/>
      <c r="M379" s="119"/>
      <c r="N379" s="122"/>
      <c r="O379" s="114"/>
      <c r="P379" s="113"/>
      <c r="Q379" s="114"/>
      <c r="R379" s="115" t="n">
        <f aca="false">+F379+I379-K379-P379-N379</f>
        <v>935.91</v>
      </c>
      <c r="S379" s="121" t="n">
        <f aca="false">+G379+H379-J379-Q379</f>
        <v>0</v>
      </c>
      <c r="T379" s="43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</row>
    <row r="380" customFormat="false" ht="36" hidden="false" customHeight="false" outlineLevel="0" collapsed="false">
      <c r="A380" s="35"/>
      <c r="B380" s="26" t="n">
        <f aca="false">B379+1</f>
        <v>24</v>
      </c>
      <c r="C380" s="189" t="s">
        <v>749</v>
      </c>
      <c r="D380" s="61"/>
      <c r="E380" s="112" t="s">
        <v>751</v>
      </c>
      <c r="F380" s="113" t="n">
        <v>203.38</v>
      </c>
      <c r="G380" s="114" t="n">
        <v>0</v>
      </c>
      <c r="H380" s="241"/>
      <c r="I380" s="115"/>
      <c r="J380" s="113"/>
      <c r="K380" s="114"/>
      <c r="L380" s="118"/>
      <c r="M380" s="183" t="s">
        <v>58</v>
      </c>
      <c r="N380" s="122"/>
      <c r="O380" s="114"/>
      <c r="P380" s="115" t="n">
        <v>101.69</v>
      </c>
      <c r="Q380" s="114"/>
      <c r="R380" s="115" t="n">
        <f aca="false">+F380+I380-K380-P380-N380</f>
        <v>101.69</v>
      </c>
      <c r="S380" s="121" t="n">
        <f aca="false">+G380+H380-J380-Q380</f>
        <v>0</v>
      </c>
      <c r="T380" s="43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</row>
    <row r="381" customFormat="false" ht="36" hidden="false" customHeight="false" outlineLevel="0" collapsed="false">
      <c r="A381" s="35"/>
      <c r="B381" s="26" t="n">
        <f aca="false">B380+1</f>
        <v>25</v>
      </c>
      <c r="C381" s="189" t="s">
        <v>752</v>
      </c>
      <c r="D381" s="61"/>
      <c r="E381" s="112" t="s">
        <v>753</v>
      </c>
      <c r="F381" s="113" t="n">
        <v>21610.14</v>
      </c>
      <c r="G381" s="114" t="n">
        <v>0</v>
      </c>
      <c r="H381" s="241"/>
      <c r="I381" s="115"/>
      <c r="J381" s="113"/>
      <c r="K381" s="114"/>
      <c r="L381" s="118"/>
      <c r="M381" s="128"/>
      <c r="N381" s="122"/>
      <c r="O381" s="114"/>
      <c r="P381" s="115"/>
      <c r="Q381" s="114"/>
      <c r="R381" s="115" t="n">
        <f aca="false">+F381+I381-K381-P381-N381</f>
        <v>21610.14</v>
      </c>
      <c r="S381" s="121" t="n">
        <f aca="false">+G381+H381-J381-Q381</f>
        <v>0</v>
      </c>
      <c r="T381" s="43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</row>
    <row r="382" customFormat="false" ht="36" hidden="false" customHeight="false" outlineLevel="0" collapsed="false">
      <c r="A382" s="35"/>
      <c r="B382" s="26" t="n">
        <f aca="false">B381+1</f>
        <v>26</v>
      </c>
      <c r="C382" s="25" t="s">
        <v>754</v>
      </c>
      <c r="D382" s="39" t="s">
        <v>755</v>
      </c>
      <c r="E382" s="112" t="s">
        <v>756</v>
      </c>
      <c r="F382" s="113" t="n">
        <v>-220.34</v>
      </c>
      <c r="G382" s="114" t="n">
        <v>0</v>
      </c>
      <c r="H382" s="241"/>
      <c r="I382" s="115" t="n">
        <v>440.68</v>
      </c>
      <c r="J382" s="113"/>
      <c r="K382" s="114"/>
      <c r="L382" s="118"/>
      <c r="M382" s="119"/>
      <c r="N382" s="115"/>
      <c r="O382" s="114"/>
      <c r="P382" s="113"/>
      <c r="Q382" s="114"/>
      <c r="R382" s="115" t="n">
        <f aca="false">+F382+I382-K382-P382-N382</f>
        <v>220.34</v>
      </c>
      <c r="S382" s="121" t="n">
        <f aca="false">+G382+H382-J382-Q382</f>
        <v>0</v>
      </c>
      <c r="T382" s="43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</row>
    <row r="383" customFormat="false" ht="36" hidden="false" customHeight="false" outlineLevel="0" collapsed="false">
      <c r="A383" s="35"/>
      <c r="B383" s="26" t="n">
        <f aca="false">B382+1</f>
        <v>27</v>
      </c>
      <c r="C383" s="189" t="s">
        <v>757</v>
      </c>
      <c r="D383" s="61"/>
      <c r="E383" s="112" t="s">
        <v>758</v>
      </c>
      <c r="F383" s="113" t="n">
        <v>169.5</v>
      </c>
      <c r="G383" s="114" t="n">
        <v>0</v>
      </c>
      <c r="H383" s="241"/>
      <c r="I383" s="229"/>
      <c r="J383" s="113"/>
      <c r="K383" s="114"/>
      <c r="L383" s="118"/>
      <c r="M383" s="119"/>
      <c r="N383" s="145"/>
      <c r="O383" s="197"/>
      <c r="P383" s="196"/>
      <c r="Q383" s="197"/>
      <c r="R383" s="115" t="n">
        <f aca="false">+F383+I383-K383-P383-N383</f>
        <v>169.5</v>
      </c>
      <c r="S383" s="121" t="n">
        <f aca="false">+G383+H383-J383-Q383</f>
        <v>0</v>
      </c>
      <c r="T383" s="43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</row>
    <row r="384" customFormat="false" ht="36" hidden="false" customHeight="false" outlineLevel="0" collapsed="false">
      <c r="A384" s="35"/>
      <c r="B384" s="26" t="n">
        <f aca="false">B383+1</f>
        <v>28</v>
      </c>
      <c r="C384" s="25" t="s">
        <v>759</v>
      </c>
      <c r="D384" s="123"/>
      <c r="E384" s="25" t="s">
        <v>760</v>
      </c>
      <c r="F384" s="196" t="n">
        <v>211.86</v>
      </c>
      <c r="G384" s="197" t="n">
        <v>0</v>
      </c>
      <c r="H384" s="242"/>
      <c r="I384" s="229"/>
      <c r="J384" s="196"/>
      <c r="K384" s="197"/>
      <c r="L384" s="215"/>
      <c r="M384" s="243"/>
      <c r="N384" s="145"/>
      <c r="O384" s="197"/>
      <c r="P384" s="196"/>
      <c r="Q384" s="197"/>
      <c r="R384" s="115" t="n">
        <f aca="false">+F384+I384-K384-P384-N384</f>
        <v>211.86</v>
      </c>
      <c r="S384" s="231" t="n">
        <f aca="false">+G384+H384-J384-Q384</f>
        <v>0</v>
      </c>
      <c r="T384" s="43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</row>
    <row r="385" customFormat="false" ht="36" hidden="false" customHeight="false" outlineLevel="0" collapsed="false">
      <c r="A385" s="35"/>
      <c r="B385" s="26" t="n">
        <f aca="false">B384+1</f>
        <v>29</v>
      </c>
      <c r="C385" s="25" t="s">
        <v>759</v>
      </c>
      <c r="D385" s="39"/>
      <c r="E385" s="25" t="s">
        <v>761</v>
      </c>
      <c r="F385" s="38" t="n">
        <v>1483.05</v>
      </c>
      <c r="G385" s="38" t="n">
        <v>0</v>
      </c>
      <c r="H385" s="38"/>
      <c r="I385" s="42"/>
      <c r="J385" s="38"/>
      <c r="K385" s="38"/>
      <c r="L385" s="39"/>
      <c r="M385" s="45"/>
      <c r="N385" s="41"/>
      <c r="O385" s="38"/>
      <c r="P385" s="38"/>
      <c r="Q385" s="38"/>
      <c r="R385" s="115" t="n">
        <f aca="false">+F385+I385-K385-P385-N385</f>
        <v>1483.05</v>
      </c>
      <c r="S385" s="42" t="n">
        <f aca="false">+G385+H385-J385-Q385</f>
        <v>0</v>
      </c>
      <c r="T385" s="43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</row>
    <row r="386" customFormat="false" ht="36" hidden="false" customHeight="false" outlineLevel="0" collapsed="false">
      <c r="A386" s="35"/>
      <c r="B386" s="26" t="n">
        <f aca="false">B385+1</f>
        <v>30</v>
      </c>
      <c r="C386" s="25" t="s">
        <v>762</v>
      </c>
      <c r="D386" s="39"/>
      <c r="E386" s="25" t="s">
        <v>763</v>
      </c>
      <c r="F386" s="38" t="n">
        <v>1830.48</v>
      </c>
      <c r="G386" s="38" t="n">
        <v>0</v>
      </c>
      <c r="H386" s="38"/>
      <c r="I386" s="42"/>
      <c r="J386" s="38"/>
      <c r="K386" s="38" t="n">
        <f aca="false">305.08*2</f>
        <v>610.16</v>
      </c>
      <c r="L386" s="39" t="s">
        <v>66</v>
      </c>
      <c r="M386" s="45" t="s">
        <v>764</v>
      </c>
      <c r="N386" s="41"/>
      <c r="O386" s="38"/>
      <c r="P386" s="38"/>
      <c r="Q386" s="38"/>
      <c r="R386" s="115" t="n">
        <f aca="false">+F386+I386-K386-P386-N386</f>
        <v>1220.32</v>
      </c>
      <c r="S386" s="42" t="n">
        <f aca="false">+G386+H386-J386-Q386</f>
        <v>0</v>
      </c>
      <c r="T386" s="43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</row>
    <row r="387" customFormat="false" ht="36" hidden="false" customHeight="false" outlineLevel="0" collapsed="false">
      <c r="A387" s="35"/>
      <c r="B387" s="26" t="n">
        <f aca="false">B386+1</f>
        <v>31</v>
      </c>
      <c r="C387" s="25" t="s">
        <v>762</v>
      </c>
      <c r="D387" s="39"/>
      <c r="E387" s="25" t="s">
        <v>765</v>
      </c>
      <c r="F387" s="38" t="n">
        <v>1830.48</v>
      </c>
      <c r="G387" s="38" t="n">
        <v>0</v>
      </c>
      <c r="H387" s="38"/>
      <c r="I387" s="42"/>
      <c r="J387" s="38"/>
      <c r="K387" s="38" t="n">
        <f aca="false">305.08*2</f>
        <v>610.16</v>
      </c>
      <c r="L387" s="39" t="s">
        <v>66</v>
      </c>
      <c r="M387" s="45" t="s">
        <v>764</v>
      </c>
      <c r="N387" s="41"/>
      <c r="O387" s="38"/>
      <c r="P387" s="38"/>
      <c r="Q387" s="38"/>
      <c r="R387" s="115" t="n">
        <f aca="false">+F387+I387-K387-P387-N387</f>
        <v>1220.32</v>
      </c>
      <c r="S387" s="42" t="n">
        <f aca="false">+G387+H387-J387-Q387</f>
        <v>0</v>
      </c>
      <c r="T387" s="43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</row>
    <row r="388" customFormat="false" ht="36" hidden="false" customHeight="false" outlineLevel="0" collapsed="false">
      <c r="A388" s="35" t="n">
        <v>281.36</v>
      </c>
      <c r="B388" s="26" t="n">
        <f aca="false">B387+1</f>
        <v>32</v>
      </c>
      <c r="C388" s="25" t="s">
        <v>766</v>
      </c>
      <c r="D388" s="39" t="s">
        <v>687</v>
      </c>
      <c r="E388" s="25" t="s">
        <v>767</v>
      </c>
      <c r="F388" s="38" t="n">
        <v>0</v>
      </c>
      <c r="G388" s="38" t="n">
        <v>0</v>
      </c>
      <c r="H388" s="38"/>
      <c r="I388" s="42" t="n">
        <v>844.08</v>
      </c>
      <c r="J388" s="38"/>
      <c r="K388" s="38" t="n">
        <v>281.36</v>
      </c>
      <c r="L388" s="39" t="s">
        <v>41</v>
      </c>
      <c r="M388" s="45" t="s">
        <v>22</v>
      </c>
      <c r="N388" s="41"/>
      <c r="O388" s="38"/>
      <c r="P388" s="38"/>
      <c r="Q388" s="38"/>
      <c r="R388" s="115" t="n">
        <f aca="false">+F388+I388-K388-P388-N388</f>
        <v>562.72</v>
      </c>
      <c r="S388" s="42" t="n">
        <f aca="false">+G388+H388-J388-Q388</f>
        <v>0</v>
      </c>
      <c r="T388" s="43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</row>
    <row r="389" customFormat="false" ht="36" hidden="false" customHeight="false" outlineLevel="0" collapsed="false">
      <c r="A389" s="35"/>
      <c r="B389" s="26" t="n">
        <f aca="false">B388+1</f>
        <v>33</v>
      </c>
      <c r="C389" s="25" t="s">
        <v>768</v>
      </c>
      <c r="D389" s="39"/>
      <c r="E389" s="25" t="s">
        <v>769</v>
      </c>
      <c r="F389" s="38" t="n">
        <v>1559.32</v>
      </c>
      <c r="G389" s="38" t="n">
        <v>0</v>
      </c>
      <c r="H389" s="38"/>
      <c r="I389" s="42"/>
      <c r="J389" s="38"/>
      <c r="K389" s="38"/>
      <c r="L389" s="39"/>
      <c r="M389" s="45"/>
      <c r="N389" s="41"/>
      <c r="O389" s="38"/>
      <c r="P389" s="38"/>
      <c r="Q389" s="38"/>
      <c r="R389" s="115" t="n">
        <f aca="false">+F389+I389-K389-P389-N389</f>
        <v>1559.32</v>
      </c>
      <c r="S389" s="42" t="n">
        <f aca="false">+G389+H389-J389-Q389</f>
        <v>0</v>
      </c>
      <c r="T389" s="43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</row>
    <row r="390" customFormat="false" ht="36" hidden="false" customHeight="false" outlineLevel="0" collapsed="false">
      <c r="A390" s="35"/>
      <c r="B390" s="26" t="n">
        <f aca="false">B389+1</f>
        <v>34</v>
      </c>
      <c r="C390" s="25" t="s">
        <v>770</v>
      </c>
      <c r="D390" s="39"/>
      <c r="E390" s="25" t="s">
        <v>771</v>
      </c>
      <c r="F390" s="38" t="n">
        <v>779.66</v>
      </c>
      <c r="G390" s="38" t="n">
        <v>0</v>
      </c>
      <c r="H390" s="38"/>
      <c r="I390" s="42"/>
      <c r="J390" s="38"/>
      <c r="K390" s="38"/>
      <c r="L390" s="39"/>
      <c r="M390" s="45"/>
      <c r="N390" s="41"/>
      <c r="O390" s="38"/>
      <c r="P390" s="38"/>
      <c r="Q390" s="38"/>
      <c r="R390" s="115" t="n">
        <f aca="false">+F390+I390-K390-P390-N390</f>
        <v>779.66</v>
      </c>
      <c r="S390" s="42" t="n">
        <f aca="false">+G390+H390-J390-Q390</f>
        <v>0</v>
      </c>
      <c r="T390" s="43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</row>
    <row r="391" customFormat="false" ht="36" hidden="false" customHeight="false" outlineLevel="0" collapsed="false">
      <c r="A391" s="35"/>
      <c r="B391" s="26" t="n">
        <f aca="false">B390+1</f>
        <v>35</v>
      </c>
      <c r="C391" s="25" t="s">
        <v>772</v>
      </c>
      <c r="D391" s="39"/>
      <c r="E391" s="25" t="s">
        <v>773</v>
      </c>
      <c r="F391" s="38" t="n">
        <v>220.34</v>
      </c>
      <c r="G391" s="38" t="n">
        <v>0</v>
      </c>
      <c r="H391" s="38"/>
      <c r="I391" s="42"/>
      <c r="J391" s="38"/>
      <c r="K391" s="38" t="n">
        <v>110.17</v>
      </c>
      <c r="L391" s="39" t="s">
        <v>21</v>
      </c>
      <c r="M391" s="45" t="s">
        <v>25</v>
      </c>
      <c r="N391" s="41"/>
      <c r="O391" s="38"/>
      <c r="P391" s="38"/>
      <c r="Q391" s="38"/>
      <c r="R391" s="115" t="n">
        <f aca="false">+F391+I391-K391-P391-N391</f>
        <v>110.17</v>
      </c>
      <c r="S391" s="42" t="n">
        <f aca="false">+G391+H391-J391-Q391</f>
        <v>0</v>
      </c>
      <c r="T391" s="43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</row>
    <row r="392" customFormat="false" ht="36" hidden="false" customHeight="false" outlineLevel="0" collapsed="false">
      <c r="A392" s="35"/>
      <c r="B392" s="26" t="n">
        <f aca="false">B391+1</f>
        <v>36</v>
      </c>
      <c r="C392" s="25" t="s">
        <v>774</v>
      </c>
      <c r="D392" s="39"/>
      <c r="E392" s="239" t="s">
        <v>775</v>
      </c>
      <c r="F392" s="38" t="n">
        <v>881.36</v>
      </c>
      <c r="G392" s="38" t="n">
        <v>0</v>
      </c>
      <c r="H392" s="38"/>
      <c r="I392" s="42"/>
      <c r="J392" s="38"/>
      <c r="K392" s="38"/>
      <c r="L392" s="39"/>
      <c r="M392" s="183" t="s">
        <v>58</v>
      </c>
      <c r="N392" s="41"/>
      <c r="O392" s="38"/>
      <c r="P392" s="38" t="n">
        <v>110.17</v>
      </c>
      <c r="Q392" s="38"/>
      <c r="R392" s="115" t="n">
        <f aca="false">+F392+I392-K392-P392-N392</f>
        <v>771.19</v>
      </c>
      <c r="S392" s="42" t="n">
        <f aca="false">+G392+H392-J392-Q392</f>
        <v>0</v>
      </c>
      <c r="T392" s="43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</row>
    <row r="393" customFormat="false" ht="36" hidden="false" customHeight="false" outlineLevel="0" collapsed="false">
      <c r="A393" s="35" t="n">
        <v>84.75</v>
      </c>
      <c r="B393" s="26" t="n">
        <f aca="false">B392+1</f>
        <v>37</v>
      </c>
      <c r="C393" s="25" t="s">
        <v>776</v>
      </c>
      <c r="D393" s="39"/>
      <c r="E393" s="25" t="s">
        <v>777</v>
      </c>
      <c r="F393" s="38" t="n">
        <v>169.5</v>
      </c>
      <c r="G393" s="38" t="n">
        <v>0</v>
      </c>
      <c r="H393" s="38"/>
      <c r="I393" s="42"/>
      <c r="J393" s="38"/>
      <c r="K393" s="38" t="n">
        <v>84.75</v>
      </c>
      <c r="L393" s="39" t="s">
        <v>41</v>
      </c>
      <c r="M393" s="45" t="s">
        <v>25</v>
      </c>
      <c r="N393" s="41"/>
      <c r="O393" s="38"/>
      <c r="P393" s="38"/>
      <c r="Q393" s="38"/>
      <c r="R393" s="115" t="n">
        <f aca="false">+F393+I393-K393-P393-N393</f>
        <v>84.75</v>
      </c>
      <c r="S393" s="42" t="n">
        <f aca="false">+G393+H393-J393-Q393</f>
        <v>0</v>
      </c>
      <c r="T393" s="43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</row>
    <row r="394" customFormat="false" ht="36.75" hidden="false" customHeight="false" outlineLevel="0" collapsed="false">
      <c r="A394" s="35"/>
      <c r="B394" s="87"/>
      <c r="C394" s="75"/>
      <c r="D394" s="86"/>
      <c r="E394" s="244" t="s">
        <v>693</v>
      </c>
      <c r="F394" s="245" t="n">
        <f aca="false">SUM(F357:F393)</f>
        <v>106758.88</v>
      </c>
      <c r="G394" s="245" t="n">
        <f aca="false">SUM(G357:G393)</f>
        <v>0</v>
      </c>
      <c r="H394" s="245" t="n">
        <f aca="false">SUM(H357:H393)</f>
        <v>0</v>
      </c>
      <c r="I394" s="245" t="n">
        <f aca="false">SUM(I357:I393)</f>
        <v>10789.89</v>
      </c>
      <c r="J394" s="245" t="n">
        <f aca="false">SUM(J357:J393)</f>
        <v>0</v>
      </c>
      <c r="K394" s="245" t="n">
        <f aca="false">SUM(K357:K393)</f>
        <v>25651.7</v>
      </c>
      <c r="L394" s="245" t="n">
        <f aca="false">SUM(L357:L393)</f>
        <v>0</v>
      </c>
      <c r="M394" s="245"/>
      <c r="N394" s="245" t="n">
        <f aca="false">SUM(N357:N393)</f>
        <v>0</v>
      </c>
      <c r="O394" s="245" t="n">
        <f aca="false">SUM(O357:O393)</f>
        <v>0</v>
      </c>
      <c r="P394" s="245" t="n">
        <f aca="false">SUM(P357:P393)</f>
        <v>1881.35</v>
      </c>
      <c r="Q394" s="245" t="n">
        <f aca="false">SUM(Q357:Q393)</f>
        <v>0</v>
      </c>
      <c r="R394" s="246" t="n">
        <f aca="false">SUM(R357:R393)</f>
        <v>90015.7200000001</v>
      </c>
      <c r="S394" s="246" t="n">
        <f aca="false">SUM(S357:S393)</f>
        <v>0</v>
      </c>
      <c r="T394" s="35"/>
      <c r="U394" s="247" t="n">
        <v>19878.29</v>
      </c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</row>
    <row r="395" customFormat="false" ht="36" hidden="false" customHeight="false" outlineLevel="0" collapsed="false">
      <c r="A395" s="35"/>
      <c r="B395" s="87"/>
      <c r="C395" s="75"/>
      <c r="D395" s="86"/>
      <c r="E395" s="248"/>
      <c r="F395" s="249"/>
      <c r="G395" s="249"/>
      <c r="H395" s="249"/>
      <c r="I395" s="249"/>
      <c r="J395" s="249"/>
      <c r="K395" s="249"/>
      <c r="L395" s="5"/>
      <c r="M395" s="250"/>
      <c r="N395" s="249"/>
      <c r="O395" s="249"/>
      <c r="P395" s="249"/>
      <c r="Q395" s="249"/>
      <c r="R395" s="251"/>
      <c r="S395" s="251"/>
      <c r="T395" s="43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</row>
    <row r="396" customFormat="false" ht="36" hidden="false" customHeight="false" outlineLevel="0" collapsed="false">
      <c r="A396" s="35"/>
      <c r="B396" s="87"/>
      <c r="C396" s="75"/>
      <c r="D396" s="86"/>
      <c r="E396" s="248"/>
      <c r="F396" s="249"/>
      <c r="G396" s="249"/>
      <c r="H396" s="249"/>
      <c r="I396" s="249"/>
      <c r="J396" s="249"/>
      <c r="K396" s="249"/>
      <c r="L396" s="5"/>
      <c r="N396" s="249"/>
      <c r="O396" s="249"/>
      <c r="P396" s="249"/>
      <c r="Q396" s="249"/>
      <c r="R396" s="251"/>
      <c r="S396" s="252"/>
      <c r="T396" s="43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</row>
    <row r="397" customFormat="false" ht="36" hidden="false" customHeight="false" outlineLevel="0" collapsed="false">
      <c r="A397" s="35"/>
      <c r="B397" s="87"/>
      <c r="C397" s="75"/>
      <c r="D397" s="86"/>
      <c r="E397" s="248"/>
      <c r="F397" s="249"/>
      <c r="G397" s="249"/>
      <c r="H397" s="249"/>
      <c r="I397" s="249"/>
      <c r="J397" s="249"/>
      <c r="K397" s="249"/>
      <c r="L397" s="5"/>
      <c r="N397" s="249"/>
      <c r="O397" s="249"/>
      <c r="P397" s="249"/>
      <c r="Q397" s="249"/>
      <c r="R397" s="251"/>
      <c r="S397" s="251"/>
      <c r="T397" s="43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</row>
    <row r="398" customFormat="false" ht="36.75" hidden="false" customHeight="true" outlineLevel="0" collapsed="false">
      <c r="A398" s="35"/>
      <c r="B398" s="87"/>
      <c r="C398" s="75"/>
      <c r="D398" s="86"/>
      <c r="E398" s="248"/>
      <c r="F398" s="249"/>
      <c r="G398" s="249"/>
      <c r="H398" s="249"/>
      <c r="I398" s="249"/>
      <c r="J398" s="249"/>
      <c r="K398" s="249"/>
      <c r="L398" s="5"/>
      <c r="N398" s="249"/>
      <c r="O398" s="249"/>
      <c r="P398" s="249"/>
      <c r="Q398" s="249"/>
      <c r="R398" s="251"/>
      <c r="S398" s="251"/>
      <c r="T398" s="43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</row>
    <row r="399" customFormat="false" ht="36.75" hidden="false" customHeight="true" outlineLevel="0" collapsed="false">
      <c r="A399" s="35"/>
      <c r="B399" s="84"/>
      <c r="C399" s="85" t="s">
        <v>778</v>
      </c>
      <c r="D399" s="86"/>
      <c r="E399" s="75"/>
      <c r="F399" s="75"/>
      <c r="G399" s="75"/>
      <c r="H399" s="75"/>
      <c r="I399" s="75"/>
      <c r="J399" s="75"/>
      <c r="K399" s="75"/>
      <c r="L399" s="87"/>
      <c r="M399" s="75"/>
      <c r="N399" s="75"/>
      <c r="O399" s="88"/>
      <c r="P399" s="88"/>
      <c r="Q399" s="75"/>
      <c r="R399" s="252"/>
      <c r="S399" s="253" t="str">
        <f aca="false">+C399</f>
        <v>LA CHOCITA</v>
      </c>
      <c r="T399" s="43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</row>
    <row r="400" customFormat="false" ht="36.75" hidden="false" customHeight="true" outlineLevel="0" collapsed="false">
      <c r="A400" s="35"/>
      <c r="B400" s="6"/>
      <c r="C400" s="89" t="s">
        <v>3</v>
      </c>
      <c r="D400" s="91"/>
      <c r="E400" s="92"/>
      <c r="F400" s="92"/>
      <c r="G400" s="92"/>
      <c r="H400" s="92"/>
      <c r="I400" s="92"/>
      <c r="J400" s="92"/>
      <c r="K400" s="92"/>
      <c r="L400" s="84"/>
      <c r="M400" s="92"/>
      <c r="N400" s="93"/>
      <c r="O400" s="93"/>
      <c r="P400" s="94" t="s">
        <v>4</v>
      </c>
      <c r="Q400" s="94"/>
      <c r="R400" s="254"/>
      <c r="S400" s="254"/>
      <c r="T400" s="43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</row>
    <row r="401" customFormat="false" ht="36.75" hidden="false" customHeight="false" outlineLevel="0" collapsed="false">
      <c r="A401" s="35"/>
      <c r="B401" s="95" t="s">
        <v>5</v>
      </c>
      <c r="C401" s="96" t="s">
        <v>6</v>
      </c>
      <c r="D401" s="97"/>
      <c r="E401" s="98" t="s">
        <v>7</v>
      </c>
      <c r="F401" s="99" t="str">
        <f aca="false">F6</f>
        <v>SALDO OTUBRE 2017</v>
      </c>
      <c r="G401" s="100"/>
      <c r="H401" s="96" t="s">
        <v>9</v>
      </c>
      <c r="I401" s="96"/>
      <c r="J401" s="96" t="s">
        <v>10</v>
      </c>
      <c r="K401" s="96"/>
      <c r="L401" s="96"/>
      <c r="M401" s="96"/>
      <c r="N401" s="93"/>
      <c r="O401" s="93"/>
      <c r="P401" s="94"/>
      <c r="Q401" s="94"/>
      <c r="R401" s="255" t="str">
        <f aca="false">R6</f>
        <v>SALDO NOVIEMBRE 2017</v>
      </c>
      <c r="S401" s="255"/>
      <c r="T401" s="43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</row>
    <row r="402" customFormat="false" ht="36.75" hidden="false" customHeight="false" outlineLevel="0" collapsed="false">
      <c r="A402" s="35"/>
      <c r="B402" s="101"/>
      <c r="C402" s="96"/>
      <c r="D402" s="97"/>
      <c r="E402" s="102"/>
      <c r="F402" s="103" t="s">
        <v>12</v>
      </c>
      <c r="G402" s="104" t="s">
        <v>13</v>
      </c>
      <c r="H402" s="105" t="s">
        <v>13</v>
      </c>
      <c r="I402" s="106" t="s">
        <v>12</v>
      </c>
      <c r="J402" s="256" t="s">
        <v>13</v>
      </c>
      <c r="K402" s="107" t="s">
        <v>12</v>
      </c>
      <c r="L402" s="107" t="s">
        <v>14</v>
      </c>
      <c r="M402" s="104" t="s">
        <v>15</v>
      </c>
      <c r="N402" s="108" t="s">
        <v>16</v>
      </c>
      <c r="O402" s="109" t="s">
        <v>13</v>
      </c>
      <c r="P402" s="110" t="s">
        <v>12</v>
      </c>
      <c r="Q402" s="104" t="s">
        <v>13</v>
      </c>
      <c r="R402" s="255" t="s">
        <v>12</v>
      </c>
      <c r="S402" s="257" t="s">
        <v>13</v>
      </c>
      <c r="T402" s="43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</row>
    <row r="403" customFormat="false" ht="36" hidden="false" customHeight="false" outlineLevel="0" collapsed="false">
      <c r="A403" s="35"/>
      <c r="B403" s="258" t="n">
        <v>1</v>
      </c>
      <c r="C403" s="25" t="s">
        <v>779</v>
      </c>
      <c r="D403" s="39" t="s">
        <v>780</v>
      </c>
      <c r="E403" s="25" t="s">
        <v>781</v>
      </c>
      <c r="F403" s="38" t="n">
        <v>-423.73</v>
      </c>
      <c r="G403" s="38" t="n">
        <v>0</v>
      </c>
      <c r="H403" s="25"/>
      <c r="I403" s="259" t="n">
        <v>423.73</v>
      </c>
      <c r="J403" s="25"/>
      <c r="K403" s="38"/>
      <c r="L403" s="260"/>
      <c r="M403" s="41"/>
      <c r="N403" s="25"/>
      <c r="O403" s="38"/>
      <c r="P403" s="38"/>
      <c r="Q403" s="25"/>
      <c r="R403" s="42" t="n">
        <f aca="false">+F403+I403-K403-P403</f>
        <v>0</v>
      </c>
      <c r="S403" s="42" t="n">
        <f aca="false">+G403+H403-J403-Q403</f>
        <v>0</v>
      </c>
      <c r="T403" s="43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</row>
    <row r="404" customFormat="false" ht="36" hidden="false" customHeight="false" outlineLevel="0" collapsed="false">
      <c r="A404" s="35"/>
      <c r="B404" s="258" t="n">
        <v>1</v>
      </c>
      <c r="C404" s="25" t="s">
        <v>782</v>
      </c>
      <c r="D404" s="39"/>
      <c r="E404" s="261" t="s">
        <v>783</v>
      </c>
      <c r="F404" s="241" t="n">
        <v>1271.2</v>
      </c>
      <c r="G404" s="262" t="n">
        <v>0</v>
      </c>
      <c r="H404" s="238"/>
      <c r="I404" s="263"/>
      <c r="J404" s="238"/>
      <c r="K404" s="38" t="n">
        <v>635.6</v>
      </c>
      <c r="L404" s="264" t="n">
        <v>6</v>
      </c>
      <c r="M404" s="198" t="s">
        <v>784</v>
      </c>
      <c r="N404" s="238"/>
      <c r="O404" s="262"/>
      <c r="P404" s="241"/>
      <c r="Q404" s="25"/>
      <c r="R404" s="42" t="n">
        <f aca="false">+F404+I404-K404-P404</f>
        <v>635.6</v>
      </c>
      <c r="S404" s="265" t="n">
        <v>0</v>
      </c>
      <c r="T404" s="43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</row>
    <row r="405" customFormat="false" ht="36" hidden="false" customHeight="false" outlineLevel="0" collapsed="false">
      <c r="A405" s="35" t="n">
        <f aca="false">2203.36/4</f>
        <v>550.84</v>
      </c>
      <c r="B405" s="258" t="n">
        <f aca="false">B403+1</f>
        <v>2</v>
      </c>
      <c r="C405" s="25" t="s">
        <v>785</v>
      </c>
      <c r="D405" s="39"/>
      <c r="E405" s="266" t="s">
        <v>786</v>
      </c>
      <c r="F405" s="241" t="n">
        <v>1101.68</v>
      </c>
      <c r="G405" s="262" t="n">
        <v>0</v>
      </c>
      <c r="H405" s="226"/>
      <c r="I405" s="115"/>
      <c r="J405" s="226"/>
      <c r="K405" s="38"/>
      <c r="L405" s="264"/>
      <c r="M405" s="41"/>
      <c r="N405" s="238"/>
      <c r="O405" s="114"/>
      <c r="P405" s="241"/>
      <c r="Q405" s="25"/>
      <c r="R405" s="115" t="n">
        <f aca="false">+F405+I405-K405-P405</f>
        <v>1101.68</v>
      </c>
      <c r="S405" s="121" t="n">
        <f aca="false">+G405+H405-J405-Q405</f>
        <v>0</v>
      </c>
      <c r="T405" s="43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</row>
    <row r="406" customFormat="false" ht="36" hidden="false" customHeight="false" outlineLevel="0" collapsed="false">
      <c r="A406" s="35"/>
      <c r="B406" s="258" t="n">
        <f aca="false">B405+1</f>
        <v>3</v>
      </c>
      <c r="C406" s="25" t="s">
        <v>787</v>
      </c>
      <c r="D406" s="39"/>
      <c r="E406" s="266" t="s">
        <v>788</v>
      </c>
      <c r="F406" s="241" t="n">
        <v>894.92</v>
      </c>
      <c r="G406" s="262" t="n">
        <v>0</v>
      </c>
      <c r="H406" s="226"/>
      <c r="I406" s="115"/>
      <c r="J406" s="226"/>
      <c r="K406" s="38" t="n">
        <v>447.46</v>
      </c>
      <c r="L406" s="264" t="n">
        <v>13</v>
      </c>
      <c r="M406" s="41" t="s">
        <v>25</v>
      </c>
      <c r="N406" s="238"/>
      <c r="O406" s="114"/>
      <c r="P406" s="241"/>
      <c r="Q406" s="25"/>
      <c r="R406" s="115" t="n">
        <f aca="false">+F406+I406-K406-P406</f>
        <v>447.46</v>
      </c>
      <c r="S406" s="121" t="n">
        <f aca="false">+G406+H406-J406-Q406</f>
        <v>0</v>
      </c>
      <c r="T406" s="43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</row>
    <row r="407" customFormat="false" ht="36" hidden="false" customHeight="false" outlineLevel="0" collapsed="false">
      <c r="A407" s="35"/>
      <c r="B407" s="258" t="n">
        <f aca="false">B406+1</f>
        <v>4</v>
      </c>
      <c r="C407" s="25" t="s">
        <v>787</v>
      </c>
      <c r="D407" s="39"/>
      <c r="E407" s="266" t="s">
        <v>789</v>
      </c>
      <c r="F407" s="241" t="n">
        <v>894.92</v>
      </c>
      <c r="G407" s="262" t="n">
        <v>0</v>
      </c>
      <c r="H407" s="226"/>
      <c r="I407" s="115"/>
      <c r="J407" s="226"/>
      <c r="K407" s="38" t="n">
        <v>447.46</v>
      </c>
      <c r="L407" s="264" t="n">
        <v>13</v>
      </c>
      <c r="M407" s="41" t="s">
        <v>25</v>
      </c>
      <c r="N407" s="238"/>
      <c r="O407" s="114"/>
      <c r="P407" s="241"/>
      <c r="Q407" s="25"/>
      <c r="R407" s="115" t="n">
        <f aca="false">+F407+I407-K407-P407</f>
        <v>447.46</v>
      </c>
      <c r="S407" s="121" t="n">
        <f aca="false">+G407+H407-J407-Q407</f>
        <v>0</v>
      </c>
      <c r="T407" s="43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</row>
    <row r="408" customFormat="false" ht="72" hidden="false" customHeight="true" outlineLevel="0" collapsed="false">
      <c r="A408" s="35"/>
      <c r="B408" s="258" t="n">
        <f aca="false">B407+1</f>
        <v>5</v>
      </c>
      <c r="C408" s="25" t="s">
        <v>790</v>
      </c>
      <c r="D408" s="267"/>
      <c r="E408" s="268" t="s">
        <v>791</v>
      </c>
      <c r="F408" s="242" t="n">
        <v>881.329999999999</v>
      </c>
      <c r="G408" s="269" t="n">
        <v>0</v>
      </c>
      <c r="H408" s="270"/>
      <c r="I408" s="262"/>
      <c r="J408" s="226"/>
      <c r="K408" s="38" t="n">
        <v>440.67</v>
      </c>
      <c r="L408" s="264" t="n">
        <v>30</v>
      </c>
      <c r="M408" s="40" t="s">
        <v>792</v>
      </c>
      <c r="N408" s="40"/>
      <c r="O408" s="197"/>
      <c r="P408" s="242"/>
      <c r="Q408" s="213"/>
      <c r="R408" s="115" t="n">
        <f aca="false">+F408+I408-K408-P408</f>
        <v>440.66</v>
      </c>
      <c r="S408" s="121" t="n">
        <f aca="false">+G408+H408-J408-Q408</f>
        <v>0</v>
      </c>
      <c r="T408" s="43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</row>
    <row r="409" customFormat="false" ht="36" hidden="false" customHeight="false" outlineLevel="0" collapsed="false">
      <c r="A409" s="35" t="n">
        <f aca="false">1677.96/4</f>
        <v>419.49</v>
      </c>
      <c r="B409" s="258" t="n">
        <f aca="false">B408+1</f>
        <v>6</v>
      </c>
      <c r="C409" s="25" t="s">
        <v>793</v>
      </c>
      <c r="D409" s="271"/>
      <c r="E409" s="266" t="s">
        <v>794</v>
      </c>
      <c r="F409" s="241" t="n">
        <v>838.98</v>
      </c>
      <c r="G409" s="262" t="n">
        <v>0</v>
      </c>
      <c r="H409" s="226"/>
      <c r="I409" s="115"/>
      <c r="J409" s="226"/>
      <c r="K409" s="38"/>
      <c r="L409" s="264"/>
      <c r="M409" s="41"/>
      <c r="N409" s="238"/>
      <c r="O409" s="114"/>
      <c r="P409" s="241"/>
      <c r="Q409" s="25"/>
      <c r="R409" s="115" t="n">
        <f aca="false">+F409+I409-K409-P409</f>
        <v>838.98</v>
      </c>
      <c r="S409" s="121" t="n">
        <f aca="false">+G409+H409-J409-Q409</f>
        <v>0</v>
      </c>
      <c r="T409" s="43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</row>
    <row r="410" customFormat="false" ht="36" hidden="false" customHeight="false" outlineLevel="0" collapsed="false">
      <c r="A410" s="35"/>
      <c r="B410" s="258" t="n">
        <f aca="false">B409+1</f>
        <v>7</v>
      </c>
      <c r="C410" s="25" t="s">
        <v>779</v>
      </c>
      <c r="D410" s="39" t="s">
        <v>780</v>
      </c>
      <c r="E410" s="25" t="s">
        <v>795</v>
      </c>
      <c r="F410" s="38" t="n">
        <v>-847.46</v>
      </c>
      <c r="G410" s="38" t="n">
        <v>0</v>
      </c>
      <c r="H410" s="25"/>
      <c r="I410" s="259" t="n">
        <v>847.46</v>
      </c>
      <c r="J410" s="25"/>
      <c r="K410" s="38"/>
      <c r="L410" s="260"/>
      <c r="M410" s="41"/>
      <c r="N410" s="25"/>
      <c r="O410" s="38"/>
      <c r="P410" s="38"/>
      <c r="Q410" s="25"/>
      <c r="R410" s="42" t="n">
        <f aca="false">+F410+I410-K410-P410</f>
        <v>0</v>
      </c>
      <c r="S410" s="42" t="n">
        <f aca="false">+G410+H410-J410-Q410</f>
        <v>0</v>
      </c>
      <c r="T410" s="43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</row>
    <row r="411" customFormat="false" ht="36" hidden="false" customHeight="false" outlineLevel="0" collapsed="false">
      <c r="A411" s="35"/>
      <c r="B411" s="258" t="n">
        <f aca="false">B410+1</f>
        <v>8</v>
      </c>
      <c r="C411" s="25" t="s">
        <v>796</v>
      </c>
      <c r="D411" s="272"/>
      <c r="E411" s="273" t="s">
        <v>797</v>
      </c>
      <c r="F411" s="241" t="n">
        <v>1355.95</v>
      </c>
      <c r="G411" s="262" t="n">
        <v>0</v>
      </c>
      <c r="H411" s="226"/>
      <c r="I411" s="115"/>
      <c r="J411" s="226"/>
      <c r="K411" s="38" t="n">
        <v>635.6</v>
      </c>
      <c r="L411" s="264" t="n">
        <v>6</v>
      </c>
      <c r="M411" s="198" t="s">
        <v>798</v>
      </c>
      <c r="N411" s="226"/>
      <c r="O411" s="114"/>
      <c r="P411" s="241"/>
      <c r="Q411" s="25"/>
      <c r="R411" s="115" t="n">
        <f aca="false">+F411+I411-K411-P411</f>
        <v>720.35</v>
      </c>
      <c r="S411" s="121" t="n">
        <f aca="false">+G411+H411-J411-Q411</f>
        <v>0</v>
      </c>
      <c r="T411" s="43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</row>
    <row r="412" customFormat="false" ht="36" hidden="false" customHeight="false" outlineLevel="0" collapsed="false">
      <c r="A412" s="35" t="n">
        <v>516.95</v>
      </c>
      <c r="B412" s="258" t="n">
        <f aca="false">B411+1</f>
        <v>9</v>
      </c>
      <c r="C412" s="25" t="s">
        <v>799</v>
      </c>
      <c r="D412" s="271"/>
      <c r="E412" s="266" t="s">
        <v>800</v>
      </c>
      <c r="F412" s="241" t="n">
        <v>1033.9</v>
      </c>
      <c r="G412" s="262" t="n">
        <v>0</v>
      </c>
      <c r="H412" s="226"/>
      <c r="I412" s="115"/>
      <c r="J412" s="226"/>
      <c r="K412" s="38" t="n">
        <v>516.95</v>
      </c>
      <c r="L412" s="264" t="n">
        <v>7</v>
      </c>
      <c r="M412" s="274" t="s">
        <v>25</v>
      </c>
      <c r="N412" s="226"/>
      <c r="O412" s="114"/>
      <c r="P412" s="241"/>
      <c r="Q412" s="25"/>
      <c r="R412" s="115" t="n">
        <f aca="false">+F412+I412-K412-P412</f>
        <v>516.95</v>
      </c>
      <c r="S412" s="121" t="n">
        <f aca="false">+G412+H412-J412-Q412</f>
        <v>0</v>
      </c>
      <c r="T412" s="43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</row>
    <row r="413" customFormat="false" ht="36" hidden="false" customHeight="false" outlineLevel="0" collapsed="false">
      <c r="A413" s="35"/>
      <c r="B413" s="258" t="n">
        <f aca="false">B412+1</f>
        <v>10</v>
      </c>
      <c r="C413" s="25" t="s">
        <v>801</v>
      </c>
      <c r="D413" s="275"/>
      <c r="E413" s="25" t="s">
        <v>802</v>
      </c>
      <c r="F413" s="38" t="n">
        <v>894.95</v>
      </c>
      <c r="G413" s="38" t="n">
        <v>0</v>
      </c>
      <c r="H413" s="25"/>
      <c r="I413" s="38"/>
      <c r="J413" s="25"/>
      <c r="K413" s="38" t="n">
        <v>447.46</v>
      </c>
      <c r="L413" s="260" t="n">
        <v>30</v>
      </c>
      <c r="M413" s="41" t="s">
        <v>25</v>
      </c>
      <c r="N413" s="25"/>
      <c r="O413" s="38"/>
      <c r="P413" s="38"/>
      <c r="Q413" s="25"/>
      <c r="R413" s="42" t="n">
        <f aca="false">+F413+I413-K413-P413</f>
        <v>447.49</v>
      </c>
      <c r="S413" s="42" t="n">
        <f aca="false">+G413+H413-J413-Q413</f>
        <v>0</v>
      </c>
      <c r="T413" s="43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</row>
    <row r="414" customFormat="false" ht="36" hidden="false" customHeight="false" outlineLevel="0" collapsed="false">
      <c r="A414" s="35"/>
      <c r="B414" s="258" t="n">
        <f aca="false">B413+1</f>
        <v>11</v>
      </c>
      <c r="C414" s="25" t="s">
        <v>803</v>
      </c>
      <c r="D414" s="275"/>
      <c r="E414" s="25" t="s">
        <v>804</v>
      </c>
      <c r="F414" s="38" t="n">
        <v>894.92</v>
      </c>
      <c r="G414" s="38" t="n">
        <v>0</v>
      </c>
      <c r="H414" s="25"/>
      <c r="I414" s="38"/>
      <c r="J414" s="25"/>
      <c r="K414" s="38" t="n">
        <v>447.46</v>
      </c>
      <c r="L414" s="260" t="n">
        <v>13</v>
      </c>
      <c r="M414" s="41" t="s">
        <v>25</v>
      </c>
      <c r="N414" s="25"/>
      <c r="O414" s="38"/>
      <c r="P414" s="38"/>
      <c r="Q414" s="25"/>
      <c r="R414" s="42" t="n">
        <f aca="false">+F414+I414-K414-P414</f>
        <v>447.46</v>
      </c>
      <c r="S414" s="42" t="n">
        <f aca="false">+G414+H414-J414-Q414</f>
        <v>0</v>
      </c>
      <c r="T414" s="43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</row>
    <row r="415" customFormat="false" ht="36" hidden="false" customHeight="false" outlineLevel="0" collapsed="false">
      <c r="A415" s="35" t="n">
        <f aca="false">745.76/2</f>
        <v>372.88</v>
      </c>
      <c r="B415" s="258" t="n">
        <f aca="false">B414+1</f>
        <v>12</v>
      </c>
      <c r="C415" s="25" t="s">
        <v>805</v>
      </c>
      <c r="D415" s="39"/>
      <c r="E415" s="25" t="s">
        <v>806</v>
      </c>
      <c r="F415" s="38" t="n">
        <v>745.76</v>
      </c>
      <c r="G415" s="38" t="n">
        <v>0</v>
      </c>
      <c r="H415" s="25"/>
      <c r="I415" s="259"/>
      <c r="J415" s="25"/>
      <c r="K415" s="38" t="n">
        <v>372.88</v>
      </c>
      <c r="L415" s="260" t="n">
        <v>3</v>
      </c>
      <c r="M415" s="41" t="s">
        <v>25</v>
      </c>
      <c r="N415" s="25"/>
      <c r="O415" s="38"/>
      <c r="P415" s="38"/>
      <c r="Q415" s="25"/>
      <c r="R415" s="42" t="n">
        <f aca="false">+F415+I415-K415-P415</f>
        <v>372.88</v>
      </c>
      <c r="S415" s="42" t="n">
        <f aca="false">+G415+H415-J415-Q415</f>
        <v>0</v>
      </c>
      <c r="T415" s="43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</row>
    <row r="416" customFormat="false" ht="36" hidden="false" customHeight="false" outlineLevel="0" collapsed="false">
      <c r="A416" s="35"/>
      <c r="B416" s="258" t="n">
        <f aca="false">B415+1</f>
        <v>13</v>
      </c>
      <c r="C416" s="25" t="s">
        <v>805</v>
      </c>
      <c r="D416" s="39"/>
      <c r="E416" s="25" t="s">
        <v>807</v>
      </c>
      <c r="F416" s="38" t="n">
        <v>745.76</v>
      </c>
      <c r="G416" s="38" t="n">
        <v>0</v>
      </c>
      <c r="H416" s="25"/>
      <c r="I416" s="259"/>
      <c r="J416" s="25"/>
      <c r="K416" s="38" t="n">
        <v>372.88</v>
      </c>
      <c r="L416" s="260" t="n">
        <v>3</v>
      </c>
      <c r="M416" s="41" t="s">
        <v>25</v>
      </c>
      <c r="N416" s="25"/>
      <c r="O416" s="38"/>
      <c r="P416" s="38"/>
      <c r="Q416" s="25"/>
      <c r="R416" s="42" t="n">
        <f aca="false">+F416+I416-K416-P416</f>
        <v>372.88</v>
      </c>
      <c r="S416" s="42" t="n">
        <f aca="false">+G416+H416-J416-Q416</f>
        <v>0</v>
      </c>
      <c r="T416" s="43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</row>
    <row r="417" customFormat="false" ht="36" hidden="false" customHeight="false" outlineLevel="0" collapsed="false">
      <c r="A417" s="35"/>
      <c r="B417" s="258" t="n">
        <f aca="false">B416+1</f>
        <v>14</v>
      </c>
      <c r="C417" s="25" t="s">
        <v>808</v>
      </c>
      <c r="D417" s="39" t="s">
        <v>809</v>
      </c>
      <c r="E417" s="25" t="s">
        <v>810</v>
      </c>
      <c r="F417" s="38" t="n">
        <v>0</v>
      </c>
      <c r="G417" s="38" t="n">
        <v>0</v>
      </c>
      <c r="H417" s="25"/>
      <c r="I417" s="259" t="n">
        <v>686.66</v>
      </c>
      <c r="J417" s="25"/>
      <c r="K417" s="38"/>
      <c r="L417" s="260"/>
      <c r="M417" s="41"/>
      <c r="N417" s="25"/>
      <c r="O417" s="38"/>
      <c r="P417" s="38"/>
      <c r="Q417" s="25"/>
      <c r="R417" s="42" t="n">
        <f aca="false">+F417+I417-K417-P417</f>
        <v>686.66</v>
      </c>
      <c r="S417" s="42" t="n">
        <f aca="false">+G417+H417-J417-Q417</f>
        <v>0</v>
      </c>
      <c r="T417" s="43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</row>
    <row r="418" customFormat="false" ht="36" hidden="false" customHeight="false" outlineLevel="0" collapsed="false">
      <c r="A418" s="35"/>
      <c r="B418" s="258" t="n">
        <f aca="false">B417+1</f>
        <v>15</v>
      </c>
      <c r="C418" s="25" t="s">
        <v>808</v>
      </c>
      <c r="D418" s="39" t="s">
        <v>809</v>
      </c>
      <c r="E418" s="25" t="s">
        <v>811</v>
      </c>
      <c r="F418" s="38" t="n">
        <v>0</v>
      </c>
      <c r="G418" s="38" t="n">
        <v>0</v>
      </c>
      <c r="H418" s="25"/>
      <c r="I418" s="259" t="n">
        <v>686.66</v>
      </c>
      <c r="J418" s="25"/>
      <c r="K418" s="38"/>
      <c r="L418" s="260"/>
      <c r="M418" s="41"/>
      <c r="N418" s="25"/>
      <c r="O418" s="38"/>
      <c r="P418" s="38"/>
      <c r="Q418" s="25"/>
      <c r="R418" s="42" t="n">
        <f aca="false">+F418+I418-K418-P418</f>
        <v>686.66</v>
      </c>
      <c r="S418" s="42" t="n">
        <f aca="false">+G418+H418-J418-Q418</f>
        <v>0</v>
      </c>
      <c r="T418" s="43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</row>
    <row r="419" customFormat="false" ht="36" hidden="false" customHeight="false" outlineLevel="0" collapsed="false">
      <c r="A419" s="35"/>
      <c r="B419" s="258" t="n">
        <f aca="false">B418+1</f>
        <v>16</v>
      </c>
      <c r="C419" s="25" t="s">
        <v>812</v>
      </c>
      <c r="D419" s="39"/>
      <c r="E419" s="25" t="s">
        <v>813</v>
      </c>
      <c r="F419" s="38" t="n">
        <v>0</v>
      </c>
      <c r="G419" s="38" t="n">
        <v>0</v>
      </c>
      <c r="H419" s="25"/>
      <c r="I419" s="70"/>
      <c r="J419" s="25"/>
      <c r="K419" s="38" t="n">
        <v>355.93</v>
      </c>
      <c r="L419" s="260" t="n">
        <v>29</v>
      </c>
      <c r="M419" s="41" t="s">
        <v>25</v>
      </c>
      <c r="N419" s="25"/>
      <c r="O419" s="38"/>
      <c r="P419" s="38"/>
      <c r="Q419" s="25"/>
      <c r="R419" s="42" t="n">
        <f aca="false">+F419+I419-K419-P419</f>
        <v>-355.93</v>
      </c>
      <c r="S419" s="42" t="n">
        <f aca="false">+G419+H419-J419-Q419</f>
        <v>0</v>
      </c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</row>
    <row r="420" customFormat="false" ht="36" hidden="false" customHeight="false" outlineLevel="0" collapsed="false">
      <c r="A420" s="35"/>
      <c r="B420" s="258" t="n">
        <f aca="false">B419+1</f>
        <v>17</v>
      </c>
      <c r="C420" s="25" t="s">
        <v>814</v>
      </c>
      <c r="D420" s="39" t="s">
        <v>815</v>
      </c>
      <c r="E420" s="25" t="s">
        <v>816</v>
      </c>
      <c r="F420" s="38" t="n">
        <v>169.5</v>
      </c>
      <c r="G420" s="38" t="n">
        <v>0</v>
      </c>
      <c r="H420" s="25"/>
      <c r="I420" s="38" t="n">
        <v>-169.5</v>
      </c>
      <c r="J420" s="25"/>
      <c r="K420" s="38"/>
      <c r="L420" s="260"/>
      <c r="M420" s="41"/>
      <c r="N420" s="25"/>
      <c r="O420" s="38"/>
      <c r="P420" s="38"/>
      <c r="Q420" s="25"/>
      <c r="R420" s="42" t="n">
        <f aca="false">+F420+I420-K420-P420</f>
        <v>0</v>
      </c>
      <c r="S420" s="42" t="n">
        <f aca="false">+G420+H420-J420-Q420</f>
        <v>0</v>
      </c>
      <c r="T420" s="43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</row>
    <row r="421" customFormat="false" ht="36" hidden="false" customHeight="false" outlineLevel="0" collapsed="false">
      <c r="A421" s="35" t="n">
        <v>1100</v>
      </c>
      <c r="B421" s="258" t="n">
        <f aca="false">B420+1</f>
        <v>18</v>
      </c>
      <c r="C421" s="25" t="s">
        <v>817</v>
      </c>
      <c r="D421" s="39"/>
      <c r="E421" s="25" t="s">
        <v>818</v>
      </c>
      <c r="F421" s="38" t="n">
        <v>4300</v>
      </c>
      <c r="G421" s="38" t="n">
        <v>0</v>
      </c>
      <c r="H421" s="25"/>
      <c r="I421" s="38"/>
      <c r="J421" s="25"/>
      <c r="K421" s="38"/>
      <c r="L421" s="260"/>
      <c r="M421" s="41"/>
      <c r="N421" s="25"/>
      <c r="O421" s="38"/>
      <c r="P421" s="38"/>
      <c r="Q421" s="25"/>
      <c r="R421" s="42" t="n">
        <f aca="false">+F421+I421-K421-P421</f>
        <v>4300</v>
      </c>
      <c r="S421" s="42" t="n">
        <f aca="false">+G421+H421-J421-Q421</f>
        <v>0</v>
      </c>
      <c r="T421" s="43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</row>
    <row r="422" customFormat="false" ht="36.75" hidden="false" customHeight="false" outlineLevel="0" collapsed="false">
      <c r="A422" s="35"/>
      <c r="B422" s="258" t="n">
        <f aca="false">B421+1</f>
        <v>19</v>
      </c>
      <c r="C422" s="25" t="s">
        <v>819</v>
      </c>
      <c r="D422" s="39"/>
      <c r="E422" s="25" t="s">
        <v>820</v>
      </c>
      <c r="F422" s="38" t="n">
        <v>915.24</v>
      </c>
      <c r="G422" s="38" t="n">
        <v>0</v>
      </c>
      <c r="H422" s="25"/>
      <c r="I422" s="25"/>
      <c r="J422" s="25"/>
      <c r="K422" s="38"/>
      <c r="L422" s="260"/>
      <c r="M422" s="41"/>
      <c r="N422" s="25"/>
      <c r="O422" s="38"/>
      <c r="P422" s="38"/>
      <c r="Q422" s="25"/>
      <c r="R422" s="42" t="n">
        <f aca="false">+F422+I422-K422-P422</f>
        <v>915.24</v>
      </c>
      <c r="S422" s="42" t="n">
        <f aca="false">+G422+H422-J422-Q422</f>
        <v>0</v>
      </c>
      <c r="T422" s="43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</row>
    <row r="423" customFormat="false" ht="36.75" hidden="false" customHeight="false" outlineLevel="0" collapsed="false">
      <c r="A423" s="35"/>
      <c r="B423" s="87"/>
      <c r="C423" s="92"/>
      <c r="D423" s="276"/>
      <c r="E423" s="277" t="s">
        <v>185</v>
      </c>
      <c r="F423" s="278" t="n">
        <f aca="false">SUM(F403:F422)</f>
        <v>15667.82</v>
      </c>
      <c r="G423" s="278" t="n">
        <f aca="false">SUM(G403:G422)</f>
        <v>0</v>
      </c>
      <c r="H423" s="278" t="n">
        <f aca="false">SUM(H403:H422)</f>
        <v>0</v>
      </c>
      <c r="I423" s="278" t="n">
        <f aca="false">SUM(I403:I422)</f>
        <v>2475.01</v>
      </c>
      <c r="J423" s="278" t="n">
        <f aca="false">SUM(J403:J422)</f>
        <v>0</v>
      </c>
      <c r="K423" s="278" t="n">
        <f aca="false">SUM(K403:K422)</f>
        <v>5120.35</v>
      </c>
      <c r="L423" s="278"/>
      <c r="M423" s="278" t="n">
        <f aca="false">SUM(M403:M422)</f>
        <v>0</v>
      </c>
      <c r="N423" s="278" t="n">
        <f aca="false">SUM(N403:N422)</f>
        <v>0</v>
      </c>
      <c r="O423" s="278" t="n">
        <f aca="false">SUM(O403:O422)</f>
        <v>0</v>
      </c>
      <c r="P423" s="278" t="n">
        <f aca="false">SUM(P403:P422)</f>
        <v>0</v>
      </c>
      <c r="Q423" s="278" t="n">
        <f aca="false">SUM(Q403:Q422)</f>
        <v>0</v>
      </c>
      <c r="R423" s="278" t="n">
        <f aca="false">SUM(R403:R422)</f>
        <v>13022.48</v>
      </c>
      <c r="S423" s="278" t="n">
        <f aca="false">SUM(S403:S422)</f>
        <v>0</v>
      </c>
      <c r="T423" s="43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</row>
    <row r="424" customFormat="false" ht="36" hidden="false" customHeight="false" outlineLevel="0" collapsed="false">
      <c r="A424" s="35"/>
      <c r="B424" s="87"/>
      <c r="C424" s="75"/>
      <c r="D424" s="86"/>
      <c r="E424" s="248"/>
      <c r="F424" s="249"/>
      <c r="G424" s="249"/>
      <c r="H424" s="249"/>
      <c r="I424" s="249"/>
      <c r="J424" s="249"/>
      <c r="K424" s="249"/>
      <c r="L424" s="5"/>
      <c r="N424" s="249"/>
      <c r="O424" s="249"/>
      <c r="P424" s="249"/>
      <c r="Q424" s="249"/>
      <c r="R424" s="251"/>
      <c r="S424" s="251"/>
      <c r="T424" s="43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</row>
    <row r="425" customFormat="false" ht="36.75" hidden="false" customHeight="true" outlineLevel="0" collapsed="false">
      <c r="A425" s="35"/>
      <c r="B425" s="87"/>
      <c r="C425" s="75"/>
      <c r="D425" s="86"/>
      <c r="E425" s="248"/>
      <c r="F425" s="249"/>
      <c r="G425" s="249"/>
      <c r="H425" s="249"/>
      <c r="I425" s="249"/>
      <c r="J425" s="249"/>
      <c r="K425" s="249"/>
      <c r="L425" s="5"/>
      <c r="N425" s="249"/>
      <c r="O425" s="249"/>
      <c r="P425" s="249"/>
      <c r="Q425" s="249"/>
      <c r="R425" s="251"/>
      <c r="S425" s="251"/>
      <c r="T425" s="43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</row>
    <row r="426" customFormat="false" ht="36" hidden="false" customHeight="false" outlineLevel="0" collapsed="false">
      <c r="A426" s="35"/>
      <c r="B426" s="87"/>
      <c r="C426" s="75"/>
      <c r="D426" s="86"/>
      <c r="E426" s="248"/>
      <c r="F426" s="249"/>
      <c r="G426" s="249"/>
      <c r="H426" s="249"/>
      <c r="I426" s="249"/>
      <c r="J426" s="249"/>
      <c r="K426" s="249"/>
      <c r="L426" s="5"/>
      <c r="N426" s="249"/>
      <c r="O426" s="249"/>
      <c r="P426" s="249"/>
      <c r="Q426" s="249"/>
      <c r="R426" s="251"/>
      <c r="S426" s="251"/>
      <c r="T426" s="43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</row>
    <row r="427" customFormat="false" ht="36.75" hidden="false" customHeight="true" outlineLevel="0" collapsed="false">
      <c r="A427" s="35"/>
      <c r="B427" s="87"/>
      <c r="C427" s="75"/>
      <c r="D427" s="86"/>
      <c r="E427" s="248"/>
      <c r="F427" s="249"/>
      <c r="G427" s="249"/>
      <c r="H427" s="249"/>
      <c r="I427" s="249"/>
      <c r="J427" s="249"/>
      <c r="K427" s="249"/>
      <c r="L427" s="5"/>
      <c r="N427" s="249"/>
      <c r="O427" s="249"/>
      <c r="P427" s="249"/>
      <c r="Q427" s="249"/>
      <c r="R427" s="251"/>
      <c r="S427" s="251"/>
      <c r="T427" s="43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</row>
    <row r="428" s="30" customFormat="true" ht="36" hidden="false" customHeight="false" outlineLevel="0" collapsed="false">
      <c r="A428" s="35"/>
      <c r="B428" s="87"/>
      <c r="C428" s="75"/>
      <c r="D428" s="86"/>
      <c r="E428" s="75"/>
      <c r="F428" s="75"/>
      <c r="G428" s="75"/>
      <c r="H428" s="75"/>
      <c r="I428" s="75"/>
      <c r="J428" s="75"/>
      <c r="K428" s="75"/>
      <c r="L428" s="87"/>
      <c r="M428" s="75"/>
      <c r="N428" s="75"/>
      <c r="O428" s="88"/>
      <c r="P428" s="88"/>
      <c r="Q428" s="75"/>
      <c r="R428" s="88"/>
      <c r="S428" s="88"/>
      <c r="T428" s="90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  <c r="AL428" s="83"/>
      <c r="AM428" s="83"/>
      <c r="AN428" s="83"/>
      <c r="AO428" s="83"/>
      <c r="AP428" s="83"/>
      <c r="AQ428" s="83"/>
      <c r="AR428" s="83"/>
      <c r="AS428" s="83"/>
    </row>
    <row r="429" s="30" customFormat="true" ht="36.75" hidden="false" customHeight="false" outlineLevel="0" collapsed="false">
      <c r="A429" s="83"/>
      <c r="B429" s="84"/>
      <c r="C429" s="85" t="s">
        <v>821</v>
      </c>
      <c r="D429" s="86"/>
      <c r="E429" s="75"/>
      <c r="F429" s="75"/>
      <c r="G429" s="75"/>
      <c r="H429" s="75"/>
      <c r="I429" s="75"/>
      <c r="J429" s="75"/>
      <c r="K429" s="75"/>
      <c r="L429" s="87"/>
      <c r="M429" s="75"/>
      <c r="N429" s="75"/>
      <c r="O429" s="88"/>
      <c r="P429" s="88"/>
      <c r="Q429" s="75"/>
      <c r="R429" s="252"/>
      <c r="S429" s="253" t="str">
        <f aca="false">+C429</f>
        <v>COCHERAS</v>
      </c>
      <c r="T429" s="90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  <c r="AL429" s="83"/>
      <c r="AM429" s="83"/>
      <c r="AN429" s="83"/>
      <c r="AO429" s="83"/>
      <c r="AP429" s="83"/>
      <c r="AQ429" s="83"/>
      <c r="AR429" s="83"/>
      <c r="AS429" s="83"/>
    </row>
    <row r="430" customFormat="false" ht="36.75" hidden="false" customHeight="true" outlineLevel="0" collapsed="false">
      <c r="A430" s="83"/>
      <c r="B430" s="83"/>
      <c r="C430" s="89" t="s">
        <v>3</v>
      </c>
      <c r="D430" s="91"/>
      <c r="E430" s="92"/>
      <c r="F430" s="92"/>
      <c r="G430" s="92"/>
      <c r="H430" s="92"/>
      <c r="I430" s="92"/>
      <c r="J430" s="92"/>
      <c r="K430" s="92"/>
      <c r="L430" s="84"/>
      <c r="M430" s="92"/>
      <c r="N430" s="93"/>
      <c r="O430" s="93"/>
      <c r="P430" s="94" t="s">
        <v>4</v>
      </c>
      <c r="Q430" s="94"/>
      <c r="R430" s="254"/>
      <c r="S430" s="254"/>
      <c r="T430" s="43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</row>
    <row r="431" customFormat="false" ht="36.75" hidden="false" customHeight="false" outlineLevel="0" collapsed="false">
      <c r="A431" s="35"/>
      <c r="B431" s="95" t="s">
        <v>5</v>
      </c>
      <c r="C431" s="96" t="s">
        <v>6</v>
      </c>
      <c r="D431" s="97"/>
      <c r="E431" s="98" t="s">
        <v>7</v>
      </c>
      <c r="F431" s="99" t="str">
        <f aca="false">F6</f>
        <v>SALDO OTUBRE 2017</v>
      </c>
      <c r="G431" s="100"/>
      <c r="H431" s="96" t="s">
        <v>9</v>
      </c>
      <c r="I431" s="96"/>
      <c r="J431" s="96" t="s">
        <v>10</v>
      </c>
      <c r="K431" s="96"/>
      <c r="L431" s="96"/>
      <c r="M431" s="96"/>
      <c r="N431" s="93"/>
      <c r="O431" s="93"/>
      <c r="P431" s="94"/>
      <c r="Q431" s="94"/>
      <c r="R431" s="255" t="str">
        <f aca="false">R6</f>
        <v>SALDO NOVIEMBRE 2017</v>
      </c>
      <c r="S431" s="255"/>
      <c r="T431" s="43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</row>
    <row r="432" customFormat="false" ht="36.75" hidden="false" customHeight="false" outlineLevel="0" collapsed="false">
      <c r="A432" s="35"/>
      <c r="B432" s="101"/>
      <c r="C432" s="96"/>
      <c r="D432" s="97"/>
      <c r="E432" s="102"/>
      <c r="F432" s="103" t="s">
        <v>12</v>
      </c>
      <c r="G432" s="104" t="s">
        <v>13</v>
      </c>
      <c r="H432" s="105" t="s">
        <v>13</v>
      </c>
      <c r="I432" s="106" t="s">
        <v>12</v>
      </c>
      <c r="J432" s="256" t="s">
        <v>13</v>
      </c>
      <c r="K432" s="279" t="s">
        <v>12</v>
      </c>
      <c r="L432" s="107" t="s">
        <v>14</v>
      </c>
      <c r="M432" s="104" t="s">
        <v>15</v>
      </c>
      <c r="N432" s="108" t="s">
        <v>16</v>
      </c>
      <c r="O432" s="109" t="s">
        <v>13</v>
      </c>
      <c r="P432" s="110" t="s">
        <v>12</v>
      </c>
      <c r="Q432" s="104" t="s">
        <v>13</v>
      </c>
      <c r="R432" s="255" t="s">
        <v>12</v>
      </c>
      <c r="S432" s="257" t="s">
        <v>13</v>
      </c>
      <c r="T432" s="43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</row>
    <row r="433" customFormat="false" ht="36" hidden="false" customHeight="false" outlineLevel="0" collapsed="false">
      <c r="A433" s="35"/>
      <c r="B433" s="280" t="n">
        <v>1</v>
      </c>
      <c r="C433" s="281" t="s">
        <v>822</v>
      </c>
      <c r="D433" s="282"/>
      <c r="E433" s="283" t="s">
        <v>823</v>
      </c>
      <c r="F433" s="241" t="n">
        <v>0</v>
      </c>
      <c r="G433" s="262" t="n">
        <v>0</v>
      </c>
      <c r="H433" s="223"/>
      <c r="I433" s="262" t="n">
        <v>22620.28</v>
      </c>
      <c r="J433" s="262"/>
      <c r="K433" s="262" t="n">
        <v>22620.28</v>
      </c>
      <c r="L433" s="284"/>
      <c r="M433" s="285"/>
      <c r="N433" s="223"/>
      <c r="O433" s="117"/>
      <c r="P433" s="241"/>
      <c r="Q433" s="25"/>
      <c r="R433" s="115" t="n">
        <f aca="false">+F433+I433-K433-P433</f>
        <v>0</v>
      </c>
      <c r="S433" s="121" t="n">
        <f aca="false">+G433+H433-J433-Q433</f>
        <v>0</v>
      </c>
      <c r="T433" s="43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</row>
    <row r="434" customFormat="false" ht="36" hidden="false" customHeight="false" outlineLevel="0" collapsed="false">
      <c r="A434" s="35"/>
      <c r="B434" s="258" t="n">
        <f aca="false">B433+1</f>
        <v>2</v>
      </c>
      <c r="C434" s="25" t="s">
        <v>822</v>
      </c>
      <c r="D434" s="275"/>
      <c r="E434" s="273" t="s">
        <v>824</v>
      </c>
      <c r="F434" s="241" t="n">
        <v>0</v>
      </c>
      <c r="G434" s="262" t="n">
        <v>0</v>
      </c>
      <c r="H434" s="226"/>
      <c r="I434" s="262" t="n">
        <v>15564.09</v>
      </c>
      <c r="J434" s="262"/>
      <c r="K434" s="262" t="n">
        <v>15564.09</v>
      </c>
      <c r="L434" s="262"/>
      <c r="M434" s="198"/>
      <c r="N434" s="226"/>
      <c r="O434" s="114"/>
      <c r="P434" s="241"/>
      <c r="Q434" s="25"/>
      <c r="R434" s="115" t="n">
        <f aca="false">+F434+I434-K434-P434</f>
        <v>0</v>
      </c>
      <c r="S434" s="121" t="n">
        <f aca="false">+G434+H434-J434-Q434</f>
        <v>0</v>
      </c>
      <c r="T434" s="43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</row>
    <row r="435" customFormat="false" ht="36" hidden="false" customHeight="false" outlineLevel="0" collapsed="false">
      <c r="A435" s="35"/>
      <c r="B435" s="258" t="n">
        <f aca="false">B434+1</f>
        <v>3</v>
      </c>
      <c r="C435" s="25" t="s">
        <v>822</v>
      </c>
      <c r="D435" s="275"/>
      <c r="E435" s="273" t="s">
        <v>825</v>
      </c>
      <c r="F435" s="241" t="n">
        <v>0</v>
      </c>
      <c r="G435" s="262" t="n">
        <v>0</v>
      </c>
      <c r="H435" s="226"/>
      <c r="I435" s="262" t="n">
        <v>5003.38</v>
      </c>
      <c r="J435" s="262"/>
      <c r="K435" s="262" t="n">
        <v>5003.38</v>
      </c>
      <c r="L435" s="112"/>
      <c r="M435" s="198"/>
      <c r="N435" s="226"/>
      <c r="O435" s="114"/>
      <c r="P435" s="241"/>
      <c r="Q435" s="25"/>
      <c r="R435" s="115" t="n">
        <f aca="false">+F435+I435-K435-P435</f>
        <v>0</v>
      </c>
      <c r="S435" s="121" t="n">
        <f aca="false">+G435+H435-J435-Q435</f>
        <v>0</v>
      </c>
      <c r="T435" s="43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</row>
    <row r="436" customFormat="false" ht="36" hidden="false" customHeight="false" outlineLevel="0" collapsed="false">
      <c r="A436" s="35"/>
      <c r="B436" s="258" t="n">
        <f aca="false">B435+1</f>
        <v>4</v>
      </c>
      <c r="C436" s="25" t="s">
        <v>822</v>
      </c>
      <c r="D436" s="275"/>
      <c r="E436" s="273" t="s">
        <v>826</v>
      </c>
      <c r="F436" s="241" t="n">
        <v>0</v>
      </c>
      <c r="G436" s="262" t="n">
        <v>0</v>
      </c>
      <c r="H436" s="226"/>
      <c r="I436" s="262" t="n">
        <v>12388.09</v>
      </c>
      <c r="J436" s="262"/>
      <c r="K436" s="262" t="n">
        <v>12388.09</v>
      </c>
      <c r="L436" s="112"/>
      <c r="M436" s="190"/>
      <c r="N436" s="226"/>
      <c r="O436" s="114"/>
      <c r="P436" s="241"/>
      <c r="Q436" s="25"/>
      <c r="R436" s="115" t="n">
        <f aca="false">+F436+I436-K436-P436</f>
        <v>0</v>
      </c>
      <c r="S436" s="121" t="n">
        <f aca="false">+G436+H436-J436-Q436</f>
        <v>0</v>
      </c>
      <c r="T436" s="43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</row>
    <row r="437" customFormat="false" ht="36" hidden="false" customHeight="false" outlineLevel="0" collapsed="false">
      <c r="A437" s="35"/>
      <c r="B437" s="258" t="n">
        <f aca="false">B436+1</f>
        <v>5</v>
      </c>
      <c r="C437" s="25" t="s">
        <v>822</v>
      </c>
      <c r="D437" s="275"/>
      <c r="E437" s="273" t="s">
        <v>827</v>
      </c>
      <c r="F437" s="241" t="n">
        <v>0</v>
      </c>
      <c r="G437" s="262" t="n">
        <v>0</v>
      </c>
      <c r="H437" s="226"/>
      <c r="I437" s="262" t="n">
        <v>11005.03</v>
      </c>
      <c r="J437" s="262"/>
      <c r="K437" s="262" t="n">
        <v>11005.03</v>
      </c>
      <c r="L437" s="112"/>
      <c r="M437" s="190"/>
      <c r="N437" s="226"/>
      <c r="O437" s="114"/>
      <c r="P437" s="241"/>
      <c r="Q437" s="25"/>
      <c r="R437" s="115" t="n">
        <f aca="false">+F437+I437-K437-P437</f>
        <v>0</v>
      </c>
      <c r="S437" s="121" t="n">
        <f aca="false">+G437+H437-J437-Q437</f>
        <v>0</v>
      </c>
      <c r="T437" s="43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</row>
    <row r="438" customFormat="false" ht="36" hidden="false" customHeight="false" outlineLevel="0" collapsed="false">
      <c r="A438" s="35"/>
      <c r="B438" s="258" t="n">
        <f aca="false">B437+1</f>
        <v>6</v>
      </c>
      <c r="C438" s="25" t="s">
        <v>822</v>
      </c>
      <c r="D438" s="275"/>
      <c r="E438" s="273" t="s">
        <v>828</v>
      </c>
      <c r="F438" s="241" t="n">
        <v>0</v>
      </c>
      <c r="G438" s="262" t="n">
        <v>0</v>
      </c>
      <c r="H438" s="226"/>
      <c r="J438" s="262"/>
      <c r="L438" s="286"/>
      <c r="M438" s="198"/>
      <c r="N438" s="226"/>
      <c r="O438" s="114"/>
      <c r="P438" s="241"/>
      <c r="Q438" s="25"/>
      <c r="R438" s="115" t="n">
        <f aca="false">+F438+I438-K438-P438</f>
        <v>0</v>
      </c>
      <c r="S438" s="121" t="n">
        <f aca="false">+G438+H438-J438-Q438</f>
        <v>0</v>
      </c>
      <c r="T438" s="43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</row>
    <row r="439" customFormat="false" ht="36" hidden="false" customHeight="false" outlineLevel="0" collapsed="false">
      <c r="A439" s="35"/>
      <c r="B439" s="258" t="n">
        <f aca="false">B438+1</f>
        <v>7</v>
      </c>
      <c r="C439" s="25" t="s">
        <v>822</v>
      </c>
      <c r="D439" s="275"/>
      <c r="E439" s="268" t="s">
        <v>829</v>
      </c>
      <c r="F439" s="242" t="n">
        <v>0</v>
      </c>
      <c r="G439" s="269" t="n">
        <v>0</v>
      </c>
      <c r="H439" s="270"/>
      <c r="I439" s="262"/>
      <c r="J439" s="262"/>
      <c r="K439" s="262"/>
      <c r="L439" s="112"/>
      <c r="M439" s="198"/>
      <c r="N439" s="270"/>
      <c r="O439" s="197"/>
      <c r="P439" s="242"/>
      <c r="Q439" s="213"/>
      <c r="R439" s="115" t="n">
        <f aca="false">+F439+I439-K439-P439</f>
        <v>0</v>
      </c>
      <c r="S439" s="121" t="n">
        <f aca="false">+G439+H439-J439-Q439</f>
        <v>0</v>
      </c>
      <c r="T439" s="43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</row>
    <row r="440" customFormat="false" ht="36.75" hidden="false" customHeight="false" outlineLevel="0" collapsed="false">
      <c r="A440" s="35"/>
      <c r="B440" s="258" t="n">
        <f aca="false">B439+1</f>
        <v>8</v>
      </c>
      <c r="C440" s="146" t="s">
        <v>822</v>
      </c>
      <c r="D440" s="287"/>
      <c r="E440" s="268" t="s">
        <v>830</v>
      </c>
      <c r="F440" s="242" t="n">
        <v>-1.81898940354586E-012</v>
      </c>
      <c r="G440" s="269" t="n">
        <v>0</v>
      </c>
      <c r="H440" s="270"/>
      <c r="I440" s="262" t="n">
        <v>11541.49</v>
      </c>
      <c r="J440" s="262"/>
      <c r="K440" s="262" t="n">
        <v>11541.49</v>
      </c>
      <c r="L440" s="288"/>
      <c r="M440" s="289"/>
      <c r="N440" s="290"/>
      <c r="O440" s="149"/>
      <c r="P440" s="242"/>
      <c r="Q440" s="213"/>
      <c r="R440" s="115" t="n">
        <f aca="false">+F440+I440-K440-P440</f>
        <v>0</v>
      </c>
      <c r="S440" s="121" t="n">
        <f aca="false">+G440+H440-J440-Q440</f>
        <v>0</v>
      </c>
      <c r="T440" s="43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</row>
    <row r="441" customFormat="false" ht="36.75" hidden="false" customHeight="false" outlineLevel="0" collapsed="false">
      <c r="A441" s="35"/>
      <c r="B441" s="87"/>
      <c r="C441" s="92"/>
      <c r="D441" s="276"/>
      <c r="E441" s="277" t="s">
        <v>185</v>
      </c>
      <c r="F441" s="278" t="n">
        <f aca="false">SUM(F433:F440)</f>
        <v>-1.81898940354586E-012</v>
      </c>
      <c r="G441" s="278" t="n">
        <f aca="false">SUM(G433:G440)</f>
        <v>0</v>
      </c>
      <c r="H441" s="291" t="n">
        <f aca="false">SUM(H433:H440)</f>
        <v>0</v>
      </c>
      <c r="I441" s="291" t="n">
        <f aca="false">SUM(I433:I440)</f>
        <v>78122.36</v>
      </c>
      <c r="J441" s="237" t="n">
        <f aca="false">SUM(J433:J440)</f>
        <v>0</v>
      </c>
      <c r="K441" s="292" t="n">
        <f aca="false">SUM(K433:K440)</f>
        <v>78122.36</v>
      </c>
      <c r="L441" s="87"/>
      <c r="M441" s="75"/>
      <c r="N441" s="293" t="n">
        <f aca="false">SUM(N433:N440)</f>
        <v>0</v>
      </c>
      <c r="O441" s="294" t="n">
        <f aca="false">SUM(O433:O440)</f>
        <v>0</v>
      </c>
      <c r="P441" s="278" t="n">
        <f aca="false">SUM(P433:P440)</f>
        <v>0</v>
      </c>
      <c r="Q441" s="278" t="n">
        <f aca="false">SUM(Q433:Q440)</f>
        <v>0</v>
      </c>
      <c r="R441" s="293" t="n">
        <f aca="false">SUM(R433:R440)</f>
        <v>0</v>
      </c>
      <c r="S441" s="293" t="n">
        <f aca="false">SUM(S433:S440)</f>
        <v>0</v>
      </c>
      <c r="T441" s="43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</row>
    <row r="442" customFormat="false" ht="36" hidden="false" customHeight="false" outlineLevel="0" collapsed="false">
      <c r="A442" s="35"/>
      <c r="B442" s="87"/>
      <c r="C442" s="92"/>
      <c r="D442" s="276"/>
      <c r="E442" s="248"/>
      <c r="F442" s="249"/>
      <c r="G442" s="249"/>
      <c r="H442" s="249"/>
      <c r="I442" s="249"/>
      <c r="J442" s="249"/>
      <c r="K442" s="249"/>
      <c r="L442" s="87"/>
      <c r="M442" s="75"/>
      <c r="N442" s="251"/>
      <c r="O442" s="251"/>
      <c r="P442" s="249"/>
      <c r="Q442" s="249"/>
      <c r="R442" s="251"/>
      <c r="S442" s="251"/>
      <c r="T442" s="43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</row>
    <row r="443" customFormat="false" ht="36.75" hidden="false" customHeight="false" outlineLevel="0" collapsed="false">
      <c r="A443" s="35"/>
      <c r="B443" s="84"/>
      <c r="C443" s="85" t="s">
        <v>831</v>
      </c>
      <c r="D443" s="86"/>
      <c r="E443" s="75"/>
      <c r="F443" s="75"/>
      <c r="G443" s="75"/>
      <c r="H443" s="75"/>
      <c r="I443" s="75"/>
      <c r="J443" s="75"/>
      <c r="K443" s="75"/>
      <c r="L443" s="87"/>
      <c r="M443" s="75"/>
      <c r="N443" s="75"/>
      <c r="O443" s="88"/>
      <c r="P443" s="88"/>
      <c r="Q443" s="75"/>
      <c r="R443" s="253" t="str">
        <f aca="false">C443</f>
        <v>CANCHAS DEPORTIVAS</v>
      </c>
      <c r="S443" s="253"/>
      <c r="T443" s="43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</row>
    <row r="444" customFormat="false" ht="36.75" hidden="false" customHeight="true" outlineLevel="0" collapsed="false">
      <c r="A444" s="35"/>
      <c r="B444" s="83"/>
      <c r="C444" s="89" t="s">
        <v>3</v>
      </c>
      <c r="D444" s="91"/>
      <c r="E444" s="92"/>
      <c r="F444" s="92"/>
      <c r="G444" s="92"/>
      <c r="H444" s="92"/>
      <c r="I444" s="92"/>
      <c r="J444" s="92"/>
      <c r="K444" s="92"/>
      <c r="L444" s="84"/>
      <c r="M444" s="92"/>
      <c r="N444" s="93"/>
      <c r="O444" s="93"/>
      <c r="P444" s="94" t="s">
        <v>4</v>
      </c>
      <c r="Q444" s="94"/>
      <c r="R444" s="254"/>
      <c r="S444" s="254"/>
      <c r="T444" s="43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</row>
    <row r="445" customFormat="false" ht="36.75" hidden="false" customHeight="false" outlineLevel="0" collapsed="false">
      <c r="A445" s="35"/>
      <c r="B445" s="95" t="s">
        <v>5</v>
      </c>
      <c r="C445" s="96" t="s">
        <v>6</v>
      </c>
      <c r="D445" s="97"/>
      <c r="E445" s="98" t="s">
        <v>7</v>
      </c>
      <c r="F445" s="99" t="n">
        <f aca="false">F22</f>
        <v>3361.02</v>
      </c>
      <c r="G445" s="100"/>
      <c r="H445" s="96" t="s">
        <v>9</v>
      </c>
      <c r="I445" s="96"/>
      <c r="J445" s="96" t="s">
        <v>10</v>
      </c>
      <c r="K445" s="96"/>
      <c r="L445" s="96"/>
      <c r="M445" s="96"/>
      <c r="N445" s="93"/>
      <c r="O445" s="93"/>
      <c r="P445" s="94"/>
      <c r="Q445" s="94"/>
      <c r="R445" s="255" t="n">
        <f aca="false">R22</f>
        <v>1680.51</v>
      </c>
      <c r="S445" s="255"/>
      <c r="T445" s="43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</row>
    <row r="446" customFormat="false" ht="36.75" hidden="false" customHeight="false" outlineLevel="0" collapsed="false">
      <c r="A446" s="35"/>
      <c r="B446" s="101"/>
      <c r="C446" s="96"/>
      <c r="D446" s="97"/>
      <c r="E446" s="102"/>
      <c r="F446" s="103" t="s">
        <v>12</v>
      </c>
      <c r="G446" s="104" t="s">
        <v>13</v>
      </c>
      <c r="H446" s="105" t="s">
        <v>13</v>
      </c>
      <c r="I446" s="106" t="s">
        <v>12</v>
      </c>
      <c r="J446" s="256" t="s">
        <v>13</v>
      </c>
      <c r="K446" s="279" t="s">
        <v>12</v>
      </c>
      <c r="L446" s="107" t="s">
        <v>14</v>
      </c>
      <c r="M446" s="104" t="s">
        <v>15</v>
      </c>
      <c r="N446" s="108" t="s">
        <v>16</v>
      </c>
      <c r="O446" s="109" t="s">
        <v>13</v>
      </c>
      <c r="P446" s="110" t="s">
        <v>12</v>
      </c>
      <c r="Q446" s="104" t="s">
        <v>13</v>
      </c>
      <c r="R446" s="255" t="s">
        <v>12</v>
      </c>
      <c r="S446" s="257" t="s">
        <v>13</v>
      </c>
      <c r="T446" s="43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</row>
    <row r="447" customFormat="false" ht="36" hidden="false" customHeight="false" outlineLevel="0" collapsed="false">
      <c r="A447" s="35"/>
      <c r="B447" s="280" t="n">
        <v>1</v>
      </c>
      <c r="C447" s="281" t="s">
        <v>822</v>
      </c>
      <c r="D447" s="282"/>
      <c r="E447" s="283" t="s">
        <v>832</v>
      </c>
      <c r="F447" s="241" t="n">
        <v>0</v>
      </c>
      <c r="G447" s="262" t="n">
        <v>0</v>
      </c>
      <c r="H447" s="223"/>
      <c r="I447" s="262" t="n">
        <v>9190.7</v>
      </c>
      <c r="J447" s="262"/>
      <c r="K447" s="262" t="n">
        <v>9190.7</v>
      </c>
      <c r="L447" s="284"/>
      <c r="M447" s="285"/>
      <c r="N447" s="223"/>
      <c r="O447" s="117"/>
      <c r="P447" s="241"/>
      <c r="Q447" s="25"/>
      <c r="R447" s="115" t="n">
        <f aca="false">+F447+I447-K447-P447</f>
        <v>0</v>
      </c>
      <c r="S447" s="121" t="n">
        <f aca="false">+G447+H447-J447-Q447</f>
        <v>0</v>
      </c>
      <c r="T447" s="43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</row>
    <row r="448" customFormat="false" ht="36.75" hidden="false" customHeight="false" outlineLevel="0" collapsed="false">
      <c r="A448" s="35"/>
      <c r="B448" s="258"/>
      <c r="C448" s="25"/>
      <c r="D448" s="275"/>
      <c r="E448" s="273"/>
      <c r="F448" s="241"/>
      <c r="G448" s="262"/>
      <c r="H448" s="226"/>
      <c r="I448" s="262"/>
      <c r="J448" s="262"/>
      <c r="K448" s="262"/>
      <c r="L448" s="262"/>
      <c r="M448" s="198"/>
      <c r="N448" s="226"/>
      <c r="O448" s="114"/>
      <c r="P448" s="241"/>
      <c r="Q448" s="25"/>
      <c r="R448" s="115"/>
      <c r="S448" s="121" t="n">
        <f aca="false">+G448+H448-J448-Q448</f>
        <v>0</v>
      </c>
      <c r="T448" s="43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</row>
    <row r="449" customFormat="false" ht="36.75" hidden="false" customHeight="false" outlineLevel="0" collapsed="false">
      <c r="A449" s="35"/>
      <c r="B449" s="87"/>
      <c r="C449" s="92"/>
      <c r="D449" s="276"/>
      <c r="E449" s="277" t="s">
        <v>185</v>
      </c>
      <c r="F449" s="278" t="n">
        <f aca="false">SUM(F447:F448)</f>
        <v>0</v>
      </c>
      <c r="G449" s="278" t="n">
        <f aca="false">SUM(G447:G448)</f>
        <v>0</v>
      </c>
      <c r="H449" s="291" t="n">
        <f aca="false">SUM(H447:H448)</f>
        <v>0</v>
      </c>
      <c r="I449" s="291" t="n">
        <f aca="false">SUM(I447:I448)</f>
        <v>9190.7</v>
      </c>
      <c r="J449" s="237" t="n">
        <f aca="false">SUM(J447:J448)</f>
        <v>0</v>
      </c>
      <c r="K449" s="292" t="n">
        <f aca="false">SUM(K447:K448)</f>
        <v>9190.7</v>
      </c>
      <c r="L449" s="87"/>
      <c r="M449" s="75"/>
      <c r="N449" s="293" t="n">
        <f aca="false">SUM(N447:N448)</f>
        <v>0</v>
      </c>
      <c r="O449" s="294" t="n">
        <f aca="false">SUM(O447:O448)</f>
        <v>0</v>
      </c>
      <c r="P449" s="278" t="n">
        <f aca="false">SUM(P447:P448)</f>
        <v>0</v>
      </c>
      <c r="Q449" s="278" t="n">
        <f aca="false">SUM(Q447:Q448)</f>
        <v>0</v>
      </c>
      <c r="R449" s="293" t="n">
        <f aca="false">SUM(R447:R448)</f>
        <v>0</v>
      </c>
      <c r="S449" s="293" t="n">
        <f aca="false">SUM(S447:S448)</f>
        <v>0</v>
      </c>
      <c r="T449" s="43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</row>
    <row r="450" customFormat="false" ht="36" hidden="false" customHeight="false" outlineLevel="0" collapsed="false">
      <c r="A450" s="35"/>
      <c r="B450" s="87"/>
      <c r="C450" s="92"/>
      <c r="D450" s="276"/>
      <c r="E450" s="248"/>
      <c r="F450" s="249"/>
      <c r="G450" s="249"/>
      <c r="H450" s="249"/>
      <c r="I450" s="249"/>
      <c r="J450" s="249"/>
      <c r="K450" s="249"/>
      <c r="L450" s="87"/>
      <c r="M450" s="75"/>
      <c r="N450" s="251"/>
      <c r="O450" s="251"/>
      <c r="P450" s="249"/>
      <c r="Q450" s="249"/>
      <c r="R450" s="251"/>
      <c r="S450" s="251"/>
      <c r="T450" s="43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</row>
    <row r="451" customFormat="false" ht="36.75" hidden="false" customHeight="true" outlineLevel="0" collapsed="false">
      <c r="A451" s="35"/>
      <c r="B451" s="87"/>
      <c r="C451" s="92"/>
      <c r="D451" s="276"/>
      <c r="E451" s="248"/>
      <c r="F451" s="249"/>
      <c r="G451" s="249"/>
      <c r="H451" s="249"/>
      <c r="I451" s="249"/>
      <c r="J451" s="249"/>
      <c r="K451" s="249"/>
      <c r="L451" s="87"/>
      <c r="M451" s="75"/>
      <c r="N451" s="251"/>
      <c r="O451" s="251"/>
      <c r="P451" s="249"/>
      <c r="Q451" s="249"/>
      <c r="R451" s="251"/>
      <c r="S451" s="251"/>
      <c r="T451" s="43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</row>
    <row r="452" s="30" customFormat="true" ht="36" hidden="false" customHeight="false" outlineLevel="0" collapsed="false">
      <c r="A452" s="35"/>
      <c r="B452" s="87"/>
      <c r="C452" s="75"/>
      <c r="D452" s="86"/>
      <c r="E452" s="75"/>
      <c r="F452" s="75"/>
      <c r="G452" s="75"/>
      <c r="H452" s="75"/>
      <c r="I452" s="75"/>
      <c r="J452" s="75"/>
      <c r="K452" s="75"/>
      <c r="L452" s="87"/>
      <c r="M452" s="75"/>
      <c r="N452" s="75"/>
      <c r="O452" s="88"/>
      <c r="P452" s="88"/>
      <c r="Q452" s="75"/>
      <c r="R452" s="88"/>
      <c r="S452" s="88"/>
      <c r="T452" s="90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  <c r="AL452" s="83"/>
      <c r="AM452" s="83"/>
      <c r="AN452" s="83"/>
      <c r="AO452" s="83"/>
      <c r="AP452" s="83"/>
      <c r="AQ452" s="83"/>
      <c r="AR452" s="83"/>
      <c r="AS452" s="83"/>
    </row>
    <row r="453" s="30" customFormat="true" ht="36.75" hidden="false" customHeight="false" outlineLevel="0" collapsed="false">
      <c r="A453" s="83"/>
      <c r="B453" s="84"/>
      <c r="C453" s="85" t="s">
        <v>833</v>
      </c>
      <c r="D453" s="86"/>
      <c r="E453" s="75"/>
      <c r="F453" s="75"/>
      <c r="G453" s="75"/>
      <c r="H453" s="75"/>
      <c r="I453" s="75"/>
      <c r="J453" s="75"/>
      <c r="K453" s="75"/>
      <c r="L453" s="87"/>
      <c r="M453" s="75"/>
      <c r="N453" s="75"/>
      <c r="O453" s="88"/>
      <c r="P453" s="88"/>
      <c r="Q453" s="75"/>
      <c r="R453" s="88"/>
      <c r="S453" s="88" t="str">
        <f aca="false">C453</f>
        <v>OFICINA LIMA</v>
      </c>
      <c r="T453" s="90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  <c r="AL453" s="83"/>
      <c r="AM453" s="83"/>
      <c r="AN453" s="83"/>
      <c r="AO453" s="83"/>
      <c r="AP453" s="83"/>
      <c r="AQ453" s="83"/>
      <c r="AR453" s="83"/>
      <c r="AS453" s="83"/>
    </row>
    <row r="454" customFormat="false" ht="36.75" hidden="false" customHeight="true" outlineLevel="0" collapsed="false">
      <c r="A454" s="83"/>
      <c r="B454" s="83"/>
      <c r="C454" s="89" t="s">
        <v>3</v>
      </c>
      <c r="D454" s="91"/>
      <c r="E454" s="92"/>
      <c r="F454" s="92"/>
      <c r="G454" s="92"/>
      <c r="H454" s="92"/>
      <c r="I454" s="92"/>
      <c r="J454" s="92"/>
      <c r="K454" s="92"/>
      <c r="L454" s="84"/>
      <c r="M454" s="92"/>
      <c r="N454" s="93"/>
      <c r="O454" s="93"/>
      <c r="P454" s="94" t="s">
        <v>4</v>
      </c>
      <c r="Q454" s="94"/>
      <c r="R454" s="295"/>
      <c r="S454" s="295"/>
      <c r="T454" s="43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</row>
    <row r="455" customFormat="false" ht="36.75" hidden="false" customHeight="false" outlineLevel="0" collapsed="false">
      <c r="A455" s="35"/>
      <c r="B455" s="95" t="s">
        <v>5</v>
      </c>
      <c r="C455" s="96" t="s">
        <v>6</v>
      </c>
      <c r="D455" s="97"/>
      <c r="E455" s="98" t="s">
        <v>7</v>
      </c>
      <c r="F455" s="99" t="str">
        <f aca="false">F6</f>
        <v>SALDO OTUBRE 2017</v>
      </c>
      <c r="G455" s="100"/>
      <c r="H455" s="96" t="s">
        <v>9</v>
      </c>
      <c r="I455" s="96"/>
      <c r="J455" s="96" t="s">
        <v>10</v>
      </c>
      <c r="K455" s="96"/>
      <c r="L455" s="96"/>
      <c r="M455" s="96"/>
      <c r="N455" s="93"/>
      <c r="O455" s="93"/>
      <c r="P455" s="94"/>
      <c r="Q455" s="94"/>
      <c r="R455" s="255" t="str">
        <f aca="false">R6</f>
        <v>SALDO NOVIEMBRE 2017</v>
      </c>
      <c r="S455" s="255"/>
      <c r="T455" s="43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</row>
    <row r="456" customFormat="false" ht="36.75" hidden="false" customHeight="false" outlineLevel="0" collapsed="false">
      <c r="A456" s="35"/>
      <c r="B456" s="101"/>
      <c r="C456" s="96"/>
      <c r="D456" s="97"/>
      <c r="E456" s="102"/>
      <c r="F456" s="103" t="s">
        <v>12</v>
      </c>
      <c r="G456" s="104" t="s">
        <v>13</v>
      </c>
      <c r="H456" s="105" t="s">
        <v>13</v>
      </c>
      <c r="I456" s="106" t="s">
        <v>12</v>
      </c>
      <c r="J456" s="103" t="s">
        <v>13</v>
      </c>
      <c r="K456" s="107" t="s">
        <v>12</v>
      </c>
      <c r="L456" s="107" t="s">
        <v>14</v>
      </c>
      <c r="M456" s="104" t="s">
        <v>15</v>
      </c>
      <c r="N456" s="108" t="s">
        <v>16</v>
      </c>
      <c r="O456" s="109" t="s">
        <v>13</v>
      </c>
      <c r="P456" s="110" t="s">
        <v>12</v>
      </c>
      <c r="Q456" s="104" t="s">
        <v>13</v>
      </c>
      <c r="R456" s="255" t="s">
        <v>12</v>
      </c>
      <c r="S456" s="257" t="s">
        <v>13</v>
      </c>
      <c r="T456" s="43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</row>
    <row r="457" customFormat="false" ht="36" hidden="false" customHeight="false" outlineLevel="0" collapsed="false">
      <c r="A457" s="35" t="n">
        <f aca="false">6152.56/3</f>
        <v>2050.85333333333</v>
      </c>
      <c r="B457" s="161" t="n">
        <v>1</v>
      </c>
      <c r="C457" s="169" t="s">
        <v>834</v>
      </c>
      <c r="D457" s="282" t="s">
        <v>687</v>
      </c>
      <c r="E457" s="170" t="s">
        <v>835</v>
      </c>
      <c r="F457" s="171" t="n">
        <v>6665.28</v>
      </c>
      <c r="G457" s="172" t="n">
        <v>0</v>
      </c>
      <c r="H457" s="296"/>
      <c r="I457" s="297" t="n">
        <v>6152.58</v>
      </c>
      <c r="J457" s="223"/>
      <c r="K457" s="117" t="n">
        <v>2050.85</v>
      </c>
      <c r="L457" s="173" t="s">
        <v>55</v>
      </c>
      <c r="M457" s="174" t="s">
        <v>22</v>
      </c>
      <c r="N457" s="223"/>
      <c r="O457" s="117"/>
      <c r="P457" s="298"/>
      <c r="Q457" s="299"/>
      <c r="R457" s="297" t="n">
        <f aca="false">+F457+I457-K457-P457-N457</f>
        <v>10767.01</v>
      </c>
      <c r="S457" s="172" t="n">
        <f aca="false">+G457+H457-J457-Q457-O457</f>
        <v>0</v>
      </c>
      <c r="T457" s="43"/>
      <c r="U457" s="35"/>
      <c r="V457" s="35"/>
      <c r="W457" s="35" t="n">
        <v>108.01</v>
      </c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</row>
    <row r="458" customFormat="false" ht="36" hidden="false" customHeight="false" outlineLevel="0" collapsed="false">
      <c r="A458" s="35" t="n">
        <v>1333.05</v>
      </c>
      <c r="B458" s="26" t="n">
        <f aca="false">B457+1</f>
        <v>2</v>
      </c>
      <c r="C458" s="169" t="s">
        <v>834</v>
      </c>
      <c r="D458" s="39"/>
      <c r="E458" s="300" t="s">
        <v>836</v>
      </c>
      <c r="F458" s="171" t="n">
        <v>-1333.05</v>
      </c>
      <c r="G458" s="172" t="n">
        <v>0</v>
      </c>
      <c r="H458" s="296"/>
      <c r="I458" s="297"/>
      <c r="J458" s="296"/>
      <c r="K458" s="172" t="n">
        <f aca="false">1333.05+1333.05+1333.05+1333.05</f>
        <v>5332.2</v>
      </c>
      <c r="L458" s="173" t="s">
        <v>837</v>
      </c>
      <c r="M458" s="174" t="s">
        <v>838</v>
      </c>
      <c r="N458" s="296"/>
      <c r="O458" s="172"/>
      <c r="P458" s="241"/>
      <c r="Q458" s="299"/>
      <c r="R458" s="297" t="n">
        <f aca="false">+F458+I458-K458-P458-N458</f>
        <v>-6665.25</v>
      </c>
      <c r="S458" s="172" t="n">
        <f aca="false">+G458+H458-J458-Q458-O458</f>
        <v>0</v>
      </c>
      <c r="T458" s="43"/>
      <c r="U458" s="35"/>
      <c r="V458" s="35"/>
      <c r="W458" s="35" t="n">
        <f aca="false">506*8</f>
        <v>4048</v>
      </c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</row>
    <row r="459" customFormat="false" ht="36" hidden="false" customHeight="false" outlineLevel="0" collapsed="false">
      <c r="A459" s="35"/>
      <c r="B459" s="26" t="n">
        <f aca="false">B458+1</f>
        <v>3</v>
      </c>
      <c r="C459" s="25" t="s">
        <v>839</v>
      </c>
      <c r="D459" s="39"/>
      <c r="E459" s="261" t="s">
        <v>840</v>
      </c>
      <c r="F459" s="113" t="n">
        <v>1186.44</v>
      </c>
      <c r="G459" s="114" t="n">
        <v>0</v>
      </c>
      <c r="H459" s="226"/>
      <c r="I459" s="297"/>
      <c r="J459" s="226"/>
      <c r="K459" s="114"/>
      <c r="L459" s="118"/>
      <c r="M459" s="183" t="s">
        <v>58</v>
      </c>
      <c r="N459" s="226"/>
      <c r="O459" s="114"/>
      <c r="P459" s="241" t="n">
        <v>593.22</v>
      </c>
      <c r="Q459" s="190"/>
      <c r="R459" s="297" t="n">
        <f aca="false">+F459+I459-K459-P459-N459</f>
        <v>593.219999999999</v>
      </c>
      <c r="S459" s="172" t="n">
        <f aca="false">+G459+H459-J459-Q459-O459</f>
        <v>0</v>
      </c>
      <c r="T459" s="43"/>
      <c r="U459" s="35"/>
      <c r="V459" s="35"/>
      <c r="W459" s="35" t="n">
        <f aca="false">W458+W457</f>
        <v>4156.01</v>
      </c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</row>
    <row r="460" customFormat="false" ht="108" hidden="false" customHeight="false" outlineLevel="0" collapsed="false">
      <c r="A460" s="35"/>
      <c r="B460" s="26" t="n">
        <f aca="false">B459+1</f>
        <v>4</v>
      </c>
      <c r="C460" s="25" t="s">
        <v>841</v>
      </c>
      <c r="D460" s="39" t="s">
        <v>842</v>
      </c>
      <c r="E460" s="261" t="s">
        <v>843</v>
      </c>
      <c r="F460" s="113" t="n">
        <v>677.959999999999</v>
      </c>
      <c r="G460" s="114" t="n">
        <v>0</v>
      </c>
      <c r="H460" s="226"/>
      <c r="I460" s="297" t="n">
        <v>1186.44</v>
      </c>
      <c r="J460" s="226"/>
      <c r="K460" s="114" t="n">
        <f aca="false">593.22+593.22</f>
        <v>1186.44</v>
      </c>
      <c r="L460" s="118" t="s">
        <v>844</v>
      </c>
      <c r="M460" s="206" t="s">
        <v>845</v>
      </c>
      <c r="N460" s="226"/>
      <c r="O460" s="114"/>
      <c r="P460" s="241"/>
      <c r="Q460" s="190"/>
      <c r="R460" s="297" t="n">
        <f aca="false">+F460+I460-K460-P460-N460</f>
        <v>677.959999999999</v>
      </c>
      <c r="S460" s="172" t="n">
        <f aca="false">+G460+H460-J460-Q460-O460</f>
        <v>0</v>
      </c>
      <c r="T460" s="43"/>
      <c r="U460" s="35"/>
      <c r="V460" s="35"/>
      <c r="W460" s="35" t="n">
        <f aca="false">W459/1.18</f>
        <v>3522.04237288136</v>
      </c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</row>
    <row r="461" customFormat="false" ht="36" hidden="false" customHeight="false" outlineLevel="0" collapsed="false">
      <c r="A461" s="35"/>
      <c r="B461" s="26" t="n">
        <f aca="false">B460+1</f>
        <v>5</v>
      </c>
      <c r="C461" s="25" t="s">
        <v>846</v>
      </c>
      <c r="D461" s="39"/>
      <c r="E461" s="261" t="s">
        <v>847</v>
      </c>
      <c r="F461" s="113" t="n">
        <v>1025.42</v>
      </c>
      <c r="G461" s="114" t="n">
        <v>0</v>
      </c>
      <c r="H461" s="113"/>
      <c r="I461" s="297"/>
      <c r="J461" s="113"/>
      <c r="K461" s="114"/>
      <c r="L461" s="118"/>
      <c r="M461" s="183" t="s">
        <v>58</v>
      </c>
      <c r="N461" s="122"/>
      <c r="O461" s="114"/>
      <c r="P461" s="241" t="n">
        <v>512.71</v>
      </c>
      <c r="Q461" s="114"/>
      <c r="R461" s="297" t="n">
        <f aca="false">+F461+I461-K461-P461-N461</f>
        <v>512.709999999997</v>
      </c>
      <c r="S461" s="172" t="n">
        <f aca="false">+G461+H461-J461-Q461-O461</f>
        <v>0</v>
      </c>
      <c r="T461" s="43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</row>
    <row r="462" customFormat="false" ht="105.75" hidden="false" customHeight="true" outlineLevel="0" collapsed="false">
      <c r="A462" s="35"/>
      <c r="B462" s="26" t="n">
        <f aca="false">B461+1</f>
        <v>6</v>
      </c>
      <c r="C462" s="25" t="s">
        <v>848</v>
      </c>
      <c r="D462" s="39"/>
      <c r="E462" s="261" t="s">
        <v>849</v>
      </c>
      <c r="F462" s="196" t="n">
        <v>2629.23</v>
      </c>
      <c r="G462" s="197" t="n">
        <v>0</v>
      </c>
      <c r="H462" s="113"/>
      <c r="I462" s="297"/>
      <c r="J462" s="113"/>
      <c r="K462" s="114" t="n">
        <f aca="false">593.22+593.22+593.22</f>
        <v>1779.66</v>
      </c>
      <c r="L462" s="118" t="s">
        <v>844</v>
      </c>
      <c r="M462" s="124" t="s">
        <v>850</v>
      </c>
      <c r="N462" s="122"/>
      <c r="O462" s="114"/>
      <c r="P462" s="241"/>
      <c r="Q462" s="114"/>
      <c r="R462" s="297" t="n">
        <f aca="false">+F462+I462-K462-P462-N462</f>
        <v>849.57</v>
      </c>
      <c r="S462" s="172" t="n">
        <f aca="false">+G462+H462-J462-Q462-O462</f>
        <v>0</v>
      </c>
      <c r="T462" s="43"/>
      <c r="U462" s="5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</row>
    <row r="463" customFormat="false" ht="36" hidden="false" customHeight="false" outlineLevel="0" collapsed="false">
      <c r="A463" s="35"/>
      <c r="B463" s="26" t="n">
        <f aca="false">B462+1</f>
        <v>7</v>
      </c>
      <c r="C463" s="25" t="s">
        <v>846</v>
      </c>
      <c r="D463" s="39"/>
      <c r="E463" s="261" t="s">
        <v>851</v>
      </c>
      <c r="F463" s="38" t="n">
        <v>0</v>
      </c>
      <c r="G463" s="38" t="n">
        <v>0</v>
      </c>
      <c r="H463" s="241"/>
      <c r="I463" s="297"/>
      <c r="J463" s="113"/>
      <c r="K463" s="114"/>
      <c r="L463" s="118"/>
      <c r="M463" s="65"/>
      <c r="N463" s="122"/>
      <c r="O463" s="114"/>
      <c r="P463" s="241"/>
      <c r="Q463" s="114"/>
      <c r="R463" s="297" t="n">
        <f aca="false">+F463+I463-K463-P463-N463</f>
        <v>0</v>
      </c>
      <c r="S463" s="172" t="n">
        <f aca="false">+G463+H463-J463-Q463-O463</f>
        <v>0</v>
      </c>
      <c r="T463" s="57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</row>
    <row r="464" customFormat="false" ht="92.25" hidden="false" customHeight="false" outlineLevel="0" collapsed="false">
      <c r="A464" s="35"/>
      <c r="B464" s="26" t="n">
        <f aca="false">B463+1</f>
        <v>8</v>
      </c>
      <c r="C464" s="25" t="s">
        <v>852</v>
      </c>
      <c r="D464" s="39"/>
      <c r="E464" s="261" t="s">
        <v>853</v>
      </c>
      <c r="F464" s="38" t="n">
        <v>932.21</v>
      </c>
      <c r="G464" s="38" t="n">
        <v>0</v>
      </c>
      <c r="H464" s="241"/>
      <c r="I464" s="297"/>
      <c r="J464" s="113"/>
      <c r="K464" s="114" t="n">
        <f aca="false">466.1+127.12+593.22+593.22</f>
        <v>1779.66</v>
      </c>
      <c r="L464" s="118" t="s">
        <v>854</v>
      </c>
      <c r="M464" s="301" t="s">
        <v>855</v>
      </c>
      <c r="N464" s="122"/>
      <c r="O464" s="114"/>
      <c r="P464" s="241"/>
      <c r="Q464" s="114"/>
      <c r="R464" s="297" t="n">
        <f aca="false">+F464+I464-K464-P464-N464</f>
        <v>-847.45</v>
      </c>
      <c r="S464" s="172" t="n">
        <f aca="false">+G464+H464-J464-Q464-O464</f>
        <v>0</v>
      </c>
      <c r="T464" s="43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</row>
    <row r="465" customFormat="false" ht="36" hidden="false" customHeight="false" outlineLevel="0" collapsed="false">
      <c r="A465" s="35"/>
      <c r="B465" s="26" t="n">
        <f aca="false">B464+1</f>
        <v>9</v>
      </c>
      <c r="C465" s="169"/>
      <c r="D465" s="39"/>
      <c r="E465" s="300" t="s">
        <v>856</v>
      </c>
      <c r="F465" s="38" t="n">
        <v>0</v>
      </c>
      <c r="G465" s="38" t="n">
        <v>0</v>
      </c>
      <c r="H465" s="302"/>
      <c r="I465" s="297"/>
      <c r="J465" s="171"/>
      <c r="K465" s="172"/>
      <c r="L465" s="173"/>
      <c r="M465" s="174"/>
      <c r="N465" s="303"/>
      <c r="O465" s="172"/>
      <c r="P465" s="298"/>
      <c r="Q465" s="172"/>
      <c r="R465" s="297" t="n">
        <f aca="false">+F465+I465-K465-P465-N465</f>
        <v>0</v>
      </c>
      <c r="S465" s="172" t="n">
        <f aca="false">+G465+H465-J465-Q465-O465</f>
        <v>0</v>
      </c>
      <c r="T465" s="43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</row>
    <row r="466" customFormat="false" ht="72" hidden="false" customHeight="false" outlineLevel="0" collapsed="false">
      <c r="A466" s="35"/>
      <c r="B466" s="26" t="n">
        <f aca="false">B465+1</f>
        <v>10</v>
      </c>
      <c r="C466" s="25" t="s">
        <v>857</v>
      </c>
      <c r="D466" s="39"/>
      <c r="E466" s="304" t="s">
        <v>858</v>
      </c>
      <c r="F466" s="38" t="n">
        <v>2966.1</v>
      </c>
      <c r="G466" s="38" t="n">
        <v>0</v>
      </c>
      <c r="H466" s="241"/>
      <c r="I466" s="297"/>
      <c r="J466" s="113"/>
      <c r="K466" s="114" t="n">
        <f aca="false">593.22+593.22</f>
        <v>1186.44</v>
      </c>
      <c r="L466" s="118" t="s">
        <v>31</v>
      </c>
      <c r="M466" s="206" t="s">
        <v>859</v>
      </c>
      <c r="N466" s="122"/>
      <c r="O466" s="114"/>
      <c r="P466" s="241"/>
      <c r="Q466" s="114"/>
      <c r="R466" s="297" t="n">
        <f aca="false">+F466+I466-K466-P466-N466</f>
        <v>1779.66</v>
      </c>
      <c r="S466" s="172" t="n">
        <f aca="false">+G466+H466-J466-Q466-O466</f>
        <v>0</v>
      </c>
      <c r="T466" s="43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</row>
    <row r="467" customFormat="false" ht="36.75" hidden="false" customHeight="false" outlineLevel="0" collapsed="false">
      <c r="A467" s="35"/>
      <c r="B467" s="26" t="n">
        <f aca="false">B466+1</f>
        <v>11</v>
      </c>
      <c r="C467" s="25"/>
      <c r="D467" s="305"/>
      <c r="E467" s="25" t="s">
        <v>860</v>
      </c>
      <c r="F467" s="241" t="n">
        <v>0</v>
      </c>
      <c r="G467" s="38" t="n">
        <v>0</v>
      </c>
      <c r="H467" s="241"/>
      <c r="I467" s="297"/>
      <c r="J467" s="113"/>
      <c r="K467" s="172"/>
      <c r="L467" s="173"/>
      <c r="M467" s="174"/>
      <c r="N467" s="306"/>
      <c r="O467" s="307"/>
      <c r="P467" s="308"/>
      <c r="Q467" s="307"/>
      <c r="R467" s="297" t="n">
        <f aca="false">+F467+I467-K467-P467-N467</f>
        <v>0</v>
      </c>
      <c r="S467" s="172" t="n">
        <f aca="false">+G467+H467-J467-Q467-O467</f>
        <v>0</v>
      </c>
      <c r="T467" s="43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</row>
    <row r="468" customFormat="false" ht="36" hidden="false" customHeight="false" outlineLevel="0" collapsed="false">
      <c r="A468" s="35"/>
      <c r="B468" s="26" t="n">
        <f aca="false">B467+1</f>
        <v>12</v>
      </c>
      <c r="C468" s="169"/>
      <c r="D468" s="39"/>
      <c r="E468" s="300" t="s">
        <v>861</v>
      </c>
      <c r="F468" s="38" t="n">
        <v>0</v>
      </c>
      <c r="G468" s="38" t="n">
        <v>0</v>
      </c>
      <c r="H468" s="241"/>
      <c r="I468" s="115"/>
      <c r="J468" s="113"/>
      <c r="K468" s="114"/>
      <c r="L468" s="118"/>
      <c r="M468" s="128"/>
      <c r="N468" s="122"/>
      <c r="O468" s="114"/>
      <c r="P468" s="241"/>
      <c r="Q468" s="114"/>
      <c r="R468" s="297" t="n">
        <f aca="false">+F468+I468-K468-P468-N468</f>
        <v>0</v>
      </c>
      <c r="S468" s="172" t="n">
        <f aca="false">+G468+H468-J468-Q468-O468</f>
        <v>0</v>
      </c>
      <c r="T468" s="43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</row>
    <row r="469" customFormat="false" ht="36" hidden="false" customHeight="false" outlineLevel="0" collapsed="false">
      <c r="A469" s="35"/>
      <c r="B469" s="26" t="n">
        <f aca="false">B468+1</f>
        <v>13</v>
      </c>
      <c r="C469" s="25"/>
      <c r="D469" s="39"/>
      <c r="E469" s="261" t="s">
        <v>862</v>
      </c>
      <c r="F469" s="38" t="n">
        <v>0</v>
      </c>
      <c r="G469" s="38" t="n">
        <v>0</v>
      </c>
      <c r="H469" s="241"/>
      <c r="I469" s="297"/>
      <c r="J469" s="113"/>
      <c r="K469" s="114"/>
      <c r="L469" s="118"/>
      <c r="M469" s="128"/>
      <c r="N469" s="122"/>
      <c r="O469" s="114"/>
      <c r="P469" s="241"/>
      <c r="Q469" s="114"/>
      <c r="R469" s="297" t="n">
        <f aca="false">+F469+I469-K469-P469-N469</f>
        <v>0</v>
      </c>
      <c r="S469" s="172" t="n">
        <f aca="false">+G469+H469-J469-Q469-O469</f>
        <v>0</v>
      </c>
      <c r="T469" s="43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</row>
    <row r="470" customFormat="false" ht="36" hidden="false" customHeight="false" outlineLevel="0" collapsed="false">
      <c r="A470" s="35"/>
      <c r="B470" s="26" t="n">
        <f aca="false">B469+1</f>
        <v>14</v>
      </c>
      <c r="C470" s="25"/>
      <c r="D470" s="39"/>
      <c r="E470" s="261" t="s">
        <v>863</v>
      </c>
      <c r="F470" s="38" t="n">
        <v>0</v>
      </c>
      <c r="G470" s="38" t="n">
        <v>0</v>
      </c>
      <c r="H470" s="241"/>
      <c r="I470" s="297"/>
      <c r="J470" s="113"/>
      <c r="K470" s="114"/>
      <c r="L470" s="118"/>
      <c r="M470" s="128"/>
      <c r="N470" s="122"/>
      <c r="O470" s="114"/>
      <c r="P470" s="241"/>
      <c r="Q470" s="114"/>
      <c r="R470" s="297" t="n">
        <f aca="false">+F470+I470-K470-P470-N470</f>
        <v>0</v>
      </c>
      <c r="S470" s="172" t="n">
        <f aca="false">+G470+H470-J470-Q470-O470</f>
        <v>0</v>
      </c>
      <c r="T470" s="43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</row>
    <row r="471" customFormat="false" ht="87" hidden="false" customHeight="false" outlineLevel="0" collapsed="false">
      <c r="A471" s="35"/>
      <c r="B471" s="26" t="n">
        <f aca="false">B470+1</f>
        <v>15</v>
      </c>
      <c r="C471" s="25" t="s">
        <v>864</v>
      </c>
      <c r="D471" s="39"/>
      <c r="E471" s="261" t="s">
        <v>865</v>
      </c>
      <c r="F471" s="38" t="n">
        <v>5928.77</v>
      </c>
      <c r="G471" s="38" t="n">
        <v>0</v>
      </c>
      <c r="H471" s="241"/>
      <c r="I471" s="115"/>
      <c r="J471" s="113"/>
      <c r="K471" s="114" t="n">
        <f aca="false">428.81+428.81+428.81+91.53+(428.81*5)+428.82</f>
        <v>3950.83</v>
      </c>
      <c r="L471" s="118" t="s">
        <v>844</v>
      </c>
      <c r="M471" s="309" t="s">
        <v>866</v>
      </c>
      <c r="N471" s="122"/>
      <c r="O471" s="114"/>
      <c r="P471" s="241"/>
      <c r="Q471" s="114"/>
      <c r="R471" s="297" t="n">
        <f aca="false">+F471+I471-K471-P471-N471</f>
        <v>1977.94</v>
      </c>
      <c r="S471" s="172" t="n">
        <f aca="false">+G471+H471-J471-Q471-O471</f>
        <v>0</v>
      </c>
      <c r="T471" s="43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</row>
    <row r="472" customFormat="false" ht="36.75" hidden="false" customHeight="false" outlineLevel="0" collapsed="false">
      <c r="A472" s="35"/>
      <c r="B472" s="26" t="n">
        <f aca="false">B471+1</f>
        <v>16</v>
      </c>
      <c r="C472" s="25" t="s">
        <v>834</v>
      </c>
      <c r="D472" s="39"/>
      <c r="E472" s="261" t="s">
        <v>867</v>
      </c>
      <c r="F472" s="38" t="n">
        <v>5928.77</v>
      </c>
      <c r="G472" s="38" t="n">
        <v>0</v>
      </c>
      <c r="H472" s="310"/>
      <c r="I472" s="115"/>
      <c r="J472" s="113"/>
      <c r="K472" s="114" t="n">
        <f aca="false">3522.01+174.59+254.22</f>
        <v>3950.82</v>
      </c>
      <c r="L472" s="118" t="s">
        <v>844</v>
      </c>
      <c r="M472" s="311" t="s">
        <v>868</v>
      </c>
      <c r="N472" s="122"/>
      <c r="O472" s="114"/>
      <c r="P472" s="241"/>
      <c r="Q472" s="114"/>
      <c r="R472" s="297" t="n">
        <f aca="false">+F472+I472-K472-P472-N472</f>
        <v>1977.95</v>
      </c>
      <c r="S472" s="172" t="n">
        <f aca="false">+G472+H472-J472-Q472-O472</f>
        <v>0</v>
      </c>
      <c r="T472" s="43"/>
      <c r="U472" s="199" t="n">
        <v>16305.11</v>
      </c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</row>
    <row r="473" customFormat="false" ht="36.75" hidden="false" customHeight="false" outlineLevel="0" collapsed="false">
      <c r="A473" s="35"/>
      <c r="B473" s="87"/>
      <c r="C473" s="75"/>
      <c r="D473" s="75"/>
      <c r="E473" s="312" t="s">
        <v>693</v>
      </c>
      <c r="F473" s="245" t="n">
        <f aca="false">SUM(F457:F472)</f>
        <v>26607.13</v>
      </c>
      <c r="G473" s="245" t="n">
        <v>0</v>
      </c>
      <c r="H473" s="278" t="n">
        <f aca="false">SUM(H457:H472)</f>
        <v>0</v>
      </c>
      <c r="I473" s="278" t="n">
        <f aca="false">SUM(I457:I472)</f>
        <v>7339.02</v>
      </c>
      <c r="J473" s="278" t="n">
        <f aca="false">SUM(J457:J472)</f>
        <v>0</v>
      </c>
      <c r="K473" s="278" t="n">
        <f aca="false">SUM(K457:K472)</f>
        <v>21216.9</v>
      </c>
      <c r="L473" s="87"/>
      <c r="M473" s="75"/>
      <c r="N473" s="278" t="n">
        <f aca="false">SUM(N457:N472)</f>
        <v>0</v>
      </c>
      <c r="O473" s="278" t="n">
        <f aca="false">SUM(O457:O472)</f>
        <v>0</v>
      </c>
      <c r="P473" s="278" t="n">
        <f aca="false">SUM(P457:P472)</f>
        <v>1105.93</v>
      </c>
      <c r="Q473" s="278" t="n">
        <f aca="false">SUM(Q457:Q472)</f>
        <v>0</v>
      </c>
      <c r="R473" s="293" t="n">
        <f aca="false">SUM(R457:R472)</f>
        <v>11623.32</v>
      </c>
      <c r="S473" s="313" t="n">
        <f aca="false">SUM(S457:S472)</f>
        <v>0</v>
      </c>
      <c r="T473" s="43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</row>
    <row r="474" customFormat="false" ht="36" hidden="false" customHeight="false" outlineLevel="0" collapsed="false">
      <c r="A474" s="35"/>
      <c r="B474" s="87"/>
      <c r="C474" s="75"/>
      <c r="D474" s="75"/>
      <c r="E474" s="75"/>
      <c r="F474" s="75"/>
      <c r="G474" s="75"/>
      <c r="H474" s="75"/>
      <c r="I474" s="75"/>
      <c r="J474" s="75"/>
      <c r="K474" s="75"/>
      <c r="L474" s="87"/>
      <c r="M474" s="75"/>
      <c r="N474" s="75"/>
      <c r="O474" s="88"/>
      <c r="P474" s="88"/>
      <c r="Q474" s="75"/>
      <c r="R474" s="75"/>
      <c r="S474" s="75"/>
      <c r="T474" s="43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</row>
    <row r="475" customFormat="false" ht="36" hidden="false" customHeight="false" outlineLevel="0" collapsed="false">
      <c r="A475" s="35"/>
      <c r="B475" s="87"/>
      <c r="C475" s="75"/>
      <c r="D475" s="75"/>
      <c r="E475" s="92"/>
      <c r="F475" s="249"/>
      <c r="G475" s="75"/>
      <c r="H475" s="75"/>
      <c r="I475" s="75"/>
      <c r="J475" s="75"/>
      <c r="K475" s="75"/>
      <c r="L475" s="87"/>
      <c r="M475" s="92"/>
      <c r="N475" s="92"/>
      <c r="O475" s="295"/>
      <c r="P475" s="295"/>
      <c r="Q475" s="92"/>
      <c r="R475" s="249"/>
      <c r="S475" s="75"/>
      <c r="T475" s="43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</row>
    <row r="476" customFormat="false" ht="36" hidden="false" customHeight="false" outlineLevel="0" collapsed="false">
      <c r="A476" s="35"/>
      <c r="B476" s="87"/>
      <c r="C476" s="75"/>
      <c r="D476" s="75"/>
      <c r="E476" s="92"/>
      <c r="F476" s="249"/>
      <c r="G476" s="75"/>
      <c r="H476" s="75"/>
      <c r="I476" s="75"/>
      <c r="J476" s="75"/>
      <c r="K476" s="75"/>
      <c r="L476" s="87"/>
      <c r="M476" s="92"/>
      <c r="N476" s="92"/>
      <c r="O476" s="295"/>
      <c r="P476" s="295"/>
      <c r="Q476" s="92"/>
      <c r="R476" s="249"/>
      <c r="S476" s="75"/>
      <c r="T476" s="43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</row>
    <row r="477" customFormat="false" ht="36" hidden="false" customHeight="false" outlineLevel="0" collapsed="false">
      <c r="A477" s="35"/>
      <c r="B477" s="87"/>
      <c r="C477" s="75"/>
      <c r="D477" s="75"/>
      <c r="E477" s="92"/>
      <c r="F477" s="249"/>
      <c r="G477" s="75"/>
      <c r="H477" s="75"/>
      <c r="I477" s="75"/>
      <c r="J477" s="314"/>
      <c r="K477" s="314"/>
      <c r="L477" s="315"/>
      <c r="M477" s="316"/>
      <c r="N477" s="316"/>
      <c r="O477" s="317"/>
      <c r="P477" s="295"/>
      <c r="Q477" s="92"/>
      <c r="R477" s="249"/>
      <c r="S477" s="314"/>
      <c r="T477" s="43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</row>
    <row r="478" customFormat="false" ht="57" hidden="false" customHeight="true" outlineLevel="0" collapsed="false">
      <c r="A478" s="35"/>
      <c r="B478" s="87"/>
      <c r="C478" s="75"/>
      <c r="D478" s="75"/>
      <c r="E478" s="92"/>
      <c r="F478" s="249"/>
      <c r="G478" s="75"/>
      <c r="H478" s="75"/>
      <c r="I478" s="75"/>
      <c r="J478" s="314"/>
      <c r="K478" s="314"/>
      <c r="L478" s="315"/>
      <c r="M478" s="316"/>
      <c r="N478" s="316"/>
      <c r="O478" s="317"/>
      <c r="P478" s="295"/>
      <c r="Q478" s="92"/>
      <c r="R478" s="249"/>
      <c r="S478" s="314"/>
      <c r="T478" s="43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</row>
    <row r="479" customFormat="false" ht="36" hidden="false" customHeight="false" outlineLevel="0" collapsed="false">
      <c r="A479" s="35"/>
      <c r="B479" s="87"/>
      <c r="C479" s="75"/>
      <c r="D479" s="318" t="s">
        <v>869</v>
      </c>
      <c r="E479" s="318"/>
      <c r="F479" s="318"/>
      <c r="G479" s="318"/>
      <c r="H479" s="75"/>
      <c r="I479" s="75"/>
      <c r="J479" s="314"/>
      <c r="K479" s="75"/>
      <c r="L479" s="87"/>
      <c r="M479" s="75"/>
      <c r="N479" s="75"/>
      <c r="O479" s="88"/>
      <c r="P479" s="88"/>
      <c r="Q479" s="75"/>
      <c r="R479" s="75"/>
      <c r="S479" s="314"/>
      <c r="T479" s="43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</row>
    <row r="480" customFormat="false" ht="36" hidden="false" customHeight="false" outlineLevel="0" collapsed="false">
      <c r="A480" s="35"/>
      <c r="B480" s="87"/>
      <c r="C480" s="75"/>
      <c r="D480" s="318" t="s">
        <v>870</v>
      </c>
      <c r="E480" s="318"/>
      <c r="F480" s="318"/>
      <c r="G480" s="318"/>
      <c r="H480" s="75"/>
      <c r="I480" s="75"/>
      <c r="J480" s="314"/>
      <c r="K480" s="75"/>
      <c r="L480" s="87"/>
      <c r="M480" s="75"/>
      <c r="N480" s="75"/>
      <c r="O480" s="88"/>
      <c r="P480" s="88"/>
      <c r="Q480" s="75"/>
      <c r="R480" s="75"/>
      <c r="S480" s="314"/>
      <c r="T480" s="43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</row>
    <row r="481" customFormat="false" ht="36" hidden="false" customHeight="false" outlineLevel="0" collapsed="false">
      <c r="A481" s="35"/>
      <c r="B481" s="87"/>
      <c r="C481" s="75"/>
      <c r="D481" s="318" t="s">
        <v>871</v>
      </c>
      <c r="E481" s="318"/>
      <c r="F481" s="318"/>
      <c r="G481" s="318"/>
      <c r="H481" s="75"/>
      <c r="I481" s="75"/>
      <c r="J481" s="314"/>
      <c r="K481" s="75"/>
      <c r="L481" s="87"/>
      <c r="M481" s="75"/>
      <c r="N481" s="75"/>
      <c r="O481" s="88"/>
      <c r="P481" s="88"/>
      <c r="Q481" s="75"/>
      <c r="R481" s="75"/>
      <c r="S481" s="314"/>
      <c r="T481" s="43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</row>
    <row r="482" customFormat="false" ht="36" hidden="false" customHeight="false" outlineLevel="0" collapsed="false">
      <c r="A482" s="35"/>
      <c r="B482" s="87"/>
      <c r="C482" s="75"/>
      <c r="D482" s="318" t="s">
        <v>872</v>
      </c>
      <c r="E482" s="318"/>
      <c r="F482" s="318"/>
      <c r="G482" s="318"/>
      <c r="H482" s="75"/>
      <c r="I482" s="75"/>
      <c r="J482" s="314"/>
      <c r="K482" s="319"/>
      <c r="L482" s="320"/>
      <c r="M482" s="319"/>
      <c r="N482" s="319"/>
      <c r="O482" s="321"/>
      <c r="P482" s="321"/>
      <c r="Q482" s="319"/>
      <c r="R482" s="319"/>
      <c r="S482" s="314"/>
      <c r="T482" s="43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</row>
    <row r="483" customFormat="false" ht="36.75" hidden="false" customHeight="false" outlineLevel="0" collapsed="false">
      <c r="A483" s="35"/>
      <c r="B483" s="87"/>
      <c r="C483" s="75"/>
      <c r="D483" s="75"/>
      <c r="E483" s="75"/>
      <c r="F483" s="75"/>
      <c r="G483" s="75"/>
      <c r="H483" s="75"/>
      <c r="I483" s="322"/>
      <c r="J483" s="323"/>
      <c r="K483" s="324"/>
      <c r="L483" s="324"/>
      <c r="M483" s="319"/>
      <c r="N483" s="319"/>
      <c r="O483" s="321"/>
      <c r="P483" s="321"/>
      <c r="Q483" s="319"/>
      <c r="R483" s="319"/>
      <c r="S483" s="314"/>
      <c r="T483" s="43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</row>
    <row r="484" customFormat="false" ht="62.25" hidden="false" customHeight="false" outlineLevel="0" collapsed="false">
      <c r="A484" s="35"/>
      <c r="B484" s="325"/>
      <c r="C484" s="326"/>
      <c r="D484" s="327" t="s">
        <v>873</v>
      </c>
      <c r="E484" s="327"/>
      <c r="F484" s="328" t="s">
        <v>185</v>
      </c>
      <c r="G484" s="328"/>
      <c r="H484" s="326"/>
      <c r="I484" s="92"/>
      <c r="J484" s="323"/>
      <c r="K484" s="324"/>
      <c r="L484" s="324" t="s">
        <v>13</v>
      </c>
      <c r="M484" s="329" t="s">
        <v>874</v>
      </c>
      <c r="N484" s="319"/>
      <c r="O484" s="321"/>
      <c r="P484" s="321" t="n">
        <v>6060.71</v>
      </c>
      <c r="Q484" s="319"/>
      <c r="R484" s="319"/>
      <c r="S484" s="314"/>
      <c r="T484" s="43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</row>
    <row r="485" customFormat="false" ht="61.5" hidden="false" customHeight="false" outlineLevel="0" collapsed="false">
      <c r="A485" s="35"/>
      <c r="B485" s="325"/>
      <c r="C485" s="326"/>
      <c r="D485" s="330" t="s">
        <v>875</v>
      </c>
      <c r="E485" s="331"/>
      <c r="F485" s="332" t="n">
        <f aca="false">R79</f>
        <v>120830.9</v>
      </c>
      <c r="G485" s="332"/>
      <c r="H485" s="333"/>
      <c r="I485" s="84"/>
      <c r="J485" s="334"/>
      <c r="K485" s="335"/>
      <c r="L485" s="335" t="s">
        <v>9</v>
      </c>
      <c r="M485" s="336" t="n">
        <f aca="false">I78+I193+I335+I351+I394+I423+I441+I449+I473</f>
        <v>129047.55</v>
      </c>
      <c r="N485" s="319"/>
      <c r="O485" s="321"/>
      <c r="P485" s="321" t="n">
        <v>34067.81</v>
      </c>
      <c r="Q485" s="319"/>
      <c r="R485" s="319"/>
      <c r="S485" s="314"/>
      <c r="T485" s="43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</row>
    <row r="486" customFormat="false" ht="61.5" hidden="false" customHeight="false" outlineLevel="0" collapsed="false">
      <c r="A486" s="35"/>
      <c r="B486" s="325"/>
      <c r="C486" s="326"/>
      <c r="D486" s="337" t="s">
        <v>876</v>
      </c>
      <c r="E486" s="338"/>
      <c r="F486" s="339" t="n">
        <f aca="false">R193</f>
        <v>156883.66</v>
      </c>
      <c r="G486" s="339"/>
      <c r="H486" s="333"/>
      <c r="I486" s="84"/>
      <c r="J486" s="334"/>
      <c r="K486" s="335"/>
      <c r="L486" s="335" t="s">
        <v>877</v>
      </c>
      <c r="M486" s="336" t="n">
        <f aca="false">P473+P449+P441+P423+P394+P351+P335+P193+P78</f>
        <v>22915.59</v>
      </c>
      <c r="N486" s="319"/>
      <c r="O486" s="321"/>
      <c r="P486" s="321" t="n">
        <v>37286.02</v>
      </c>
      <c r="Q486" s="319"/>
      <c r="R486" s="319"/>
      <c r="S486" s="314"/>
      <c r="T486" s="43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</row>
    <row r="487" customFormat="false" ht="61.5" hidden="false" customHeight="false" outlineLevel="0" collapsed="false">
      <c r="A487" s="35"/>
      <c r="B487" s="325"/>
      <c r="C487" s="326"/>
      <c r="D487" s="337" t="s">
        <v>878</v>
      </c>
      <c r="E487" s="338"/>
      <c r="F487" s="339" t="n">
        <f aca="false">R335</f>
        <v>179127.37</v>
      </c>
      <c r="G487" s="339"/>
      <c r="H487" s="333"/>
      <c r="I487" s="84"/>
      <c r="J487" s="334"/>
      <c r="K487" s="335"/>
      <c r="L487" s="335" t="s">
        <v>879</v>
      </c>
      <c r="M487" s="340" t="n">
        <f aca="false">F473+F449+F441+F423+F394+F351+F335+F193+F78</f>
        <v>808481.09</v>
      </c>
      <c r="N487" s="319"/>
      <c r="O487" s="321"/>
      <c r="P487" s="321" t="n">
        <v>1864.4</v>
      </c>
      <c r="Q487" s="319"/>
      <c r="R487" s="319"/>
      <c r="S487" s="314"/>
      <c r="T487" s="43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</row>
    <row r="488" customFormat="false" ht="61.5" hidden="false" customHeight="false" outlineLevel="0" collapsed="false">
      <c r="A488" s="35"/>
      <c r="B488" s="325"/>
      <c r="C488" s="326"/>
      <c r="D488" s="337" t="s">
        <v>880</v>
      </c>
      <c r="E488" s="338"/>
      <c r="F488" s="339" t="n">
        <f aca="false">R351</f>
        <v>6969.02</v>
      </c>
      <c r="G488" s="339"/>
      <c r="H488" s="333"/>
      <c r="I488" s="84"/>
      <c r="J488" s="334"/>
      <c r="K488" s="335"/>
      <c r="L488" s="335" t="s">
        <v>10</v>
      </c>
      <c r="M488" s="341" t="n">
        <f aca="false">K473+K449+K441+K423+K394+K351+K335+K193+K78</f>
        <v>336140.58</v>
      </c>
      <c r="N488" s="319"/>
      <c r="O488" s="321"/>
      <c r="P488" s="321" t="n">
        <v>562.72</v>
      </c>
      <c r="Q488" s="319"/>
      <c r="R488" s="319"/>
      <c r="S488" s="314"/>
      <c r="T488" s="43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</row>
    <row r="489" customFormat="false" ht="62.25" hidden="false" customHeight="false" outlineLevel="0" collapsed="false">
      <c r="A489" s="35"/>
      <c r="B489" s="325"/>
      <c r="C489" s="326"/>
      <c r="D489" s="337" t="s">
        <v>881</v>
      </c>
      <c r="E489" s="338"/>
      <c r="F489" s="342" t="n">
        <f aca="false">R394</f>
        <v>90015.7200000001</v>
      </c>
      <c r="G489" s="342"/>
      <c r="H489" s="333"/>
      <c r="I489" s="84"/>
      <c r="J489" s="334"/>
      <c r="K489" s="335"/>
      <c r="L489" s="335"/>
      <c r="M489" s="341" t="n">
        <f aca="false">[1]SUMAS!$M$54</f>
        <v>336140.58</v>
      </c>
      <c r="N489" s="319"/>
      <c r="O489" s="321"/>
      <c r="P489" s="321" t="n">
        <v>70536.03</v>
      </c>
      <c r="Q489" s="319"/>
      <c r="R489" s="319"/>
      <c r="S489" s="314"/>
      <c r="T489" s="43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</row>
    <row r="490" customFormat="false" ht="62.25" hidden="false" customHeight="false" outlineLevel="0" collapsed="false">
      <c r="A490" s="35"/>
      <c r="B490" s="325"/>
      <c r="C490" s="326"/>
      <c r="D490" s="343" t="s">
        <v>882</v>
      </c>
      <c r="E490" s="344"/>
      <c r="F490" s="345" t="n">
        <f aca="false">R423</f>
        <v>13022.48</v>
      </c>
      <c r="G490" s="345"/>
      <c r="H490" s="333"/>
      <c r="I490" s="84"/>
      <c r="J490" s="334"/>
      <c r="K490" s="335"/>
      <c r="L490" s="335"/>
      <c r="M490" s="341" t="n">
        <f aca="false">M488-M489</f>
        <v>0</v>
      </c>
      <c r="N490" s="319"/>
      <c r="O490" s="321"/>
      <c r="P490" s="321" t="n">
        <v>14970.33</v>
      </c>
      <c r="Q490" s="319"/>
      <c r="R490" s="319"/>
      <c r="S490" s="314"/>
      <c r="T490" s="43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</row>
    <row r="491" customFormat="false" ht="62.25" hidden="false" customHeight="false" outlineLevel="0" collapsed="false">
      <c r="A491" s="35"/>
      <c r="B491" s="325"/>
      <c r="C491" s="326"/>
      <c r="D491" s="337" t="s">
        <v>883</v>
      </c>
      <c r="E491" s="338"/>
      <c r="F491" s="332" t="n">
        <f aca="false">R441</f>
        <v>-1.81898940354586E-012</v>
      </c>
      <c r="G491" s="332"/>
      <c r="H491" s="333"/>
      <c r="I491" s="84"/>
      <c r="J491" s="334"/>
      <c r="K491" s="335"/>
      <c r="L491" s="335"/>
      <c r="M491" s="341" t="n">
        <f aca="false">[2]SUMAS!$M$54</f>
        <v>295827.23</v>
      </c>
      <c r="N491" s="319"/>
      <c r="O491" s="321"/>
      <c r="P491" s="321" t="n">
        <v>9415.25</v>
      </c>
      <c r="Q491" s="319"/>
      <c r="R491" s="319"/>
      <c r="S491" s="314"/>
      <c r="T491" s="43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</row>
    <row r="492" customFormat="false" ht="61.5" hidden="false" customHeight="false" outlineLevel="0" collapsed="false">
      <c r="A492" s="35"/>
      <c r="B492" s="325"/>
      <c r="C492" s="326"/>
      <c r="D492" s="337" t="s">
        <v>884</v>
      </c>
      <c r="E492" s="338"/>
      <c r="F492" s="332" t="n">
        <f aca="false">R449</f>
        <v>0</v>
      </c>
      <c r="G492" s="332"/>
      <c r="H492" s="333"/>
      <c r="I492" s="84"/>
      <c r="J492" s="334"/>
      <c r="K492" s="335"/>
      <c r="L492" s="335" t="s">
        <v>885</v>
      </c>
      <c r="M492" s="341" t="n">
        <f aca="false">M490-M491</f>
        <v>-295827.23</v>
      </c>
      <c r="N492" s="319"/>
      <c r="O492" s="321"/>
      <c r="P492" s="321" t="n">
        <f aca="false">SUM(P482:P491)</f>
        <v>174763.27</v>
      </c>
      <c r="Q492" s="319"/>
      <c r="R492" s="319"/>
      <c r="S492" s="314"/>
      <c r="T492" s="43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</row>
    <row r="493" customFormat="false" ht="62.25" hidden="false" customHeight="false" outlineLevel="0" collapsed="false">
      <c r="A493" s="35"/>
      <c r="B493" s="325" t="s">
        <v>886</v>
      </c>
      <c r="C493" s="326"/>
      <c r="D493" s="346" t="s">
        <v>887</v>
      </c>
      <c r="E493" s="347"/>
      <c r="F493" s="342" t="n">
        <f aca="false">R473</f>
        <v>11623.32</v>
      </c>
      <c r="G493" s="342"/>
      <c r="H493" s="333"/>
      <c r="I493" s="84"/>
      <c r="J493" s="334"/>
      <c r="K493" s="335"/>
      <c r="L493" s="335"/>
      <c r="M493" s="341"/>
      <c r="N493" s="319"/>
      <c r="O493" s="321"/>
      <c r="P493" s="321"/>
      <c r="Q493" s="319"/>
      <c r="R493" s="319"/>
      <c r="S493" s="314"/>
      <c r="T493" s="43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</row>
    <row r="494" customFormat="false" ht="62.25" hidden="false" customHeight="true" outlineLevel="0" collapsed="false">
      <c r="A494" s="35"/>
      <c r="B494" s="325"/>
      <c r="C494" s="326"/>
      <c r="D494" s="348" t="s">
        <v>888</v>
      </c>
      <c r="E494" s="348"/>
      <c r="F494" s="349" t="n">
        <f aca="false">SUM(F485:G493)</f>
        <v>578472.47</v>
      </c>
      <c r="G494" s="349"/>
      <c r="H494" s="350"/>
      <c r="I494" s="84"/>
      <c r="J494" s="334"/>
      <c r="K494" s="335"/>
      <c r="L494" s="335"/>
      <c r="M494" s="341"/>
      <c r="N494" s="319"/>
      <c r="O494" s="321"/>
      <c r="P494" s="321"/>
      <c r="Q494" s="319"/>
      <c r="R494" s="319"/>
      <c r="S494" s="314"/>
    </row>
  </sheetData>
  <mergeCells count="104">
    <mergeCell ref="C1:D2"/>
    <mergeCell ref="E1:S2"/>
    <mergeCell ref="C4:D4"/>
    <mergeCell ref="R4:S4"/>
    <mergeCell ref="N5:O6"/>
    <mergeCell ref="P5:Q6"/>
    <mergeCell ref="B6:B7"/>
    <mergeCell ref="C6:C7"/>
    <mergeCell ref="D6:D7"/>
    <mergeCell ref="F6:G6"/>
    <mergeCell ref="H6:I6"/>
    <mergeCell ref="J6:M6"/>
    <mergeCell ref="R6:S6"/>
    <mergeCell ref="R80:S80"/>
    <mergeCell ref="N81:O82"/>
    <mergeCell ref="P81:Q82"/>
    <mergeCell ref="C82:C83"/>
    <mergeCell ref="D82:D83"/>
    <mergeCell ref="H82:I82"/>
    <mergeCell ref="J82:M82"/>
    <mergeCell ref="R82:S82"/>
    <mergeCell ref="R161:S161"/>
    <mergeCell ref="N162:O163"/>
    <mergeCell ref="P162:Q163"/>
    <mergeCell ref="C163:C164"/>
    <mergeCell ref="D163:D164"/>
    <mergeCell ref="H163:I163"/>
    <mergeCell ref="J163:M163"/>
    <mergeCell ref="R163:S163"/>
    <mergeCell ref="N196:O197"/>
    <mergeCell ref="P196:Q197"/>
    <mergeCell ref="C197:C198"/>
    <mergeCell ref="D197:D198"/>
    <mergeCell ref="H197:I197"/>
    <mergeCell ref="J197:M197"/>
    <mergeCell ref="R197:S197"/>
    <mergeCell ref="M269:O269"/>
    <mergeCell ref="N276:O277"/>
    <mergeCell ref="P276:Q277"/>
    <mergeCell ref="C277:C278"/>
    <mergeCell ref="D277:D278"/>
    <mergeCell ref="H277:I277"/>
    <mergeCell ref="J277:M277"/>
    <mergeCell ref="R277:S277"/>
    <mergeCell ref="R338:S338"/>
    <mergeCell ref="N339:O340"/>
    <mergeCell ref="P339:Q340"/>
    <mergeCell ref="C340:C341"/>
    <mergeCell ref="D340:D341"/>
    <mergeCell ref="H340:I340"/>
    <mergeCell ref="J340:M340"/>
    <mergeCell ref="R340:S340"/>
    <mergeCell ref="N354:O355"/>
    <mergeCell ref="P354:Q355"/>
    <mergeCell ref="C355:C356"/>
    <mergeCell ref="D355:D356"/>
    <mergeCell ref="H355:I355"/>
    <mergeCell ref="J355:M355"/>
    <mergeCell ref="R355:S355"/>
    <mergeCell ref="N400:O401"/>
    <mergeCell ref="P400:Q401"/>
    <mergeCell ref="R400:S400"/>
    <mergeCell ref="C401:C402"/>
    <mergeCell ref="D401:D402"/>
    <mergeCell ref="H401:I401"/>
    <mergeCell ref="J401:M401"/>
    <mergeCell ref="R401:S401"/>
    <mergeCell ref="M408:N408"/>
    <mergeCell ref="N430:O431"/>
    <mergeCell ref="P430:Q431"/>
    <mergeCell ref="R430:S430"/>
    <mergeCell ref="C431:C432"/>
    <mergeCell ref="D431:D432"/>
    <mergeCell ref="H431:I431"/>
    <mergeCell ref="J431:M431"/>
    <mergeCell ref="R431:S431"/>
    <mergeCell ref="N444:O445"/>
    <mergeCell ref="P444:Q445"/>
    <mergeCell ref="R444:S444"/>
    <mergeCell ref="C445:C446"/>
    <mergeCell ref="D445:D446"/>
    <mergeCell ref="H445:I445"/>
    <mergeCell ref="J445:M445"/>
    <mergeCell ref="R445:S445"/>
    <mergeCell ref="N454:O455"/>
    <mergeCell ref="P454:Q455"/>
    <mergeCell ref="C455:C456"/>
    <mergeCell ref="D455:D456"/>
    <mergeCell ref="H455:I455"/>
    <mergeCell ref="J455:M455"/>
    <mergeCell ref="R455:S455"/>
    <mergeCell ref="D484:E484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D494:E494"/>
    <mergeCell ref="F494:G494"/>
  </mergeCells>
  <conditionalFormatting sqref="L222">
    <cfRule type="iconSet" priority="2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printOptions headings="false" gridLines="false" gridLinesSet="true" horizontalCentered="false" verticalCentered="false"/>
  <pageMargins left="0.315277777777778" right="0.118055555555556" top="0" bottom="0.157638888888889" header="0.511805555555555" footer="0.511805555555555"/>
  <pageSetup paperSize="39" scale="2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93" man="true" max="16383" min="0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S534"/>
  <sheetViews>
    <sheetView showFormulas="false" showGridLines="true" showRowColHeaders="true" showZeros="true" rightToLeft="false" tabSelected="true" showOutlineSymbols="true" defaultGridColor="true" view="pageBreakPreview" topLeftCell="A1" colorId="64" zoomScale="30" zoomScaleNormal="30" zoomScalePageLayoutView="3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C62" activeCellId="0" sqref="C62"/>
    </sheetView>
  </sheetViews>
  <sheetFormatPr defaultRowHeight="31.5" zeroHeight="false" outlineLevelRow="0" outlineLevelCol="0"/>
  <cols>
    <col collapsed="false" customWidth="true" hidden="false" outlineLevel="0" max="1" min="1" style="1" width="7.71"/>
    <col collapsed="false" customWidth="true" hidden="false" outlineLevel="0" max="2" min="2" style="2" width="11.3"/>
    <col collapsed="false" customWidth="true" hidden="false" outlineLevel="0" max="3" min="3" style="3" width="72.7"/>
    <col collapsed="false" customWidth="true" hidden="false" outlineLevel="0" max="4" min="4" style="3" width="35.71"/>
    <col collapsed="false" customWidth="true" hidden="false" outlineLevel="0" max="5" min="5" style="3" width="53.57"/>
    <col collapsed="false" customWidth="true" hidden="false" outlineLevel="0" max="6" min="6" style="4" width="37.86"/>
    <col collapsed="false" customWidth="true" hidden="false" outlineLevel="0" max="7" min="7" style="4" width="23.01"/>
    <col collapsed="false" customWidth="true" hidden="false" outlineLevel="0" max="8" min="8" style="3" width="23.01"/>
    <col collapsed="false" customWidth="true" hidden="false" outlineLevel="0" max="9" min="9" style="5" width="29.14"/>
    <col collapsed="false" customWidth="true" hidden="false" outlineLevel="0" max="10" min="10" style="5" width="23.01"/>
    <col collapsed="false" customWidth="true" hidden="false" outlineLevel="0" max="11" min="11" style="5" width="29.14"/>
    <col collapsed="false" customWidth="true" hidden="false" outlineLevel="0" max="12" min="12" style="6" width="24.87"/>
    <col collapsed="false" customWidth="true" hidden="false" outlineLevel="0" max="13" min="13" style="5" width="95.14"/>
    <col collapsed="false" customWidth="true" hidden="false" outlineLevel="0" max="14" min="14" style="5" width="16.87"/>
    <col collapsed="false" customWidth="true" hidden="false" outlineLevel="0" max="15" min="15" style="7" width="23.01"/>
    <col collapsed="false" customWidth="true" hidden="false" outlineLevel="0" max="16" min="16" style="7" width="27.71"/>
    <col collapsed="false" customWidth="true" hidden="false" outlineLevel="0" max="17" min="17" style="5" width="23.01"/>
    <col collapsed="false" customWidth="true" hidden="false" outlineLevel="0" max="18" min="18" style="4" width="35.58"/>
    <col collapsed="false" customWidth="true" hidden="false" outlineLevel="0" max="19" min="19" style="4" width="27.42"/>
    <col collapsed="false" customWidth="true" hidden="false" outlineLevel="0" max="20" min="20" style="1" width="17.29"/>
    <col collapsed="false" customWidth="true" hidden="false" outlineLevel="0" max="21" min="21" style="1" width="26.59"/>
    <col collapsed="false" customWidth="false" hidden="false" outlineLevel="0" max="22" min="22" style="1" width="11.42"/>
    <col collapsed="false" customWidth="true" hidden="false" outlineLevel="0" max="23" min="23" style="1" width="22.43"/>
    <col collapsed="false" customWidth="false" hidden="false" outlineLevel="0" max="1025" min="24" style="1" width="11.42"/>
  </cols>
  <sheetData>
    <row r="1" customFormat="false" ht="10.5" hidden="false" customHeight="true" outlineLevel="0" collapsed="false">
      <c r="A1" s="83"/>
      <c r="B1" s="351"/>
      <c r="C1" s="352" t="s">
        <v>889</v>
      </c>
      <c r="D1" s="352"/>
      <c r="E1" s="353" t="s">
        <v>890</v>
      </c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11"/>
    </row>
    <row r="2" customFormat="false" ht="64.5" hidden="false" customHeight="true" outlineLevel="0" collapsed="false">
      <c r="A2" s="83"/>
      <c r="B2" s="351"/>
      <c r="C2" s="352"/>
      <c r="D2" s="352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  <c r="T2" s="11"/>
    </row>
    <row r="3" customFormat="false" ht="13.5" hidden="false" customHeight="true" outlineLevel="0" collapsed="false">
      <c r="A3" s="83"/>
      <c r="B3" s="351"/>
      <c r="C3" s="354"/>
      <c r="D3" s="354"/>
      <c r="E3" s="13"/>
      <c r="F3" s="13"/>
      <c r="G3" s="13"/>
      <c r="H3" s="13"/>
      <c r="I3" s="13"/>
      <c r="J3" s="13"/>
      <c r="K3" s="13"/>
      <c r="L3" s="13"/>
      <c r="M3" s="13"/>
      <c r="N3" s="355"/>
      <c r="O3" s="356"/>
      <c r="P3" s="356"/>
      <c r="Q3" s="355"/>
      <c r="R3" s="355"/>
      <c r="S3" s="355"/>
      <c r="T3" s="11"/>
    </row>
    <row r="4" customFormat="false" ht="38.1" hidden="false" customHeight="true" outlineLevel="0" collapsed="false">
      <c r="A4" s="83"/>
      <c r="B4" s="357"/>
      <c r="C4" s="358" t="s">
        <v>2</v>
      </c>
      <c r="D4" s="358"/>
      <c r="E4" s="359"/>
      <c r="F4" s="360"/>
      <c r="G4" s="360"/>
      <c r="H4" s="360"/>
      <c r="I4" s="360"/>
      <c r="J4" s="360"/>
      <c r="K4" s="360"/>
      <c r="L4" s="361"/>
      <c r="M4" s="360"/>
      <c r="N4" s="362"/>
      <c r="O4" s="363"/>
      <c r="P4" s="364"/>
      <c r="Q4" s="365"/>
      <c r="R4" s="366" t="str">
        <f aca="false">C4</f>
        <v>CASA HABITACION</v>
      </c>
      <c r="S4" s="366"/>
      <c r="T4" s="11"/>
    </row>
    <row r="5" customFormat="false" ht="36.75" hidden="false" customHeight="true" outlineLevel="0" collapsed="false">
      <c r="A5" s="83"/>
      <c r="B5" s="367"/>
      <c r="C5" s="368" t="s">
        <v>3</v>
      </c>
      <c r="D5" s="369" t="s">
        <v>889</v>
      </c>
      <c r="E5" s="370"/>
      <c r="F5" s="370"/>
      <c r="G5" s="370"/>
      <c r="H5" s="370"/>
      <c r="I5" s="370"/>
      <c r="J5" s="370"/>
      <c r="K5" s="370"/>
      <c r="L5" s="371"/>
      <c r="M5" s="370"/>
      <c r="N5" s="372"/>
      <c r="O5" s="372"/>
      <c r="P5" s="94" t="s">
        <v>891</v>
      </c>
      <c r="Q5" s="94"/>
      <c r="R5" s="373"/>
      <c r="S5" s="370"/>
      <c r="T5" s="29"/>
    </row>
    <row r="6" s="30" customFormat="true" ht="36.75" hidden="false" customHeight="false" outlineLevel="0" collapsed="false">
      <c r="A6" s="83"/>
      <c r="B6" s="96" t="s">
        <v>5</v>
      </c>
      <c r="C6" s="96" t="s">
        <v>6</v>
      </c>
      <c r="D6" s="96"/>
      <c r="E6" s="374" t="s">
        <v>7</v>
      </c>
      <c r="F6" s="96" t="s">
        <v>892</v>
      </c>
      <c r="G6" s="96"/>
      <c r="H6" s="111" t="s">
        <v>9</v>
      </c>
      <c r="I6" s="111"/>
      <c r="J6" s="96" t="s">
        <v>10</v>
      </c>
      <c r="K6" s="96"/>
      <c r="L6" s="96"/>
      <c r="M6" s="96"/>
      <c r="N6" s="372"/>
      <c r="O6" s="372"/>
      <c r="P6" s="94"/>
      <c r="Q6" s="94"/>
      <c r="R6" s="375" t="s">
        <v>893</v>
      </c>
      <c r="S6" s="375"/>
      <c r="T6" s="33"/>
    </row>
    <row r="7" s="30" customFormat="true" ht="36.75" hidden="false" customHeight="false" outlineLevel="0" collapsed="false">
      <c r="A7" s="83"/>
      <c r="B7" s="96"/>
      <c r="C7" s="96"/>
      <c r="D7" s="96"/>
      <c r="E7" s="374"/>
      <c r="F7" s="376" t="s">
        <v>12</v>
      </c>
      <c r="G7" s="106" t="s">
        <v>13</v>
      </c>
      <c r="H7" s="368" t="s">
        <v>13</v>
      </c>
      <c r="I7" s="106" t="s">
        <v>12</v>
      </c>
      <c r="J7" s="376" t="s">
        <v>13</v>
      </c>
      <c r="K7" s="106" t="s">
        <v>12</v>
      </c>
      <c r="L7" s="102" t="s">
        <v>894</v>
      </c>
      <c r="M7" s="102" t="s">
        <v>15</v>
      </c>
      <c r="N7" s="103" t="s">
        <v>16</v>
      </c>
      <c r="O7" s="377" t="s">
        <v>13</v>
      </c>
      <c r="P7" s="110" t="s">
        <v>12</v>
      </c>
      <c r="Q7" s="378" t="s">
        <v>13</v>
      </c>
      <c r="R7" s="103" t="s">
        <v>12</v>
      </c>
      <c r="S7" s="104" t="s">
        <v>13</v>
      </c>
      <c r="T7" s="33"/>
    </row>
    <row r="8" customFormat="false" ht="38.25" hidden="false" customHeight="true" outlineLevel="0" collapsed="false">
      <c r="A8" s="83"/>
      <c r="B8" s="379" t="n">
        <v>1</v>
      </c>
      <c r="C8" s="380" t="s">
        <v>895</v>
      </c>
      <c r="D8" s="381"/>
      <c r="E8" s="380" t="s">
        <v>18</v>
      </c>
      <c r="F8" s="382" t="n">
        <v>559.95</v>
      </c>
      <c r="G8" s="383" t="n">
        <v>0</v>
      </c>
      <c r="H8" s="384"/>
      <c r="I8" s="385"/>
      <c r="J8" s="386"/>
      <c r="K8" s="387"/>
      <c r="L8" s="388"/>
      <c r="M8" s="389"/>
      <c r="N8" s="390"/>
      <c r="O8" s="391"/>
      <c r="P8" s="392"/>
      <c r="Q8" s="393"/>
      <c r="R8" s="394" t="n">
        <f aca="false">+F8+I8-K8-P8-N8</f>
        <v>559.95</v>
      </c>
      <c r="S8" s="395" t="n">
        <f aca="false">+G8+H8-J8-Q8</f>
        <v>0</v>
      </c>
      <c r="T8" s="43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</row>
    <row r="9" customFormat="false" ht="36" hidden="false" customHeight="false" outlineLevel="0" collapsed="false">
      <c r="A9" s="83"/>
      <c r="B9" s="396" t="n">
        <f aca="false">B8+1</f>
        <v>2</v>
      </c>
      <c r="C9" s="397" t="s">
        <v>896</v>
      </c>
      <c r="D9" s="398"/>
      <c r="E9" s="397" t="s">
        <v>20</v>
      </c>
      <c r="F9" s="399" t="n">
        <v>17889.8</v>
      </c>
      <c r="G9" s="400" t="n">
        <v>0</v>
      </c>
      <c r="H9" s="401"/>
      <c r="I9" s="402"/>
      <c r="J9" s="399"/>
      <c r="K9" s="400" t="n">
        <v>1788.98</v>
      </c>
      <c r="L9" s="403" t="s">
        <v>897</v>
      </c>
      <c r="M9" s="404" t="s">
        <v>898</v>
      </c>
      <c r="N9" s="405"/>
      <c r="O9" s="406"/>
      <c r="P9" s="126"/>
      <c r="Q9" s="127"/>
      <c r="R9" s="407" t="n">
        <f aca="false">+F9+I9-K9-P9-N9</f>
        <v>16100.82</v>
      </c>
      <c r="S9" s="408" t="n">
        <f aca="false">+G9+H9-J9-Q9</f>
        <v>0</v>
      </c>
      <c r="T9" s="43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</row>
    <row r="10" customFormat="false" ht="36" hidden="false" customHeight="false" outlineLevel="0" collapsed="false">
      <c r="A10" s="83"/>
      <c r="B10" s="396" t="n">
        <f aca="false">B9+1</f>
        <v>3</v>
      </c>
      <c r="C10" s="397" t="s">
        <v>23</v>
      </c>
      <c r="D10" s="398"/>
      <c r="E10" s="397" t="s">
        <v>24</v>
      </c>
      <c r="F10" s="399" t="n">
        <v>14210.16</v>
      </c>
      <c r="G10" s="400" t="n">
        <v>0</v>
      </c>
      <c r="H10" s="401"/>
      <c r="I10" s="402"/>
      <c r="J10" s="399"/>
      <c r="K10" s="400" t="n">
        <v>1776.27</v>
      </c>
      <c r="L10" s="403" t="s">
        <v>309</v>
      </c>
      <c r="M10" s="404" t="s">
        <v>899</v>
      </c>
      <c r="N10" s="405"/>
      <c r="O10" s="406"/>
      <c r="P10" s="126"/>
      <c r="Q10" s="127"/>
      <c r="R10" s="407" t="n">
        <f aca="false">+F10+I10-K10-P10-N10</f>
        <v>12433.89</v>
      </c>
      <c r="S10" s="408" t="n">
        <f aca="false">+G10+H10-J10-Q10</f>
        <v>0</v>
      </c>
      <c r="T10" s="43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</row>
    <row r="11" customFormat="false" ht="36" hidden="false" customHeight="false" outlineLevel="0" collapsed="false">
      <c r="A11" s="83" t="n">
        <v>1551.69</v>
      </c>
      <c r="B11" s="396" t="n">
        <f aca="false">B10+1</f>
        <v>4</v>
      </c>
      <c r="C11" s="397" t="s">
        <v>26</v>
      </c>
      <c r="D11" s="398"/>
      <c r="E11" s="397" t="s">
        <v>27</v>
      </c>
      <c r="F11" s="399" t="n">
        <v>1706.78</v>
      </c>
      <c r="G11" s="400" t="n">
        <v>0</v>
      </c>
      <c r="H11" s="401"/>
      <c r="I11" s="402"/>
      <c r="J11" s="399"/>
      <c r="K11" s="400"/>
      <c r="L11" s="403"/>
      <c r="M11" s="404"/>
      <c r="N11" s="405"/>
      <c r="O11" s="406"/>
      <c r="P11" s="126"/>
      <c r="Q11" s="127"/>
      <c r="R11" s="407" t="n">
        <f aca="false">+F11+I11-K11-P11-N11</f>
        <v>1706.78</v>
      </c>
      <c r="S11" s="408" t="n">
        <f aca="false">+G11+H11-J11-Q11</f>
        <v>0</v>
      </c>
      <c r="T11" s="43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</row>
    <row r="12" customFormat="false" ht="36" hidden="false" customHeight="false" outlineLevel="0" collapsed="false">
      <c r="A12" s="83" t="n">
        <v>744.92</v>
      </c>
      <c r="B12" s="396" t="n">
        <f aca="false">B11+1</f>
        <v>5</v>
      </c>
      <c r="C12" s="397" t="s">
        <v>900</v>
      </c>
      <c r="D12" s="398"/>
      <c r="E12" s="397" t="s">
        <v>30</v>
      </c>
      <c r="F12" s="399" t="n">
        <v>7622.01</v>
      </c>
      <c r="G12" s="400" t="n">
        <v>0</v>
      </c>
      <c r="H12" s="401"/>
      <c r="I12" s="402"/>
      <c r="J12" s="399"/>
      <c r="K12" s="400"/>
      <c r="L12" s="403"/>
      <c r="M12" s="404"/>
      <c r="N12" s="405"/>
      <c r="O12" s="406"/>
      <c r="P12" s="126"/>
      <c r="Q12" s="127"/>
      <c r="R12" s="407" t="n">
        <f aca="false">+F12+I12-K12-P12-N12</f>
        <v>7622.01</v>
      </c>
      <c r="S12" s="408" t="n">
        <f aca="false">+G12+H12-J12-Q12</f>
        <v>0</v>
      </c>
      <c r="T12" s="43"/>
      <c r="U12" s="43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</row>
    <row r="13" customFormat="false" ht="36" hidden="false" customHeight="false" outlineLevel="0" collapsed="false">
      <c r="A13" s="83" t="n">
        <v>855.93</v>
      </c>
      <c r="B13" s="396" t="n">
        <f aca="false">B12+1</f>
        <v>6</v>
      </c>
      <c r="C13" s="397" t="s">
        <v>901</v>
      </c>
      <c r="D13" s="398"/>
      <c r="E13" s="397" t="s">
        <v>34</v>
      </c>
      <c r="F13" s="399" t="n">
        <v>1711.86</v>
      </c>
      <c r="G13" s="400" t="n">
        <v>0</v>
      </c>
      <c r="H13" s="401"/>
      <c r="I13" s="402"/>
      <c r="J13" s="399"/>
      <c r="K13" s="400" t="n">
        <v>855.93</v>
      </c>
      <c r="L13" s="403" t="s">
        <v>85</v>
      </c>
      <c r="M13" s="404" t="s">
        <v>899</v>
      </c>
      <c r="N13" s="405"/>
      <c r="O13" s="406"/>
      <c r="P13" s="126"/>
      <c r="Q13" s="127"/>
      <c r="R13" s="407" t="n">
        <f aca="false">+F13+I13-K13-P13-N13</f>
        <v>855.930000000004</v>
      </c>
      <c r="S13" s="408" t="n">
        <f aca="false">+G13+H13-J13-Q13</f>
        <v>0</v>
      </c>
      <c r="T13" s="43"/>
      <c r="U13" s="43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</row>
    <row r="14" customFormat="false" ht="36" hidden="false" customHeight="false" outlineLevel="0" collapsed="false">
      <c r="A14" s="409" t="n">
        <f aca="false">2433.06/3</f>
        <v>811.02</v>
      </c>
      <c r="B14" s="396" t="n">
        <f aca="false">B13+1</f>
        <v>7</v>
      </c>
      <c r="C14" s="397" t="s">
        <v>39</v>
      </c>
      <c r="D14" s="398"/>
      <c r="E14" s="397" t="s">
        <v>40</v>
      </c>
      <c r="F14" s="399" t="n">
        <v>811.02</v>
      </c>
      <c r="G14" s="400" t="n">
        <v>0</v>
      </c>
      <c r="H14" s="401"/>
      <c r="I14" s="402"/>
      <c r="J14" s="399"/>
      <c r="K14" s="400" t="n">
        <v>811.02</v>
      </c>
      <c r="L14" s="403" t="s">
        <v>85</v>
      </c>
      <c r="M14" s="404" t="s">
        <v>899</v>
      </c>
      <c r="N14" s="405"/>
      <c r="O14" s="406"/>
      <c r="P14" s="126"/>
      <c r="Q14" s="127"/>
      <c r="R14" s="407" t="n">
        <f aca="false">+F14+I14-K14-P14-N14</f>
        <v>0</v>
      </c>
      <c r="S14" s="408" t="n">
        <f aca="false">+G14+H14-J14-Q14</f>
        <v>0</v>
      </c>
      <c r="T14" s="43"/>
      <c r="U14" s="43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customFormat="false" ht="33.75" hidden="false" customHeight="true" outlineLevel="0" collapsed="false">
      <c r="A15" s="409" t="n">
        <f aca="false">1696.62/2</f>
        <v>848.31</v>
      </c>
      <c r="B15" s="396" t="n">
        <f aca="false">B14+1</f>
        <v>8</v>
      </c>
      <c r="C15" s="397" t="s">
        <v>902</v>
      </c>
      <c r="D15" s="398"/>
      <c r="E15" s="397" t="s">
        <v>44</v>
      </c>
      <c r="F15" s="399" t="n">
        <v>7973.75</v>
      </c>
      <c r="G15" s="400" t="n">
        <v>0</v>
      </c>
      <c r="H15" s="401"/>
      <c r="I15" s="402"/>
      <c r="J15" s="399"/>
      <c r="K15" s="400"/>
      <c r="L15" s="403"/>
      <c r="M15" s="404"/>
      <c r="N15" s="405"/>
      <c r="O15" s="406"/>
      <c r="P15" s="126"/>
      <c r="Q15" s="127"/>
      <c r="R15" s="407" t="n">
        <f aca="false">+F15+I15-K15-P15-N15</f>
        <v>7973.75</v>
      </c>
      <c r="S15" s="408" t="n">
        <f aca="false">+G15+H15-J15-Q15</f>
        <v>0</v>
      </c>
      <c r="T15" s="43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customFormat="false" ht="36" hidden="false" customHeight="false" outlineLevel="0" collapsed="false">
      <c r="A16" s="83" t="n">
        <v>1084.75</v>
      </c>
      <c r="B16" s="396" t="n">
        <f aca="false">B15+1</f>
        <v>9</v>
      </c>
      <c r="C16" s="397" t="s">
        <v>903</v>
      </c>
      <c r="D16" s="398"/>
      <c r="E16" s="397" t="s">
        <v>46</v>
      </c>
      <c r="F16" s="399" t="n">
        <v>5749.16</v>
      </c>
      <c r="G16" s="400" t="n">
        <v>0</v>
      </c>
      <c r="H16" s="401"/>
      <c r="I16" s="410"/>
      <c r="J16" s="399"/>
      <c r="K16" s="400" t="n">
        <f aca="false">1084.75+1084.75</f>
        <v>2169.5</v>
      </c>
      <c r="L16" s="403" t="s">
        <v>904</v>
      </c>
      <c r="M16" s="404" t="s">
        <v>905</v>
      </c>
      <c r="N16" s="411"/>
      <c r="O16" s="406"/>
      <c r="P16" s="126"/>
      <c r="Q16" s="127"/>
      <c r="R16" s="407" t="n">
        <f aca="false">+F16+I16-K16-P16-N16</f>
        <v>3579.66</v>
      </c>
      <c r="S16" s="408" t="n">
        <f aca="false">+G16+H16-J16-Q16</f>
        <v>0</v>
      </c>
      <c r="T16" s="43"/>
      <c r="U16" s="48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customFormat="false" ht="36" hidden="false" customHeight="false" outlineLevel="0" collapsed="false">
      <c r="A17" s="83"/>
      <c r="B17" s="396" t="n">
        <f aca="false">B16+1</f>
        <v>10</v>
      </c>
      <c r="C17" s="397" t="s">
        <v>47</v>
      </c>
      <c r="D17" s="398"/>
      <c r="E17" s="397" t="s">
        <v>48</v>
      </c>
      <c r="F17" s="399" t="n">
        <v>8440.64</v>
      </c>
      <c r="G17" s="400" t="n">
        <v>0</v>
      </c>
      <c r="H17" s="401"/>
      <c r="I17" s="402"/>
      <c r="J17" s="399"/>
      <c r="K17" s="400"/>
      <c r="L17" s="403"/>
      <c r="M17" s="404"/>
      <c r="N17" s="405"/>
      <c r="O17" s="406"/>
      <c r="P17" s="126"/>
      <c r="Q17" s="127"/>
      <c r="R17" s="407" t="n">
        <f aca="false">+F17+I17-K17-P17-N17</f>
        <v>8440.64</v>
      </c>
      <c r="S17" s="408" t="n">
        <f aca="false">+G17+H17-J17-Q17</f>
        <v>0</v>
      </c>
      <c r="T17" s="43"/>
      <c r="U17" s="48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customFormat="false" ht="36" hidden="false" customHeight="false" outlineLevel="0" collapsed="false">
      <c r="A18" s="83"/>
      <c r="B18" s="396" t="n">
        <f aca="false">B17+1</f>
        <v>11</v>
      </c>
      <c r="C18" s="397" t="s">
        <v>51</v>
      </c>
      <c r="D18" s="398"/>
      <c r="E18" s="397" t="s">
        <v>52</v>
      </c>
      <c r="F18" s="399" t="n">
        <v>6318.64</v>
      </c>
      <c r="G18" s="400" t="n">
        <v>0</v>
      </c>
      <c r="H18" s="401"/>
      <c r="I18" s="402"/>
      <c r="J18" s="399"/>
      <c r="K18" s="400"/>
      <c r="L18" s="403"/>
      <c r="M18" s="404"/>
      <c r="N18" s="405"/>
      <c r="O18" s="406"/>
      <c r="P18" s="126"/>
      <c r="Q18" s="127"/>
      <c r="R18" s="407" t="n">
        <f aca="false">+F18+I18-K18-P18-N18</f>
        <v>6318.64</v>
      </c>
      <c r="S18" s="408" t="n">
        <f aca="false">+G18+H18-J18-Q18</f>
        <v>0</v>
      </c>
      <c r="T18" s="43"/>
      <c r="U18" s="48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customFormat="false" ht="36" hidden="false" customHeight="false" outlineLevel="0" collapsed="false">
      <c r="A19" s="83"/>
      <c r="B19" s="396" t="n">
        <f aca="false">B18+1</f>
        <v>12</v>
      </c>
      <c r="C19" s="397" t="s">
        <v>53</v>
      </c>
      <c r="D19" s="398"/>
      <c r="E19" s="397" t="s">
        <v>54</v>
      </c>
      <c r="F19" s="399" t="n">
        <v>3355.92</v>
      </c>
      <c r="G19" s="400" t="n">
        <v>0</v>
      </c>
      <c r="H19" s="401"/>
      <c r="I19" s="402"/>
      <c r="J19" s="399"/>
      <c r="K19" s="400"/>
      <c r="L19" s="403"/>
      <c r="M19" s="404"/>
      <c r="N19" s="405"/>
      <c r="O19" s="406"/>
      <c r="P19" s="126"/>
      <c r="Q19" s="127"/>
      <c r="R19" s="407" t="n">
        <f aca="false">+F19+I19-K19-P19-N19</f>
        <v>3355.92</v>
      </c>
      <c r="S19" s="408" t="n">
        <f aca="false">+G19+H19-J19-Q19</f>
        <v>0</v>
      </c>
      <c r="T19" s="43"/>
      <c r="U19" s="48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customFormat="false" ht="36" hidden="false" customHeight="false" outlineLevel="0" collapsed="false">
      <c r="A20" s="83"/>
      <c r="B20" s="396" t="n">
        <f aca="false">B19+1</f>
        <v>13</v>
      </c>
      <c r="C20" s="397" t="s">
        <v>906</v>
      </c>
      <c r="D20" s="398"/>
      <c r="E20" s="397" t="s">
        <v>57</v>
      </c>
      <c r="F20" s="399" t="n">
        <v>7683.85</v>
      </c>
      <c r="G20" s="400" t="n">
        <v>0</v>
      </c>
      <c r="H20" s="401"/>
      <c r="I20" s="410"/>
      <c r="J20" s="399"/>
      <c r="K20" s="400"/>
      <c r="L20" s="403"/>
      <c r="M20" s="412" t="s">
        <v>907</v>
      </c>
      <c r="N20" s="411"/>
      <c r="O20" s="406"/>
      <c r="P20" s="126" t="n">
        <v>852.97</v>
      </c>
      <c r="Q20" s="127"/>
      <c r="R20" s="407" t="n">
        <f aca="false">+F20+I20-K20-P20-N20</f>
        <v>6830.88</v>
      </c>
      <c r="S20" s="408" t="n">
        <f aca="false">+G20+H20-J20-Q20</f>
        <v>0</v>
      </c>
      <c r="T20" s="43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customFormat="false" ht="36" hidden="false" customHeight="false" outlineLevel="0" collapsed="false">
      <c r="A21" s="83"/>
      <c r="B21" s="396" t="n">
        <f aca="false">B20+1</f>
        <v>14</v>
      </c>
      <c r="C21" s="397" t="s">
        <v>59</v>
      </c>
      <c r="D21" s="398"/>
      <c r="E21" s="397" t="s">
        <v>60</v>
      </c>
      <c r="F21" s="407" t="n">
        <v>5041.53</v>
      </c>
      <c r="G21" s="400" t="n">
        <v>0</v>
      </c>
      <c r="H21" s="401"/>
      <c r="I21" s="402"/>
      <c r="J21" s="399"/>
      <c r="K21" s="400" t="n">
        <v>1680.51</v>
      </c>
      <c r="L21" s="403" t="s">
        <v>897</v>
      </c>
      <c r="M21" s="404" t="s">
        <v>899</v>
      </c>
      <c r="N21" s="405"/>
      <c r="O21" s="406"/>
      <c r="P21" s="126"/>
      <c r="Q21" s="127"/>
      <c r="R21" s="407" t="n">
        <f aca="false">+F21+I21-K21-P21-N21</f>
        <v>3361.02</v>
      </c>
      <c r="S21" s="408" t="n">
        <f aca="false">+G21+H21-J21-Q21</f>
        <v>0</v>
      </c>
      <c r="T21" s="43"/>
      <c r="U21" s="43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customFormat="false" ht="36" hidden="false" customHeight="false" outlineLevel="0" collapsed="false">
      <c r="A22" s="83"/>
      <c r="B22" s="396" t="n">
        <f aca="false">B21+1</f>
        <v>15</v>
      </c>
      <c r="C22" s="397" t="s">
        <v>61</v>
      </c>
      <c r="D22" s="398"/>
      <c r="E22" s="397" t="s">
        <v>63</v>
      </c>
      <c r="F22" s="399" t="n">
        <v>-1.18238752122579E-013</v>
      </c>
      <c r="G22" s="400" t="n">
        <v>0</v>
      </c>
      <c r="H22" s="401"/>
      <c r="I22" s="402"/>
      <c r="J22" s="399"/>
      <c r="K22" s="400"/>
      <c r="L22" s="403"/>
      <c r="M22" s="404"/>
      <c r="N22" s="405"/>
      <c r="O22" s="406"/>
      <c r="P22" s="126"/>
      <c r="Q22" s="127"/>
      <c r="R22" s="407" t="n">
        <f aca="false">+F22+I22-K22-P22-N22</f>
        <v>-1.18238752122579E-013</v>
      </c>
      <c r="S22" s="408" t="n">
        <f aca="false">+G22+H22-J22-Q22</f>
        <v>0</v>
      </c>
      <c r="T22" s="43"/>
      <c r="U22" s="43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customFormat="false" ht="36" hidden="false" customHeight="false" outlineLevel="0" collapsed="false">
      <c r="A23" s="83"/>
      <c r="B23" s="396" t="n">
        <f aca="false">B22+1</f>
        <v>16</v>
      </c>
      <c r="C23" s="397" t="s">
        <v>64</v>
      </c>
      <c r="D23" s="398"/>
      <c r="E23" s="397" t="s">
        <v>65</v>
      </c>
      <c r="F23" s="399" t="n">
        <v>6902.55</v>
      </c>
      <c r="G23" s="400" t="n">
        <v>0</v>
      </c>
      <c r="H23" s="401"/>
      <c r="I23" s="402"/>
      <c r="J23" s="399"/>
      <c r="K23" s="400"/>
      <c r="L23" s="403"/>
      <c r="M23" s="404"/>
      <c r="N23" s="405"/>
      <c r="O23" s="406"/>
      <c r="P23" s="126"/>
      <c r="Q23" s="127"/>
      <c r="R23" s="407" t="n">
        <f aca="false">+F23+I23-K23-P23-N23</f>
        <v>6902.55</v>
      </c>
      <c r="S23" s="408" t="n">
        <f aca="false">+G23+H23-J23-Q23</f>
        <v>0</v>
      </c>
      <c r="T23" s="43"/>
      <c r="U23" s="43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customFormat="false" ht="36" hidden="false" customHeight="false" outlineLevel="0" collapsed="false">
      <c r="A24" s="83"/>
      <c r="B24" s="396" t="n">
        <f aca="false">B23+1</f>
        <v>17</v>
      </c>
      <c r="C24" s="397" t="s">
        <v>908</v>
      </c>
      <c r="D24" s="398"/>
      <c r="E24" s="397" t="s">
        <v>69</v>
      </c>
      <c r="F24" s="399" t="n">
        <v>7762.72</v>
      </c>
      <c r="G24" s="400" t="n">
        <v>0</v>
      </c>
      <c r="H24" s="401"/>
      <c r="I24" s="402"/>
      <c r="J24" s="399"/>
      <c r="K24" s="400"/>
      <c r="L24" s="403"/>
      <c r="M24" s="404"/>
      <c r="N24" s="405"/>
      <c r="O24" s="406"/>
      <c r="P24" s="126"/>
      <c r="Q24" s="127"/>
      <c r="R24" s="407" t="n">
        <f aca="false">+F24+I24-K24-P24-N24</f>
        <v>7762.72</v>
      </c>
      <c r="S24" s="408" t="n">
        <f aca="false">+G24+H24-J24-Q24</f>
        <v>0</v>
      </c>
      <c r="T24" s="43"/>
      <c r="U24" s="43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customFormat="false" ht="36" hidden="false" customHeight="false" outlineLevel="0" collapsed="false">
      <c r="A25" s="83"/>
      <c r="B25" s="396" t="n">
        <f aca="false">B24+1</f>
        <v>18</v>
      </c>
      <c r="C25" s="397" t="s">
        <v>909</v>
      </c>
      <c r="D25" s="398"/>
      <c r="E25" s="397" t="s">
        <v>72</v>
      </c>
      <c r="F25" s="399" t="n">
        <v>9023.76</v>
      </c>
      <c r="G25" s="400" t="n">
        <v>0</v>
      </c>
      <c r="H25" s="401"/>
      <c r="I25" s="402"/>
      <c r="J25" s="399"/>
      <c r="K25" s="400"/>
      <c r="L25" s="403"/>
      <c r="M25" s="413"/>
      <c r="N25" s="414"/>
      <c r="O25" s="406"/>
      <c r="P25" s="126"/>
      <c r="Q25" s="127"/>
      <c r="R25" s="407" t="n">
        <f aca="false">+F25+I25-K25-P25-N25</f>
        <v>9023.76</v>
      </c>
      <c r="S25" s="408" t="n">
        <f aca="false">+G25+H25-J25-Q25</f>
        <v>0</v>
      </c>
      <c r="T25" s="43"/>
      <c r="U25" s="43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customFormat="false" ht="36" hidden="false" customHeight="false" outlineLevel="0" collapsed="false">
      <c r="A26" s="409" t="n">
        <f aca="false">7033.9/10</f>
        <v>703.39</v>
      </c>
      <c r="B26" s="396" t="n">
        <f aca="false">B25+1</f>
        <v>19</v>
      </c>
      <c r="C26" s="397" t="s">
        <v>75</v>
      </c>
      <c r="D26" s="398"/>
      <c r="E26" s="397" t="s">
        <v>76</v>
      </c>
      <c r="F26" s="399" t="n">
        <v>5627.12</v>
      </c>
      <c r="G26" s="400" t="n">
        <v>0</v>
      </c>
      <c r="H26" s="401"/>
      <c r="I26" s="402"/>
      <c r="J26" s="399"/>
      <c r="K26" s="400"/>
      <c r="L26" s="403"/>
      <c r="M26" s="412" t="s">
        <v>907</v>
      </c>
      <c r="N26" s="405"/>
      <c r="O26" s="406"/>
      <c r="P26" s="126" t="n">
        <v>703.39</v>
      </c>
      <c r="Q26" s="127"/>
      <c r="R26" s="407" t="n">
        <f aca="false">+F26+I26-K26-P26-N26</f>
        <v>4923.73</v>
      </c>
      <c r="S26" s="408" t="n">
        <f aca="false">+G26+H26-J26-Q26</f>
        <v>0</v>
      </c>
      <c r="T26" s="43"/>
      <c r="U26" s="43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</row>
    <row r="27" customFormat="false" ht="36" hidden="false" customHeight="false" outlineLevel="0" collapsed="false">
      <c r="A27" s="83"/>
      <c r="B27" s="396" t="n">
        <f aca="false">B26+1</f>
        <v>20</v>
      </c>
      <c r="C27" s="397" t="s">
        <v>910</v>
      </c>
      <c r="D27" s="398"/>
      <c r="E27" s="397" t="s">
        <v>78</v>
      </c>
      <c r="F27" s="399" t="n">
        <v>5825.4</v>
      </c>
      <c r="G27" s="400" t="n">
        <v>0</v>
      </c>
      <c r="H27" s="401"/>
      <c r="I27" s="402"/>
      <c r="J27" s="399"/>
      <c r="K27" s="400"/>
      <c r="L27" s="403"/>
      <c r="M27" s="404"/>
      <c r="N27" s="405"/>
      <c r="O27" s="406"/>
      <c r="P27" s="126"/>
      <c r="Q27" s="127"/>
      <c r="R27" s="407" t="n">
        <f aca="false">+F27+I27-K27-P27-N27</f>
        <v>5825.4</v>
      </c>
      <c r="S27" s="408" t="n">
        <v>0</v>
      </c>
      <c r="T27" s="43"/>
      <c r="U27" s="43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</row>
    <row r="28" customFormat="false" ht="36" hidden="false" customHeight="false" outlineLevel="0" collapsed="false">
      <c r="A28" s="83"/>
      <c r="B28" s="396" t="n">
        <f aca="false">B27+1</f>
        <v>21</v>
      </c>
      <c r="C28" s="415" t="s">
        <v>79</v>
      </c>
      <c r="D28" s="416"/>
      <c r="E28" s="397" t="s">
        <v>80</v>
      </c>
      <c r="F28" s="399" t="n">
        <v>456.78</v>
      </c>
      <c r="G28" s="400" t="n">
        <v>0</v>
      </c>
      <c r="H28" s="401"/>
      <c r="I28" s="402"/>
      <c r="J28" s="399"/>
      <c r="K28" s="400"/>
      <c r="L28" s="403"/>
      <c r="M28" s="404"/>
      <c r="N28" s="405"/>
      <c r="O28" s="406"/>
      <c r="P28" s="126"/>
      <c r="Q28" s="127"/>
      <c r="R28" s="407" t="n">
        <f aca="false">+F28+I28-K28-P28-N28</f>
        <v>456.78</v>
      </c>
      <c r="S28" s="408" t="n">
        <f aca="false">+G28+H28-J28-Q28</f>
        <v>0</v>
      </c>
      <c r="T28" s="43"/>
      <c r="U28" s="43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</row>
    <row r="29" customFormat="false" ht="36" hidden="false" customHeight="false" outlineLevel="0" collapsed="false">
      <c r="A29" s="83"/>
      <c r="B29" s="396" t="n">
        <f aca="false">B28+1</f>
        <v>22</v>
      </c>
      <c r="C29" s="415" t="s">
        <v>911</v>
      </c>
      <c r="D29" s="416"/>
      <c r="E29" s="397" t="s">
        <v>80</v>
      </c>
      <c r="F29" s="399" t="n">
        <v>8135.6</v>
      </c>
      <c r="G29" s="400" t="n">
        <v>0</v>
      </c>
      <c r="H29" s="401"/>
      <c r="I29" s="402"/>
      <c r="J29" s="399"/>
      <c r="K29" s="400"/>
      <c r="L29" s="403"/>
      <c r="M29" s="404"/>
      <c r="N29" s="405"/>
      <c r="O29" s="406"/>
      <c r="P29" s="126"/>
      <c r="Q29" s="127"/>
      <c r="R29" s="407" t="n">
        <f aca="false">+F29+I29-K29-P29-N29</f>
        <v>8135.6</v>
      </c>
      <c r="S29" s="408" t="n">
        <f aca="false">+G29+H29-J29-Q29</f>
        <v>0</v>
      </c>
      <c r="T29" s="43"/>
      <c r="U29" s="43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</row>
    <row r="30" customFormat="false" ht="36" hidden="false" customHeight="false" outlineLevel="0" collapsed="false">
      <c r="A30" s="83"/>
      <c r="B30" s="396" t="n">
        <f aca="false">B29+1</f>
        <v>23</v>
      </c>
      <c r="C30" s="397" t="s">
        <v>81</v>
      </c>
      <c r="D30" s="398"/>
      <c r="E30" s="397" t="s">
        <v>82</v>
      </c>
      <c r="F30" s="399" t="n">
        <v>4.54747350886464E-013</v>
      </c>
      <c r="G30" s="400" t="n">
        <v>0</v>
      </c>
      <c r="H30" s="401"/>
      <c r="I30" s="402"/>
      <c r="J30" s="399"/>
      <c r="K30" s="400"/>
      <c r="L30" s="403"/>
      <c r="M30" s="413"/>
      <c r="N30" s="405"/>
      <c r="O30" s="406"/>
      <c r="P30" s="126"/>
      <c r="Q30" s="127"/>
      <c r="R30" s="407" t="n">
        <f aca="false">+F30+I30-K30-P30-N30</f>
        <v>4.54747350886464E-013</v>
      </c>
      <c r="S30" s="408" t="n">
        <f aca="false">+G30+H30-J30-Q30</f>
        <v>0</v>
      </c>
      <c r="T30" s="43"/>
      <c r="U30" s="43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</row>
    <row r="31" customFormat="false" ht="36" hidden="false" customHeight="false" outlineLevel="0" collapsed="false">
      <c r="A31" s="83"/>
      <c r="B31" s="396" t="n">
        <f aca="false">B30+1</f>
        <v>24</v>
      </c>
      <c r="C31" s="397" t="s">
        <v>83</v>
      </c>
      <c r="D31" s="398"/>
      <c r="E31" s="397" t="s">
        <v>84</v>
      </c>
      <c r="F31" s="399" t="n">
        <v>7532.24</v>
      </c>
      <c r="G31" s="400" t="n">
        <v>0</v>
      </c>
      <c r="H31" s="401"/>
      <c r="I31" s="402"/>
      <c r="J31" s="399"/>
      <c r="K31" s="400"/>
      <c r="L31" s="403"/>
      <c r="M31" s="404"/>
      <c r="N31" s="405"/>
      <c r="O31" s="406"/>
      <c r="P31" s="126"/>
      <c r="Q31" s="127"/>
      <c r="R31" s="407" t="n">
        <f aca="false">+F31+I31-K31-P31-N31</f>
        <v>7532.24</v>
      </c>
      <c r="S31" s="408" t="n">
        <f aca="false">+G31+H31-J31-Q31</f>
        <v>0</v>
      </c>
      <c r="T31" s="43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</row>
    <row r="32" customFormat="false" ht="36" hidden="false" customHeight="false" outlineLevel="0" collapsed="false">
      <c r="A32" s="83"/>
      <c r="B32" s="396" t="n">
        <f aca="false">B31+1</f>
        <v>25</v>
      </c>
      <c r="C32" s="397" t="s">
        <v>912</v>
      </c>
      <c r="D32" s="398"/>
      <c r="E32" s="397" t="s">
        <v>88</v>
      </c>
      <c r="F32" s="407" t="n">
        <v>8128.8</v>
      </c>
      <c r="G32" s="400" t="n">
        <v>0</v>
      </c>
      <c r="H32" s="401"/>
      <c r="I32" s="402"/>
      <c r="J32" s="399"/>
      <c r="K32" s="400"/>
      <c r="L32" s="403"/>
      <c r="M32" s="404"/>
      <c r="N32" s="405"/>
      <c r="O32" s="406"/>
      <c r="P32" s="126"/>
      <c r="Q32" s="127"/>
      <c r="R32" s="407" t="n">
        <f aca="false">+F32+I32-K32-P32-N32</f>
        <v>8128.8</v>
      </c>
      <c r="S32" s="408" t="n">
        <f aca="false">+G32+H32-J32-Q32</f>
        <v>0</v>
      </c>
      <c r="T32" s="43"/>
      <c r="U32" s="54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</row>
    <row r="33" s="56" customFormat="true" ht="36" hidden="false" customHeight="false" outlineLevel="0" collapsed="false">
      <c r="A33" s="83"/>
      <c r="B33" s="396" t="n">
        <f aca="false">B32+1</f>
        <v>26</v>
      </c>
      <c r="C33" s="397" t="s">
        <v>913</v>
      </c>
      <c r="D33" s="398"/>
      <c r="E33" s="397" t="s">
        <v>91</v>
      </c>
      <c r="F33" s="399" t="n">
        <v>5762.72</v>
      </c>
      <c r="G33" s="400" t="n">
        <v>0</v>
      </c>
      <c r="H33" s="401"/>
      <c r="I33" s="410"/>
      <c r="J33" s="399"/>
      <c r="K33" s="400"/>
      <c r="L33" s="403"/>
      <c r="M33" s="404"/>
      <c r="N33" s="405"/>
      <c r="O33" s="406"/>
      <c r="P33" s="126"/>
      <c r="Q33" s="127"/>
      <c r="R33" s="407" t="n">
        <f aca="false">+F33+I33-K33-P33-N33</f>
        <v>5762.72</v>
      </c>
      <c r="S33" s="408" t="n">
        <f aca="false">+G33+H33-J33-Q33</f>
        <v>0</v>
      </c>
      <c r="T33" s="43"/>
      <c r="U33" s="43"/>
      <c r="V33" s="35"/>
      <c r="W33" s="35"/>
      <c r="X33" s="3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</row>
    <row r="34" customFormat="false" ht="36" hidden="false" customHeight="false" outlineLevel="0" collapsed="false">
      <c r="A34" s="207"/>
      <c r="B34" s="396" t="n">
        <f aca="false">B33+1</f>
        <v>27</v>
      </c>
      <c r="C34" s="397" t="s">
        <v>914</v>
      </c>
      <c r="D34" s="416"/>
      <c r="E34" s="397" t="s">
        <v>92</v>
      </c>
      <c r="F34" s="399" t="n">
        <v>6559.29</v>
      </c>
      <c r="G34" s="400" t="n">
        <v>0</v>
      </c>
      <c r="H34" s="401"/>
      <c r="I34" s="402"/>
      <c r="J34" s="399"/>
      <c r="K34" s="400" t="n">
        <v>728.81</v>
      </c>
      <c r="L34" s="403" t="s">
        <v>21</v>
      </c>
      <c r="M34" s="404" t="s">
        <v>899</v>
      </c>
      <c r="N34" s="405"/>
      <c r="O34" s="406"/>
      <c r="P34" s="126"/>
      <c r="Q34" s="127"/>
      <c r="R34" s="407" t="n">
        <f aca="false">+F34+I34-K34-P34-N34</f>
        <v>5830.48</v>
      </c>
      <c r="S34" s="408" t="n">
        <f aca="false">+G34+H34-J34-Q34</f>
        <v>0</v>
      </c>
      <c r="T34" s="43"/>
      <c r="U34" s="43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</row>
    <row r="35" customFormat="false" ht="36" hidden="false" customHeight="false" outlineLevel="0" collapsed="false">
      <c r="A35" s="83" t="n">
        <v>683.9</v>
      </c>
      <c r="B35" s="396" t="n">
        <f aca="false">B34+1</f>
        <v>28</v>
      </c>
      <c r="C35" s="397" t="s">
        <v>93</v>
      </c>
      <c r="D35" s="398"/>
      <c r="E35" s="397" t="s">
        <v>94</v>
      </c>
      <c r="F35" s="399" t="n">
        <v>6020.32</v>
      </c>
      <c r="G35" s="400" t="n">
        <v>0</v>
      </c>
      <c r="H35" s="401"/>
      <c r="I35" s="402"/>
      <c r="J35" s="399"/>
      <c r="K35" s="400" t="n">
        <v>752.54</v>
      </c>
      <c r="L35" s="403" t="s">
        <v>85</v>
      </c>
      <c r="M35" s="404" t="s">
        <v>899</v>
      </c>
      <c r="N35" s="405"/>
      <c r="O35" s="406"/>
      <c r="P35" s="126"/>
      <c r="Q35" s="127"/>
      <c r="R35" s="407" t="n">
        <f aca="false">+F35+I35-K35-P35-N35</f>
        <v>5267.78</v>
      </c>
      <c r="S35" s="408" t="n">
        <f aca="false">+G35+H35-J35-Q35</f>
        <v>0</v>
      </c>
      <c r="T35" s="57"/>
      <c r="U35" s="57"/>
      <c r="V35" s="35"/>
      <c r="W35" s="55"/>
      <c r="X35" s="5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</row>
    <row r="36" customFormat="false" ht="36" hidden="false" customHeight="false" outlineLevel="0" collapsed="false">
      <c r="A36" s="83" t="n">
        <f aca="false">3389.8/10</f>
        <v>338.98</v>
      </c>
      <c r="B36" s="396" t="n">
        <f aca="false">B35+1</f>
        <v>29</v>
      </c>
      <c r="C36" s="397" t="s">
        <v>95</v>
      </c>
      <c r="D36" s="398"/>
      <c r="E36" s="397" t="s">
        <v>96</v>
      </c>
      <c r="F36" s="399" t="n">
        <v>2711.84</v>
      </c>
      <c r="G36" s="400" t="n">
        <v>0</v>
      </c>
      <c r="H36" s="401"/>
      <c r="I36" s="402"/>
      <c r="J36" s="399"/>
      <c r="K36" s="400"/>
      <c r="L36" s="403"/>
      <c r="M36" s="412" t="s">
        <v>907</v>
      </c>
      <c r="N36" s="405"/>
      <c r="O36" s="406"/>
      <c r="P36" s="126" t="n">
        <v>338.98</v>
      </c>
      <c r="Q36" s="127"/>
      <c r="R36" s="407" t="n">
        <f aca="false">+F36+I36-K36-P36-N36</f>
        <v>2372.86</v>
      </c>
      <c r="S36" s="408" t="n">
        <f aca="false">+G36+H36-J36-Q36</f>
        <v>0</v>
      </c>
      <c r="T36" s="43"/>
      <c r="U36" s="43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</row>
    <row r="37" customFormat="false" ht="36.95" hidden="false" customHeight="true" outlineLevel="0" collapsed="false">
      <c r="A37" s="83" t="n">
        <v>974.58</v>
      </c>
      <c r="B37" s="396" t="n">
        <f aca="false">B36+1</f>
        <v>30</v>
      </c>
      <c r="C37" s="397" t="s">
        <v>915</v>
      </c>
      <c r="D37" s="398"/>
      <c r="E37" s="397" t="s">
        <v>98</v>
      </c>
      <c r="F37" s="399" t="n">
        <v>7.67386154620908E-013</v>
      </c>
      <c r="G37" s="400" t="n">
        <v>0</v>
      </c>
      <c r="H37" s="401"/>
      <c r="I37" s="402"/>
      <c r="J37" s="399"/>
      <c r="K37" s="400"/>
      <c r="L37" s="403"/>
      <c r="M37" s="404"/>
      <c r="N37" s="405"/>
      <c r="O37" s="406"/>
      <c r="P37" s="126"/>
      <c r="Q37" s="127"/>
      <c r="R37" s="407" t="n">
        <f aca="false">+F37+I37-K37-P37-N37</f>
        <v>7.67386154620908E-013</v>
      </c>
      <c r="S37" s="408" t="n">
        <f aca="false">+G37+H37-J37-Q37</f>
        <v>0</v>
      </c>
      <c r="T37" s="43"/>
      <c r="U37" s="43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</row>
    <row r="38" customFormat="false" ht="36" hidden="false" customHeight="false" outlineLevel="0" collapsed="false">
      <c r="A38" s="83"/>
      <c r="B38" s="396" t="n">
        <f aca="false">B37+1</f>
        <v>31</v>
      </c>
      <c r="C38" s="397" t="s">
        <v>916</v>
      </c>
      <c r="D38" s="417"/>
      <c r="E38" s="397" t="s">
        <v>100</v>
      </c>
      <c r="F38" s="399" t="n">
        <v>0</v>
      </c>
      <c r="G38" s="400" t="n">
        <v>0</v>
      </c>
      <c r="H38" s="401"/>
      <c r="I38" s="402"/>
      <c r="J38" s="399"/>
      <c r="K38" s="400"/>
      <c r="L38" s="403"/>
      <c r="M38" s="418"/>
      <c r="N38" s="419"/>
      <c r="O38" s="420"/>
      <c r="P38" s="126"/>
      <c r="Q38" s="127"/>
      <c r="R38" s="407" t="n">
        <f aca="false">+F38+I38-K38-P38-N38</f>
        <v>0</v>
      </c>
      <c r="S38" s="408" t="n">
        <f aca="false">+G38+H38-J38-Q38</f>
        <v>0</v>
      </c>
      <c r="T38" s="43"/>
      <c r="U38" s="43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</row>
    <row r="39" customFormat="false" ht="36" hidden="false" customHeight="false" outlineLevel="0" collapsed="false">
      <c r="A39" s="83"/>
      <c r="B39" s="396" t="n">
        <f aca="false">B38+1</f>
        <v>32</v>
      </c>
      <c r="C39" s="397" t="s">
        <v>101</v>
      </c>
      <c r="D39" s="416"/>
      <c r="E39" s="397" t="s">
        <v>102</v>
      </c>
      <c r="F39" s="399" t="n">
        <v>7103.65</v>
      </c>
      <c r="G39" s="400" t="n">
        <v>0</v>
      </c>
      <c r="H39" s="401"/>
      <c r="I39" s="402"/>
      <c r="J39" s="399"/>
      <c r="K39" s="400"/>
      <c r="L39" s="403"/>
      <c r="M39" s="404"/>
      <c r="N39" s="405"/>
      <c r="O39" s="406"/>
      <c r="P39" s="126"/>
      <c r="Q39" s="127"/>
      <c r="R39" s="407" t="n">
        <f aca="false">+F39+I39-K39-P39-N39</f>
        <v>7103.65</v>
      </c>
      <c r="S39" s="408" t="n">
        <f aca="false">+G39+H39-J39-Q39</f>
        <v>0</v>
      </c>
      <c r="T39" s="43"/>
      <c r="U39" s="43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</row>
    <row r="40" customFormat="false" ht="36" hidden="false" customHeight="false" outlineLevel="0" collapsed="false">
      <c r="A40" s="83" t="n">
        <f aca="false">1223.72/4</f>
        <v>305.93</v>
      </c>
      <c r="B40" s="396" t="n">
        <f aca="false">B39+1</f>
        <v>33</v>
      </c>
      <c r="C40" s="397" t="s">
        <v>917</v>
      </c>
      <c r="D40" s="398"/>
      <c r="E40" s="397" t="s">
        <v>104</v>
      </c>
      <c r="F40" s="399" t="n">
        <v>2447.44</v>
      </c>
      <c r="G40" s="400" t="n">
        <v>0</v>
      </c>
      <c r="H40" s="401"/>
      <c r="I40" s="402"/>
      <c r="J40" s="399"/>
      <c r="K40" s="400"/>
      <c r="L40" s="403"/>
      <c r="M40" s="412" t="s">
        <v>918</v>
      </c>
      <c r="N40" s="405"/>
      <c r="O40" s="406"/>
      <c r="P40" s="126" t="n">
        <v>305.93</v>
      </c>
      <c r="Q40" s="127"/>
      <c r="R40" s="407" t="n">
        <f aca="false">+F40+I40-K40-P40-N40</f>
        <v>2141.51</v>
      </c>
      <c r="S40" s="408" t="n">
        <f aca="false">+G40+H40-J40-Q40</f>
        <v>0</v>
      </c>
      <c r="T40" s="43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</row>
    <row r="41" customFormat="false" ht="36" hidden="false" customHeight="false" outlineLevel="0" collapsed="false">
      <c r="A41" s="83" t="n">
        <v>980.51</v>
      </c>
      <c r="B41" s="396" t="n">
        <f aca="false">B40+1</f>
        <v>34</v>
      </c>
      <c r="C41" s="397" t="s">
        <v>106</v>
      </c>
      <c r="D41" s="417"/>
      <c r="E41" s="397" t="s">
        <v>107</v>
      </c>
      <c r="F41" s="399" t="n">
        <v>8630.48</v>
      </c>
      <c r="G41" s="400" t="n">
        <v>0</v>
      </c>
      <c r="H41" s="401"/>
      <c r="I41" s="402"/>
      <c r="J41" s="399"/>
      <c r="K41" s="400" t="n">
        <v>1078.81</v>
      </c>
      <c r="L41" s="403" t="s">
        <v>21</v>
      </c>
      <c r="M41" s="404" t="s">
        <v>899</v>
      </c>
      <c r="N41" s="405"/>
      <c r="O41" s="406"/>
      <c r="P41" s="126"/>
      <c r="Q41" s="127"/>
      <c r="R41" s="407" t="n">
        <f aca="false">+F41+I41-K41-P41-N41</f>
        <v>7551.67</v>
      </c>
      <c r="S41" s="408" t="n">
        <f aca="false">+G41+H41-J41-Q41</f>
        <v>0</v>
      </c>
      <c r="T41" s="43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</row>
    <row r="42" customFormat="false" ht="42.75" hidden="false" customHeight="true" outlineLevel="0" collapsed="false">
      <c r="A42" s="83"/>
      <c r="B42" s="396" t="n">
        <f aca="false">B41+1</f>
        <v>35</v>
      </c>
      <c r="C42" s="397" t="s">
        <v>23</v>
      </c>
      <c r="D42" s="398"/>
      <c r="E42" s="397" t="s">
        <v>108</v>
      </c>
      <c r="F42" s="399" t="n">
        <v>0</v>
      </c>
      <c r="G42" s="400" t="n">
        <v>0</v>
      </c>
      <c r="H42" s="401"/>
      <c r="I42" s="402"/>
      <c r="J42" s="399"/>
      <c r="K42" s="400"/>
      <c r="L42" s="403"/>
      <c r="M42" s="404"/>
      <c r="N42" s="405"/>
      <c r="O42" s="406"/>
      <c r="P42" s="126"/>
      <c r="Q42" s="127"/>
      <c r="R42" s="407" t="n">
        <f aca="false">+F42+I42-K42-P42-N42</f>
        <v>0</v>
      </c>
      <c r="S42" s="408" t="n">
        <f aca="false">+G42+H42-J42-Q42</f>
        <v>0</v>
      </c>
      <c r="T42" s="43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</row>
    <row r="43" customFormat="false" ht="36" hidden="false" customHeight="false" outlineLevel="0" collapsed="false">
      <c r="A43" s="83"/>
      <c r="B43" s="396" t="n">
        <f aca="false">B42+1</f>
        <v>36</v>
      </c>
      <c r="C43" s="397" t="s">
        <v>109</v>
      </c>
      <c r="D43" s="398"/>
      <c r="E43" s="397" t="s">
        <v>919</v>
      </c>
      <c r="F43" s="399" t="n">
        <v>2748.23</v>
      </c>
      <c r="G43" s="400" t="n">
        <v>823.69</v>
      </c>
      <c r="H43" s="401"/>
      <c r="I43" s="402"/>
      <c r="J43" s="399"/>
      <c r="K43" s="400"/>
      <c r="L43" s="403"/>
      <c r="M43" s="412" t="s">
        <v>907</v>
      </c>
      <c r="N43" s="405"/>
      <c r="O43" s="406"/>
      <c r="P43" s="421" t="n">
        <v>329.27</v>
      </c>
      <c r="Q43" s="422" t="n">
        <v>101.69</v>
      </c>
      <c r="R43" s="407" t="n">
        <f aca="false">+F43+I43-K43-P43-N43</f>
        <v>2418.96</v>
      </c>
      <c r="S43" s="408" t="n">
        <f aca="false">+G43+H43-J43-Q43</f>
        <v>722</v>
      </c>
      <c r="T43" s="43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</row>
    <row r="44" customFormat="false" ht="36" hidden="false" customHeight="false" outlineLevel="0" collapsed="false">
      <c r="A44" s="83" t="n">
        <v>279.66</v>
      </c>
      <c r="B44" s="396" t="n">
        <f aca="false">B43+1</f>
        <v>37</v>
      </c>
      <c r="C44" s="397" t="s">
        <v>111</v>
      </c>
      <c r="D44" s="398"/>
      <c r="E44" s="397" t="s">
        <v>112</v>
      </c>
      <c r="F44" s="399" t="n">
        <v>2153.41</v>
      </c>
      <c r="G44" s="400" t="n">
        <v>0</v>
      </c>
      <c r="H44" s="401"/>
      <c r="I44" s="402"/>
      <c r="J44" s="399"/>
      <c r="K44" s="400"/>
      <c r="L44" s="403"/>
      <c r="M44" s="404"/>
      <c r="N44" s="405"/>
      <c r="O44" s="406"/>
      <c r="P44" s="126"/>
      <c r="Q44" s="127"/>
      <c r="R44" s="407" t="n">
        <f aca="false">+F44+I44-K44-P44-N44</f>
        <v>2153.41</v>
      </c>
      <c r="S44" s="408" t="n">
        <f aca="false">+G44+H44-J44-Q44</f>
        <v>0</v>
      </c>
      <c r="T44" s="43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</row>
    <row r="45" customFormat="false" ht="36" hidden="false" customHeight="false" outlineLevel="0" collapsed="false">
      <c r="A45" s="83"/>
      <c r="B45" s="396" t="n">
        <f aca="false">B44+1</f>
        <v>38</v>
      </c>
      <c r="C45" s="397"/>
      <c r="D45" s="398"/>
      <c r="E45" s="397" t="s">
        <v>114</v>
      </c>
      <c r="F45" s="399" t="n">
        <v>0</v>
      </c>
      <c r="G45" s="400" t="n">
        <v>0</v>
      </c>
      <c r="H45" s="401"/>
      <c r="I45" s="402"/>
      <c r="J45" s="399"/>
      <c r="K45" s="400"/>
      <c r="L45" s="403"/>
      <c r="M45" s="404"/>
      <c r="N45" s="405"/>
      <c r="O45" s="406"/>
      <c r="P45" s="126"/>
      <c r="Q45" s="127"/>
      <c r="R45" s="407" t="n">
        <f aca="false">+F45+I45-K45-P45-N45</f>
        <v>0</v>
      </c>
      <c r="S45" s="408" t="n">
        <f aca="false">+G45+H45-J45-Q45</f>
        <v>0</v>
      </c>
      <c r="T45" s="43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</row>
    <row r="46" customFormat="false" ht="36" hidden="false" customHeight="false" outlineLevel="0" collapsed="false">
      <c r="A46" s="83" t="n">
        <v>626.27</v>
      </c>
      <c r="B46" s="396" t="n">
        <f aca="false">B45+1</f>
        <v>39</v>
      </c>
      <c r="C46" s="397" t="s">
        <v>920</v>
      </c>
      <c r="D46" s="398"/>
      <c r="E46" s="397" t="s">
        <v>116</v>
      </c>
      <c r="F46" s="399" t="n">
        <v>5511.89</v>
      </c>
      <c r="G46" s="400" t="n">
        <v>0</v>
      </c>
      <c r="H46" s="401"/>
      <c r="I46" s="402"/>
      <c r="J46" s="399"/>
      <c r="K46" s="400" t="n">
        <v>688.98</v>
      </c>
      <c r="L46" s="403" t="s">
        <v>85</v>
      </c>
      <c r="M46" s="404" t="s">
        <v>899</v>
      </c>
      <c r="N46" s="405"/>
      <c r="O46" s="406"/>
      <c r="P46" s="126"/>
      <c r="Q46" s="127"/>
      <c r="R46" s="407" t="n">
        <f aca="false">+F46+I46-K46-P46-N46</f>
        <v>4822.91</v>
      </c>
      <c r="S46" s="408" t="n">
        <f aca="false">+G46+H46-J46-Q46</f>
        <v>0</v>
      </c>
      <c r="T46" s="43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</row>
    <row r="47" customFormat="false" ht="36" hidden="false" customHeight="false" outlineLevel="0" collapsed="false">
      <c r="A47" s="83" t="n">
        <v>771.19</v>
      </c>
      <c r="B47" s="396" t="n">
        <f aca="false">B46+1</f>
        <v>40</v>
      </c>
      <c r="C47" s="397" t="s">
        <v>921</v>
      </c>
      <c r="D47" s="398"/>
      <c r="E47" s="397" t="s">
        <v>118</v>
      </c>
      <c r="F47" s="399" t="n">
        <v>1542.38</v>
      </c>
      <c r="G47" s="400" t="n">
        <v>0</v>
      </c>
      <c r="H47" s="401"/>
      <c r="I47" s="402"/>
      <c r="J47" s="399"/>
      <c r="K47" s="400" t="n">
        <v>771.19</v>
      </c>
      <c r="L47" s="403" t="s">
        <v>113</v>
      </c>
      <c r="M47" s="404" t="s">
        <v>899</v>
      </c>
      <c r="N47" s="414"/>
      <c r="O47" s="406"/>
      <c r="P47" s="126"/>
      <c r="Q47" s="127"/>
      <c r="R47" s="407" t="n">
        <f aca="false">+F47+I47-K47-P47-N47</f>
        <v>771.19</v>
      </c>
      <c r="S47" s="408" t="n">
        <f aca="false">+G47+H47-J47-Q47</f>
        <v>0</v>
      </c>
      <c r="T47" s="43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</row>
    <row r="48" customFormat="false" ht="36" hidden="false" customHeight="false" outlineLevel="0" collapsed="false">
      <c r="A48" s="83" t="n">
        <v>615.25</v>
      </c>
      <c r="B48" s="396" t="n">
        <f aca="false">B47+1</f>
        <v>41</v>
      </c>
      <c r="C48" s="397" t="s">
        <v>120</v>
      </c>
      <c r="D48" s="398"/>
      <c r="E48" s="397" t="s">
        <v>121</v>
      </c>
      <c r="F48" s="399" t="n">
        <v>5416.96</v>
      </c>
      <c r="G48" s="400" t="n">
        <v>0</v>
      </c>
      <c r="H48" s="401"/>
      <c r="I48" s="402"/>
      <c r="J48" s="399"/>
      <c r="K48" s="400" t="n">
        <v>677.12</v>
      </c>
      <c r="L48" s="403" t="s">
        <v>113</v>
      </c>
      <c r="M48" s="404" t="s">
        <v>899</v>
      </c>
      <c r="N48" s="405"/>
      <c r="O48" s="406"/>
      <c r="P48" s="126"/>
      <c r="Q48" s="127"/>
      <c r="R48" s="407" t="n">
        <f aca="false">+F48+I48-K48-P48-N48</f>
        <v>4739.84</v>
      </c>
      <c r="S48" s="408" t="n">
        <f aca="false">+G48+H48-J48-Q48</f>
        <v>0</v>
      </c>
      <c r="T48" s="43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</row>
    <row r="49" customFormat="false" ht="36" hidden="false" customHeight="false" outlineLevel="0" collapsed="false">
      <c r="A49" s="83"/>
      <c r="B49" s="396" t="n">
        <f aca="false">B48+1</f>
        <v>42</v>
      </c>
      <c r="C49" s="397" t="s">
        <v>122</v>
      </c>
      <c r="D49" s="398"/>
      <c r="E49" s="397" t="s">
        <v>123</v>
      </c>
      <c r="F49" s="399" t="n">
        <v>4176.28</v>
      </c>
      <c r="G49" s="400" t="n">
        <v>0</v>
      </c>
      <c r="H49" s="401"/>
      <c r="I49" s="402"/>
      <c r="J49" s="399"/>
      <c r="K49" s="400" t="n">
        <v>1044.07</v>
      </c>
      <c r="L49" s="403" t="s">
        <v>283</v>
      </c>
      <c r="M49" s="404" t="s">
        <v>898</v>
      </c>
      <c r="N49" s="405"/>
      <c r="O49" s="406"/>
      <c r="P49" s="126"/>
      <c r="Q49" s="127"/>
      <c r="R49" s="407" t="n">
        <f aca="false">+F49+I49-K49-P49-N49</f>
        <v>3132.21</v>
      </c>
      <c r="S49" s="408" t="n">
        <f aca="false">+G49+H49-J49-Q49</f>
        <v>0</v>
      </c>
      <c r="T49" s="43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customFormat="false" ht="37.5" hidden="false" customHeight="true" outlineLevel="0" collapsed="false">
      <c r="A50" s="83"/>
      <c r="B50" s="396" t="n">
        <f aca="false">B49+1</f>
        <v>43</v>
      </c>
      <c r="C50" s="397" t="s">
        <v>922</v>
      </c>
      <c r="D50" s="417"/>
      <c r="E50" s="397" t="s">
        <v>126</v>
      </c>
      <c r="F50" s="399" t="n">
        <v>4230.74</v>
      </c>
      <c r="G50" s="400" t="n">
        <v>0</v>
      </c>
      <c r="H50" s="401"/>
      <c r="I50" s="402"/>
      <c r="J50" s="399"/>
      <c r="K50" s="400"/>
      <c r="L50" s="403"/>
      <c r="M50" s="412" t="s">
        <v>907</v>
      </c>
      <c r="N50" s="423"/>
      <c r="O50" s="424"/>
      <c r="P50" s="126" t="n">
        <v>671.19</v>
      </c>
      <c r="Q50" s="127"/>
      <c r="R50" s="407" t="n">
        <f aca="false">+F50+I50-K50-P50-N50</f>
        <v>3559.55</v>
      </c>
      <c r="S50" s="408" t="n">
        <f aca="false">+G50+H50-J50-Q50</f>
        <v>0</v>
      </c>
      <c r="T50" s="43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</row>
    <row r="51" customFormat="false" ht="36" hidden="false" customHeight="false" outlineLevel="0" collapsed="false">
      <c r="A51" s="83" t="n">
        <v>775.42</v>
      </c>
      <c r="B51" s="396" t="n">
        <f aca="false">B50+1</f>
        <v>44</v>
      </c>
      <c r="C51" s="397" t="s">
        <v>127</v>
      </c>
      <c r="D51" s="398"/>
      <c r="E51" s="397" t="s">
        <v>128</v>
      </c>
      <c r="F51" s="399" t="n">
        <v>6827.12</v>
      </c>
      <c r="G51" s="400" t="n">
        <v>0</v>
      </c>
      <c r="H51" s="401"/>
      <c r="I51" s="402"/>
      <c r="J51" s="399"/>
      <c r="K51" s="400" t="n">
        <v>853.39</v>
      </c>
      <c r="L51" s="403" t="s">
        <v>85</v>
      </c>
      <c r="M51" s="404" t="s">
        <v>899</v>
      </c>
      <c r="N51" s="405"/>
      <c r="O51" s="406"/>
      <c r="P51" s="126"/>
      <c r="Q51" s="127"/>
      <c r="R51" s="407" t="n">
        <f aca="false">+F51+I51-K51-P51-N51</f>
        <v>5973.73</v>
      </c>
      <c r="S51" s="408" t="n">
        <f aca="false">+G51+H51-J51-Q51</f>
        <v>0</v>
      </c>
      <c r="T51" s="43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</row>
    <row r="52" customFormat="false" ht="36" hidden="false" customHeight="false" outlineLevel="0" collapsed="false">
      <c r="A52" s="83" t="n">
        <v>931.36</v>
      </c>
      <c r="B52" s="396" t="n">
        <f aca="false">B51+1</f>
        <v>45</v>
      </c>
      <c r="C52" s="397" t="s">
        <v>127</v>
      </c>
      <c r="D52" s="398"/>
      <c r="E52" s="397" t="s">
        <v>129</v>
      </c>
      <c r="F52" s="399" t="n">
        <v>8196.64</v>
      </c>
      <c r="G52" s="400" t="n">
        <v>0</v>
      </c>
      <c r="H52" s="401"/>
      <c r="I52" s="402"/>
      <c r="J52" s="399"/>
      <c r="K52" s="400" t="n">
        <v>1024.58</v>
      </c>
      <c r="L52" s="403" t="s">
        <v>897</v>
      </c>
      <c r="M52" s="404" t="s">
        <v>899</v>
      </c>
      <c r="N52" s="405"/>
      <c r="O52" s="406"/>
      <c r="P52" s="126"/>
      <c r="Q52" s="127"/>
      <c r="R52" s="407" t="n">
        <f aca="false">+F52+I52-K52-P52-N52</f>
        <v>7172.06</v>
      </c>
      <c r="S52" s="408" t="n">
        <f aca="false">+G52+H52-J52-Q52</f>
        <v>0</v>
      </c>
      <c r="T52" s="43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</row>
    <row r="53" customFormat="false" ht="36" hidden="false" customHeight="false" outlineLevel="0" collapsed="false">
      <c r="A53" s="83"/>
      <c r="B53" s="396" t="n">
        <f aca="false">B52+1</f>
        <v>46</v>
      </c>
      <c r="C53" s="397" t="s">
        <v>130</v>
      </c>
      <c r="D53" s="398"/>
      <c r="E53" s="397" t="s">
        <v>131</v>
      </c>
      <c r="F53" s="399" t="n">
        <v>7945.76</v>
      </c>
      <c r="G53" s="400" t="n">
        <v>0</v>
      </c>
      <c r="H53" s="401"/>
      <c r="I53" s="402"/>
      <c r="J53" s="399"/>
      <c r="K53" s="400" t="n">
        <v>993.22</v>
      </c>
      <c r="L53" s="403" t="s">
        <v>113</v>
      </c>
      <c r="M53" s="404" t="s">
        <v>899</v>
      </c>
      <c r="N53" s="405"/>
      <c r="O53" s="406"/>
      <c r="P53" s="126"/>
      <c r="Q53" s="127"/>
      <c r="R53" s="407" t="n">
        <f aca="false">+F53+I53-K53-P53-N53</f>
        <v>6952.54</v>
      </c>
      <c r="S53" s="408" t="n">
        <f aca="false">+G53+H53-J53-Q53</f>
        <v>0</v>
      </c>
      <c r="T53" s="43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</row>
    <row r="54" customFormat="false" ht="36" hidden="false" customHeight="false" outlineLevel="0" collapsed="false">
      <c r="A54" s="83" t="n">
        <v>620.34</v>
      </c>
      <c r="B54" s="396" t="n">
        <f aca="false">B53+1</f>
        <v>47</v>
      </c>
      <c r="C54" s="397" t="s">
        <v>132</v>
      </c>
      <c r="D54" s="398"/>
      <c r="E54" s="397" t="s">
        <v>133</v>
      </c>
      <c r="F54" s="399" t="n">
        <v>5457.6</v>
      </c>
      <c r="G54" s="400" t="n">
        <v>0</v>
      </c>
      <c r="H54" s="401"/>
      <c r="I54" s="402"/>
      <c r="J54" s="399"/>
      <c r="K54" s="400" t="n">
        <v>682.2</v>
      </c>
      <c r="L54" s="403" t="s">
        <v>85</v>
      </c>
      <c r="M54" s="404" t="s">
        <v>899</v>
      </c>
      <c r="N54" s="405"/>
      <c r="O54" s="406"/>
      <c r="P54" s="126"/>
      <c r="Q54" s="127"/>
      <c r="R54" s="407" t="n">
        <f aca="false">+F54+I54-K54-P54-N54</f>
        <v>4775.4</v>
      </c>
      <c r="S54" s="408" t="n">
        <f aca="false">+G54+H54-J54-Q54</f>
        <v>0</v>
      </c>
      <c r="T54" s="43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</row>
    <row r="55" customFormat="false" ht="36" hidden="false" customHeight="false" outlineLevel="0" collapsed="false">
      <c r="A55" s="83"/>
      <c r="B55" s="396" t="n">
        <f aca="false">B54+1</f>
        <v>48</v>
      </c>
      <c r="C55" s="397" t="s">
        <v>130</v>
      </c>
      <c r="D55" s="398"/>
      <c r="E55" s="397" t="s">
        <v>134</v>
      </c>
      <c r="F55" s="407" t="n">
        <v>4576.26</v>
      </c>
      <c r="G55" s="400" t="n">
        <v>0</v>
      </c>
      <c r="H55" s="401"/>
      <c r="I55" s="402"/>
      <c r="J55" s="399"/>
      <c r="K55" s="400" t="n">
        <v>762.71</v>
      </c>
      <c r="L55" s="403" t="s">
        <v>21</v>
      </c>
      <c r="M55" s="404" t="s">
        <v>899</v>
      </c>
      <c r="N55" s="405"/>
      <c r="O55" s="406"/>
      <c r="P55" s="126"/>
      <c r="Q55" s="127"/>
      <c r="R55" s="407" t="n">
        <f aca="false">+F55+I55-K55-P55-N55</f>
        <v>3813.55</v>
      </c>
      <c r="S55" s="408" t="n">
        <f aca="false">+G55+H55-J55-Q55</f>
        <v>0</v>
      </c>
      <c r="T55" s="43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</row>
    <row r="56" customFormat="false" ht="36" hidden="false" customHeight="false" outlineLevel="0" collapsed="false">
      <c r="A56" s="83"/>
      <c r="B56" s="396" t="n">
        <f aca="false">B55+1</f>
        <v>49</v>
      </c>
      <c r="C56" s="397"/>
      <c r="D56" s="398"/>
      <c r="E56" s="397" t="s">
        <v>135</v>
      </c>
      <c r="F56" s="399" t="n">
        <v>0</v>
      </c>
      <c r="G56" s="400" t="n">
        <v>0</v>
      </c>
      <c r="H56" s="401"/>
      <c r="I56" s="402"/>
      <c r="J56" s="399"/>
      <c r="K56" s="400"/>
      <c r="L56" s="403"/>
      <c r="M56" s="404"/>
      <c r="N56" s="405"/>
      <c r="O56" s="406"/>
      <c r="P56" s="126"/>
      <c r="Q56" s="127"/>
      <c r="R56" s="407" t="n">
        <f aca="false">+F56+I56-K56-P56-N56</f>
        <v>0</v>
      </c>
      <c r="S56" s="408" t="n">
        <f aca="false">+G56+H56-J56-Q56</f>
        <v>0</v>
      </c>
      <c r="T56" s="43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</row>
    <row r="57" customFormat="false" ht="36" hidden="false" customHeight="false" outlineLevel="0" collapsed="false">
      <c r="A57" s="83"/>
      <c r="B57" s="396" t="n">
        <f aca="false">B56+1</f>
        <v>50</v>
      </c>
      <c r="C57" s="397" t="s">
        <v>136</v>
      </c>
      <c r="D57" s="398"/>
      <c r="E57" s="397" t="s">
        <v>137</v>
      </c>
      <c r="F57" s="399" t="n">
        <v>6230.48</v>
      </c>
      <c r="G57" s="400" t="n">
        <v>0</v>
      </c>
      <c r="H57" s="401"/>
      <c r="I57" s="402"/>
      <c r="J57" s="399"/>
      <c r="K57" s="400" t="n">
        <v>778.81</v>
      </c>
      <c r="L57" s="403" t="s">
        <v>85</v>
      </c>
      <c r="M57" s="404" t="s">
        <v>899</v>
      </c>
      <c r="N57" s="405"/>
      <c r="O57" s="406"/>
      <c r="P57" s="126"/>
      <c r="Q57" s="127"/>
      <c r="R57" s="407" t="n">
        <f aca="false">+F57+I57-K57-P57-N57</f>
        <v>5451.67</v>
      </c>
      <c r="S57" s="408" t="n">
        <f aca="false">+G57+H57-J57-Q57</f>
        <v>0</v>
      </c>
      <c r="T57" s="43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</row>
    <row r="58" customFormat="false" ht="36" hidden="false" customHeight="false" outlineLevel="0" collapsed="false">
      <c r="A58" s="83"/>
      <c r="B58" s="396" t="n">
        <f aca="false">B57+1</f>
        <v>51</v>
      </c>
      <c r="C58" s="397" t="s">
        <v>923</v>
      </c>
      <c r="D58" s="398"/>
      <c r="E58" s="397" t="s">
        <v>141</v>
      </c>
      <c r="F58" s="399" t="n">
        <v>5762.72</v>
      </c>
      <c r="G58" s="400" t="n">
        <v>0</v>
      </c>
      <c r="H58" s="401"/>
      <c r="I58" s="402"/>
      <c r="J58" s="399"/>
      <c r="K58" s="400"/>
      <c r="L58" s="403"/>
      <c r="M58" s="412" t="s">
        <v>907</v>
      </c>
      <c r="N58" s="405"/>
      <c r="O58" s="406"/>
      <c r="P58" s="126" t="n">
        <v>720.34</v>
      </c>
      <c r="Q58" s="127"/>
      <c r="R58" s="407" t="n">
        <f aca="false">+F58+I58-K58-P58-N58</f>
        <v>5042.38</v>
      </c>
      <c r="S58" s="408" t="n">
        <f aca="false">+G58+H58-J58-Q58</f>
        <v>0</v>
      </c>
      <c r="T58" s="43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</row>
    <row r="59" customFormat="false" ht="36" hidden="false" customHeight="false" outlineLevel="0" collapsed="false">
      <c r="A59" s="83"/>
      <c r="B59" s="396" t="n">
        <f aca="false">B58+1</f>
        <v>52</v>
      </c>
      <c r="C59" s="397" t="s">
        <v>142</v>
      </c>
      <c r="D59" s="398"/>
      <c r="E59" s="397" t="s">
        <v>143</v>
      </c>
      <c r="F59" s="399" t="n">
        <v>1720.34</v>
      </c>
      <c r="G59" s="400" t="n">
        <v>0</v>
      </c>
      <c r="H59" s="401"/>
      <c r="I59" s="402"/>
      <c r="J59" s="399"/>
      <c r="K59" s="400"/>
      <c r="L59" s="403"/>
      <c r="M59" s="404"/>
      <c r="N59" s="405"/>
      <c r="O59" s="406"/>
      <c r="P59" s="126"/>
      <c r="Q59" s="127"/>
      <c r="R59" s="407" t="n">
        <f aca="false">+F59+I59-K59-P59-N59</f>
        <v>1720.34</v>
      </c>
      <c r="S59" s="408" t="n">
        <f aca="false">+G59+H59-J59-Q59</f>
        <v>0</v>
      </c>
      <c r="T59" s="43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customFormat="false" ht="36" hidden="false" customHeight="false" outlineLevel="0" collapsed="false">
      <c r="A60" s="83"/>
      <c r="B60" s="396" t="n">
        <f aca="false">B59+1</f>
        <v>53</v>
      </c>
      <c r="C60" s="397" t="s">
        <v>145</v>
      </c>
      <c r="D60" s="398"/>
      <c r="E60" s="397" t="s">
        <v>146</v>
      </c>
      <c r="F60" s="399" t="n">
        <v>6318.64</v>
      </c>
      <c r="G60" s="400" t="n">
        <v>0</v>
      </c>
      <c r="H60" s="401"/>
      <c r="I60" s="402"/>
      <c r="J60" s="399"/>
      <c r="K60" s="400" t="n">
        <v>789.83</v>
      </c>
      <c r="L60" s="403" t="s">
        <v>897</v>
      </c>
      <c r="M60" s="404" t="s">
        <v>899</v>
      </c>
      <c r="N60" s="405"/>
      <c r="O60" s="406"/>
      <c r="P60" s="126"/>
      <c r="Q60" s="127"/>
      <c r="R60" s="407" t="n">
        <f aca="false">+F60+I60-K60-P60-N60</f>
        <v>5528.81</v>
      </c>
      <c r="S60" s="408" t="n">
        <f aca="false">+G60+H60-J60-Q60</f>
        <v>0</v>
      </c>
      <c r="T60" s="4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customFormat="false" ht="36" hidden="false" customHeight="false" outlineLevel="0" collapsed="false">
      <c r="A61" s="83" t="n">
        <v>721.19</v>
      </c>
      <c r="B61" s="396" t="n">
        <f aca="false">B60+1</f>
        <v>54</v>
      </c>
      <c r="C61" s="397" t="s">
        <v>924</v>
      </c>
      <c r="D61" s="398"/>
      <c r="E61" s="397" t="s">
        <v>148</v>
      </c>
      <c r="F61" s="399" t="n">
        <v>-9.9475983006414E-013</v>
      </c>
      <c r="G61" s="400" t="n">
        <v>0</v>
      </c>
      <c r="H61" s="401"/>
      <c r="I61" s="402"/>
      <c r="J61" s="399"/>
      <c r="K61" s="400"/>
      <c r="L61" s="403"/>
      <c r="M61" s="404"/>
      <c r="N61" s="405"/>
      <c r="O61" s="406"/>
      <c r="P61" s="126"/>
      <c r="Q61" s="127"/>
      <c r="R61" s="407" t="n">
        <f aca="false">+F61+I61-K61-P61-N61</f>
        <v>-9.9475983006414E-013</v>
      </c>
      <c r="S61" s="408" t="n">
        <f aca="false">+G61+H61-J61-Q61</f>
        <v>0</v>
      </c>
      <c r="T61" s="43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customFormat="false" ht="36" hidden="false" customHeight="false" outlineLevel="0" collapsed="false">
      <c r="A62" s="83" t="n">
        <v>535.59</v>
      </c>
      <c r="B62" s="396" t="n">
        <f aca="false">B61+1</f>
        <v>55</v>
      </c>
      <c r="C62" s="397" t="s">
        <v>149</v>
      </c>
      <c r="D62" s="398"/>
      <c r="E62" s="397" t="s">
        <v>150</v>
      </c>
      <c r="F62" s="399" t="n">
        <v>4528.8</v>
      </c>
      <c r="G62" s="400" t="n">
        <v>0</v>
      </c>
      <c r="H62" s="401"/>
      <c r="I62" s="402"/>
      <c r="J62" s="399"/>
      <c r="K62" s="400" t="n">
        <f aca="false">54.24+562.71</f>
        <v>616.95</v>
      </c>
      <c r="L62" s="403" t="s">
        <v>925</v>
      </c>
      <c r="M62" s="404" t="s">
        <v>926</v>
      </c>
      <c r="N62" s="405"/>
      <c r="O62" s="406"/>
      <c r="P62" s="126"/>
      <c r="Q62" s="127"/>
      <c r="R62" s="407" t="n">
        <f aca="false">+F62+I62-K62-P62-N62</f>
        <v>3911.85</v>
      </c>
      <c r="S62" s="408" t="n">
        <f aca="false">+G62+H62-J62-Q62</f>
        <v>0</v>
      </c>
      <c r="T62" s="43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customFormat="false" ht="36" hidden="false" customHeight="false" outlineLevel="0" collapsed="false">
      <c r="A63" s="83"/>
      <c r="B63" s="396" t="n">
        <f aca="false">B62+1</f>
        <v>56</v>
      </c>
      <c r="C63" s="397" t="s">
        <v>927</v>
      </c>
      <c r="D63" s="398"/>
      <c r="E63" s="397" t="s">
        <v>152</v>
      </c>
      <c r="F63" s="399" t="n">
        <v>7457.59999999999</v>
      </c>
      <c r="G63" s="400" t="n">
        <v>0</v>
      </c>
      <c r="H63" s="401"/>
      <c r="I63" s="402"/>
      <c r="J63" s="399"/>
      <c r="K63" s="400"/>
      <c r="L63" s="403"/>
      <c r="M63" s="412" t="s">
        <v>907</v>
      </c>
      <c r="N63" s="405"/>
      <c r="O63" s="406"/>
      <c r="P63" s="126" t="n">
        <v>932.2</v>
      </c>
      <c r="Q63" s="127"/>
      <c r="R63" s="407" t="n">
        <f aca="false">+F63+I63-K63-P63-N63</f>
        <v>6525.39999999999</v>
      </c>
      <c r="S63" s="408" t="n">
        <f aca="false">+G63+H63-J63-Q63</f>
        <v>0</v>
      </c>
      <c r="T63" s="43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customFormat="false" ht="36" hidden="false" customHeight="false" outlineLevel="0" collapsed="false">
      <c r="A64" s="83"/>
      <c r="B64" s="396" t="n">
        <f aca="false">B63+1</f>
        <v>57</v>
      </c>
      <c r="C64" s="397" t="s">
        <v>153</v>
      </c>
      <c r="D64" s="398"/>
      <c r="E64" s="397" t="s">
        <v>154</v>
      </c>
      <c r="F64" s="399" t="n">
        <v>1393.22</v>
      </c>
      <c r="G64" s="400" t="n">
        <v>0</v>
      </c>
      <c r="H64" s="401"/>
      <c r="I64" s="402"/>
      <c r="J64" s="399"/>
      <c r="K64" s="400"/>
      <c r="L64" s="403"/>
      <c r="M64" s="404"/>
      <c r="N64" s="405"/>
      <c r="O64" s="406"/>
      <c r="P64" s="126"/>
      <c r="Q64" s="127"/>
      <c r="R64" s="407" t="n">
        <f aca="false">+F64+I64-K64-P64-N64</f>
        <v>1393.22</v>
      </c>
      <c r="S64" s="408" t="n">
        <f aca="false">+G64+H64-J64-Q64</f>
        <v>0</v>
      </c>
      <c r="T64" s="43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customFormat="false" ht="36" hidden="false" customHeight="false" outlineLevel="0" collapsed="false">
      <c r="A65" s="83"/>
      <c r="B65" s="396" t="n">
        <f aca="false">B64+1</f>
        <v>58</v>
      </c>
      <c r="C65" s="397" t="s">
        <v>156</v>
      </c>
      <c r="D65" s="398"/>
      <c r="E65" s="397" t="s">
        <v>157</v>
      </c>
      <c r="F65" s="399" t="n">
        <v>5572.83</v>
      </c>
      <c r="G65" s="400" t="n">
        <v>0</v>
      </c>
      <c r="H65" s="401"/>
      <c r="I65" s="402"/>
      <c r="J65" s="399"/>
      <c r="K65" s="400" t="n">
        <v>696.61</v>
      </c>
      <c r="L65" s="403" t="s">
        <v>113</v>
      </c>
      <c r="M65" s="404" t="s">
        <v>899</v>
      </c>
      <c r="N65" s="405"/>
      <c r="O65" s="406"/>
      <c r="P65" s="126"/>
      <c r="Q65" s="127"/>
      <c r="R65" s="407" t="n">
        <f aca="false">+F65+I65-K65-P65-N65</f>
        <v>4876.22</v>
      </c>
      <c r="S65" s="408" t="n">
        <f aca="false">+G65+H65-J65-Q65</f>
        <v>0</v>
      </c>
      <c r="T65" s="43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customFormat="false" ht="36" hidden="false" customHeight="false" outlineLevel="0" collapsed="false">
      <c r="A66" s="83"/>
      <c r="B66" s="396" t="n">
        <f aca="false">B65+1</f>
        <v>59</v>
      </c>
      <c r="C66" s="397" t="s">
        <v>928</v>
      </c>
      <c r="D66" s="398"/>
      <c r="E66" s="397" t="s">
        <v>159</v>
      </c>
      <c r="F66" s="399" t="n">
        <v>1488.98</v>
      </c>
      <c r="G66" s="400" t="n">
        <v>0</v>
      </c>
      <c r="H66" s="401"/>
      <c r="I66" s="402"/>
      <c r="J66" s="399"/>
      <c r="K66" s="400" t="n">
        <v>1488.98</v>
      </c>
      <c r="L66" s="403" t="s">
        <v>897</v>
      </c>
      <c r="M66" s="404" t="s">
        <v>899</v>
      </c>
      <c r="N66" s="405"/>
      <c r="O66" s="406"/>
      <c r="P66" s="126"/>
      <c r="Q66" s="127"/>
      <c r="R66" s="407" t="n">
        <f aca="false">+F66+I66-K66-P66-N66</f>
        <v>0</v>
      </c>
      <c r="S66" s="408" t="n">
        <f aca="false">+G66+H66-J66-Q66</f>
        <v>0</v>
      </c>
      <c r="T66" s="43"/>
      <c r="U66" s="35" t="n">
        <v>384659.38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customFormat="false" ht="36" hidden="false" customHeight="false" outlineLevel="0" collapsed="false">
      <c r="A67" s="83" t="n">
        <v>1278.81</v>
      </c>
      <c r="B67" s="396" t="n">
        <f aca="false">B66+1</f>
        <v>60</v>
      </c>
      <c r="C67" s="397" t="s">
        <v>929</v>
      </c>
      <c r="D67" s="398"/>
      <c r="E67" s="397" t="s">
        <v>161</v>
      </c>
      <c r="F67" s="399" t="n">
        <v>5627.12</v>
      </c>
      <c r="G67" s="400" t="n">
        <v>0</v>
      </c>
      <c r="H67" s="401"/>
      <c r="I67" s="402"/>
      <c r="J67" s="399"/>
      <c r="K67" s="400"/>
      <c r="L67" s="403"/>
      <c r="M67" s="404"/>
      <c r="N67" s="405"/>
      <c r="O67" s="406"/>
      <c r="P67" s="126"/>
      <c r="Q67" s="127"/>
      <c r="R67" s="407" t="n">
        <f aca="false">+F67+I67-K67-P67-N67</f>
        <v>5627.12</v>
      </c>
      <c r="S67" s="408" t="n">
        <f aca="false">+G67+H67-J67-Q67</f>
        <v>0</v>
      </c>
      <c r="T67" s="43"/>
      <c r="U67" s="35" t="e">
        <f aca="false">+#REF!+U66</f>
        <v>#REF!</v>
      </c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customFormat="false" ht="36" hidden="false" customHeight="false" outlineLevel="0" collapsed="false">
      <c r="A68" s="83"/>
      <c r="B68" s="396" t="n">
        <f aca="false">B67+1</f>
        <v>61</v>
      </c>
      <c r="C68" s="397" t="s">
        <v>930</v>
      </c>
      <c r="D68" s="398"/>
      <c r="E68" s="397" t="s">
        <v>163</v>
      </c>
      <c r="F68" s="399" t="n">
        <v>12183.04</v>
      </c>
      <c r="G68" s="400" t="n">
        <v>0</v>
      </c>
      <c r="H68" s="401"/>
      <c r="I68" s="402"/>
      <c r="J68" s="399"/>
      <c r="K68" s="400" t="n">
        <v>1522.88</v>
      </c>
      <c r="L68" s="403" t="s">
        <v>897</v>
      </c>
      <c r="M68" s="404" t="s">
        <v>899</v>
      </c>
      <c r="N68" s="405"/>
      <c r="O68" s="406"/>
      <c r="P68" s="126"/>
      <c r="Q68" s="127"/>
      <c r="R68" s="407" t="n">
        <f aca="false">+F68+I68-K68-P68-N68</f>
        <v>10660.16</v>
      </c>
      <c r="S68" s="408" t="n">
        <f aca="false">+G68+H68-J68-Q68</f>
        <v>0</v>
      </c>
      <c r="T68" s="43"/>
      <c r="U68" s="35" t="n">
        <v>3.06</v>
      </c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customFormat="false" ht="36" hidden="false" customHeight="false" outlineLevel="0" collapsed="false">
      <c r="A69" s="83" t="n">
        <v>1626.27</v>
      </c>
      <c r="B69" s="396" t="n">
        <f aca="false">B68+1</f>
        <v>62</v>
      </c>
      <c r="C69" s="397" t="s">
        <v>931</v>
      </c>
      <c r="D69" s="398"/>
      <c r="E69" s="397" t="s">
        <v>165</v>
      </c>
      <c r="F69" s="399" t="n">
        <v>14311.84</v>
      </c>
      <c r="G69" s="400" t="n">
        <v>0</v>
      </c>
      <c r="H69" s="401"/>
      <c r="I69" s="402"/>
      <c r="J69" s="399"/>
      <c r="K69" s="400" t="n">
        <v>1788.98</v>
      </c>
      <c r="L69" s="403" t="s">
        <v>21</v>
      </c>
      <c r="M69" s="404" t="s">
        <v>899</v>
      </c>
      <c r="N69" s="405"/>
      <c r="O69" s="406"/>
      <c r="P69" s="126"/>
      <c r="Q69" s="127"/>
      <c r="R69" s="407" t="n">
        <f aca="false">+F69+I69-K69-P69-N69</f>
        <v>12522.86</v>
      </c>
      <c r="S69" s="408" t="n">
        <f aca="false">+G69+H69-J69-Q69</f>
        <v>0</v>
      </c>
      <c r="T69" s="43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customFormat="false" ht="36" hidden="false" customHeight="false" outlineLevel="0" collapsed="false">
      <c r="A70" s="83"/>
      <c r="B70" s="396" t="n">
        <f aca="false">B69+1</f>
        <v>63</v>
      </c>
      <c r="C70" s="397" t="s">
        <v>932</v>
      </c>
      <c r="D70" s="398"/>
      <c r="E70" s="397" t="s">
        <v>167</v>
      </c>
      <c r="F70" s="399" t="n">
        <v>2069.5</v>
      </c>
      <c r="G70" s="400" t="n">
        <v>0</v>
      </c>
      <c r="H70" s="401"/>
      <c r="I70" s="402"/>
      <c r="J70" s="399"/>
      <c r="K70" s="400"/>
      <c r="L70" s="403"/>
      <c r="M70" s="404"/>
      <c r="N70" s="405"/>
      <c r="O70" s="406"/>
      <c r="P70" s="126"/>
      <c r="Q70" s="127"/>
      <c r="R70" s="407" t="n">
        <f aca="false">+F70+I70-K70-P70-N70</f>
        <v>2069.5</v>
      </c>
      <c r="S70" s="408" t="n">
        <f aca="false">+G70+H70-J70-Q70</f>
        <v>0</v>
      </c>
      <c r="T70" s="43"/>
      <c r="U70" s="69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customFormat="false" ht="36" hidden="false" customHeight="false" outlineLevel="0" collapsed="false">
      <c r="A71" s="83"/>
      <c r="B71" s="396" t="n">
        <f aca="false">B70+1</f>
        <v>64</v>
      </c>
      <c r="C71" s="397" t="s">
        <v>933</v>
      </c>
      <c r="D71" s="398"/>
      <c r="E71" s="397" t="s">
        <v>171</v>
      </c>
      <c r="F71" s="399" t="n">
        <v>4474.56</v>
      </c>
      <c r="G71" s="400" t="n">
        <v>0</v>
      </c>
      <c r="H71" s="401"/>
      <c r="I71" s="402"/>
      <c r="J71" s="399"/>
      <c r="K71" s="400"/>
      <c r="L71" s="403"/>
      <c r="M71" s="412" t="s">
        <v>907</v>
      </c>
      <c r="N71" s="405"/>
      <c r="O71" s="406"/>
      <c r="P71" s="126" t="n">
        <v>559.32</v>
      </c>
      <c r="Q71" s="127"/>
      <c r="R71" s="407" t="n">
        <f aca="false">+F71+I71-K71-P71-N71</f>
        <v>3915.24</v>
      </c>
      <c r="S71" s="408" t="n">
        <f aca="false">+G71+H71-J71-Q71</f>
        <v>0</v>
      </c>
      <c r="T71" s="43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customFormat="false" ht="36" hidden="false" customHeight="false" outlineLevel="0" collapsed="false">
      <c r="A72" s="83"/>
      <c r="B72" s="396" t="n">
        <f aca="false">B71+1</f>
        <v>65</v>
      </c>
      <c r="C72" s="397" t="s">
        <v>172</v>
      </c>
      <c r="D72" s="398"/>
      <c r="E72" s="397" t="s">
        <v>173</v>
      </c>
      <c r="F72" s="399" t="n">
        <v>-2.62012633811537E-014</v>
      </c>
      <c r="G72" s="400" t="n">
        <v>-2.1316282072803E-014</v>
      </c>
      <c r="H72" s="401"/>
      <c r="I72" s="402"/>
      <c r="J72" s="399"/>
      <c r="K72" s="408"/>
      <c r="L72" s="403"/>
      <c r="M72" s="404"/>
      <c r="N72" s="405"/>
      <c r="O72" s="406"/>
      <c r="P72" s="126"/>
      <c r="Q72" s="127"/>
      <c r="R72" s="407" t="n">
        <f aca="false">+F72+I72-K72-P72-N72</f>
        <v>-2.62012633811537E-014</v>
      </c>
      <c r="S72" s="408" t="n">
        <f aca="false">+G72+H72-J72-Q72</f>
        <v>-2.1316282072803E-014</v>
      </c>
      <c r="T72" s="43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customFormat="false" ht="36" hidden="false" customHeight="false" outlineLevel="0" collapsed="false">
      <c r="A73" s="83"/>
      <c r="B73" s="396" t="n">
        <f aca="false">B72+1</f>
        <v>66</v>
      </c>
      <c r="C73" s="397" t="s">
        <v>934</v>
      </c>
      <c r="D73" s="398"/>
      <c r="E73" s="397" t="s">
        <v>176</v>
      </c>
      <c r="F73" s="399" t="n">
        <v>6203.4</v>
      </c>
      <c r="G73" s="400" t="n">
        <v>0</v>
      </c>
      <c r="H73" s="401"/>
      <c r="I73" s="402"/>
      <c r="J73" s="399"/>
      <c r="K73" s="400"/>
      <c r="L73" s="403"/>
      <c r="M73" s="404"/>
      <c r="N73" s="405"/>
      <c r="O73" s="406"/>
      <c r="P73" s="126"/>
      <c r="Q73" s="127"/>
      <c r="R73" s="407" t="n">
        <f aca="false">+F73+I73-K73-P73-N73</f>
        <v>6203.4</v>
      </c>
      <c r="S73" s="408" t="n">
        <f aca="false">+G73+H73-J73-Q73</f>
        <v>0</v>
      </c>
      <c r="T73" s="43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customFormat="false" ht="36" hidden="false" customHeight="false" outlineLevel="0" collapsed="false">
      <c r="A74" s="83"/>
      <c r="B74" s="396" t="n">
        <f aca="false">B73+1</f>
        <v>67</v>
      </c>
      <c r="C74" s="397" t="s">
        <v>177</v>
      </c>
      <c r="D74" s="425"/>
      <c r="E74" s="397" t="s">
        <v>935</v>
      </c>
      <c r="F74" s="399" t="n">
        <v>1394.06</v>
      </c>
      <c r="G74" s="400" t="n">
        <v>0</v>
      </c>
      <c r="H74" s="401"/>
      <c r="I74" s="402"/>
      <c r="J74" s="399"/>
      <c r="K74" s="400"/>
      <c r="L74" s="403"/>
      <c r="M74" s="404"/>
      <c r="N74" s="405"/>
      <c r="O74" s="406"/>
      <c r="P74" s="126"/>
      <c r="Q74" s="127"/>
      <c r="R74" s="407" t="n">
        <f aca="false">+F74+I74-K74-P74-N74</f>
        <v>1394.06</v>
      </c>
      <c r="S74" s="408" t="n">
        <f aca="false">+G74+H74-J74-Q74</f>
        <v>0</v>
      </c>
      <c r="T74" s="43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customFormat="false" ht="36" hidden="false" customHeight="false" outlineLevel="0" collapsed="false">
      <c r="A75" s="83"/>
      <c r="B75" s="396" t="n">
        <f aca="false">B74+1</f>
        <v>68</v>
      </c>
      <c r="C75" s="397"/>
      <c r="D75" s="398"/>
      <c r="E75" s="397" t="s">
        <v>179</v>
      </c>
      <c r="F75" s="399" t="n">
        <v>0</v>
      </c>
      <c r="G75" s="400" t="n">
        <v>0</v>
      </c>
      <c r="H75" s="401"/>
      <c r="I75" s="402"/>
      <c r="J75" s="399"/>
      <c r="K75" s="400"/>
      <c r="L75" s="403"/>
      <c r="M75" s="404"/>
      <c r="N75" s="405"/>
      <c r="O75" s="406"/>
      <c r="P75" s="126"/>
      <c r="Q75" s="127"/>
      <c r="R75" s="407" t="n">
        <f aca="false">+F75+I75-K75-P75-N75</f>
        <v>0</v>
      </c>
      <c r="S75" s="408" t="n">
        <f aca="false">+G75+H75-J75-Q75</f>
        <v>0</v>
      </c>
      <c r="T75" s="43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customFormat="false" ht="36" hidden="false" customHeight="false" outlineLevel="0" collapsed="false">
      <c r="A76" s="83"/>
      <c r="B76" s="396" t="n">
        <f aca="false">B75+1</f>
        <v>69</v>
      </c>
      <c r="C76" s="397" t="s">
        <v>180</v>
      </c>
      <c r="D76" s="398"/>
      <c r="E76" s="397" t="s">
        <v>181</v>
      </c>
      <c r="F76" s="399" t="n">
        <v>2669.5</v>
      </c>
      <c r="G76" s="400" t="n">
        <v>0</v>
      </c>
      <c r="H76" s="401"/>
      <c r="I76" s="410"/>
      <c r="J76" s="399"/>
      <c r="K76" s="400" t="n">
        <v>533.9</v>
      </c>
      <c r="L76" s="403" t="s">
        <v>897</v>
      </c>
      <c r="M76" s="404" t="s">
        <v>899</v>
      </c>
      <c r="N76" s="411"/>
      <c r="O76" s="406"/>
      <c r="P76" s="126"/>
      <c r="Q76" s="127"/>
      <c r="R76" s="407" t="n">
        <f aca="false">+F76+I76-K76-P76-N76</f>
        <v>2135.6</v>
      </c>
      <c r="S76" s="408" t="n">
        <f aca="false">+G76+H76-J76-Q76</f>
        <v>0</v>
      </c>
      <c r="T76" s="43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="35" customFormat="true" ht="36.75" hidden="false" customHeight="false" outlineLevel="0" collapsed="false">
      <c r="A77" s="83" t="n">
        <v>84.75</v>
      </c>
      <c r="B77" s="426" t="n">
        <f aca="false">B76+1</f>
        <v>70</v>
      </c>
      <c r="C77" s="427" t="s">
        <v>183</v>
      </c>
      <c r="D77" s="428"/>
      <c r="E77" s="427" t="s">
        <v>936</v>
      </c>
      <c r="F77" s="429" t="n">
        <v>190.68</v>
      </c>
      <c r="G77" s="430" t="n">
        <v>0</v>
      </c>
      <c r="H77" s="431"/>
      <c r="I77" s="432"/>
      <c r="J77" s="433"/>
      <c r="K77" s="434" t="n">
        <v>88.98</v>
      </c>
      <c r="L77" s="435" t="s">
        <v>113</v>
      </c>
      <c r="M77" s="404" t="s">
        <v>899</v>
      </c>
      <c r="N77" s="436"/>
      <c r="O77" s="437"/>
      <c r="P77" s="438"/>
      <c r="Q77" s="439"/>
      <c r="R77" s="440" t="n">
        <f aca="false">+F77+I77-K77-P77-N77</f>
        <v>101.7</v>
      </c>
      <c r="S77" s="441" t="n">
        <f aca="false">+G77+H77-J77-Q77</f>
        <v>0</v>
      </c>
      <c r="T77" s="43"/>
    </row>
    <row r="78" customFormat="false" ht="36.75" hidden="false" customHeight="false" outlineLevel="0" collapsed="false">
      <c r="A78" s="83"/>
      <c r="B78" s="442"/>
      <c r="C78" s="443"/>
      <c r="D78" s="444"/>
      <c r="E78" s="445" t="s">
        <v>185</v>
      </c>
      <c r="F78" s="446" t="n">
        <f aca="false">SUM(F8:F77)</f>
        <v>336086.36</v>
      </c>
      <c r="G78" s="447" t="n">
        <f aca="false">SUM(G8:G77)</f>
        <v>823.69</v>
      </c>
      <c r="H78" s="448" t="n">
        <f aca="false">SUM(H8:H77)</f>
        <v>0</v>
      </c>
      <c r="I78" s="447" t="n">
        <f aca="false">SUM(I8:I77)</f>
        <v>0</v>
      </c>
      <c r="J78" s="446" t="n">
        <f aca="false">SUM(J8:J77)</f>
        <v>0</v>
      </c>
      <c r="K78" s="447" t="n">
        <f aca="false">SUM(K8:K77)</f>
        <v>27445.75</v>
      </c>
      <c r="L78" s="449"/>
      <c r="M78" s="450"/>
      <c r="N78" s="446" t="n">
        <f aca="false">SUM(N8:N77)</f>
        <v>0</v>
      </c>
      <c r="O78" s="447" t="n">
        <f aca="false">SUM(O8:O77)</f>
        <v>0</v>
      </c>
      <c r="P78" s="446" t="n">
        <f aca="false">SUM(P8:P77)</f>
        <v>5413.59</v>
      </c>
      <c r="Q78" s="447" t="n">
        <f aca="false">SUM(Q8:Q77)</f>
        <v>101.69</v>
      </c>
      <c r="R78" s="446" t="n">
        <f aca="false">SUM(R8:R77)</f>
        <v>303227.02</v>
      </c>
      <c r="S78" s="447" t="n">
        <f aca="false">SUM(S8:S77)</f>
        <v>722</v>
      </c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customFormat="false" ht="36.75" hidden="false" customHeight="false" outlineLevel="0" collapsed="false">
      <c r="A79" s="83"/>
      <c r="B79" s="451"/>
      <c r="C79" s="217"/>
      <c r="D79" s="218"/>
      <c r="E79" s="217"/>
      <c r="F79" s="452" t="n">
        <f aca="false">F78</f>
        <v>336086.36</v>
      </c>
      <c r="G79" s="447" t="n">
        <f aca="false">G78</f>
        <v>823.69</v>
      </c>
      <c r="H79" s="446" t="n">
        <f aca="false">H78</f>
        <v>0</v>
      </c>
      <c r="I79" s="447" t="n">
        <f aca="false">I78</f>
        <v>0</v>
      </c>
      <c r="J79" s="446" t="n">
        <f aca="false">J78</f>
        <v>0</v>
      </c>
      <c r="K79" s="447" t="n">
        <f aca="false">K78</f>
        <v>27445.75</v>
      </c>
      <c r="L79" s="220"/>
      <c r="M79" s="220"/>
      <c r="N79" s="446" t="n">
        <f aca="false">N78</f>
        <v>0</v>
      </c>
      <c r="O79" s="447" t="n">
        <f aca="false">O78</f>
        <v>0</v>
      </c>
      <c r="P79" s="446" t="n">
        <f aca="false">P78</f>
        <v>5413.59</v>
      </c>
      <c r="Q79" s="447" t="n">
        <f aca="false">Q78</f>
        <v>101.69</v>
      </c>
      <c r="R79" s="446" t="n">
        <f aca="false">R78</f>
        <v>303227.02</v>
      </c>
      <c r="S79" s="447" t="n">
        <f aca="false">S78</f>
        <v>722</v>
      </c>
      <c r="T79" s="35"/>
      <c r="U79" s="43" t="n">
        <v>37787.87</v>
      </c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customFormat="false" ht="36" hidden="false" customHeight="false" outlineLevel="0" collapsed="false">
      <c r="A80" s="83"/>
      <c r="B80" s="451"/>
      <c r="C80" s="217"/>
      <c r="D80" s="218"/>
      <c r="E80" s="217"/>
      <c r="F80" s="453"/>
      <c r="G80" s="453"/>
      <c r="H80" s="453"/>
      <c r="I80" s="453"/>
      <c r="J80" s="453"/>
      <c r="K80" s="453"/>
      <c r="L80" s="220"/>
      <c r="M80" s="220"/>
      <c r="N80" s="453"/>
      <c r="O80" s="453"/>
      <c r="P80" s="453"/>
      <c r="Q80" s="453"/>
      <c r="R80" s="453"/>
      <c r="S80" s="453"/>
      <c r="T80" s="35"/>
      <c r="U80" s="43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="30" customFormat="true" ht="36" hidden="false" customHeight="true" outlineLevel="0" collapsed="false">
      <c r="A81" s="83"/>
      <c r="B81" s="367"/>
      <c r="C81" s="454" t="s">
        <v>186</v>
      </c>
      <c r="D81" s="218"/>
      <c r="E81" s="217"/>
      <c r="F81" s="455"/>
      <c r="G81" s="217"/>
      <c r="H81" s="217"/>
      <c r="I81" s="217"/>
      <c r="J81" s="217"/>
      <c r="K81" s="217"/>
      <c r="L81" s="456"/>
      <c r="M81" s="217"/>
      <c r="N81" s="217"/>
      <c r="O81" s="457"/>
      <c r="P81" s="457"/>
      <c r="Q81" s="217"/>
      <c r="R81" s="458" t="str">
        <f aca="false">C81</f>
        <v>TIENDAS</v>
      </c>
      <c r="S81" s="458"/>
      <c r="T81" s="90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</row>
    <row r="82" s="30" customFormat="true" ht="36" hidden="false" customHeight="true" outlineLevel="0" collapsed="false">
      <c r="A82" s="83"/>
      <c r="B82" s="456"/>
      <c r="C82" s="459" t="s">
        <v>3</v>
      </c>
      <c r="D82" s="460"/>
      <c r="E82" s="461"/>
      <c r="F82" s="461"/>
      <c r="G82" s="461"/>
      <c r="H82" s="461"/>
      <c r="I82" s="461"/>
      <c r="J82" s="461"/>
      <c r="K82" s="461"/>
      <c r="L82" s="367"/>
      <c r="M82" s="461"/>
      <c r="N82" s="93"/>
      <c r="O82" s="93"/>
      <c r="P82" s="94" t="s">
        <v>891</v>
      </c>
      <c r="Q82" s="94"/>
      <c r="R82" s="461"/>
      <c r="S82" s="461"/>
      <c r="T82" s="90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</row>
    <row r="83" customFormat="false" ht="36.75" hidden="false" customHeight="false" outlineLevel="0" collapsed="false">
      <c r="A83" s="83"/>
      <c r="B83" s="96" t="s">
        <v>5</v>
      </c>
      <c r="C83" s="96" t="s">
        <v>6</v>
      </c>
      <c r="D83" s="97"/>
      <c r="E83" s="96" t="s">
        <v>7</v>
      </c>
      <c r="F83" s="96" t="str">
        <f aca="false">F6</f>
        <v>SALDO ABRIL 2018</v>
      </c>
      <c r="G83" s="96"/>
      <c r="H83" s="96" t="s">
        <v>9</v>
      </c>
      <c r="I83" s="96"/>
      <c r="J83" s="96" t="s">
        <v>10</v>
      </c>
      <c r="K83" s="96"/>
      <c r="L83" s="96"/>
      <c r="M83" s="96"/>
      <c r="N83" s="93"/>
      <c r="O83" s="93"/>
      <c r="P83" s="94"/>
      <c r="Q83" s="94"/>
      <c r="R83" s="96" t="str">
        <f aca="false">R6</f>
        <v>SALDO MAYO 2018</v>
      </c>
      <c r="S83" s="96"/>
      <c r="T83" s="43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customFormat="false" ht="36.75" hidden="false" customHeight="false" outlineLevel="0" collapsed="false">
      <c r="A84" s="83"/>
      <c r="B84" s="96"/>
      <c r="C84" s="96"/>
      <c r="D84" s="97"/>
      <c r="E84" s="96"/>
      <c r="F84" s="103" t="s">
        <v>12</v>
      </c>
      <c r="G84" s="104" t="s">
        <v>13</v>
      </c>
      <c r="H84" s="105" t="s">
        <v>13</v>
      </c>
      <c r="I84" s="106" t="s">
        <v>12</v>
      </c>
      <c r="J84" s="103" t="s">
        <v>13</v>
      </c>
      <c r="K84" s="378" t="s">
        <v>12</v>
      </c>
      <c r="L84" s="96" t="s">
        <v>894</v>
      </c>
      <c r="M84" s="375" t="s">
        <v>15</v>
      </c>
      <c r="N84" s="108" t="s">
        <v>16</v>
      </c>
      <c r="O84" s="109" t="s">
        <v>13</v>
      </c>
      <c r="P84" s="110" t="s">
        <v>12</v>
      </c>
      <c r="Q84" s="104" t="s">
        <v>13</v>
      </c>
      <c r="R84" s="374" t="s">
        <v>12</v>
      </c>
      <c r="S84" s="104" t="s">
        <v>13</v>
      </c>
      <c r="T84" s="43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customFormat="false" ht="36" hidden="false" customHeight="false" outlineLevel="0" collapsed="false">
      <c r="A85" s="83" t="n">
        <v>810.17</v>
      </c>
      <c r="B85" s="379" t="n">
        <v>1</v>
      </c>
      <c r="C85" s="397" t="s">
        <v>187</v>
      </c>
      <c r="D85" s="462"/>
      <c r="E85" s="397" t="s">
        <v>188</v>
      </c>
      <c r="F85" s="399" t="n">
        <v>7132.24</v>
      </c>
      <c r="G85" s="400" t="n">
        <v>0</v>
      </c>
      <c r="H85" s="463"/>
      <c r="I85" s="395"/>
      <c r="J85" s="386"/>
      <c r="K85" s="387" t="n">
        <v>891.53</v>
      </c>
      <c r="L85" s="403" t="s">
        <v>113</v>
      </c>
      <c r="M85" s="464" t="s">
        <v>899</v>
      </c>
      <c r="N85" s="386"/>
      <c r="O85" s="387"/>
      <c r="P85" s="386"/>
      <c r="Q85" s="387"/>
      <c r="R85" s="407" t="n">
        <f aca="false">+F85+I85-K85-P85-N85</f>
        <v>6240.71</v>
      </c>
      <c r="S85" s="408" t="n">
        <f aca="false">+G85+H85-J85-Q85</f>
        <v>0</v>
      </c>
      <c r="T85" s="43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customFormat="false" ht="36" hidden="false" customHeight="false" outlineLevel="0" collapsed="false">
      <c r="A86" s="83"/>
      <c r="B86" s="396" t="n">
        <f aca="false">B85+1</f>
        <v>2</v>
      </c>
      <c r="C86" s="397" t="s">
        <v>189</v>
      </c>
      <c r="D86" s="465"/>
      <c r="E86" s="397" t="s">
        <v>190</v>
      </c>
      <c r="F86" s="399" t="n">
        <v>6020.32</v>
      </c>
      <c r="G86" s="400" t="n">
        <v>0</v>
      </c>
      <c r="H86" s="463"/>
      <c r="I86" s="408"/>
      <c r="J86" s="399"/>
      <c r="K86" s="400" t="n">
        <v>752.54</v>
      </c>
      <c r="L86" s="403" t="s">
        <v>897</v>
      </c>
      <c r="M86" s="404" t="s">
        <v>899</v>
      </c>
      <c r="N86" s="399"/>
      <c r="O86" s="400"/>
      <c r="P86" s="399"/>
      <c r="Q86" s="400"/>
      <c r="R86" s="407" t="n">
        <f aca="false">+F86+I86-K86-P86-N86</f>
        <v>5267.78</v>
      </c>
      <c r="S86" s="408" t="n">
        <f aca="false">+G86+H86-J86-Q86</f>
        <v>0</v>
      </c>
      <c r="T86" s="43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customFormat="false" ht="36" hidden="false" customHeight="false" outlineLevel="0" collapsed="false">
      <c r="A87" s="83"/>
      <c r="B87" s="396" t="n">
        <f aca="false">B86+1</f>
        <v>3</v>
      </c>
      <c r="C87" s="397" t="s">
        <v>189</v>
      </c>
      <c r="D87" s="466"/>
      <c r="E87" s="397" t="s">
        <v>191</v>
      </c>
      <c r="F87" s="399" t="n">
        <v>6020.32</v>
      </c>
      <c r="G87" s="400" t="n">
        <v>0</v>
      </c>
      <c r="H87" s="463"/>
      <c r="I87" s="408"/>
      <c r="J87" s="399"/>
      <c r="K87" s="400" t="n">
        <v>752.54</v>
      </c>
      <c r="L87" s="403" t="s">
        <v>897</v>
      </c>
      <c r="M87" s="404" t="s">
        <v>899</v>
      </c>
      <c r="N87" s="399"/>
      <c r="O87" s="400"/>
      <c r="P87" s="399"/>
      <c r="Q87" s="400"/>
      <c r="R87" s="407" t="n">
        <f aca="false">+F87+I87-K87-P87-N87</f>
        <v>5267.78</v>
      </c>
      <c r="S87" s="408" t="n">
        <f aca="false">+G87+H87-J87-Q87</f>
        <v>0</v>
      </c>
      <c r="T87" s="43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customFormat="false" ht="36" hidden="false" customHeight="false" outlineLevel="0" collapsed="false">
      <c r="A88" s="83"/>
      <c r="B88" s="396" t="n">
        <f aca="false">B87+1</f>
        <v>4</v>
      </c>
      <c r="C88" s="397" t="s">
        <v>192</v>
      </c>
      <c r="D88" s="466"/>
      <c r="E88" s="397" t="s">
        <v>193</v>
      </c>
      <c r="F88" s="399" t="n">
        <v>6033.92</v>
      </c>
      <c r="G88" s="400" t="n">
        <v>0</v>
      </c>
      <c r="H88" s="463"/>
      <c r="I88" s="408"/>
      <c r="J88" s="399"/>
      <c r="K88" s="400"/>
      <c r="L88" s="403"/>
      <c r="M88" s="404"/>
      <c r="N88" s="399"/>
      <c r="O88" s="400"/>
      <c r="P88" s="399"/>
      <c r="Q88" s="400"/>
      <c r="R88" s="407" t="n">
        <f aca="false">+F88+I88-K88-P88-N88</f>
        <v>6033.92</v>
      </c>
      <c r="S88" s="408" t="n">
        <f aca="false">+G88+H88-J88-Q88</f>
        <v>0</v>
      </c>
      <c r="T88" s="43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customFormat="false" ht="36" hidden="false" customHeight="false" outlineLevel="0" collapsed="false">
      <c r="A89" s="83"/>
      <c r="B89" s="396" t="n">
        <f aca="false">B88+1</f>
        <v>5</v>
      </c>
      <c r="C89" s="397" t="s">
        <v>194</v>
      </c>
      <c r="D89" s="466"/>
      <c r="E89" s="397" t="s">
        <v>195</v>
      </c>
      <c r="F89" s="399" t="n">
        <v>6155.1</v>
      </c>
      <c r="G89" s="400" t="n">
        <v>0</v>
      </c>
      <c r="H89" s="463"/>
      <c r="I89" s="408"/>
      <c r="J89" s="399"/>
      <c r="K89" s="400" t="n">
        <v>683.9</v>
      </c>
      <c r="L89" s="403" t="s">
        <v>113</v>
      </c>
      <c r="M89" s="404" t="s">
        <v>937</v>
      </c>
      <c r="N89" s="399"/>
      <c r="O89" s="400"/>
      <c r="P89" s="399"/>
      <c r="Q89" s="400"/>
      <c r="R89" s="407" t="n">
        <f aca="false">+F89+I89-K89-P89-N89</f>
        <v>5471.2</v>
      </c>
      <c r="S89" s="408" t="n">
        <f aca="false">+G89+H89-J89-Q89</f>
        <v>0</v>
      </c>
      <c r="T89" s="43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customFormat="false" ht="36" hidden="false" customHeight="false" outlineLevel="0" collapsed="false">
      <c r="A90" s="83"/>
      <c r="B90" s="396" t="n">
        <f aca="false">B89+1</f>
        <v>6</v>
      </c>
      <c r="C90" s="397" t="s">
        <v>198</v>
      </c>
      <c r="D90" s="465"/>
      <c r="E90" s="397" t="s">
        <v>199</v>
      </c>
      <c r="F90" s="399" t="n">
        <v>0</v>
      </c>
      <c r="G90" s="400" t="n">
        <v>0</v>
      </c>
      <c r="H90" s="463"/>
      <c r="I90" s="408"/>
      <c r="J90" s="399"/>
      <c r="K90" s="400"/>
      <c r="L90" s="403"/>
      <c r="M90" s="404"/>
      <c r="N90" s="399"/>
      <c r="O90" s="400"/>
      <c r="P90" s="399"/>
      <c r="Q90" s="400"/>
      <c r="R90" s="407" t="n">
        <f aca="false">+F90+I90-K90-P90-N90</f>
        <v>0</v>
      </c>
      <c r="S90" s="408" t="n">
        <f aca="false">+G90+H90-J90-Q90</f>
        <v>0</v>
      </c>
      <c r="T90" s="43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customFormat="false" ht="36" hidden="false" customHeight="false" outlineLevel="0" collapsed="false">
      <c r="A91" s="83"/>
      <c r="B91" s="396" t="n">
        <f aca="false">B90+1</f>
        <v>7</v>
      </c>
      <c r="C91" s="397" t="s">
        <v>198</v>
      </c>
      <c r="D91" s="465"/>
      <c r="E91" s="397" t="s">
        <v>200</v>
      </c>
      <c r="F91" s="399" t="n">
        <v>0</v>
      </c>
      <c r="G91" s="400" t="n">
        <v>0</v>
      </c>
      <c r="H91" s="463"/>
      <c r="I91" s="408"/>
      <c r="J91" s="399"/>
      <c r="K91" s="400"/>
      <c r="L91" s="403"/>
      <c r="M91" s="404"/>
      <c r="N91" s="399"/>
      <c r="O91" s="400"/>
      <c r="P91" s="399"/>
      <c r="Q91" s="400"/>
      <c r="R91" s="407" t="n">
        <f aca="false">+F91+I91-K91-P91-N91</f>
        <v>0</v>
      </c>
      <c r="S91" s="408" t="n">
        <f aca="false">+G91+H91-J91-Q91</f>
        <v>0</v>
      </c>
      <c r="T91" s="43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customFormat="false" ht="36" hidden="false" customHeight="false" outlineLevel="0" collapsed="false">
      <c r="A92" s="83"/>
      <c r="B92" s="396" t="n">
        <f aca="false">B91+1</f>
        <v>8</v>
      </c>
      <c r="C92" s="397" t="s">
        <v>198</v>
      </c>
      <c r="D92" s="465"/>
      <c r="E92" s="397" t="s">
        <v>201</v>
      </c>
      <c r="F92" s="399" t="n">
        <v>0</v>
      </c>
      <c r="G92" s="400" t="n">
        <v>0</v>
      </c>
      <c r="H92" s="463"/>
      <c r="I92" s="408"/>
      <c r="J92" s="399"/>
      <c r="K92" s="400"/>
      <c r="L92" s="403"/>
      <c r="M92" s="404"/>
      <c r="N92" s="399"/>
      <c r="O92" s="400"/>
      <c r="P92" s="399"/>
      <c r="Q92" s="400"/>
      <c r="R92" s="407" t="n">
        <f aca="false">+F92+I92-K92-P92-N92</f>
        <v>0</v>
      </c>
      <c r="S92" s="408" t="n">
        <f aca="false">+G92+H92-J92-Q92</f>
        <v>0</v>
      </c>
      <c r="T92" s="43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="30" customFormat="true" ht="34.5" hidden="false" customHeight="true" outlineLevel="0" collapsed="false">
      <c r="A93" s="83"/>
      <c r="B93" s="396" t="n">
        <f aca="false">B92+1</f>
        <v>9</v>
      </c>
      <c r="C93" s="397" t="s">
        <v>202</v>
      </c>
      <c r="D93" s="404"/>
      <c r="E93" s="397" t="s">
        <v>203</v>
      </c>
      <c r="F93" s="399" t="n">
        <v>10169.53</v>
      </c>
      <c r="G93" s="400" t="n">
        <v>0</v>
      </c>
      <c r="H93" s="463"/>
      <c r="I93" s="408"/>
      <c r="J93" s="399"/>
      <c r="K93" s="400"/>
      <c r="L93" s="403"/>
      <c r="M93" s="467"/>
      <c r="N93" s="399"/>
      <c r="O93" s="400"/>
      <c r="P93" s="399"/>
      <c r="Q93" s="400"/>
      <c r="R93" s="407" t="n">
        <f aca="false">+F93+I93-K93-P93-N93</f>
        <v>10169.53</v>
      </c>
      <c r="S93" s="408" t="n">
        <f aca="false">+G93+H93-J93-Q93</f>
        <v>0</v>
      </c>
      <c r="T93" s="90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</row>
    <row r="94" s="30" customFormat="true" ht="34.5" hidden="false" customHeight="true" outlineLevel="0" collapsed="false">
      <c r="A94" s="83"/>
      <c r="B94" s="396" t="n">
        <f aca="false">B93+1</f>
        <v>10</v>
      </c>
      <c r="C94" s="397" t="s">
        <v>938</v>
      </c>
      <c r="D94" s="404"/>
      <c r="E94" s="397" t="s">
        <v>203</v>
      </c>
      <c r="F94" s="399" t="n">
        <v>0</v>
      </c>
      <c r="G94" s="400" t="n">
        <v>0</v>
      </c>
      <c r="H94" s="463"/>
      <c r="I94" s="400"/>
      <c r="J94" s="399"/>
      <c r="K94" s="400"/>
      <c r="L94" s="403"/>
      <c r="M94" s="467"/>
      <c r="N94" s="399"/>
      <c r="O94" s="400"/>
      <c r="P94" s="399"/>
      <c r="Q94" s="400"/>
      <c r="R94" s="407" t="n">
        <f aca="false">+F94+I94-K94-P94-N94</f>
        <v>0</v>
      </c>
      <c r="S94" s="408" t="n">
        <f aca="false">+G94+H94-J94-Q94</f>
        <v>0</v>
      </c>
      <c r="T94" s="90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</row>
    <row r="95" customFormat="false" ht="36" hidden="false" customHeight="false" outlineLevel="0" collapsed="false">
      <c r="A95" s="83"/>
      <c r="B95" s="396" t="n">
        <f aca="false">B94+1</f>
        <v>11</v>
      </c>
      <c r="C95" s="397" t="s">
        <v>938</v>
      </c>
      <c r="D95" s="404"/>
      <c r="E95" s="397" t="s">
        <v>204</v>
      </c>
      <c r="F95" s="399" t="n">
        <v>0</v>
      </c>
      <c r="G95" s="400" t="n">
        <v>0</v>
      </c>
      <c r="H95" s="463"/>
      <c r="I95" s="400"/>
      <c r="J95" s="399"/>
      <c r="K95" s="400"/>
      <c r="L95" s="403"/>
      <c r="M95" s="467"/>
      <c r="N95" s="399"/>
      <c r="O95" s="400"/>
      <c r="P95" s="399"/>
      <c r="Q95" s="400"/>
      <c r="R95" s="407" t="n">
        <f aca="false">+F95+I95-K95-P95-N95</f>
        <v>0</v>
      </c>
      <c r="S95" s="408" t="n">
        <f aca="false">+G95+H95-J95-Q95</f>
        <v>0</v>
      </c>
      <c r="T95" s="43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customFormat="false" ht="36" hidden="false" customHeight="false" outlineLevel="0" collapsed="false">
      <c r="A96" s="83"/>
      <c r="B96" s="396" t="n">
        <f aca="false">B95+1</f>
        <v>12</v>
      </c>
      <c r="C96" s="397" t="s">
        <v>938</v>
      </c>
      <c r="D96" s="404"/>
      <c r="E96" s="397" t="s">
        <v>205</v>
      </c>
      <c r="F96" s="399" t="n">
        <v>0</v>
      </c>
      <c r="G96" s="400" t="n">
        <v>0</v>
      </c>
      <c r="H96" s="463"/>
      <c r="I96" s="400"/>
      <c r="J96" s="399"/>
      <c r="K96" s="400"/>
      <c r="L96" s="403"/>
      <c r="M96" s="467"/>
      <c r="N96" s="399"/>
      <c r="O96" s="400"/>
      <c r="P96" s="399"/>
      <c r="Q96" s="400"/>
      <c r="R96" s="407" t="n">
        <f aca="false">+F96+I96-K96-P96-N96</f>
        <v>0</v>
      </c>
      <c r="S96" s="408" t="n">
        <f aca="false">+G96+H96-J96-Q96</f>
        <v>0</v>
      </c>
      <c r="T96" s="43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customFormat="false" ht="36" hidden="false" customHeight="false" outlineLevel="0" collapsed="false">
      <c r="A97" s="83"/>
      <c r="B97" s="396" t="n">
        <f aca="false">B96+1</f>
        <v>13</v>
      </c>
      <c r="C97" s="397" t="s">
        <v>198</v>
      </c>
      <c r="D97" s="465"/>
      <c r="E97" s="397" t="s">
        <v>206</v>
      </c>
      <c r="F97" s="399" t="n">
        <v>0</v>
      </c>
      <c r="G97" s="400" t="n">
        <v>0</v>
      </c>
      <c r="H97" s="463"/>
      <c r="I97" s="408"/>
      <c r="J97" s="399"/>
      <c r="K97" s="400"/>
      <c r="L97" s="403"/>
      <c r="M97" s="404"/>
      <c r="N97" s="399"/>
      <c r="O97" s="400"/>
      <c r="P97" s="399"/>
      <c r="Q97" s="400"/>
      <c r="R97" s="407" t="n">
        <f aca="false">+F97+I97-K97-P97-N97</f>
        <v>0</v>
      </c>
      <c r="S97" s="408" t="n">
        <f aca="false">+G97+H97-J97-Q97</f>
        <v>0</v>
      </c>
      <c r="T97" s="43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customFormat="false" ht="36" hidden="false" customHeight="false" outlineLevel="0" collapsed="false">
      <c r="A98" s="83" t="n">
        <v>423.73</v>
      </c>
      <c r="B98" s="396" t="n">
        <f aca="false">B97+1</f>
        <v>14</v>
      </c>
      <c r="C98" s="397" t="s">
        <v>939</v>
      </c>
      <c r="D98" s="468"/>
      <c r="E98" s="397" t="s">
        <v>208</v>
      </c>
      <c r="F98" s="399" t="n">
        <v>847.46</v>
      </c>
      <c r="G98" s="400" t="n">
        <v>0</v>
      </c>
      <c r="H98" s="463"/>
      <c r="I98" s="408"/>
      <c r="J98" s="399"/>
      <c r="K98" s="400" t="n">
        <v>423.73</v>
      </c>
      <c r="L98" s="403" t="s">
        <v>113</v>
      </c>
      <c r="M98" s="404" t="s">
        <v>898</v>
      </c>
      <c r="N98" s="399"/>
      <c r="O98" s="400"/>
      <c r="P98" s="399"/>
      <c r="Q98" s="400"/>
      <c r="R98" s="407" t="n">
        <f aca="false">+F98+I98-K98-P98-N98</f>
        <v>423.73</v>
      </c>
      <c r="S98" s="408" t="n">
        <f aca="false">+G98+H98-J98-Q98</f>
        <v>0</v>
      </c>
      <c r="T98" s="43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customFormat="false" ht="36" hidden="false" customHeight="false" outlineLevel="0" collapsed="false">
      <c r="A99" s="83"/>
      <c r="B99" s="396" t="n">
        <f aca="false">B98+1</f>
        <v>15</v>
      </c>
      <c r="C99" s="397" t="s">
        <v>940</v>
      </c>
      <c r="D99" s="465"/>
      <c r="E99" s="397" t="s">
        <v>210</v>
      </c>
      <c r="F99" s="399" t="n">
        <v>7392.47</v>
      </c>
      <c r="G99" s="400" t="n">
        <v>0</v>
      </c>
      <c r="H99" s="463"/>
      <c r="I99" s="408"/>
      <c r="J99" s="399"/>
      <c r="K99" s="400"/>
      <c r="L99" s="403"/>
      <c r="M99" s="404"/>
      <c r="N99" s="399"/>
      <c r="O99" s="400"/>
      <c r="P99" s="399"/>
      <c r="Q99" s="400"/>
      <c r="R99" s="407" t="n">
        <f aca="false">+F99+I99-K99-P99-N99</f>
        <v>7392.47</v>
      </c>
      <c r="S99" s="408" t="n">
        <f aca="false">+G99+H99-J99-Q99</f>
        <v>0</v>
      </c>
      <c r="T99" s="43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customFormat="false" ht="36" hidden="false" customHeight="false" outlineLevel="0" collapsed="false">
      <c r="A100" s="83"/>
      <c r="B100" s="396" t="n">
        <f aca="false">B99+1</f>
        <v>16</v>
      </c>
      <c r="C100" s="397" t="s">
        <v>941</v>
      </c>
      <c r="D100" s="465"/>
      <c r="E100" s="397" t="s">
        <v>213</v>
      </c>
      <c r="F100" s="399" t="n">
        <v>8923.74</v>
      </c>
      <c r="G100" s="400" t="n">
        <v>0</v>
      </c>
      <c r="H100" s="463"/>
      <c r="I100" s="408"/>
      <c r="J100" s="399"/>
      <c r="K100" s="400" t="n">
        <v>2974.58</v>
      </c>
      <c r="L100" s="403" t="s">
        <v>21</v>
      </c>
      <c r="M100" s="404" t="s">
        <v>899</v>
      </c>
      <c r="N100" s="399"/>
      <c r="O100" s="400"/>
      <c r="P100" s="399"/>
      <c r="Q100" s="400"/>
      <c r="R100" s="407" t="n">
        <f aca="false">+F100+I100-K100-P100-N100</f>
        <v>5949.16</v>
      </c>
      <c r="S100" s="408" t="n">
        <f aca="false">+G100+H100-J100-Q100</f>
        <v>0</v>
      </c>
      <c r="T100" s="43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customFormat="false" ht="36" hidden="false" customHeight="false" outlineLevel="0" collapsed="false">
      <c r="A101" s="83" t="n">
        <v>944.07</v>
      </c>
      <c r="B101" s="396" t="n">
        <f aca="false">B100+1</f>
        <v>17</v>
      </c>
      <c r="C101" s="397" t="s">
        <v>214</v>
      </c>
      <c r="D101" s="404"/>
      <c r="E101" s="397" t="s">
        <v>215</v>
      </c>
      <c r="F101" s="399" t="n">
        <v>2076.28</v>
      </c>
      <c r="G101" s="400" t="n">
        <v>0</v>
      </c>
      <c r="H101" s="463"/>
      <c r="I101" s="408"/>
      <c r="J101" s="399"/>
      <c r="K101" s="400" t="n">
        <v>1038.14</v>
      </c>
      <c r="L101" s="403" t="s">
        <v>85</v>
      </c>
      <c r="M101" s="404" t="s">
        <v>899</v>
      </c>
      <c r="N101" s="399"/>
      <c r="O101" s="400"/>
      <c r="P101" s="399"/>
      <c r="Q101" s="400"/>
      <c r="R101" s="407" t="n">
        <f aca="false">+F101+I101-K101-P101-N101</f>
        <v>1038.14</v>
      </c>
      <c r="S101" s="408" t="n">
        <f aca="false">+G101+H101-J101-Q101</f>
        <v>0</v>
      </c>
      <c r="T101" s="43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customFormat="false" ht="36" hidden="false" customHeight="false" outlineLevel="0" collapsed="false">
      <c r="A102" s="83" t="n">
        <v>1025.42</v>
      </c>
      <c r="B102" s="396" t="n">
        <f aca="false">B101+1</f>
        <v>18</v>
      </c>
      <c r="C102" s="397" t="s">
        <v>942</v>
      </c>
      <c r="D102" s="466"/>
      <c r="E102" s="397" t="s">
        <v>217</v>
      </c>
      <c r="F102" s="399" t="n">
        <v>10151.73</v>
      </c>
      <c r="G102" s="400" t="n">
        <v>0</v>
      </c>
      <c r="H102" s="463"/>
      <c r="I102" s="408"/>
      <c r="J102" s="399"/>
      <c r="K102" s="400" t="n">
        <v>2255.94</v>
      </c>
      <c r="L102" s="403" t="s">
        <v>113</v>
      </c>
      <c r="M102" s="404" t="s">
        <v>943</v>
      </c>
      <c r="N102" s="399"/>
      <c r="O102" s="400"/>
      <c r="P102" s="399"/>
      <c r="Q102" s="400"/>
      <c r="R102" s="407" t="n">
        <f aca="false">+F102+I102-K102-P102-N102</f>
        <v>7895.79</v>
      </c>
      <c r="S102" s="408" t="n">
        <f aca="false">+G102+H102-J102-Q102</f>
        <v>0</v>
      </c>
      <c r="T102" s="43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="3" customFormat="true" ht="36" hidden="false" customHeight="true" outlineLevel="0" collapsed="false">
      <c r="A103" s="220" t="n">
        <v>906.78</v>
      </c>
      <c r="B103" s="396" t="n">
        <f aca="false">B102+1</f>
        <v>19</v>
      </c>
      <c r="C103" s="397" t="s">
        <v>214</v>
      </c>
      <c r="D103" s="404"/>
      <c r="E103" s="397" t="s">
        <v>218</v>
      </c>
      <c r="F103" s="407" t="n">
        <v>1994.92</v>
      </c>
      <c r="G103" s="400" t="n">
        <v>0</v>
      </c>
      <c r="H103" s="463"/>
      <c r="I103" s="408"/>
      <c r="J103" s="399"/>
      <c r="K103" s="400" t="n">
        <v>997.46</v>
      </c>
      <c r="L103" s="403" t="s">
        <v>21</v>
      </c>
      <c r="M103" s="404" t="s">
        <v>899</v>
      </c>
      <c r="N103" s="399"/>
      <c r="O103" s="400"/>
      <c r="P103" s="399"/>
      <c r="Q103" s="400"/>
      <c r="R103" s="407" t="n">
        <f aca="false">+F103+I103-K103-P103-N103</f>
        <v>997.46</v>
      </c>
      <c r="S103" s="408" t="n">
        <f aca="false">+G103+H103-J103-Q103</f>
        <v>0</v>
      </c>
      <c r="T103" s="7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customFormat="false" ht="36" hidden="false" customHeight="false" outlineLevel="0" collapsed="false">
      <c r="A104" s="83" t="n">
        <v>717.8</v>
      </c>
      <c r="B104" s="396" t="n">
        <f aca="false">B103+1</f>
        <v>20</v>
      </c>
      <c r="C104" s="397" t="s">
        <v>944</v>
      </c>
      <c r="D104" s="466"/>
      <c r="E104" s="397" t="s">
        <v>220</v>
      </c>
      <c r="F104" s="399" t="n">
        <v>7108.47</v>
      </c>
      <c r="G104" s="400" t="n">
        <v>0</v>
      </c>
      <c r="H104" s="463"/>
      <c r="I104" s="408"/>
      <c r="J104" s="399"/>
      <c r="K104" s="400" t="n">
        <v>1579.66</v>
      </c>
      <c r="L104" s="403" t="s">
        <v>113</v>
      </c>
      <c r="M104" s="404" t="s">
        <v>945</v>
      </c>
      <c r="N104" s="399"/>
      <c r="O104" s="400"/>
      <c r="P104" s="399"/>
      <c r="Q104" s="400"/>
      <c r="R104" s="407" t="n">
        <f aca="false">+F104+I104-K104-P104-N104</f>
        <v>5528.81</v>
      </c>
      <c r="S104" s="408" t="n">
        <f aca="false">+G104+H104-J104-Q104</f>
        <v>0</v>
      </c>
      <c r="T104" s="43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customFormat="false" ht="36" hidden="false" customHeight="false" outlineLevel="0" collapsed="false">
      <c r="A105" s="83" t="n">
        <v>656.78</v>
      </c>
      <c r="B105" s="396" t="n">
        <f aca="false">B104+1</f>
        <v>21</v>
      </c>
      <c r="C105" s="397" t="s">
        <v>946</v>
      </c>
      <c r="D105" s="466"/>
      <c r="E105" s="397" t="s">
        <v>222</v>
      </c>
      <c r="F105" s="399" t="n">
        <v>6505.92</v>
      </c>
      <c r="G105" s="400" t="n">
        <v>0</v>
      </c>
      <c r="H105" s="463"/>
      <c r="I105" s="408"/>
      <c r="J105" s="399"/>
      <c r="K105" s="400" t="n">
        <v>722.88</v>
      </c>
      <c r="L105" s="403" t="s">
        <v>182</v>
      </c>
      <c r="M105" s="404" t="s">
        <v>937</v>
      </c>
      <c r="N105" s="399"/>
      <c r="O105" s="400"/>
      <c r="P105" s="399"/>
      <c r="Q105" s="400"/>
      <c r="R105" s="407" t="n">
        <f aca="false">+F105+I105-K105-P105-N105</f>
        <v>5783.04</v>
      </c>
      <c r="S105" s="408" t="n">
        <f aca="false">+G105+H105-J105-Q105</f>
        <v>0</v>
      </c>
      <c r="T105" s="43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customFormat="false" ht="36" hidden="false" customHeight="false" outlineLevel="0" collapsed="false">
      <c r="A106" s="83" t="n">
        <v>2372.88</v>
      </c>
      <c r="B106" s="396" t="n">
        <f aca="false">B105+1</f>
        <v>22</v>
      </c>
      <c r="C106" s="397" t="s">
        <v>947</v>
      </c>
      <c r="D106" s="404"/>
      <c r="E106" s="397" t="s">
        <v>225</v>
      </c>
      <c r="F106" s="399" t="n">
        <v>-1.81898940354586E-012</v>
      </c>
      <c r="G106" s="400" t="n">
        <v>0</v>
      </c>
      <c r="H106" s="463"/>
      <c r="I106" s="408"/>
      <c r="J106" s="399"/>
      <c r="K106" s="400"/>
      <c r="L106" s="403"/>
      <c r="M106" s="404"/>
      <c r="N106" s="399"/>
      <c r="O106" s="400"/>
      <c r="P106" s="399"/>
      <c r="Q106" s="400"/>
      <c r="R106" s="407" t="n">
        <f aca="false">+F106+I106-K106-P106-N106</f>
        <v>-1.81898940354586E-012</v>
      </c>
      <c r="S106" s="408" t="n">
        <f aca="false">+G106+H106-J106-Q106</f>
        <v>0</v>
      </c>
      <c r="T106" s="43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customFormat="false" ht="36" hidden="false" customHeight="false" outlineLevel="0" collapsed="false">
      <c r="A107" s="83"/>
      <c r="B107" s="396" t="n">
        <f aca="false">B106+1</f>
        <v>23</v>
      </c>
      <c r="C107" s="397" t="s">
        <v>226</v>
      </c>
      <c r="D107" s="469"/>
      <c r="E107" s="397" t="s">
        <v>227</v>
      </c>
      <c r="F107" s="399" t="n">
        <v>6830.5</v>
      </c>
      <c r="G107" s="400" t="n">
        <v>0</v>
      </c>
      <c r="H107" s="463"/>
      <c r="I107" s="408"/>
      <c r="J107" s="399"/>
      <c r="K107" s="400" t="n">
        <v>1366.1</v>
      </c>
      <c r="L107" s="403" t="s">
        <v>897</v>
      </c>
      <c r="M107" s="404" t="s">
        <v>948</v>
      </c>
      <c r="N107" s="399"/>
      <c r="O107" s="400"/>
      <c r="P107" s="399"/>
      <c r="Q107" s="400"/>
      <c r="R107" s="407" t="n">
        <f aca="false">+F107+I107-K107-P107-N107</f>
        <v>5464.4</v>
      </c>
      <c r="S107" s="408" t="n">
        <f aca="false">+G107+H107-J107-Q107</f>
        <v>0</v>
      </c>
      <c r="T107" s="43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</row>
    <row r="108" customFormat="false" ht="36" hidden="false" customHeight="false" outlineLevel="0" collapsed="false">
      <c r="A108" s="83"/>
      <c r="B108" s="396" t="n">
        <f aca="false">B107+1</f>
        <v>24</v>
      </c>
      <c r="C108" s="397" t="s">
        <v>228</v>
      </c>
      <c r="D108" s="404"/>
      <c r="E108" s="397" t="s">
        <v>229</v>
      </c>
      <c r="F108" s="399" t="n">
        <v>1352.54</v>
      </c>
      <c r="G108" s="400" t="n">
        <v>0</v>
      </c>
      <c r="H108" s="463"/>
      <c r="I108" s="408"/>
      <c r="J108" s="399"/>
      <c r="K108" s="400" t="n">
        <v>676.27</v>
      </c>
      <c r="L108" s="403" t="s">
        <v>113</v>
      </c>
      <c r="M108" s="404" t="s">
        <v>899</v>
      </c>
      <c r="N108" s="399"/>
      <c r="O108" s="400"/>
      <c r="P108" s="399"/>
      <c r="Q108" s="400"/>
      <c r="R108" s="407" t="n">
        <f aca="false">+F108+I108-K108-P108-N108</f>
        <v>676.270000000002</v>
      </c>
      <c r="S108" s="408" t="n">
        <f aca="false">+G108+H108-J108-Q108</f>
        <v>0</v>
      </c>
      <c r="T108" s="43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</row>
    <row r="109" customFormat="false" ht="36" hidden="false" customHeight="false" outlineLevel="0" collapsed="false">
      <c r="A109" s="83" t="n">
        <v>497.46</v>
      </c>
      <c r="B109" s="396" t="n">
        <f aca="false">B108+1</f>
        <v>25</v>
      </c>
      <c r="C109" s="397" t="s">
        <v>230</v>
      </c>
      <c r="D109" s="466"/>
      <c r="E109" s="397" t="s">
        <v>231</v>
      </c>
      <c r="F109" s="399" t="n">
        <v>4379.68</v>
      </c>
      <c r="G109" s="400" t="n">
        <v>0</v>
      </c>
      <c r="H109" s="463"/>
      <c r="I109" s="408"/>
      <c r="J109" s="399"/>
      <c r="K109" s="400" t="n">
        <v>547.46</v>
      </c>
      <c r="L109" s="403" t="s">
        <v>897</v>
      </c>
      <c r="M109" s="404" t="s">
        <v>899</v>
      </c>
      <c r="N109" s="399"/>
      <c r="O109" s="400"/>
      <c r="P109" s="399"/>
      <c r="Q109" s="400"/>
      <c r="R109" s="407" t="n">
        <f aca="false">+F109+I109-K109-P109-N109</f>
        <v>3832.22</v>
      </c>
      <c r="S109" s="408" t="n">
        <f aca="false">+G109+H109-J109-Q109</f>
        <v>0</v>
      </c>
      <c r="T109" s="43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</row>
    <row r="110" customFormat="false" ht="36" hidden="false" customHeight="false" outlineLevel="0" collapsed="false">
      <c r="A110" s="83"/>
      <c r="B110" s="396" t="n">
        <f aca="false">B109+1</f>
        <v>26</v>
      </c>
      <c r="C110" s="397" t="s">
        <v>232</v>
      </c>
      <c r="D110" s="404"/>
      <c r="E110" s="397" t="s">
        <v>233</v>
      </c>
      <c r="F110" s="399" t="n">
        <v>1737.62</v>
      </c>
      <c r="G110" s="400" t="n">
        <v>0</v>
      </c>
      <c r="H110" s="463"/>
      <c r="I110" s="408"/>
      <c r="J110" s="399"/>
      <c r="K110" s="400" t="n">
        <v>868.81</v>
      </c>
      <c r="L110" s="403" t="s">
        <v>283</v>
      </c>
      <c r="M110" s="404" t="s">
        <v>899</v>
      </c>
      <c r="N110" s="399"/>
      <c r="O110" s="400"/>
      <c r="P110" s="399"/>
      <c r="Q110" s="400"/>
      <c r="R110" s="407" t="n">
        <f aca="false">+F110+I110-K110-P110-N110</f>
        <v>868.809999999999</v>
      </c>
      <c r="S110" s="408" t="n">
        <f aca="false">+G110+H110-J110-Q110</f>
        <v>0</v>
      </c>
      <c r="T110" s="43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</row>
    <row r="111" customFormat="false" ht="36" hidden="false" customHeight="false" outlineLevel="0" collapsed="false">
      <c r="A111" s="83" t="n">
        <v>378.81</v>
      </c>
      <c r="B111" s="396" t="n">
        <f aca="false">B110+1</f>
        <v>27</v>
      </c>
      <c r="C111" s="397" t="s">
        <v>949</v>
      </c>
      <c r="D111" s="404"/>
      <c r="E111" s="397" t="s">
        <v>235</v>
      </c>
      <c r="F111" s="399" t="n">
        <v>1667.8</v>
      </c>
      <c r="G111" s="400" t="n">
        <v>0</v>
      </c>
      <c r="H111" s="463"/>
      <c r="I111" s="408"/>
      <c r="J111" s="399"/>
      <c r="K111" s="400" t="n">
        <v>416.95</v>
      </c>
      <c r="L111" s="403" t="s">
        <v>950</v>
      </c>
      <c r="M111" s="404" t="s">
        <v>899</v>
      </c>
      <c r="N111" s="399"/>
      <c r="O111" s="400"/>
      <c r="P111" s="399"/>
      <c r="Q111" s="400"/>
      <c r="R111" s="407" t="n">
        <f aca="false">+F111+I111-K111-P111-N111</f>
        <v>1250.85</v>
      </c>
      <c r="S111" s="408" t="n">
        <f aca="false">+G111+H111-J111-Q111</f>
        <v>0</v>
      </c>
      <c r="T111" s="43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</row>
    <row r="112" customFormat="false" ht="36" hidden="false" customHeight="false" outlineLevel="0" collapsed="false">
      <c r="A112" s="83"/>
      <c r="B112" s="396" t="n">
        <f aca="false">B111+1</f>
        <v>28</v>
      </c>
      <c r="C112" s="397" t="s">
        <v>237</v>
      </c>
      <c r="D112" s="469"/>
      <c r="E112" s="397" t="s">
        <v>238</v>
      </c>
      <c r="F112" s="399" t="n">
        <v>2.8421709430404E-013</v>
      </c>
      <c r="G112" s="400" t="n">
        <v>0</v>
      </c>
      <c r="H112" s="463"/>
      <c r="I112" s="408"/>
      <c r="J112" s="399"/>
      <c r="K112" s="400"/>
      <c r="L112" s="403"/>
      <c r="M112" s="404"/>
      <c r="N112" s="399"/>
      <c r="O112" s="400"/>
      <c r="P112" s="399"/>
      <c r="Q112" s="400"/>
      <c r="R112" s="407" t="n">
        <f aca="false">+F112+I112-K112-P112-N112</f>
        <v>2.8421709430404E-013</v>
      </c>
      <c r="S112" s="408" t="n">
        <f aca="false">+G112+H112-J112-Q112</f>
        <v>0</v>
      </c>
      <c r="T112" s="43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</row>
    <row r="113" customFormat="false" ht="36" hidden="false" customHeight="false" outlineLevel="0" collapsed="false">
      <c r="A113" s="83"/>
      <c r="B113" s="396" t="n">
        <f aca="false">B112+1</f>
        <v>29</v>
      </c>
      <c r="C113" s="397" t="s">
        <v>239</v>
      </c>
      <c r="D113" s="465"/>
      <c r="E113" s="397" t="s">
        <v>240</v>
      </c>
      <c r="F113" s="399" t="n">
        <v>4057.65</v>
      </c>
      <c r="G113" s="400" t="n">
        <v>0</v>
      </c>
      <c r="H113" s="463"/>
      <c r="I113" s="408"/>
      <c r="J113" s="399"/>
      <c r="K113" s="400" t="n">
        <v>450.85</v>
      </c>
      <c r="L113" s="403" t="s">
        <v>28</v>
      </c>
      <c r="M113" s="404" t="s">
        <v>937</v>
      </c>
      <c r="N113" s="399"/>
      <c r="O113" s="400"/>
      <c r="P113" s="399"/>
      <c r="Q113" s="400"/>
      <c r="R113" s="407" t="n">
        <f aca="false">+F113+I113-K113-P113-N113</f>
        <v>3606.8</v>
      </c>
      <c r="S113" s="408" t="n">
        <f aca="false">+G113+H113-J113-Q113</f>
        <v>0</v>
      </c>
      <c r="T113" s="43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</row>
    <row r="114" customFormat="false" ht="36" hidden="false" customHeight="false" outlineLevel="0" collapsed="false">
      <c r="A114" s="83" t="n">
        <f aca="false">2542.38/3</f>
        <v>847.46</v>
      </c>
      <c r="B114" s="396" t="n">
        <f aca="false">B113+1</f>
        <v>30</v>
      </c>
      <c r="C114" s="397" t="s">
        <v>242</v>
      </c>
      <c r="D114" s="404"/>
      <c r="E114" s="397" t="s">
        <v>243</v>
      </c>
      <c r="F114" s="399" t="n">
        <v>4237.3</v>
      </c>
      <c r="G114" s="400" t="n">
        <v>0</v>
      </c>
      <c r="H114" s="463"/>
      <c r="I114" s="408"/>
      <c r="J114" s="399"/>
      <c r="K114" s="400" t="n">
        <v>847.46</v>
      </c>
      <c r="L114" s="403" t="s">
        <v>283</v>
      </c>
      <c r="M114" s="404" t="s">
        <v>899</v>
      </c>
      <c r="N114" s="399"/>
      <c r="O114" s="400"/>
      <c r="P114" s="399"/>
      <c r="Q114" s="400"/>
      <c r="R114" s="407" t="n">
        <f aca="false">+F114+I114-K114-P114-N114</f>
        <v>3389.84</v>
      </c>
      <c r="S114" s="408" t="n">
        <f aca="false">+G114+H114-J114-Q114</f>
        <v>0</v>
      </c>
      <c r="T114" s="43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</row>
    <row r="115" customFormat="false" ht="36" hidden="false" customHeight="false" outlineLevel="0" collapsed="false">
      <c r="A115" s="83"/>
      <c r="B115" s="396" t="n">
        <f aca="false">B114+1</f>
        <v>31</v>
      </c>
      <c r="C115" s="397" t="s">
        <v>244</v>
      </c>
      <c r="D115" s="466"/>
      <c r="E115" s="397" t="s">
        <v>245</v>
      </c>
      <c r="F115" s="399" t="n">
        <v>3732.21</v>
      </c>
      <c r="G115" s="400" t="n">
        <v>0</v>
      </c>
      <c r="H115" s="463"/>
      <c r="I115" s="408"/>
      <c r="J115" s="399"/>
      <c r="K115" s="400"/>
      <c r="L115" s="403"/>
      <c r="M115" s="404"/>
      <c r="N115" s="399"/>
      <c r="O115" s="400"/>
      <c r="P115" s="399"/>
      <c r="Q115" s="400"/>
      <c r="R115" s="407" t="n">
        <f aca="false">+F115+I115-K115-P115-N115</f>
        <v>3732.21</v>
      </c>
      <c r="S115" s="408" t="n">
        <f aca="false">+G115+H115-J115-Q115</f>
        <v>0</v>
      </c>
      <c r="T115" s="43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</row>
    <row r="116" customFormat="false" ht="36" hidden="false" customHeight="false" outlineLevel="0" collapsed="false">
      <c r="A116" s="83" t="n">
        <v>266.95</v>
      </c>
      <c r="B116" s="396" t="n">
        <f aca="false">B115+1</f>
        <v>32</v>
      </c>
      <c r="C116" s="397" t="s">
        <v>246</v>
      </c>
      <c r="D116" s="404"/>
      <c r="E116" s="397" t="s">
        <v>247</v>
      </c>
      <c r="F116" s="399" t="n">
        <v>588.14</v>
      </c>
      <c r="G116" s="400" t="n">
        <v>0</v>
      </c>
      <c r="H116" s="463"/>
      <c r="I116" s="408"/>
      <c r="J116" s="399"/>
      <c r="K116" s="400" t="n">
        <v>294.07</v>
      </c>
      <c r="L116" s="403" t="s">
        <v>21</v>
      </c>
      <c r="M116" s="404" t="s">
        <v>899</v>
      </c>
      <c r="N116" s="399"/>
      <c r="O116" s="400"/>
      <c r="P116" s="399"/>
      <c r="Q116" s="400"/>
      <c r="R116" s="407" t="n">
        <f aca="false">+F116+I116-K116-P116-N116</f>
        <v>294.07</v>
      </c>
      <c r="S116" s="408" t="n">
        <f aca="false">+G116+H116-J116-Q116</f>
        <v>0</v>
      </c>
      <c r="T116" s="43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</row>
    <row r="117" customFormat="false" ht="36" hidden="false" customHeight="false" outlineLevel="0" collapsed="false">
      <c r="A117" s="83"/>
      <c r="B117" s="396" t="n">
        <f aca="false">B116+1</f>
        <v>33</v>
      </c>
      <c r="C117" s="397" t="s">
        <v>248</v>
      </c>
      <c r="D117" s="404"/>
      <c r="E117" s="397" t="s">
        <v>249</v>
      </c>
      <c r="F117" s="399" t="n">
        <v>1311.87</v>
      </c>
      <c r="G117" s="400" t="n">
        <v>0</v>
      </c>
      <c r="H117" s="463"/>
      <c r="I117" s="408"/>
      <c r="J117" s="399"/>
      <c r="K117" s="400"/>
      <c r="L117" s="403"/>
      <c r="M117" s="404"/>
      <c r="N117" s="399"/>
      <c r="O117" s="400"/>
      <c r="P117" s="399"/>
      <c r="Q117" s="400"/>
      <c r="R117" s="407" t="n">
        <f aca="false">+F117+I117-K117-P117-N117</f>
        <v>1311.87</v>
      </c>
      <c r="S117" s="408" t="n">
        <f aca="false">+G117+H117-J117-Q117</f>
        <v>0</v>
      </c>
      <c r="T117" s="43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</row>
    <row r="118" customFormat="false" ht="36" hidden="false" customHeight="false" outlineLevel="0" collapsed="false">
      <c r="A118" s="83" t="n">
        <v>410.17</v>
      </c>
      <c r="B118" s="396" t="n">
        <f aca="false">B117+1</f>
        <v>34</v>
      </c>
      <c r="C118" s="397" t="s">
        <v>252</v>
      </c>
      <c r="D118" s="465"/>
      <c r="E118" s="397" t="s">
        <v>253</v>
      </c>
      <c r="F118" s="399" t="n">
        <v>3606.8</v>
      </c>
      <c r="G118" s="400" t="n">
        <v>0</v>
      </c>
      <c r="H118" s="463"/>
      <c r="I118" s="408"/>
      <c r="J118" s="399"/>
      <c r="K118" s="400" t="n">
        <v>450.85</v>
      </c>
      <c r="L118" s="403" t="s">
        <v>897</v>
      </c>
      <c r="M118" s="404" t="s">
        <v>899</v>
      </c>
      <c r="N118" s="399"/>
      <c r="O118" s="400"/>
      <c r="P118" s="399"/>
      <c r="Q118" s="400"/>
      <c r="R118" s="407" t="n">
        <f aca="false">+F118+I118-K118-P118-N118</f>
        <v>3155.95</v>
      </c>
      <c r="S118" s="408" t="n">
        <f aca="false">+G118+H118-J118-Q118</f>
        <v>0</v>
      </c>
      <c r="T118" s="43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</row>
    <row r="119" customFormat="false" ht="36" hidden="false" customHeight="false" outlineLevel="0" collapsed="false">
      <c r="A119" s="83"/>
      <c r="B119" s="396" t="n">
        <f aca="false">B118+1</f>
        <v>35</v>
      </c>
      <c r="C119" s="397" t="s">
        <v>254</v>
      </c>
      <c r="D119" s="404"/>
      <c r="E119" s="397" t="s">
        <v>255</v>
      </c>
      <c r="F119" s="399" t="n">
        <v>1311.87</v>
      </c>
      <c r="G119" s="400" t="n">
        <v>0</v>
      </c>
      <c r="H119" s="463"/>
      <c r="I119" s="408"/>
      <c r="J119" s="399"/>
      <c r="K119" s="400"/>
      <c r="L119" s="403"/>
      <c r="M119" s="404"/>
      <c r="N119" s="399"/>
      <c r="O119" s="400"/>
      <c r="P119" s="399"/>
      <c r="Q119" s="400"/>
      <c r="R119" s="407" t="n">
        <f aca="false">+F119+I119-K119-P119-N119</f>
        <v>1311.87</v>
      </c>
      <c r="S119" s="408" t="n">
        <f aca="false">+G119+H119-J119-Q119</f>
        <v>0</v>
      </c>
      <c r="T119" s="43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</row>
    <row r="120" customFormat="false" ht="36" hidden="false" customHeight="false" outlineLevel="0" collapsed="false">
      <c r="A120" s="83" t="n">
        <f aca="false">3389.84/4</f>
        <v>847.46</v>
      </c>
      <c r="B120" s="396" t="n">
        <f aca="false">B119+1</f>
        <v>36</v>
      </c>
      <c r="C120" s="397" t="s">
        <v>951</v>
      </c>
      <c r="D120" s="465"/>
      <c r="E120" s="397" t="s">
        <v>257</v>
      </c>
      <c r="F120" s="399" t="n">
        <v>3389.84</v>
      </c>
      <c r="G120" s="400" t="n">
        <v>0</v>
      </c>
      <c r="H120" s="463"/>
      <c r="I120" s="408"/>
      <c r="J120" s="399"/>
      <c r="K120" s="400"/>
      <c r="L120" s="403"/>
      <c r="M120" s="413"/>
      <c r="N120" s="399"/>
      <c r="O120" s="400"/>
      <c r="P120" s="399"/>
      <c r="Q120" s="400"/>
      <c r="R120" s="407" t="n">
        <f aca="false">+F120+I120-K120-P120-N120</f>
        <v>3389.84</v>
      </c>
      <c r="S120" s="408" t="n">
        <f aca="false">+G120+H120-J120-Q120</f>
        <v>0</v>
      </c>
      <c r="T120" s="43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</row>
    <row r="121" customFormat="false" ht="36" hidden="false" customHeight="false" outlineLevel="0" collapsed="false">
      <c r="A121" s="83" t="n">
        <v>687.29</v>
      </c>
      <c r="B121" s="396" t="n">
        <f aca="false">B120+1</f>
        <v>37</v>
      </c>
      <c r="C121" s="397" t="s">
        <v>258</v>
      </c>
      <c r="D121" s="466"/>
      <c r="E121" s="397" t="s">
        <v>259</v>
      </c>
      <c r="F121" s="399" t="n">
        <v>6803.37</v>
      </c>
      <c r="G121" s="400" t="n">
        <v>0</v>
      </c>
      <c r="H121" s="463"/>
      <c r="I121" s="408"/>
      <c r="J121" s="399"/>
      <c r="K121" s="400" t="n">
        <v>755.93</v>
      </c>
      <c r="L121" s="403" t="s">
        <v>21</v>
      </c>
      <c r="M121" s="404" t="s">
        <v>937</v>
      </c>
      <c r="N121" s="399"/>
      <c r="O121" s="400"/>
      <c r="P121" s="399"/>
      <c r="Q121" s="400"/>
      <c r="R121" s="407" t="n">
        <f aca="false">+F121+I121-K121-P121-N121</f>
        <v>6047.44</v>
      </c>
      <c r="S121" s="408" t="n">
        <f aca="false">+G121+H121-J121-Q121</f>
        <v>0</v>
      </c>
      <c r="T121" s="43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</row>
    <row r="122" customFormat="false" ht="36" hidden="false" customHeight="false" outlineLevel="0" collapsed="false">
      <c r="A122" s="83" t="n">
        <v>378.81</v>
      </c>
      <c r="B122" s="396" t="n">
        <f aca="false">B121+1</f>
        <v>38</v>
      </c>
      <c r="C122" s="397" t="s">
        <v>260</v>
      </c>
      <c r="D122" s="404"/>
      <c r="E122" s="397" t="s">
        <v>261</v>
      </c>
      <c r="F122" s="399" t="n">
        <v>1250.37</v>
      </c>
      <c r="G122" s="400" t="n">
        <v>0</v>
      </c>
      <c r="H122" s="463"/>
      <c r="I122" s="408"/>
      <c r="J122" s="399"/>
      <c r="K122" s="400"/>
      <c r="L122" s="403"/>
      <c r="M122" s="413"/>
      <c r="N122" s="399"/>
      <c r="O122" s="400"/>
      <c r="P122" s="399"/>
      <c r="Q122" s="400"/>
      <c r="R122" s="407" t="n">
        <f aca="false">+F122+I122-K122-P122-N122</f>
        <v>1250.37</v>
      </c>
      <c r="S122" s="408" t="n">
        <f aca="false">+G122+H122-J122-Q122</f>
        <v>0</v>
      </c>
      <c r="T122" s="43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</row>
    <row r="123" customFormat="false" ht="36" hidden="false" customHeight="false" outlineLevel="0" collapsed="false">
      <c r="A123" s="83" t="n">
        <v>758.47</v>
      </c>
      <c r="B123" s="396" t="n">
        <f aca="false">B122+1</f>
        <v>39</v>
      </c>
      <c r="C123" s="397" t="s">
        <v>262</v>
      </c>
      <c r="D123" s="465"/>
      <c r="E123" s="397" t="s">
        <v>263</v>
      </c>
      <c r="F123" s="399" t="n">
        <v>7505.10000000001</v>
      </c>
      <c r="G123" s="400" t="n">
        <v>0</v>
      </c>
      <c r="H123" s="463"/>
      <c r="I123" s="408"/>
      <c r="J123" s="399"/>
      <c r="K123" s="400" t="n">
        <v>833.9</v>
      </c>
      <c r="L123" s="403" t="s">
        <v>309</v>
      </c>
      <c r="M123" s="404" t="s">
        <v>937</v>
      </c>
      <c r="N123" s="399"/>
      <c r="O123" s="400"/>
      <c r="P123" s="399"/>
      <c r="Q123" s="400"/>
      <c r="R123" s="407" t="n">
        <f aca="false">+F123+I123-K123-P123-N123</f>
        <v>6671.20000000001</v>
      </c>
      <c r="S123" s="408" t="n">
        <f aca="false">+G123+H123-J123-Q123</f>
        <v>0</v>
      </c>
      <c r="T123" s="43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</row>
    <row r="124" customFormat="false" ht="36" hidden="false" customHeight="false" outlineLevel="0" collapsed="false">
      <c r="A124" s="83" t="n">
        <v>766.95</v>
      </c>
      <c r="B124" s="396" t="n">
        <f aca="false">B123+1</f>
        <v>40</v>
      </c>
      <c r="C124" s="397" t="s">
        <v>264</v>
      </c>
      <c r="D124" s="466"/>
      <c r="E124" s="397" t="s">
        <v>265</v>
      </c>
      <c r="F124" s="399" t="n">
        <v>8440.7</v>
      </c>
      <c r="G124" s="400" t="n">
        <v>0</v>
      </c>
      <c r="H124" s="463"/>
      <c r="I124" s="408"/>
      <c r="J124" s="399"/>
      <c r="K124" s="400" t="n">
        <v>844.07</v>
      </c>
      <c r="L124" s="403" t="s">
        <v>21</v>
      </c>
      <c r="M124" s="404" t="s">
        <v>898</v>
      </c>
      <c r="N124" s="399"/>
      <c r="O124" s="400"/>
      <c r="P124" s="399"/>
      <c r="Q124" s="400"/>
      <c r="R124" s="407" t="n">
        <f aca="false">+F124+I124-K124-P124-N124</f>
        <v>7596.63</v>
      </c>
      <c r="S124" s="408" t="n">
        <f aca="false">+G124+H124-J124-Q124</f>
        <v>0</v>
      </c>
      <c r="T124" s="43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</row>
    <row r="125" s="136" customFormat="true" ht="36" hidden="false" customHeight="false" outlineLevel="0" collapsed="false">
      <c r="A125" s="134"/>
      <c r="B125" s="396" t="n">
        <f aca="false">B124+1</f>
        <v>41</v>
      </c>
      <c r="C125" s="397" t="s">
        <v>266</v>
      </c>
      <c r="D125" s="465"/>
      <c r="E125" s="397" t="s">
        <v>267</v>
      </c>
      <c r="F125" s="399" t="n">
        <v>6318.64</v>
      </c>
      <c r="G125" s="400" t="n">
        <v>0</v>
      </c>
      <c r="H125" s="463"/>
      <c r="I125" s="408"/>
      <c r="J125" s="399"/>
      <c r="K125" s="400"/>
      <c r="L125" s="403"/>
      <c r="M125" s="404"/>
      <c r="N125" s="399"/>
      <c r="O125" s="400"/>
      <c r="P125" s="399"/>
      <c r="Q125" s="400"/>
      <c r="R125" s="407" t="n">
        <f aca="false">+F125+I125-K125-P125-N125</f>
        <v>6318.64</v>
      </c>
      <c r="S125" s="408" t="n">
        <f aca="false">+G125+H125-J125-Q125</f>
        <v>0</v>
      </c>
      <c r="T125" s="135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</row>
    <row r="126" customFormat="false" ht="36" hidden="false" customHeight="false" outlineLevel="0" collapsed="false">
      <c r="A126" s="83" t="n">
        <f aca="false">3542.38/4</f>
        <v>885.595</v>
      </c>
      <c r="B126" s="396" t="n">
        <f aca="false">B125+1</f>
        <v>42</v>
      </c>
      <c r="C126" s="397" t="s">
        <v>952</v>
      </c>
      <c r="D126" s="404"/>
      <c r="E126" s="397" t="s">
        <v>269</v>
      </c>
      <c r="F126" s="399" t="n">
        <v>3542.36</v>
      </c>
      <c r="G126" s="400" t="n">
        <v>0</v>
      </c>
      <c r="H126" s="463"/>
      <c r="I126" s="408"/>
      <c r="J126" s="399"/>
      <c r="K126" s="400" t="n">
        <v>885.59</v>
      </c>
      <c r="L126" s="403" t="s">
        <v>309</v>
      </c>
      <c r="M126" s="404" t="s">
        <v>898</v>
      </c>
      <c r="N126" s="399"/>
      <c r="O126" s="400"/>
      <c r="P126" s="399"/>
      <c r="Q126" s="400"/>
      <c r="R126" s="407" t="n">
        <f aca="false">+F126+I126-K126-P126-N126</f>
        <v>2656.77</v>
      </c>
      <c r="S126" s="408" t="n">
        <f aca="false">+G126+H126-J126-Q126</f>
        <v>0</v>
      </c>
      <c r="T126" s="43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</row>
    <row r="127" customFormat="false" ht="36" hidden="false" customHeight="false" outlineLevel="0" collapsed="false">
      <c r="A127" s="83" t="n">
        <v>755.08</v>
      </c>
      <c r="B127" s="396" t="n">
        <f aca="false">B126+1</f>
        <v>43</v>
      </c>
      <c r="C127" s="397" t="s">
        <v>953</v>
      </c>
      <c r="D127" s="465"/>
      <c r="E127" s="397" t="s">
        <v>271</v>
      </c>
      <c r="F127" s="399" t="n">
        <v>6644.08</v>
      </c>
      <c r="G127" s="400" t="n">
        <v>0</v>
      </c>
      <c r="H127" s="463"/>
      <c r="I127" s="408"/>
      <c r="J127" s="399"/>
      <c r="K127" s="400" t="n">
        <v>830.51</v>
      </c>
      <c r="L127" s="403" t="s">
        <v>897</v>
      </c>
      <c r="M127" s="404" t="s">
        <v>899</v>
      </c>
      <c r="N127" s="399"/>
      <c r="O127" s="400"/>
      <c r="P127" s="399"/>
      <c r="Q127" s="400"/>
      <c r="R127" s="407" t="n">
        <f aca="false">+F127+I127-K127-P127-N127</f>
        <v>5813.57</v>
      </c>
      <c r="S127" s="408" t="n">
        <f aca="false">+G127+H127-J127-Q127</f>
        <v>0</v>
      </c>
      <c r="T127" s="43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</row>
    <row r="128" customFormat="false" ht="36" hidden="false" customHeight="false" outlineLevel="0" collapsed="false">
      <c r="A128" s="83"/>
      <c r="B128" s="396" t="n">
        <f aca="false">B127+1</f>
        <v>44</v>
      </c>
      <c r="C128" s="397" t="s">
        <v>272</v>
      </c>
      <c r="D128" s="404"/>
      <c r="E128" s="397" t="s">
        <v>273</v>
      </c>
      <c r="F128" s="399" t="n">
        <v>4057.65</v>
      </c>
      <c r="G128" s="400" t="n">
        <v>0</v>
      </c>
      <c r="H128" s="463"/>
      <c r="I128" s="408"/>
      <c r="J128" s="399"/>
      <c r="K128" s="400" t="n">
        <v>450.85</v>
      </c>
      <c r="L128" s="403" t="s">
        <v>897</v>
      </c>
      <c r="M128" s="404" t="s">
        <v>937</v>
      </c>
      <c r="N128" s="399"/>
      <c r="O128" s="400"/>
      <c r="P128" s="399"/>
      <c r="Q128" s="400"/>
      <c r="R128" s="407" t="n">
        <f aca="false">+F128+I128-K128-P128-N128</f>
        <v>3606.8</v>
      </c>
      <c r="S128" s="408" t="n">
        <f aca="false">+G128+H128-J128-Q128</f>
        <v>0</v>
      </c>
      <c r="T128" s="43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</row>
    <row r="129" customFormat="false" ht="36" hidden="false" customHeight="false" outlineLevel="0" collapsed="false">
      <c r="A129" s="83"/>
      <c r="B129" s="396" t="n">
        <f aca="false">B128+1</f>
        <v>45</v>
      </c>
      <c r="C129" s="415" t="s">
        <v>275</v>
      </c>
      <c r="D129" s="404"/>
      <c r="E129" s="415" t="s">
        <v>276</v>
      </c>
      <c r="F129" s="407" t="n">
        <v>7898.3</v>
      </c>
      <c r="G129" s="408" t="n">
        <v>0</v>
      </c>
      <c r="H129" s="470"/>
      <c r="I129" s="408"/>
      <c r="J129" s="471"/>
      <c r="K129" s="408"/>
      <c r="L129" s="403"/>
      <c r="M129" s="404"/>
      <c r="N129" s="472"/>
      <c r="O129" s="473"/>
      <c r="P129" s="472"/>
      <c r="Q129" s="473"/>
      <c r="R129" s="407" t="n">
        <f aca="false">+F129+I129-K129-P129-N129</f>
        <v>7898.3</v>
      </c>
      <c r="S129" s="408" t="n">
        <f aca="false">+G129+H129-J129-Q129</f>
        <v>0</v>
      </c>
      <c r="T129" s="43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</row>
    <row r="130" customFormat="false" ht="36" hidden="false" customHeight="false" outlineLevel="0" collapsed="false">
      <c r="A130" s="83"/>
      <c r="B130" s="396" t="n">
        <f aca="false">B129+1</f>
        <v>46</v>
      </c>
      <c r="C130" s="397" t="s">
        <v>277</v>
      </c>
      <c r="D130" s="404"/>
      <c r="E130" s="397" t="s">
        <v>278</v>
      </c>
      <c r="F130" s="399" t="n">
        <v>2267.79</v>
      </c>
      <c r="G130" s="400" t="n">
        <v>0</v>
      </c>
      <c r="H130" s="463"/>
      <c r="I130" s="408"/>
      <c r="J130" s="399"/>
      <c r="K130" s="400" t="n">
        <f aca="false">755.93+755.93</f>
        <v>1511.86</v>
      </c>
      <c r="L130" s="403" t="s">
        <v>954</v>
      </c>
      <c r="M130" s="404" t="s">
        <v>955</v>
      </c>
      <c r="N130" s="399"/>
      <c r="O130" s="400"/>
      <c r="P130" s="399"/>
      <c r="Q130" s="400"/>
      <c r="R130" s="407" t="n">
        <f aca="false">+F130+I130-K130-P130-N130</f>
        <v>755.930000000002</v>
      </c>
      <c r="S130" s="408" t="n">
        <v>0</v>
      </c>
      <c r="T130" s="43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</row>
    <row r="131" customFormat="false" ht="36" hidden="false" customHeight="false" outlineLevel="0" collapsed="false">
      <c r="A131" s="83"/>
      <c r="B131" s="396" t="n">
        <f aca="false">B130+1</f>
        <v>47</v>
      </c>
      <c r="C131" s="397" t="s">
        <v>281</v>
      </c>
      <c r="D131" s="465"/>
      <c r="E131" s="397" t="s">
        <v>282</v>
      </c>
      <c r="F131" s="399" t="n">
        <v>1137.28</v>
      </c>
      <c r="G131" s="400" t="n">
        <v>0</v>
      </c>
      <c r="H131" s="463"/>
      <c r="I131" s="408"/>
      <c r="J131" s="399"/>
      <c r="K131" s="400"/>
      <c r="L131" s="403"/>
      <c r="M131" s="404"/>
      <c r="N131" s="399"/>
      <c r="O131" s="400"/>
      <c r="P131" s="399"/>
      <c r="Q131" s="400"/>
      <c r="R131" s="407" t="n">
        <f aca="false">+F131+I131-K131-P131-N131</f>
        <v>1137.28</v>
      </c>
      <c r="S131" s="408" t="n">
        <f aca="false">+G131+H131-J131-Q131</f>
        <v>0</v>
      </c>
      <c r="T131" s="43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</row>
    <row r="132" customFormat="false" ht="36" hidden="false" customHeight="false" outlineLevel="0" collapsed="false">
      <c r="A132" s="83" t="n">
        <v>707.63</v>
      </c>
      <c r="B132" s="396" t="n">
        <f aca="false">B131+1</f>
        <v>48</v>
      </c>
      <c r="C132" s="397" t="s">
        <v>284</v>
      </c>
      <c r="D132" s="465"/>
      <c r="E132" s="397" t="s">
        <v>285</v>
      </c>
      <c r="F132" s="399" t="n">
        <v>6230.48</v>
      </c>
      <c r="G132" s="400" t="n">
        <v>0</v>
      </c>
      <c r="H132" s="463"/>
      <c r="I132" s="408"/>
      <c r="J132" s="399"/>
      <c r="K132" s="400" t="n">
        <v>778.81</v>
      </c>
      <c r="L132" s="403" t="s">
        <v>113</v>
      </c>
      <c r="M132" s="404" t="s">
        <v>899</v>
      </c>
      <c r="N132" s="399"/>
      <c r="O132" s="400"/>
      <c r="P132" s="399"/>
      <c r="Q132" s="400"/>
      <c r="R132" s="407" t="n">
        <f aca="false">+F132+I132-K132-P132-N132</f>
        <v>5451.67</v>
      </c>
      <c r="S132" s="408" t="n">
        <f aca="false">+G132+H132-J132-Q132</f>
        <v>0</v>
      </c>
      <c r="T132" s="43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</row>
    <row r="133" customFormat="false" ht="36" hidden="false" customHeight="false" outlineLevel="0" collapsed="false">
      <c r="A133" s="83"/>
      <c r="B133" s="396" t="n">
        <f aca="false">B132+1</f>
        <v>49</v>
      </c>
      <c r="C133" s="397" t="s">
        <v>286</v>
      </c>
      <c r="D133" s="466"/>
      <c r="E133" s="397" t="s">
        <v>287</v>
      </c>
      <c r="F133" s="399" t="n">
        <v>4535.6</v>
      </c>
      <c r="G133" s="400" t="n">
        <v>0</v>
      </c>
      <c r="H133" s="463"/>
      <c r="I133" s="408"/>
      <c r="J133" s="399"/>
      <c r="K133" s="400" t="n">
        <v>566.95</v>
      </c>
      <c r="L133" s="403" t="s">
        <v>897</v>
      </c>
      <c r="M133" s="404" t="s">
        <v>899</v>
      </c>
      <c r="N133" s="399"/>
      <c r="O133" s="400"/>
      <c r="P133" s="399"/>
      <c r="Q133" s="400"/>
      <c r="R133" s="407" t="n">
        <f aca="false">+F133+I133-K133-P133-N133</f>
        <v>3968.65</v>
      </c>
      <c r="S133" s="408" t="n">
        <f aca="false">+G133+H133-J133-Q133</f>
        <v>0</v>
      </c>
      <c r="T133" s="43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</row>
    <row r="134" customFormat="false" ht="36" hidden="false" customHeight="false" outlineLevel="0" collapsed="false">
      <c r="A134" s="83"/>
      <c r="B134" s="396" t="n">
        <f aca="false">B133+1</f>
        <v>50</v>
      </c>
      <c r="C134" s="397" t="s">
        <v>288</v>
      </c>
      <c r="D134" s="465"/>
      <c r="E134" s="397" t="s">
        <v>289</v>
      </c>
      <c r="F134" s="399" t="n">
        <v>4265.24</v>
      </c>
      <c r="G134" s="400" t="n">
        <v>0</v>
      </c>
      <c r="H134" s="463"/>
      <c r="I134" s="408"/>
      <c r="J134" s="399"/>
      <c r="K134" s="400"/>
      <c r="L134" s="403"/>
      <c r="M134" s="404"/>
      <c r="N134" s="399"/>
      <c r="O134" s="400"/>
      <c r="P134" s="399"/>
      <c r="Q134" s="400"/>
      <c r="R134" s="407" t="n">
        <f aca="false">+F134+I134-K134-P134-N134</f>
        <v>4265.24</v>
      </c>
      <c r="S134" s="408" t="n">
        <f aca="false">+G134+H134-J134-Q134</f>
        <v>0</v>
      </c>
      <c r="T134" s="43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</row>
    <row r="135" customFormat="false" ht="36" hidden="false" customHeight="false" outlineLevel="0" collapsed="false">
      <c r="A135" s="83"/>
      <c r="B135" s="396" t="n">
        <f aca="false">B134+1</f>
        <v>51</v>
      </c>
      <c r="C135" s="397" t="s">
        <v>290</v>
      </c>
      <c r="D135" s="404"/>
      <c r="E135" s="397" t="s">
        <v>291</v>
      </c>
      <c r="F135" s="399" t="n">
        <v>818.640000000002</v>
      </c>
      <c r="G135" s="400" t="n">
        <v>0</v>
      </c>
      <c r="H135" s="463"/>
      <c r="I135" s="408"/>
      <c r="J135" s="399"/>
      <c r="K135" s="400" t="n">
        <v>409.32</v>
      </c>
      <c r="L135" s="403" t="s">
        <v>897</v>
      </c>
      <c r="M135" s="404" t="s">
        <v>899</v>
      </c>
      <c r="N135" s="399"/>
      <c r="O135" s="400"/>
      <c r="P135" s="399"/>
      <c r="Q135" s="400"/>
      <c r="R135" s="407" t="n">
        <f aca="false">+F135+I135-K135-P135-N135</f>
        <v>409.320000000001</v>
      </c>
      <c r="S135" s="408" t="n">
        <f aca="false">+G135+H135-J135-Q135</f>
        <v>0</v>
      </c>
      <c r="T135" s="43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</row>
    <row r="136" customFormat="false" ht="36" hidden="false" customHeight="false" outlineLevel="0" collapsed="false">
      <c r="A136" s="83"/>
      <c r="B136" s="396" t="n">
        <f aca="false">B135+1</f>
        <v>52</v>
      </c>
      <c r="C136" s="397" t="s">
        <v>292</v>
      </c>
      <c r="D136" s="404"/>
      <c r="E136" s="397" t="s">
        <v>293</v>
      </c>
      <c r="F136" s="399" t="n">
        <v>854.240000000002</v>
      </c>
      <c r="G136" s="400" t="n">
        <v>0</v>
      </c>
      <c r="H136" s="463"/>
      <c r="I136" s="408"/>
      <c r="J136" s="399"/>
      <c r="K136" s="400" t="n">
        <v>406.78</v>
      </c>
      <c r="L136" s="403" t="s">
        <v>21</v>
      </c>
      <c r="M136" s="404" t="s">
        <v>899</v>
      </c>
      <c r="N136" s="399"/>
      <c r="O136" s="400"/>
      <c r="P136" s="399"/>
      <c r="Q136" s="400"/>
      <c r="R136" s="407" t="n">
        <f aca="false">+F136+I136-K136-P136-N136</f>
        <v>447.460000000002</v>
      </c>
      <c r="S136" s="408" t="n">
        <f aca="false">+G136+H136-J136-Q136</f>
        <v>0</v>
      </c>
      <c r="T136" s="43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</row>
    <row r="137" customFormat="false" ht="36" hidden="false" customHeight="false" outlineLevel="0" collapsed="false">
      <c r="A137" s="83"/>
      <c r="B137" s="396" t="n">
        <f aca="false">B136+1</f>
        <v>53</v>
      </c>
      <c r="C137" s="397" t="s">
        <v>294</v>
      </c>
      <c r="D137" s="465"/>
      <c r="E137" s="397" t="s">
        <v>295</v>
      </c>
      <c r="F137" s="399" t="n">
        <v>1691.94</v>
      </c>
      <c r="G137" s="400" t="n">
        <v>0</v>
      </c>
      <c r="H137" s="463"/>
      <c r="I137" s="408"/>
      <c r="J137" s="399"/>
      <c r="K137" s="400"/>
      <c r="L137" s="403"/>
      <c r="M137" s="404"/>
      <c r="N137" s="399"/>
      <c r="O137" s="400"/>
      <c r="P137" s="399"/>
      <c r="Q137" s="400"/>
      <c r="R137" s="407" t="n">
        <f aca="false">+F137+I137-K137-P137-N137</f>
        <v>1691.94</v>
      </c>
      <c r="S137" s="408" t="n">
        <f aca="false">+G137+H137-J137-Q137</f>
        <v>0</v>
      </c>
      <c r="T137" s="43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</row>
    <row r="138" customFormat="false" ht="36" hidden="false" customHeight="false" outlineLevel="0" collapsed="false">
      <c r="A138" s="83" t="n">
        <v>474.58</v>
      </c>
      <c r="B138" s="396" t="n">
        <f aca="false">B137+1</f>
        <v>54</v>
      </c>
      <c r="C138" s="397" t="s">
        <v>956</v>
      </c>
      <c r="D138" s="466"/>
      <c r="E138" s="397" t="s">
        <v>297</v>
      </c>
      <c r="F138" s="399" t="n">
        <v>4176.24</v>
      </c>
      <c r="G138" s="400" t="n">
        <v>0</v>
      </c>
      <c r="H138" s="463"/>
      <c r="I138" s="408"/>
      <c r="J138" s="399"/>
      <c r="K138" s="400" t="n">
        <v>522.03</v>
      </c>
      <c r="L138" s="403" t="s">
        <v>309</v>
      </c>
      <c r="M138" s="404" t="s">
        <v>899</v>
      </c>
      <c r="N138" s="399"/>
      <c r="O138" s="400"/>
      <c r="P138" s="399"/>
      <c r="Q138" s="400"/>
      <c r="R138" s="407" t="n">
        <f aca="false">+F138+I138-K138-P138-N138</f>
        <v>3654.21</v>
      </c>
      <c r="S138" s="408" t="n">
        <f aca="false">+G138+H138-J138-Q138</f>
        <v>0</v>
      </c>
      <c r="T138" s="43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</row>
    <row r="139" customFormat="false" ht="36" hidden="false" customHeight="false" outlineLevel="0" collapsed="false">
      <c r="A139" s="83" t="n">
        <v>759.32</v>
      </c>
      <c r="B139" s="396" t="n">
        <f aca="false">B138+1</f>
        <v>55</v>
      </c>
      <c r="C139" s="397" t="s">
        <v>298</v>
      </c>
      <c r="D139" s="465"/>
      <c r="E139" s="397" t="s">
        <v>299</v>
      </c>
      <c r="F139" s="399" t="n">
        <v>6684.72</v>
      </c>
      <c r="G139" s="400" t="n">
        <v>0</v>
      </c>
      <c r="H139" s="463"/>
      <c r="I139" s="408"/>
      <c r="J139" s="399"/>
      <c r="K139" s="400" t="n">
        <v>835.59</v>
      </c>
      <c r="L139" s="403" t="s">
        <v>897</v>
      </c>
      <c r="M139" s="404" t="s">
        <v>899</v>
      </c>
      <c r="N139" s="399"/>
      <c r="O139" s="400"/>
      <c r="P139" s="399"/>
      <c r="Q139" s="400"/>
      <c r="R139" s="407" t="n">
        <f aca="false">+F139+I139-K139-P139-N139</f>
        <v>5849.13</v>
      </c>
      <c r="S139" s="408" t="n">
        <f aca="false">+G139+H139-J139-Q139</f>
        <v>0</v>
      </c>
      <c r="T139" s="43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</row>
    <row r="140" customFormat="false" ht="36" hidden="false" customHeight="false" outlineLevel="0" collapsed="false">
      <c r="A140" s="83" t="n">
        <v>924.58</v>
      </c>
      <c r="B140" s="396" t="n">
        <f aca="false">B139+1</f>
        <v>56</v>
      </c>
      <c r="C140" s="397" t="s">
        <v>301</v>
      </c>
      <c r="D140" s="466"/>
      <c r="E140" s="397" t="s">
        <v>302</v>
      </c>
      <c r="F140" s="399" t="n">
        <v>8135.6</v>
      </c>
      <c r="G140" s="400" t="n">
        <v>0</v>
      </c>
      <c r="H140" s="463"/>
      <c r="I140" s="408"/>
      <c r="J140" s="399"/>
      <c r="K140" s="400" t="n">
        <v>924.58</v>
      </c>
      <c r="L140" s="403" t="s">
        <v>85</v>
      </c>
      <c r="M140" s="404" t="s">
        <v>899</v>
      </c>
      <c r="N140" s="399"/>
      <c r="O140" s="400"/>
      <c r="P140" s="399"/>
      <c r="Q140" s="400"/>
      <c r="R140" s="407" t="n">
        <f aca="false">+F140+I140-K140-P140-N140</f>
        <v>7211.02</v>
      </c>
      <c r="S140" s="408" t="n">
        <f aca="false">+G140+H140-J140-Q140</f>
        <v>0</v>
      </c>
      <c r="T140" s="43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</row>
    <row r="141" customFormat="false" ht="36" hidden="false" customHeight="false" outlineLevel="0" collapsed="false">
      <c r="A141" s="83" t="n">
        <v>835.59</v>
      </c>
      <c r="B141" s="396" t="n">
        <f aca="false">B140+1</f>
        <v>57</v>
      </c>
      <c r="C141" s="397" t="s">
        <v>303</v>
      </c>
      <c r="D141" s="466"/>
      <c r="E141" s="397" t="s">
        <v>957</v>
      </c>
      <c r="F141" s="399" t="n">
        <v>8275.41</v>
      </c>
      <c r="G141" s="400" t="n">
        <v>0</v>
      </c>
      <c r="H141" s="463"/>
      <c r="I141" s="408"/>
      <c r="J141" s="399"/>
      <c r="K141" s="400" t="n">
        <v>919.49</v>
      </c>
      <c r="L141" s="403" t="s">
        <v>85</v>
      </c>
      <c r="M141" s="404" t="s">
        <v>937</v>
      </c>
      <c r="N141" s="399"/>
      <c r="O141" s="400"/>
      <c r="P141" s="399"/>
      <c r="Q141" s="400"/>
      <c r="R141" s="407" t="n">
        <f aca="false">+F141+I141-K141-P141-N141</f>
        <v>7355.92</v>
      </c>
      <c r="S141" s="408" t="n">
        <f aca="false">+G141+H141-J141-Q141</f>
        <v>0</v>
      </c>
      <c r="T141" s="43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</row>
    <row r="142" customFormat="false" ht="36" hidden="false" customHeight="false" outlineLevel="0" collapsed="false">
      <c r="A142" s="83" t="n">
        <v>820.34</v>
      </c>
      <c r="B142" s="396" t="n">
        <f aca="false">B141+1</f>
        <v>58</v>
      </c>
      <c r="C142" s="397" t="s">
        <v>305</v>
      </c>
      <c r="D142" s="465"/>
      <c r="E142" s="397" t="s">
        <v>958</v>
      </c>
      <c r="F142" s="399" t="n">
        <v>8122.85999999999</v>
      </c>
      <c r="G142" s="400" t="n">
        <v>0</v>
      </c>
      <c r="H142" s="463"/>
      <c r="I142" s="408"/>
      <c r="J142" s="399"/>
      <c r="K142" s="400" t="n">
        <v>902.54</v>
      </c>
      <c r="L142" s="403" t="s">
        <v>897</v>
      </c>
      <c r="M142" s="404" t="s">
        <v>937</v>
      </c>
      <c r="N142" s="399"/>
      <c r="O142" s="400"/>
      <c r="P142" s="399"/>
      <c r="Q142" s="400"/>
      <c r="R142" s="407" t="n">
        <f aca="false">+F142+I142-K142-P142-N142</f>
        <v>7220.31999999999</v>
      </c>
      <c r="S142" s="408" t="n">
        <f aca="false">+G142+H142-J142-Q142</f>
        <v>0</v>
      </c>
      <c r="T142" s="43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</row>
    <row r="143" customFormat="false" ht="36" hidden="false" customHeight="false" outlineLevel="0" collapsed="false">
      <c r="A143" s="83"/>
      <c r="B143" s="396" t="n">
        <f aca="false">B142+1</f>
        <v>59</v>
      </c>
      <c r="C143" s="397" t="s">
        <v>307</v>
      </c>
      <c r="D143" s="404"/>
      <c r="E143" s="397" t="s">
        <v>959</v>
      </c>
      <c r="F143" s="399" t="n">
        <v>-1.81898940354586E-012</v>
      </c>
      <c r="G143" s="400" t="n">
        <v>0</v>
      </c>
      <c r="H143" s="463"/>
      <c r="I143" s="408"/>
      <c r="J143" s="399"/>
      <c r="K143" s="400"/>
      <c r="L143" s="403"/>
      <c r="M143" s="404"/>
      <c r="N143" s="399"/>
      <c r="O143" s="400"/>
      <c r="P143" s="399"/>
      <c r="Q143" s="400"/>
      <c r="R143" s="407" t="n">
        <f aca="false">+F143+I143-K143-P143-N143</f>
        <v>-1.81898940354586E-012</v>
      </c>
      <c r="S143" s="408" t="n">
        <f aca="false">+G143+H143-J143-Q143</f>
        <v>0</v>
      </c>
      <c r="T143" s="43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</row>
    <row r="144" customFormat="false" ht="36" hidden="false" customHeight="false" outlineLevel="0" collapsed="false">
      <c r="A144" s="83"/>
      <c r="B144" s="396" t="n">
        <f aca="false">B143+1</f>
        <v>60</v>
      </c>
      <c r="C144" s="397" t="s">
        <v>960</v>
      </c>
      <c r="D144" s="474"/>
      <c r="E144" s="397" t="s">
        <v>959</v>
      </c>
      <c r="F144" s="399" t="n">
        <v>1826.04</v>
      </c>
      <c r="G144" s="400" t="n">
        <v>0</v>
      </c>
      <c r="H144" s="463"/>
      <c r="I144" s="408"/>
      <c r="J144" s="399"/>
      <c r="K144" s="400" t="n">
        <f aca="false">88.76+868.64</f>
        <v>957.4</v>
      </c>
      <c r="L144" s="403" t="s">
        <v>21</v>
      </c>
      <c r="M144" s="404" t="s">
        <v>961</v>
      </c>
      <c r="N144" s="429"/>
      <c r="O144" s="400"/>
      <c r="P144" s="399"/>
      <c r="Q144" s="400"/>
      <c r="R144" s="407" t="n">
        <f aca="false">+F144+I144-K144-P144-N144</f>
        <v>868.64</v>
      </c>
      <c r="S144" s="408" t="n">
        <f aca="false">+G144+H144-J144-Q144</f>
        <v>0</v>
      </c>
      <c r="T144" s="43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</row>
    <row r="145" customFormat="false" ht="36" hidden="false" customHeight="false" outlineLevel="0" collapsed="false">
      <c r="A145" s="83"/>
      <c r="B145" s="396" t="n">
        <f aca="false">B144+1</f>
        <v>61</v>
      </c>
      <c r="C145" s="397" t="s">
        <v>962</v>
      </c>
      <c r="D145" s="466"/>
      <c r="E145" s="397" t="s">
        <v>963</v>
      </c>
      <c r="F145" s="399" t="n">
        <v>7796.64</v>
      </c>
      <c r="G145" s="400" t="n">
        <v>0</v>
      </c>
      <c r="H145" s="463"/>
      <c r="I145" s="408"/>
      <c r="J145" s="399"/>
      <c r="K145" s="400" t="n">
        <v>974.58</v>
      </c>
      <c r="L145" s="403" t="s">
        <v>113</v>
      </c>
      <c r="M145" s="404" t="s">
        <v>899</v>
      </c>
      <c r="N145" s="429"/>
      <c r="O145" s="400"/>
      <c r="P145" s="399"/>
      <c r="Q145" s="400"/>
      <c r="R145" s="407" t="n">
        <f aca="false">+F145+I145-K145-P145-N145</f>
        <v>6822.06</v>
      </c>
      <c r="S145" s="408" t="n">
        <f aca="false">+G145+H145-J145-Q145</f>
        <v>0</v>
      </c>
      <c r="T145" s="43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</row>
    <row r="146" customFormat="false" ht="36" hidden="false" customHeight="false" outlineLevel="0" collapsed="false">
      <c r="A146" s="83"/>
      <c r="B146" s="396" t="n">
        <f aca="false">B145+1</f>
        <v>62</v>
      </c>
      <c r="C146" s="397" t="s">
        <v>312</v>
      </c>
      <c r="D146" s="469"/>
      <c r="E146" s="397" t="s">
        <v>964</v>
      </c>
      <c r="F146" s="399" t="n">
        <v>20338.96</v>
      </c>
      <c r="G146" s="400" t="n">
        <v>0</v>
      </c>
      <c r="H146" s="463"/>
      <c r="I146" s="400"/>
      <c r="J146" s="399"/>
      <c r="K146" s="400"/>
      <c r="L146" s="403"/>
      <c r="M146" s="404"/>
      <c r="N146" s="429"/>
      <c r="O146" s="400"/>
      <c r="P146" s="399"/>
      <c r="Q146" s="400"/>
      <c r="R146" s="407" t="n">
        <f aca="false">+F146+I146-K146-P146-N146</f>
        <v>20338.96</v>
      </c>
      <c r="S146" s="408" t="n">
        <f aca="false">+G146+H146-J146-Q146</f>
        <v>0</v>
      </c>
      <c r="T146" s="43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</row>
    <row r="147" customFormat="false" ht="36" hidden="false" customHeight="false" outlineLevel="0" collapsed="false">
      <c r="A147" s="83"/>
      <c r="B147" s="396" t="n">
        <f aca="false">B146+1</f>
        <v>63</v>
      </c>
      <c r="C147" s="397" t="s">
        <v>314</v>
      </c>
      <c r="D147" s="466"/>
      <c r="E147" s="397" t="s">
        <v>965</v>
      </c>
      <c r="F147" s="399" t="n">
        <v>7355.92</v>
      </c>
      <c r="G147" s="400" t="n">
        <v>0</v>
      </c>
      <c r="H147" s="463"/>
      <c r="I147" s="408"/>
      <c r="J147" s="399"/>
      <c r="K147" s="400" t="n">
        <v>919.49</v>
      </c>
      <c r="L147" s="403" t="s">
        <v>55</v>
      </c>
      <c r="M147" s="404" t="s">
        <v>899</v>
      </c>
      <c r="N147" s="399"/>
      <c r="O147" s="400"/>
      <c r="P147" s="399"/>
      <c r="Q147" s="400"/>
      <c r="R147" s="407" t="n">
        <f aca="false">+F147+I147-K147-P147-N147</f>
        <v>6436.43</v>
      </c>
      <c r="S147" s="408" t="n">
        <f aca="false">+G147+H147-J147-Q147</f>
        <v>0</v>
      </c>
      <c r="T147" s="43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</row>
    <row r="148" customFormat="false" ht="36" hidden="false" customHeight="false" outlineLevel="0" collapsed="false">
      <c r="A148" s="83" t="n">
        <v>930.51</v>
      </c>
      <c r="B148" s="396" t="n">
        <f aca="false">B147+1</f>
        <v>64</v>
      </c>
      <c r="C148" s="397" t="s">
        <v>316</v>
      </c>
      <c r="D148" s="404"/>
      <c r="E148" s="397" t="s">
        <v>966</v>
      </c>
      <c r="F148" s="399" t="n">
        <v>2047.46</v>
      </c>
      <c r="G148" s="400" t="n">
        <v>0</v>
      </c>
      <c r="H148" s="463"/>
      <c r="I148" s="408"/>
      <c r="J148" s="399"/>
      <c r="K148" s="400" t="n">
        <v>1023.73</v>
      </c>
      <c r="L148" s="403" t="s">
        <v>182</v>
      </c>
      <c r="M148" s="404" t="s">
        <v>899</v>
      </c>
      <c r="N148" s="399"/>
      <c r="O148" s="400"/>
      <c r="P148" s="399"/>
      <c r="Q148" s="400"/>
      <c r="R148" s="407" t="n">
        <f aca="false">+F148+I148-K148-P148-N148</f>
        <v>1023.73</v>
      </c>
      <c r="S148" s="408" t="n">
        <f aca="false">+G148+H148-J148-Q148</f>
        <v>0</v>
      </c>
      <c r="T148" s="43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</row>
    <row r="149" customFormat="false" ht="36" hidden="false" customHeight="false" outlineLevel="0" collapsed="false">
      <c r="A149" s="83"/>
      <c r="B149" s="396" t="n">
        <f aca="false">B148+1</f>
        <v>65</v>
      </c>
      <c r="C149" s="397" t="s">
        <v>318</v>
      </c>
      <c r="D149" s="404"/>
      <c r="E149" s="397" t="s">
        <v>967</v>
      </c>
      <c r="F149" s="399" t="n">
        <v>2047.46</v>
      </c>
      <c r="G149" s="400" t="n">
        <v>0</v>
      </c>
      <c r="H149" s="463"/>
      <c r="I149" s="408"/>
      <c r="J149" s="399"/>
      <c r="K149" s="400" t="n">
        <v>1023.73</v>
      </c>
      <c r="L149" s="403" t="s">
        <v>113</v>
      </c>
      <c r="M149" s="404" t="s">
        <v>899</v>
      </c>
      <c r="N149" s="399"/>
      <c r="O149" s="400"/>
      <c r="P149" s="399"/>
      <c r="Q149" s="400"/>
      <c r="R149" s="407" t="n">
        <f aca="false">+F149+I149-K149-P149-N149</f>
        <v>1023.73</v>
      </c>
      <c r="S149" s="408" t="n">
        <f aca="false">+G149+H149-J149-Q149</f>
        <v>0</v>
      </c>
      <c r="T149" s="43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</row>
    <row r="150" customFormat="false" ht="36" hidden="false" customHeight="false" outlineLevel="0" collapsed="false">
      <c r="A150" s="83" t="n">
        <v>1184.75</v>
      </c>
      <c r="B150" s="396" t="n">
        <f aca="false">B149+1</f>
        <v>66</v>
      </c>
      <c r="C150" s="397" t="s">
        <v>320</v>
      </c>
      <c r="D150" s="466"/>
      <c r="E150" s="397" t="s">
        <v>968</v>
      </c>
      <c r="F150" s="399" t="n">
        <v>10427.12</v>
      </c>
      <c r="G150" s="400" t="n">
        <v>0</v>
      </c>
      <c r="H150" s="463"/>
      <c r="I150" s="408"/>
      <c r="J150" s="399"/>
      <c r="K150" s="400" t="n">
        <v>1303.39</v>
      </c>
      <c r="L150" s="403" t="s">
        <v>85</v>
      </c>
      <c r="M150" s="404" t="s">
        <v>899</v>
      </c>
      <c r="N150" s="399"/>
      <c r="O150" s="400"/>
      <c r="P150" s="399"/>
      <c r="Q150" s="400"/>
      <c r="R150" s="407" t="n">
        <f aca="false">+F150+I150-K150-P150-N150</f>
        <v>9123.73</v>
      </c>
      <c r="S150" s="408" t="n">
        <f aca="false">+G150+H150-J150-Q150</f>
        <v>0</v>
      </c>
      <c r="T150" s="43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</row>
    <row r="151" customFormat="false" ht="36" hidden="false" customHeight="false" outlineLevel="0" collapsed="false">
      <c r="A151" s="83"/>
      <c r="B151" s="396" t="n">
        <f aca="false">B150+1</f>
        <v>67</v>
      </c>
      <c r="C151" s="397" t="s">
        <v>322</v>
      </c>
      <c r="D151" s="466"/>
      <c r="E151" s="397" t="s">
        <v>969</v>
      </c>
      <c r="F151" s="399" t="n">
        <v>8800</v>
      </c>
      <c r="G151" s="400" t="n">
        <v>0</v>
      </c>
      <c r="H151" s="463"/>
      <c r="I151" s="408"/>
      <c r="J151" s="399"/>
      <c r="K151" s="400"/>
      <c r="L151" s="403"/>
      <c r="M151" s="404"/>
      <c r="N151" s="399"/>
      <c r="O151" s="400"/>
      <c r="P151" s="399"/>
      <c r="Q151" s="400"/>
      <c r="R151" s="407" t="n">
        <f aca="false">+F151+I151-K151-P151-N151</f>
        <v>8800</v>
      </c>
      <c r="S151" s="408" t="n">
        <f aca="false">+G151+H151-J151-Q151</f>
        <v>0</v>
      </c>
      <c r="T151" s="43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</row>
    <row r="152" customFormat="false" ht="36" hidden="false" customHeight="false" outlineLevel="0" collapsed="false">
      <c r="A152" s="83"/>
      <c r="B152" s="396" t="n">
        <f aca="false">B151+1</f>
        <v>68</v>
      </c>
      <c r="C152" s="397" t="s">
        <v>324</v>
      </c>
      <c r="D152" s="404"/>
      <c r="E152" s="397" t="s">
        <v>970</v>
      </c>
      <c r="F152" s="399" t="n">
        <v>955.939999999998</v>
      </c>
      <c r="G152" s="400" t="n">
        <v>0</v>
      </c>
      <c r="H152" s="463"/>
      <c r="I152" s="408"/>
      <c r="J152" s="399"/>
      <c r="K152" s="400"/>
      <c r="L152" s="403"/>
      <c r="M152" s="404"/>
      <c r="N152" s="399"/>
      <c r="O152" s="400"/>
      <c r="P152" s="399"/>
      <c r="Q152" s="400"/>
      <c r="R152" s="407" t="n">
        <f aca="false">+F152+I152-K152-P152-N152</f>
        <v>955.939999999998</v>
      </c>
      <c r="S152" s="408" t="n">
        <f aca="false">+G152+H152-J152-Q152</f>
        <v>0</v>
      </c>
      <c r="T152" s="43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</row>
    <row r="153" customFormat="false" ht="36" hidden="false" customHeight="false" outlineLevel="0" collapsed="false">
      <c r="A153" s="83" t="n">
        <v>958.47</v>
      </c>
      <c r="B153" s="396" t="n">
        <f aca="false">B152+1</f>
        <v>69</v>
      </c>
      <c r="C153" s="397" t="s">
        <v>326</v>
      </c>
      <c r="D153" s="466"/>
      <c r="E153" s="397" t="s">
        <v>971</v>
      </c>
      <c r="F153" s="399" t="n">
        <v>8433.92</v>
      </c>
      <c r="G153" s="400" t="n">
        <v>0</v>
      </c>
      <c r="H153" s="463"/>
      <c r="I153" s="408"/>
      <c r="J153" s="399"/>
      <c r="K153" s="400" t="n">
        <v>1054.24</v>
      </c>
      <c r="L153" s="403" t="s">
        <v>309</v>
      </c>
      <c r="M153" s="404" t="s">
        <v>899</v>
      </c>
      <c r="N153" s="399"/>
      <c r="O153" s="400"/>
      <c r="P153" s="399"/>
      <c r="Q153" s="400"/>
      <c r="R153" s="407" t="n">
        <f aca="false">+F153+I153-K153-P153-N153</f>
        <v>7379.68</v>
      </c>
      <c r="S153" s="408" t="n">
        <f aca="false">+G153+H153-J153-Q153</f>
        <v>0</v>
      </c>
      <c r="T153" s="43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</row>
    <row r="154" customFormat="false" ht="36" hidden="false" customHeight="false" outlineLevel="0" collapsed="false">
      <c r="A154" s="83"/>
      <c r="B154" s="396" t="n">
        <f aca="false">B153+1</f>
        <v>70</v>
      </c>
      <c r="C154" s="397" t="s">
        <v>328</v>
      </c>
      <c r="D154" s="466"/>
      <c r="E154" s="397" t="s">
        <v>972</v>
      </c>
      <c r="F154" s="399" t="n">
        <v>8800</v>
      </c>
      <c r="G154" s="400" t="n">
        <v>0</v>
      </c>
      <c r="H154" s="463"/>
      <c r="I154" s="408"/>
      <c r="J154" s="399"/>
      <c r="K154" s="400"/>
      <c r="L154" s="403"/>
      <c r="M154" s="404"/>
      <c r="N154" s="399"/>
      <c r="O154" s="400"/>
      <c r="P154" s="399"/>
      <c r="Q154" s="400"/>
      <c r="R154" s="407" t="n">
        <f aca="false">+F154+I154-K154-P154-N154</f>
        <v>8800</v>
      </c>
      <c r="S154" s="408" t="n">
        <f aca="false">+G154+H154-J154-Q154</f>
        <v>0</v>
      </c>
      <c r="T154" s="43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</row>
    <row r="155" customFormat="false" ht="36" hidden="false" customHeight="false" outlineLevel="0" collapsed="false">
      <c r="A155" s="83" t="n">
        <v>958.47</v>
      </c>
      <c r="B155" s="396" t="n">
        <f aca="false">B154+1</f>
        <v>71</v>
      </c>
      <c r="C155" s="397" t="s">
        <v>326</v>
      </c>
      <c r="D155" s="466"/>
      <c r="E155" s="397" t="s">
        <v>973</v>
      </c>
      <c r="F155" s="399" t="n">
        <v>8433.92</v>
      </c>
      <c r="G155" s="400" t="n">
        <v>0</v>
      </c>
      <c r="H155" s="463"/>
      <c r="I155" s="408"/>
      <c r="J155" s="399"/>
      <c r="K155" s="400" t="n">
        <v>1054.24</v>
      </c>
      <c r="L155" s="403" t="s">
        <v>309</v>
      </c>
      <c r="M155" s="404" t="s">
        <v>899</v>
      </c>
      <c r="N155" s="399"/>
      <c r="O155" s="400"/>
      <c r="P155" s="399"/>
      <c r="Q155" s="400"/>
      <c r="R155" s="407" t="n">
        <f aca="false">+F155+I155-K155-P155-N155</f>
        <v>7379.68</v>
      </c>
      <c r="S155" s="408" t="n">
        <f aca="false">+G155+H155-J155-Q155</f>
        <v>0</v>
      </c>
      <c r="T155" s="43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</row>
    <row r="156" customFormat="false" ht="36" hidden="false" customHeight="false" outlineLevel="0" collapsed="false">
      <c r="A156" s="83"/>
      <c r="B156" s="396" t="n">
        <f aca="false">B155+1</f>
        <v>72</v>
      </c>
      <c r="C156" s="397" t="s">
        <v>331</v>
      </c>
      <c r="D156" s="466"/>
      <c r="E156" s="397" t="s">
        <v>974</v>
      </c>
      <c r="F156" s="399" t="n">
        <v>2977.97</v>
      </c>
      <c r="G156" s="400" t="n">
        <v>0</v>
      </c>
      <c r="H156" s="463"/>
      <c r="I156" s="408"/>
      <c r="J156" s="399"/>
      <c r="K156" s="400"/>
      <c r="L156" s="403"/>
      <c r="M156" s="404"/>
      <c r="N156" s="399"/>
      <c r="O156" s="400"/>
      <c r="P156" s="399"/>
      <c r="Q156" s="400"/>
      <c r="R156" s="407" t="n">
        <f aca="false">+F156+I156-K156-P156-N156</f>
        <v>2977.97</v>
      </c>
      <c r="S156" s="408" t="n">
        <f aca="false">+G156+H156-J156-Q156</f>
        <v>0</v>
      </c>
      <c r="T156" s="43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</row>
    <row r="157" customFormat="false" ht="36" hidden="false" customHeight="false" outlineLevel="0" collapsed="false">
      <c r="A157" s="83"/>
      <c r="B157" s="396" t="n">
        <f aca="false">B156+1</f>
        <v>73</v>
      </c>
      <c r="C157" s="397" t="s">
        <v>333</v>
      </c>
      <c r="D157" s="466"/>
      <c r="E157" s="397" t="s">
        <v>975</v>
      </c>
      <c r="F157" s="399" t="n">
        <v>2047.46</v>
      </c>
      <c r="G157" s="400" t="n">
        <v>0</v>
      </c>
      <c r="H157" s="463"/>
      <c r="I157" s="408"/>
      <c r="J157" s="399"/>
      <c r="K157" s="400" t="n">
        <v>1023.73</v>
      </c>
      <c r="L157" s="403" t="s">
        <v>897</v>
      </c>
      <c r="M157" s="404" t="s">
        <v>899</v>
      </c>
      <c r="N157" s="399"/>
      <c r="O157" s="400"/>
      <c r="P157" s="399"/>
      <c r="Q157" s="400"/>
      <c r="R157" s="407" t="n">
        <f aca="false">+F157+I157-K157-P157-N157</f>
        <v>1023.73</v>
      </c>
      <c r="S157" s="408" t="n">
        <f aca="false">+G157+H157-J157-Q157</f>
        <v>0</v>
      </c>
      <c r="T157" s="43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</row>
    <row r="158" customFormat="false" ht="36" hidden="false" customHeight="false" outlineLevel="0" collapsed="false">
      <c r="A158" s="83" t="n">
        <v>930.51</v>
      </c>
      <c r="B158" s="396" t="n">
        <f aca="false">B157+1</f>
        <v>74</v>
      </c>
      <c r="C158" s="397" t="s">
        <v>335</v>
      </c>
      <c r="D158" s="466"/>
      <c r="E158" s="397" t="s">
        <v>976</v>
      </c>
      <c r="F158" s="399" t="n">
        <v>2047.46</v>
      </c>
      <c r="G158" s="400" t="n">
        <v>0</v>
      </c>
      <c r="H158" s="463"/>
      <c r="I158" s="408"/>
      <c r="J158" s="399"/>
      <c r="K158" s="400" t="n">
        <v>1023.73</v>
      </c>
      <c r="L158" s="403" t="s">
        <v>897</v>
      </c>
      <c r="M158" s="404" t="s">
        <v>899</v>
      </c>
      <c r="N158" s="399"/>
      <c r="O158" s="400"/>
      <c r="P158" s="399"/>
      <c r="Q158" s="400"/>
      <c r="R158" s="407" t="n">
        <f aca="false">+F158+I158-K158-P158-N158</f>
        <v>1023.73</v>
      </c>
      <c r="S158" s="408" t="n">
        <f aca="false">+G158+H158-J158-Q158</f>
        <v>0</v>
      </c>
      <c r="T158" s="43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</row>
    <row r="159" customFormat="false" ht="36" hidden="false" customHeight="false" outlineLevel="0" collapsed="false">
      <c r="A159" s="83" t="n">
        <v>932.2</v>
      </c>
      <c r="B159" s="396" t="n">
        <f aca="false">B158+1</f>
        <v>75</v>
      </c>
      <c r="C159" s="397" t="s">
        <v>337</v>
      </c>
      <c r="D159" s="404"/>
      <c r="E159" s="397" t="s">
        <v>977</v>
      </c>
      <c r="F159" s="399" t="n">
        <v>8203.36</v>
      </c>
      <c r="G159" s="400" t="n">
        <v>0</v>
      </c>
      <c r="H159" s="463"/>
      <c r="I159" s="408"/>
      <c r="J159" s="399"/>
      <c r="K159" s="400" t="n">
        <v>1025.42</v>
      </c>
      <c r="L159" s="403" t="s">
        <v>113</v>
      </c>
      <c r="M159" s="404" t="s">
        <v>899</v>
      </c>
      <c r="N159" s="399"/>
      <c r="O159" s="400"/>
      <c r="P159" s="399"/>
      <c r="Q159" s="400"/>
      <c r="R159" s="407" t="n">
        <f aca="false">+F159+I159-K159-P159-N159</f>
        <v>7177.94</v>
      </c>
      <c r="S159" s="408" t="n">
        <f aca="false">+G159+H159-J159-Q159</f>
        <v>0</v>
      </c>
      <c r="T159" s="43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</row>
    <row r="160" customFormat="false" ht="36" hidden="false" customHeight="false" outlineLevel="0" collapsed="false">
      <c r="A160" s="83"/>
      <c r="B160" s="396" t="n">
        <f aca="false">B159+1</f>
        <v>76</v>
      </c>
      <c r="C160" s="397" t="s">
        <v>978</v>
      </c>
      <c r="D160" s="404"/>
      <c r="E160" s="397" t="s">
        <v>979</v>
      </c>
      <c r="F160" s="399" t="n">
        <v>9661.04</v>
      </c>
      <c r="G160" s="400" t="n">
        <v>0</v>
      </c>
      <c r="H160" s="463"/>
      <c r="I160" s="408"/>
      <c r="J160" s="399"/>
      <c r="K160" s="400"/>
      <c r="L160" s="403"/>
      <c r="M160" s="404"/>
      <c r="N160" s="407"/>
      <c r="O160" s="400"/>
      <c r="P160" s="399"/>
      <c r="Q160" s="400"/>
      <c r="R160" s="407" t="n">
        <f aca="false">+F160+I160-K160-P160-N160</f>
        <v>9661.04</v>
      </c>
      <c r="S160" s="408" t="n">
        <f aca="false">+G160+H160-J160-Q160</f>
        <v>0</v>
      </c>
      <c r="T160" s="43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</row>
    <row r="161" s="30" customFormat="true" ht="36" hidden="false" customHeight="false" outlineLevel="0" collapsed="false">
      <c r="A161" s="83"/>
      <c r="B161" s="396" t="n">
        <f aca="false">B160+1</f>
        <v>77</v>
      </c>
      <c r="C161" s="397" t="s">
        <v>342</v>
      </c>
      <c r="D161" s="466"/>
      <c r="E161" s="397" t="s">
        <v>980</v>
      </c>
      <c r="F161" s="399" t="n">
        <v>8840.64</v>
      </c>
      <c r="G161" s="400" t="n">
        <v>0</v>
      </c>
      <c r="H161" s="463"/>
      <c r="I161" s="408"/>
      <c r="J161" s="399"/>
      <c r="K161" s="400" t="n">
        <v>1105.08</v>
      </c>
      <c r="L161" s="403" t="s">
        <v>21</v>
      </c>
      <c r="M161" s="404" t="s">
        <v>899</v>
      </c>
      <c r="N161" s="399"/>
      <c r="O161" s="400"/>
      <c r="P161" s="399"/>
      <c r="Q161" s="400"/>
      <c r="R161" s="407" t="n">
        <f aca="false">+F161+I161-K161-P161-N161</f>
        <v>7735.56</v>
      </c>
      <c r="S161" s="408" t="n">
        <f aca="false">+G161+H161-J161-Q161</f>
        <v>0</v>
      </c>
      <c r="T161" s="90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</row>
    <row r="162" s="35" customFormat="true" ht="36.75" hidden="false" customHeight="true" outlineLevel="0" collapsed="false">
      <c r="A162" s="83"/>
      <c r="B162" s="475" t="n">
        <f aca="false">B161+1</f>
        <v>78</v>
      </c>
      <c r="C162" s="476" t="s">
        <v>981</v>
      </c>
      <c r="D162" s="477"/>
      <c r="E162" s="478" t="s">
        <v>982</v>
      </c>
      <c r="F162" s="433" t="n">
        <v>10804.2</v>
      </c>
      <c r="G162" s="434" t="n">
        <v>0</v>
      </c>
      <c r="H162" s="479"/>
      <c r="I162" s="441"/>
      <c r="J162" s="433"/>
      <c r="K162" s="434"/>
      <c r="L162" s="480"/>
      <c r="M162" s="481"/>
      <c r="N162" s="433"/>
      <c r="O162" s="434"/>
      <c r="P162" s="433"/>
      <c r="Q162" s="434"/>
      <c r="R162" s="407" t="n">
        <f aca="false">+F162+I162-K162-P162-N162</f>
        <v>10804.2</v>
      </c>
      <c r="S162" s="441" t="n">
        <f aca="false">+G162+H162-J162-Q162</f>
        <v>0</v>
      </c>
      <c r="T162" s="90"/>
      <c r="U162" s="83"/>
      <c r="V162" s="83"/>
      <c r="W162" s="83"/>
    </row>
    <row r="163" customFormat="false" ht="36.75" hidden="false" customHeight="false" outlineLevel="0" collapsed="false">
      <c r="A163" s="83"/>
      <c r="B163" s="456"/>
      <c r="C163" s="217"/>
      <c r="D163" s="155"/>
      <c r="E163" s="482" t="s">
        <v>983</v>
      </c>
      <c r="F163" s="446" t="n">
        <f aca="false">SUM(F85:F162)</f>
        <v>366238.36</v>
      </c>
      <c r="G163" s="447" t="n">
        <f aca="false">SUM(G85:G162)</f>
        <v>0</v>
      </c>
      <c r="H163" s="446" t="n">
        <f aca="false">SUM(H85:H162)</f>
        <v>0</v>
      </c>
      <c r="I163" s="447" t="n">
        <f aca="false">SUM(I85:I162)</f>
        <v>0</v>
      </c>
      <c r="J163" s="446" t="n">
        <f aca="false">SUM(J85:J162)</f>
        <v>0</v>
      </c>
      <c r="K163" s="447" t="n">
        <f aca="false">SUM(K85:K162)</f>
        <v>43859.28</v>
      </c>
      <c r="L163" s="220"/>
      <c r="M163" s="220"/>
      <c r="N163" s="446" t="n">
        <f aca="false">SUM(N85:N162)</f>
        <v>0</v>
      </c>
      <c r="O163" s="447" t="n">
        <f aca="false">SUM(O85:O162)</f>
        <v>0</v>
      </c>
      <c r="P163" s="446" t="n">
        <f aca="false">SUM(P85:P162)</f>
        <v>0</v>
      </c>
      <c r="Q163" s="447" t="n">
        <f aca="false">SUM(Q85:Q162)</f>
        <v>0</v>
      </c>
      <c r="R163" s="446" t="n">
        <f aca="false">SUM(R85:R162)</f>
        <v>322379.08</v>
      </c>
      <c r="S163" s="447" t="n">
        <f aca="false">SUM(S85:S162)</f>
        <v>0</v>
      </c>
      <c r="T163" s="43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</row>
    <row r="164" customFormat="false" ht="36.75" hidden="false" customHeight="false" outlineLevel="0" collapsed="false">
      <c r="A164" s="83"/>
      <c r="B164" s="367"/>
      <c r="C164" s="454" t="s">
        <v>186</v>
      </c>
      <c r="D164" s="218"/>
      <c r="E164" s="217"/>
      <c r="F164" s="455"/>
      <c r="G164" s="217"/>
      <c r="H164" s="217"/>
      <c r="I164" s="217"/>
      <c r="J164" s="217"/>
      <c r="K164" s="217"/>
      <c r="L164" s="456"/>
      <c r="M164" s="217"/>
      <c r="N164" s="217"/>
      <c r="O164" s="457"/>
      <c r="P164" s="457"/>
      <c r="Q164" s="217"/>
      <c r="R164" s="483" t="str">
        <f aca="false">C164</f>
        <v>TIENDAS</v>
      </c>
      <c r="S164" s="483"/>
      <c r="T164" s="43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</row>
    <row r="165" customFormat="false" ht="36.75" hidden="false" customHeight="true" outlineLevel="0" collapsed="false">
      <c r="A165" s="83"/>
      <c r="B165" s="367"/>
      <c r="C165" s="459" t="s">
        <v>3</v>
      </c>
      <c r="D165" s="460"/>
      <c r="E165" s="461"/>
      <c r="F165" s="461"/>
      <c r="G165" s="461"/>
      <c r="H165" s="461"/>
      <c r="I165" s="461"/>
      <c r="J165" s="461"/>
      <c r="K165" s="461"/>
      <c r="L165" s="367"/>
      <c r="M165" s="461"/>
      <c r="N165" s="484"/>
      <c r="O165" s="484"/>
      <c r="P165" s="94" t="s">
        <v>891</v>
      </c>
      <c r="Q165" s="94"/>
      <c r="R165" s="461"/>
      <c r="S165" s="461"/>
      <c r="T165" s="43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</row>
    <row r="166" customFormat="false" ht="36.75" hidden="false" customHeight="false" outlineLevel="0" collapsed="false">
      <c r="A166" s="83"/>
      <c r="B166" s="96" t="s">
        <v>5</v>
      </c>
      <c r="C166" s="111" t="s">
        <v>6</v>
      </c>
      <c r="D166" s="97"/>
      <c r="E166" s="96" t="s">
        <v>7</v>
      </c>
      <c r="F166" s="96" t="str">
        <f aca="false">F6</f>
        <v>SALDO ABRIL 2018</v>
      </c>
      <c r="G166" s="96"/>
      <c r="H166" s="96" t="s">
        <v>9</v>
      </c>
      <c r="I166" s="96"/>
      <c r="J166" s="374" t="s">
        <v>10</v>
      </c>
      <c r="K166" s="374"/>
      <c r="L166" s="374"/>
      <c r="M166" s="374"/>
      <c r="N166" s="484"/>
      <c r="O166" s="484"/>
      <c r="P166" s="94"/>
      <c r="Q166" s="94"/>
      <c r="R166" s="96" t="str">
        <f aca="false">R6</f>
        <v>SALDO MAYO 2018</v>
      </c>
      <c r="S166" s="96"/>
      <c r="T166" s="43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</row>
    <row r="167" customFormat="false" ht="36.75" hidden="false" customHeight="false" outlineLevel="0" collapsed="false">
      <c r="A167" s="83"/>
      <c r="B167" s="96"/>
      <c r="C167" s="111"/>
      <c r="D167" s="97"/>
      <c r="E167" s="96"/>
      <c r="F167" s="103" t="s">
        <v>12</v>
      </c>
      <c r="G167" s="104" t="s">
        <v>13</v>
      </c>
      <c r="H167" s="103" t="s">
        <v>13</v>
      </c>
      <c r="I167" s="104" t="s">
        <v>12</v>
      </c>
      <c r="J167" s="103" t="s">
        <v>13</v>
      </c>
      <c r="K167" s="104" t="s">
        <v>12</v>
      </c>
      <c r="L167" s="96" t="s">
        <v>894</v>
      </c>
      <c r="M167" s="111" t="s">
        <v>15</v>
      </c>
      <c r="N167" s="108" t="s">
        <v>16</v>
      </c>
      <c r="O167" s="109" t="s">
        <v>13</v>
      </c>
      <c r="P167" s="110" t="s">
        <v>12</v>
      </c>
      <c r="Q167" s="104" t="s">
        <v>13</v>
      </c>
      <c r="R167" s="374" t="s">
        <v>12</v>
      </c>
      <c r="S167" s="104" t="s">
        <v>13</v>
      </c>
      <c r="T167" s="43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</row>
    <row r="168" customFormat="false" ht="30" hidden="false" customHeight="true" outlineLevel="0" collapsed="false">
      <c r="A168" s="83"/>
      <c r="B168" s="485"/>
      <c r="C168" s="370"/>
      <c r="D168" s="369"/>
      <c r="E168" s="368" t="s">
        <v>984</v>
      </c>
      <c r="F168" s="446" t="n">
        <f aca="false">F163</f>
        <v>366238.36</v>
      </c>
      <c r="G168" s="447" t="n">
        <v>0</v>
      </c>
      <c r="H168" s="446" t="n">
        <f aca="false">H163</f>
        <v>0</v>
      </c>
      <c r="I168" s="447" t="n">
        <f aca="false">I163</f>
        <v>0</v>
      </c>
      <c r="J168" s="486" t="n">
        <f aca="false">J163</f>
        <v>0</v>
      </c>
      <c r="K168" s="487" t="n">
        <f aca="false">K163</f>
        <v>43859.28</v>
      </c>
      <c r="L168" s="488"/>
      <c r="M168" s="488"/>
      <c r="N168" s="219" t="n">
        <f aca="false">N163</f>
        <v>0</v>
      </c>
      <c r="O168" s="447" t="n">
        <f aca="false">O163</f>
        <v>0</v>
      </c>
      <c r="P168" s="446" t="n">
        <f aca="false">P163</f>
        <v>0</v>
      </c>
      <c r="Q168" s="447" t="n">
        <f aca="false">Q163</f>
        <v>0</v>
      </c>
      <c r="R168" s="446" t="n">
        <f aca="false">R163</f>
        <v>322379.08</v>
      </c>
      <c r="S168" s="447" t="n">
        <f aca="false">S163</f>
        <v>0</v>
      </c>
      <c r="T168" s="43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</row>
    <row r="169" customFormat="false" ht="36" hidden="false" customHeight="false" outlineLevel="0" collapsed="false">
      <c r="A169" s="83" t="n">
        <v>845.76</v>
      </c>
      <c r="B169" s="396" t="n">
        <f aca="false">B162+1</f>
        <v>79</v>
      </c>
      <c r="C169" s="380" t="s">
        <v>348</v>
      </c>
      <c r="D169" s="466"/>
      <c r="E169" s="380" t="s">
        <v>985</v>
      </c>
      <c r="F169" s="399" t="n">
        <v>10235.61</v>
      </c>
      <c r="G169" s="400" t="n">
        <v>0</v>
      </c>
      <c r="H169" s="382"/>
      <c r="I169" s="383"/>
      <c r="J169" s="386"/>
      <c r="K169" s="387" t="n">
        <v>930.51</v>
      </c>
      <c r="L169" s="489" t="s">
        <v>21</v>
      </c>
      <c r="M169" s="490" t="s">
        <v>986</v>
      </c>
      <c r="N169" s="386"/>
      <c r="O169" s="387"/>
      <c r="P169" s="386"/>
      <c r="Q169" s="387"/>
      <c r="R169" s="407" t="n">
        <f aca="false">+F169+I169-K169-P169-P169</f>
        <v>9305.1</v>
      </c>
      <c r="S169" s="491" t="n">
        <f aca="false">+G169+H169-J169-Q169</f>
        <v>0</v>
      </c>
      <c r="T169" s="43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</row>
    <row r="170" customFormat="false" ht="36" hidden="false" customHeight="false" outlineLevel="0" collapsed="false">
      <c r="A170" s="83"/>
      <c r="B170" s="396" t="n">
        <f aca="false">B169+1</f>
        <v>80</v>
      </c>
      <c r="C170" s="397" t="s">
        <v>350</v>
      </c>
      <c r="D170" s="466"/>
      <c r="E170" s="397" t="s">
        <v>987</v>
      </c>
      <c r="F170" s="399" t="n">
        <v>10915.28</v>
      </c>
      <c r="G170" s="400" t="n">
        <v>0</v>
      </c>
      <c r="H170" s="399"/>
      <c r="I170" s="400"/>
      <c r="J170" s="399"/>
      <c r="K170" s="400" t="n">
        <v>1364.41</v>
      </c>
      <c r="L170" s="492" t="s">
        <v>113</v>
      </c>
      <c r="M170" s="493" t="s">
        <v>899</v>
      </c>
      <c r="N170" s="399"/>
      <c r="O170" s="400"/>
      <c r="P170" s="399"/>
      <c r="Q170" s="400"/>
      <c r="R170" s="407" t="n">
        <f aca="false">+F170+I170-K170-P170-N170</f>
        <v>9550.87</v>
      </c>
      <c r="S170" s="408" t="n">
        <f aca="false">+G170+H170-J170-Q170</f>
        <v>0</v>
      </c>
      <c r="T170" s="43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</row>
    <row r="171" customFormat="false" ht="36" hidden="false" customHeight="false" outlineLevel="0" collapsed="false">
      <c r="A171" s="83" t="n">
        <v>1240.68</v>
      </c>
      <c r="B171" s="396" t="n">
        <f aca="false">B170+1</f>
        <v>81</v>
      </c>
      <c r="C171" s="397" t="s">
        <v>352</v>
      </c>
      <c r="D171" s="466"/>
      <c r="E171" s="397" t="s">
        <v>988</v>
      </c>
      <c r="F171" s="382" t="n">
        <v>10915.28</v>
      </c>
      <c r="G171" s="383" t="n">
        <v>0</v>
      </c>
      <c r="H171" s="399"/>
      <c r="I171" s="400"/>
      <c r="J171" s="399"/>
      <c r="K171" s="400" t="n">
        <v>1364.41</v>
      </c>
      <c r="L171" s="492" t="s">
        <v>113</v>
      </c>
      <c r="M171" s="493" t="s">
        <v>899</v>
      </c>
      <c r="N171" s="399"/>
      <c r="O171" s="400"/>
      <c r="P171" s="399"/>
      <c r="Q171" s="400"/>
      <c r="R171" s="407" t="n">
        <f aca="false">+F171+I171-K171-P171-N171</f>
        <v>9550.87</v>
      </c>
      <c r="S171" s="408" t="n">
        <f aca="false">+G171+H171-J171-Q171</f>
        <v>0</v>
      </c>
      <c r="T171" s="43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</row>
    <row r="172" customFormat="false" ht="36" hidden="false" customHeight="false" outlineLevel="0" collapsed="false">
      <c r="A172" s="83" t="n">
        <v>1240.68</v>
      </c>
      <c r="B172" s="396" t="n">
        <f aca="false">B171+1</f>
        <v>82</v>
      </c>
      <c r="C172" s="397" t="s">
        <v>354</v>
      </c>
      <c r="D172" s="404"/>
      <c r="E172" s="397" t="s">
        <v>989</v>
      </c>
      <c r="F172" s="399" t="n">
        <v>10915.28</v>
      </c>
      <c r="G172" s="400" t="n">
        <v>0</v>
      </c>
      <c r="H172" s="399"/>
      <c r="I172" s="400"/>
      <c r="J172" s="399"/>
      <c r="K172" s="400" t="n">
        <v>1364.41</v>
      </c>
      <c r="L172" s="492" t="s">
        <v>897</v>
      </c>
      <c r="M172" s="493" t="s">
        <v>899</v>
      </c>
      <c r="N172" s="399"/>
      <c r="O172" s="400"/>
      <c r="P172" s="399"/>
      <c r="Q172" s="400"/>
      <c r="R172" s="407" t="n">
        <f aca="false">+F172+I172-K172-P172-N172</f>
        <v>9550.87</v>
      </c>
      <c r="S172" s="408" t="n">
        <f aca="false">+G172+H172-J172-Q172</f>
        <v>0</v>
      </c>
      <c r="T172" s="43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</row>
    <row r="173" customFormat="false" ht="36" hidden="false" customHeight="false" outlineLevel="0" collapsed="false">
      <c r="A173" s="83"/>
      <c r="B173" s="396" t="n">
        <f aca="false">B172+1</f>
        <v>83</v>
      </c>
      <c r="C173" s="397" t="s">
        <v>356</v>
      </c>
      <c r="D173" s="466"/>
      <c r="E173" s="397" t="s">
        <v>990</v>
      </c>
      <c r="F173" s="399" t="n">
        <v>7945.76</v>
      </c>
      <c r="G173" s="400" t="n">
        <v>0</v>
      </c>
      <c r="H173" s="399"/>
      <c r="I173" s="400"/>
      <c r="J173" s="399"/>
      <c r="K173" s="400" t="n">
        <v>993.22</v>
      </c>
      <c r="L173" s="492" t="s">
        <v>897</v>
      </c>
      <c r="M173" s="493" t="s">
        <v>899</v>
      </c>
      <c r="N173" s="399"/>
      <c r="O173" s="400"/>
      <c r="P173" s="399"/>
      <c r="Q173" s="400"/>
      <c r="R173" s="407" t="n">
        <f aca="false">+F173+I173-K173-P173-N173</f>
        <v>6952.54</v>
      </c>
      <c r="S173" s="408" t="n">
        <f aca="false">+G173+H173-J173-Q173</f>
        <v>0</v>
      </c>
      <c r="T173" s="43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</row>
    <row r="174" customFormat="false" ht="36" hidden="false" customHeight="false" outlineLevel="0" collapsed="false">
      <c r="A174" s="83"/>
      <c r="B174" s="396" t="n">
        <f aca="false">B173+1</f>
        <v>84</v>
      </c>
      <c r="C174" s="397" t="s">
        <v>358</v>
      </c>
      <c r="D174" s="465"/>
      <c r="E174" s="397" t="s">
        <v>991</v>
      </c>
      <c r="F174" s="399" t="n">
        <v>1986.44</v>
      </c>
      <c r="G174" s="400" t="n">
        <v>0</v>
      </c>
      <c r="H174" s="399"/>
      <c r="I174" s="400"/>
      <c r="J174" s="399"/>
      <c r="K174" s="400" t="n">
        <v>1986.44</v>
      </c>
      <c r="L174" s="492" t="s">
        <v>113</v>
      </c>
      <c r="M174" s="493" t="s">
        <v>992</v>
      </c>
      <c r="N174" s="399"/>
      <c r="O174" s="400"/>
      <c r="P174" s="399"/>
      <c r="Q174" s="400"/>
      <c r="R174" s="407" t="n">
        <f aca="false">+F174+I174-K174-P174-N174</f>
        <v>0</v>
      </c>
      <c r="S174" s="408" t="n">
        <f aca="false">+G174+H174-J174-Q174</f>
        <v>0</v>
      </c>
      <c r="T174" s="43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</row>
    <row r="175" customFormat="false" ht="36" hidden="false" customHeight="false" outlineLevel="0" collapsed="false">
      <c r="A175" s="83"/>
      <c r="B175" s="396" t="n">
        <f aca="false">B174+1</f>
        <v>85</v>
      </c>
      <c r="C175" s="397" t="s">
        <v>360</v>
      </c>
      <c r="D175" s="466"/>
      <c r="E175" s="397" t="s">
        <v>993</v>
      </c>
      <c r="F175" s="399" t="n">
        <v>10915.28</v>
      </c>
      <c r="G175" s="400" t="n">
        <v>0</v>
      </c>
      <c r="H175" s="399"/>
      <c r="I175" s="400"/>
      <c r="J175" s="399"/>
      <c r="K175" s="400" t="n">
        <v>1364.41</v>
      </c>
      <c r="L175" s="492" t="s">
        <v>113</v>
      </c>
      <c r="M175" s="493" t="s">
        <v>899</v>
      </c>
      <c r="N175" s="399"/>
      <c r="O175" s="400"/>
      <c r="P175" s="399"/>
      <c r="Q175" s="400"/>
      <c r="R175" s="407" t="n">
        <f aca="false">+F175+I175-K175-P175-N175</f>
        <v>9550.87</v>
      </c>
      <c r="S175" s="408" t="n">
        <f aca="false">+G175+H175-J175-Q175</f>
        <v>0</v>
      </c>
      <c r="T175" s="43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</row>
    <row r="176" customFormat="false" ht="36" hidden="false" customHeight="false" outlineLevel="0" collapsed="false">
      <c r="A176" s="83"/>
      <c r="B176" s="396" t="n">
        <f aca="false">B175+1</f>
        <v>86</v>
      </c>
      <c r="C176" s="397" t="s">
        <v>362</v>
      </c>
      <c r="D176" s="466"/>
      <c r="E176" s="397" t="s">
        <v>994</v>
      </c>
      <c r="F176" s="399" t="n">
        <v>10915.28</v>
      </c>
      <c r="G176" s="400" t="n">
        <v>0</v>
      </c>
      <c r="H176" s="399"/>
      <c r="I176" s="400"/>
      <c r="J176" s="399"/>
      <c r="K176" s="400"/>
      <c r="L176" s="492"/>
      <c r="M176" s="493"/>
      <c r="N176" s="399"/>
      <c r="O176" s="400"/>
      <c r="P176" s="399"/>
      <c r="Q176" s="400"/>
      <c r="R176" s="407" t="n">
        <f aca="false">+F176+I176-K176-P176-N176</f>
        <v>10915.28</v>
      </c>
      <c r="S176" s="408" t="n">
        <f aca="false">+G176+H176-J176-Q176</f>
        <v>0</v>
      </c>
      <c r="T176" s="43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</row>
    <row r="177" customFormat="false" ht="36" hidden="false" customHeight="false" outlineLevel="0" collapsed="false">
      <c r="A177" s="83"/>
      <c r="B177" s="396" t="n">
        <f aca="false">B176+1</f>
        <v>87</v>
      </c>
      <c r="C177" s="397" t="s">
        <v>364</v>
      </c>
      <c r="D177" s="404"/>
      <c r="E177" s="397" t="s">
        <v>995</v>
      </c>
      <c r="F177" s="399" t="n">
        <v>10915.28</v>
      </c>
      <c r="G177" s="400" t="n">
        <v>0</v>
      </c>
      <c r="H177" s="399"/>
      <c r="I177" s="400"/>
      <c r="J177" s="399"/>
      <c r="K177" s="400" t="n">
        <v>1364.41</v>
      </c>
      <c r="L177" s="492" t="s">
        <v>21</v>
      </c>
      <c r="M177" s="493" t="s">
        <v>899</v>
      </c>
      <c r="N177" s="399"/>
      <c r="O177" s="400"/>
      <c r="P177" s="399"/>
      <c r="Q177" s="400"/>
      <c r="R177" s="407" t="n">
        <f aca="false">+F177+I177-K177-P177-N177</f>
        <v>9550.87</v>
      </c>
      <c r="S177" s="408" t="n">
        <f aca="false">+G177+H177-J177-Q177</f>
        <v>0</v>
      </c>
      <c r="T177" s="43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</row>
    <row r="178" customFormat="false" ht="36" hidden="false" customHeight="false" outlineLevel="0" collapsed="false">
      <c r="A178" s="83"/>
      <c r="B178" s="396" t="n">
        <f aca="false">B177+1</f>
        <v>88</v>
      </c>
      <c r="C178" s="397" t="s">
        <v>366</v>
      </c>
      <c r="D178" s="404"/>
      <c r="E178" s="397" t="s">
        <v>996</v>
      </c>
      <c r="F178" s="399" t="n">
        <v>2947.46</v>
      </c>
      <c r="G178" s="400" t="n">
        <v>0</v>
      </c>
      <c r="H178" s="399"/>
      <c r="I178" s="400"/>
      <c r="J178" s="399"/>
      <c r="K178" s="400" t="n">
        <v>1473.73</v>
      </c>
      <c r="L178" s="492" t="s">
        <v>113</v>
      </c>
      <c r="M178" s="493" t="s">
        <v>899</v>
      </c>
      <c r="N178" s="399"/>
      <c r="O178" s="400"/>
      <c r="P178" s="399"/>
      <c r="Q178" s="400"/>
      <c r="R178" s="407" t="n">
        <f aca="false">+F178+I178-K178-P178-N178</f>
        <v>1473.73</v>
      </c>
      <c r="S178" s="408" t="n">
        <f aca="false">+G178+H178-J178-Q178</f>
        <v>0</v>
      </c>
      <c r="T178" s="43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</row>
    <row r="179" customFormat="false" ht="36" hidden="false" customHeight="false" outlineLevel="0" collapsed="false">
      <c r="A179" s="83"/>
      <c r="B179" s="396" t="n">
        <f aca="false">B178+1</f>
        <v>89</v>
      </c>
      <c r="C179" s="397" t="s">
        <v>368</v>
      </c>
      <c r="D179" s="404"/>
      <c r="E179" s="397" t="s">
        <v>997</v>
      </c>
      <c r="F179" s="399" t="n">
        <v>11416.96</v>
      </c>
      <c r="G179" s="400" t="n">
        <v>0</v>
      </c>
      <c r="H179" s="399"/>
      <c r="I179" s="400"/>
      <c r="J179" s="399"/>
      <c r="K179" s="400"/>
      <c r="L179" s="492"/>
      <c r="M179" s="404"/>
      <c r="N179" s="399"/>
      <c r="O179" s="400"/>
      <c r="P179" s="399"/>
      <c r="Q179" s="400"/>
      <c r="R179" s="407" t="n">
        <f aca="false">+F179+I179-K179-P179-N179</f>
        <v>11416.96</v>
      </c>
      <c r="S179" s="408" t="n">
        <f aca="false">+G179+H179-J179-Q179</f>
        <v>0</v>
      </c>
      <c r="T179" s="43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</row>
    <row r="180" customFormat="false" ht="36" hidden="false" customHeight="false" outlineLevel="0" collapsed="false">
      <c r="A180" s="83" t="n">
        <v>1511.86</v>
      </c>
      <c r="B180" s="396" t="n">
        <f aca="false">B179+1</f>
        <v>90</v>
      </c>
      <c r="C180" s="397" t="s">
        <v>370</v>
      </c>
      <c r="D180" s="466"/>
      <c r="E180" s="397" t="s">
        <v>998</v>
      </c>
      <c r="F180" s="399" t="n">
        <v>13301.68</v>
      </c>
      <c r="G180" s="400" t="n">
        <v>0</v>
      </c>
      <c r="H180" s="399"/>
      <c r="I180" s="400"/>
      <c r="J180" s="399"/>
      <c r="K180" s="400" t="n">
        <v>1662.71</v>
      </c>
      <c r="L180" s="492" t="s">
        <v>21</v>
      </c>
      <c r="M180" s="493" t="s">
        <v>899</v>
      </c>
      <c r="N180" s="399"/>
      <c r="O180" s="400"/>
      <c r="P180" s="399"/>
      <c r="Q180" s="400"/>
      <c r="R180" s="407" t="n">
        <f aca="false">+F180+I180-K180-P180-N180</f>
        <v>11638.97</v>
      </c>
      <c r="S180" s="408" t="n">
        <f aca="false">+G180+H180-J180-Q180</f>
        <v>0</v>
      </c>
      <c r="T180" s="43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</row>
    <row r="181" customFormat="false" ht="36" hidden="false" customHeight="false" outlineLevel="0" collapsed="false">
      <c r="A181" s="83"/>
      <c r="B181" s="396" t="n">
        <f aca="false">B180+1</f>
        <v>91</v>
      </c>
      <c r="C181" s="397" t="s">
        <v>372</v>
      </c>
      <c r="D181" s="465"/>
      <c r="E181" s="397" t="s">
        <v>999</v>
      </c>
      <c r="F181" s="399" t="n">
        <v>2854.24</v>
      </c>
      <c r="G181" s="400" t="n">
        <v>0</v>
      </c>
      <c r="H181" s="399"/>
      <c r="I181" s="400"/>
      <c r="J181" s="399"/>
      <c r="K181" s="400"/>
      <c r="L181" s="494"/>
      <c r="M181" s="493"/>
      <c r="N181" s="399"/>
      <c r="O181" s="400"/>
      <c r="P181" s="399"/>
      <c r="Q181" s="400"/>
      <c r="R181" s="407" t="n">
        <f aca="false">+F181+I181-K181-P181-N181</f>
        <v>2854.24</v>
      </c>
      <c r="S181" s="408" t="n">
        <f aca="false">+G181+H181-J181-Q181</f>
        <v>0</v>
      </c>
      <c r="T181" s="43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</row>
    <row r="182" customFormat="false" ht="36" hidden="false" customHeight="false" outlineLevel="0" collapsed="false">
      <c r="A182" s="83"/>
      <c r="B182" s="396" t="n">
        <f aca="false">B181+1</f>
        <v>92</v>
      </c>
      <c r="C182" s="397" t="s">
        <v>1000</v>
      </c>
      <c r="D182" s="465"/>
      <c r="E182" s="397" t="s">
        <v>1001</v>
      </c>
      <c r="F182" s="399" t="n">
        <v>2865.26</v>
      </c>
      <c r="G182" s="400" t="n">
        <v>0</v>
      </c>
      <c r="H182" s="399"/>
      <c r="I182" s="400"/>
      <c r="J182" s="399"/>
      <c r="K182" s="400" t="n">
        <v>1364.41</v>
      </c>
      <c r="L182" s="492" t="s">
        <v>21</v>
      </c>
      <c r="M182" s="493" t="s">
        <v>899</v>
      </c>
      <c r="N182" s="399"/>
      <c r="O182" s="400"/>
      <c r="P182" s="399"/>
      <c r="Q182" s="400"/>
      <c r="R182" s="407" t="n">
        <f aca="false">+F182+I182-K182-P182-N182</f>
        <v>1500.85</v>
      </c>
      <c r="S182" s="408" t="n">
        <f aca="false">+G182+H182-J182-Q182</f>
        <v>0</v>
      </c>
      <c r="T182" s="43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</row>
    <row r="183" customFormat="false" ht="36" hidden="false" customHeight="false" outlineLevel="0" collapsed="false">
      <c r="A183" s="83" t="n">
        <v>1364.41</v>
      </c>
      <c r="B183" s="396" t="n">
        <f aca="false">B182+1</f>
        <v>93</v>
      </c>
      <c r="C183" s="397" t="s">
        <v>377</v>
      </c>
      <c r="D183" s="465"/>
      <c r="E183" s="397" t="s">
        <v>1002</v>
      </c>
      <c r="F183" s="399" t="n">
        <v>5457.64</v>
      </c>
      <c r="G183" s="400" t="n">
        <v>0</v>
      </c>
      <c r="H183" s="399"/>
      <c r="I183" s="400"/>
      <c r="J183" s="399"/>
      <c r="K183" s="400" t="n">
        <v>1364.41</v>
      </c>
      <c r="L183" s="492" t="s">
        <v>113</v>
      </c>
      <c r="M183" s="493" t="s">
        <v>899</v>
      </c>
      <c r="N183" s="399"/>
      <c r="O183" s="400"/>
      <c r="P183" s="399"/>
      <c r="Q183" s="400"/>
      <c r="R183" s="407" t="n">
        <f aca="false">+F183+I183-K183-P183-N183</f>
        <v>4093.23</v>
      </c>
      <c r="S183" s="408" t="n">
        <f aca="false">+G183+H183-J183-Q183</f>
        <v>0</v>
      </c>
      <c r="T183" s="43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</row>
    <row r="184" customFormat="false" ht="36" hidden="false" customHeight="false" outlineLevel="0" collapsed="false">
      <c r="A184" s="83" t="n">
        <v>1365.25</v>
      </c>
      <c r="B184" s="396" t="n">
        <f aca="false">B183+1</f>
        <v>94</v>
      </c>
      <c r="C184" s="397" t="s">
        <v>1003</v>
      </c>
      <c r="D184" s="465"/>
      <c r="E184" s="397" t="s">
        <v>1004</v>
      </c>
      <c r="F184" s="399" t="n">
        <v>2730.5</v>
      </c>
      <c r="G184" s="400" t="n">
        <v>0</v>
      </c>
      <c r="H184" s="399"/>
      <c r="I184" s="400"/>
      <c r="J184" s="399"/>
      <c r="K184" s="400" t="n">
        <v>1365.25</v>
      </c>
      <c r="L184" s="492" t="s">
        <v>113</v>
      </c>
      <c r="M184" s="493" t="s">
        <v>899</v>
      </c>
      <c r="N184" s="399"/>
      <c r="O184" s="400"/>
      <c r="P184" s="399"/>
      <c r="Q184" s="400"/>
      <c r="R184" s="407" t="n">
        <f aca="false">+F184+I184-K184-P184-N184</f>
        <v>1365.25</v>
      </c>
      <c r="S184" s="408" t="n">
        <f aca="false">+G184+H184-J184-Q184</f>
        <v>0</v>
      </c>
      <c r="T184" s="43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</row>
    <row r="185" customFormat="false" ht="36" hidden="false" customHeight="false" outlineLevel="0" collapsed="false">
      <c r="A185" s="83" t="n">
        <v>1366.1</v>
      </c>
      <c r="B185" s="396" t="n">
        <f aca="false">B184+1</f>
        <v>95</v>
      </c>
      <c r="C185" s="397" t="s">
        <v>1005</v>
      </c>
      <c r="D185" s="465"/>
      <c r="E185" s="397" t="s">
        <v>1006</v>
      </c>
      <c r="F185" s="399" t="n">
        <v>11694.88</v>
      </c>
      <c r="G185" s="400" t="n">
        <v>0</v>
      </c>
      <c r="H185" s="399"/>
      <c r="I185" s="400"/>
      <c r="J185" s="399"/>
      <c r="K185" s="400" t="n">
        <v>1461.86</v>
      </c>
      <c r="L185" s="492" t="s">
        <v>21</v>
      </c>
      <c r="M185" s="493" t="s">
        <v>899</v>
      </c>
      <c r="N185" s="399"/>
      <c r="O185" s="400"/>
      <c r="P185" s="399"/>
      <c r="Q185" s="400"/>
      <c r="R185" s="407" t="n">
        <f aca="false">+F185+I185-K185-P185-N185</f>
        <v>10233.02</v>
      </c>
      <c r="S185" s="408" t="n">
        <f aca="false">+G185+H185-J185-Q185</f>
        <v>0</v>
      </c>
      <c r="T185" s="43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</row>
    <row r="186" s="56" customFormat="true" ht="36" hidden="false" customHeight="false" outlineLevel="0" collapsed="false">
      <c r="A186" s="207"/>
      <c r="B186" s="396" t="n">
        <f aca="false">B185+1</f>
        <v>96</v>
      </c>
      <c r="C186" s="397" t="s">
        <v>383</v>
      </c>
      <c r="D186" s="404"/>
      <c r="E186" s="397" t="s">
        <v>384</v>
      </c>
      <c r="F186" s="399" t="n">
        <v>14198.3</v>
      </c>
      <c r="G186" s="400" t="n">
        <v>0</v>
      </c>
      <c r="H186" s="399"/>
      <c r="I186" s="400"/>
      <c r="J186" s="399"/>
      <c r="K186" s="400"/>
      <c r="L186" s="492"/>
      <c r="M186" s="493"/>
      <c r="N186" s="399"/>
      <c r="O186" s="400"/>
      <c r="P186" s="399"/>
      <c r="Q186" s="400"/>
      <c r="R186" s="407" t="n">
        <f aca="false">+F186+I186-K186-P186-N186</f>
        <v>14198.3</v>
      </c>
      <c r="S186" s="408" t="n">
        <f aca="false">+G186+H186-J186-Q186</f>
        <v>0</v>
      </c>
      <c r="T186" s="43"/>
      <c r="U186" s="43" t="n">
        <v>79679.07</v>
      </c>
      <c r="V186" s="35"/>
      <c r="W186" s="3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</row>
    <row r="187" customFormat="false" ht="36" hidden="false" customHeight="false" outlineLevel="0" collapsed="false">
      <c r="A187" s="83"/>
      <c r="B187" s="396" t="n">
        <f aca="false">B186+1</f>
        <v>97</v>
      </c>
      <c r="C187" s="397" t="s">
        <v>385</v>
      </c>
      <c r="D187" s="468"/>
      <c r="E187" s="397" t="s">
        <v>386</v>
      </c>
      <c r="F187" s="399" t="n">
        <v>12949.12</v>
      </c>
      <c r="G187" s="400" t="n">
        <v>0</v>
      </c>
      <c r="H187" s="399"/>
      <c r="I187" s="495"/>
      <c r="J187" s="399"/>
      <c r="K187" s="400"/>
      <c r="L187" s="492"/>
      <c r="M187" s="412" t="s">
        <v>907</v>
      </c>
      <c r="N187" s="429"/>
      <c r="O187" s="400"/>
      <c r="P187" s="399" t="n">
        <v>1618.64</v>
      </c>
      <c r="Q187" s="400"/>
      <c r="R187" s="407" t="n">
        <f aca="false">+F187+I187-K187-P187-N187</f>
        <v>11330.48</v>
      </c>
      <c r="S187" s="408" t="n">
        <f aca="false">+G187+H187-J187-Q187</f>
        <v>0</v>
      </c>
      <c r="T187" s="43"/>
      <c r="U187" s="35"/>
      <c r="V187" s="55"/>
      <c r="W187" s="5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</row>
    <row r="188" s="56" customFormat="true" ht="36" hidden="false" customHeight="false" outlineLevel="0" collapsed="false">
      <c r="A188" s="207" t="n">
        <v>3383.9</v>
      </c>
      <c r="B188" s="396" t="n">
        <f aca="false">B187+1</f>
        <v>98</v>
      </c>
      <c r="C188" s="397" t="s">
        <v>1007</v>
      </c>
      <c r="D188" s="404"/>
      <c r="E188" s="397" t="s">
        <v>388</v>
      </c>
      <c r="F188" s="399" t="n">
        <v>39927.94</v>
      </c>
      <c r="G188" s="400" t="n">
        <v>0</v>
      </c>
      <c r="H188" s="399"/>
      <c r="I188" s="400"/>
      <c r="J188" s="399"/>
      <c r="K188" s="400"/>
      <c r="L188" s="492"/>
      <c r="M188" s="493"/>
      <c r="N188" s="399"/>
      <c r="O188" s="400"/>
      <c r="P188" s="399"/>
      <c r="Q188" s="400"/>
      <c r="R188" s="407" t="n">
        <f aca="false">+F188+I188-K188-P188-N188</f>
        <v>39927.94</v>
      </c>
      <c r="S188" s="408" t="n">
        <f aca="false">+G188+H188-J188-Q188</f>
        <v>0</v>
      </c>
      <c r="T188" s="57"/>
      <c r="U188" s="55"/>
      <c r="V188" s="35"/>
      <c r="W188" s="3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</row>
    <row r="189" s="56" customFormat="true" ht="36" hidden="false" customHeight="false" outlineLevel="0" collapsed="false">
      <c r="A189" s="207"/>
      <c r="B189" s="396" t="n">
        <f aca="false">B188+1</f>
        <v>99</v>
      </c>
      <c r="C189" s="397" t="s">
        <v>1008</v>
      </c>
      <c r="D189" s="404"/>
      <c r="E189" s="397" t="s">
        <v>388</v>
      </c>
      <c r="F189" s="399" t="n">
        <v>-3228.81</v>
      </c>
      <c r="G189" s="400" t="n">
        <v>0</v>
      </c>
      <c r="H189" s="399"/>
      <c r="I189" s="400"/>
      <c r="J189" s="399"/>
      <c r="K189" s="400"/>
      <c r="L189" s="492"/>
      <c r="M189" s="493"/>
      <c r="N189" s="399"/>
      <c r="O189" s="400"/>
      <c r="P189" s="399"/>
      <c r="Q189" s="400"/>
      <c r="R189" s="407" t="n">
        <f aca="false">+F189+I189-K189-P189-N189</f>
        <v>-3228.81</v>
      </c>
      <c r="S189" s="408" t="n">
        <f aca="false">+G189+H189-J189-Q189</f>
        <v>0</v>
      </c>
      <c r="T189" s="57"/>
      <c r="U189" s="55"/>
      <c r="V189" s="35"/>
      <c r="W189" s="3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</row>
    <row r="190" customFormat="false" ht="36" hidden="false" customHeight="false" outlineLevel="0" collapsed="false">
      <c r="A190" s="83" t="n">
        <v>522.03</v>
      </c>
      <c r="B190" s="396" t="n">
        <f aca="false">B189+1</f>
        <v>100</v>
      </c>
      <c r="C190" s="397" t="s">
        <v>389</v>
      </c>
      <c r="D190" s="404"/>
      <c r="E190" s="397" t="s">
        <v>1009</v>
      </c>
      <c r="F190" s="399" t="n">
        <v>1149.16</v>
      </c>
      <c r="G190" s="400" t="n">
        <v>0</v>
      </c>
      <c r="H190" s="399"/>
      <c r="I190" s="400"/>
      <c r="J190" s="399"/>
      <c r="K190" s="400" t="n">
        <v>574.58</v>
      </c>
      <c r="L190" s="492" t="s">
        <v>897</v>
      </c>
      <c r="M190" s="493" t="s">
        <v>899</v>
      </c>
      <c r="N190" s="399"/>
      <c r="O190" s="400"/>
      <c r="P190" s="399"/>
      <c r="Q190" s="400"/>
      <c r="R190" s="407" t="n">
        <f aca="false">+F190+I190-K190-P190-N190</f>
        <v>574.580000000004</v>
      </c>
      <c r="S190" s="408" t="n">
        <f aca="false">+G190+H190-J190-Q190</f>
        <v>0</v>
      </c>
      <c r="T190" s="43"/>
      <c r="U190" s="35"/>
      <c r="V190" s="55"/>
      <c r="W190" s="5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</row>
    <row r="191" customFormat="false" ht="36" hidden="false" customHeight="false" outlineLevel="0" collapsed="false">
      <c r="A191" s="83" t="n">
        <v>369.49</v>
      </c>
      <c r="B191" s="396" t="n">
        <f aca="false">B190+1</f>
        <v>101</v>
      </c>
      <c r="C191" s="397" t="s">
        <v>1010</v>
      </c>
      <c r="D191" s="465"/>
      <c r="E191" s="397" t="s">
        <v>1011</v>
      </c>
      <c r="F191" s="399" t="n">
        <v>3661.02</v>
      </c>
      <c r="G191" s="400" t="n">
        <v>0</v>
      </c>
      <c r="H191" s="399"/>
      <c r="I191" s="400"/>
      <c r="J191" s="399"/>
      <c r="K191" s="400" t="n">
        <v>406.78</v>
      </c>
      <c r="L191" s="492" t="s">
        <v>28</v>
      </c>
      <c r="M191" s="493" t="s">
        <v>937</v>
      </c>
      <c r="N191" s="399"/>
      <c r="O191" s="400"/>
      <c r="P191" s="399"/>
      <c r="Q191" s="400"/>
      <c r="R191" s="407" t="n">
        <f aca="false">+F191+I191-K191-P191-N191</f>
        <v>3254.24</v>
      </c>
      <c r="S191" s="408" t="n">
        <f aca="false">+G191+H191-J191-Q191</f>
        <v>0</v>
      </c>
      <c r="T191" s="57"/>
      <c r="U191" s="5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</row>
    <row r="192" customFormat="false" ht="36" hidden="false" customHeight="false" outlineLevel="0" collapsed="false">
      <c r="A192" s="83" t="n">
        <v>652.54</v>
      </c>
      <c r="B192" s="396" t="n">
        <f aca="false">B191+1</f>
        <v>102</v>
      </c>
      <c r="C192" s="397" t="s">
        <v>394</v>
      </c>
      <c r="D192" s="465"/>
      <c r="E192" s="397" t="s">
        <v>1012</v>
      </c>
      <c r="F192" s="399" t="n">
        <v>6460.2</v>
      </c>
      <c r="G192" s="400" t="n">
        <v>0</v>
      </c>
      <c r="H192" s="399"/>
      <c r="I192" s="400"/>
      <c r="J192" s="399"/>
      <c r="K192" s="400" t="n">
        <v>717.8</v>
      </c>
      <c r="L192" s="492" t="s">
        <v>182</v>
      </c>
      <c r="M192" s="493" t="s">
        <v>937</v>
      </c>
      <c r="N192" s="399"/>
      <c r="O192" s="400"/>
      <c r="P192" s="399"/>
      <c r="Q192" s="400"/>
      <c r="R192" s="407" t="n">
        <f aca="false">+F192+I192-K192-P192-N192</f>
        <v>5742.4</v>
      </c>
      <c r="S192" s="408" t="n">
        <f aca="false">+G192+H192-J192-Q192</f>
        <v>0</v>
      </c>
      <c r="T192" s="43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</row>
    <row r="193" customFormat="false" ht="36" hidden="false" customHeight="false" outlineLevel="0" collapsed="false">
      <c r="A193" s="83" t="n">
        <v>461.86</v>
      </c>
      <c r="B193" s="396" t="n">
        <f aca="false">B192+1</f>
        <v>103</v>
      </c>
      <c r="C193" s="397" t="s">
        <v>1013</v>
      </c>
      <c r="D193" s="465"/>
      <c r="E193" s="397" t="s">
        <v>1014</v>
      </c>
      <c r="F193" s="399" t="n">
        <v>4568.67</v>
      </c>
      <c r="G193" s="400" t="n">
        <v>0</v>
      </c>
      <c r="H193" s="399"/>
      <c r="I193" s="400"/>
      <c r="J193" s="399"/>
      <c r="K193" s="400" t="n">
        <v>507.63</v>
      </c>
      <c r="L193" s="492" t="s">
        <v>28</v>
      </c>
      <c r="M193" s="496" t="s">
        <v>937</v>
      </c>
      <c r="N193" s="399"/>
      <c r="O193" s="400"/>
      <c r="P193" s="399"/>
      <c r="Q193" s="400"/>
      <c r="R193" s="407" t="n">
        <f aca="false">+F193+I193-K193-P193-N193</f>
        <v>4061.04</v>
      </c>
      <c r="S193" s="408" t="n">
        <f aca="false">+G193+H193-J193-Q193</f>
        <v>0</v>
      </c>
      <c r="T193" s="43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</row>
    <row r="194" customFormat="false" ht="33.75" hidden="false" customHeight="true" outlineLevel="0" collapsed="false">
      <c r="A194" s="83"/>
      <c r="B194" s="396" t="n">
        <f aca="false">B193+1</f>
        <v>104</v>
      </c>
      <c r="C194" s="397" t="s">
        <v>398</v>
      </c>
      <c r="D194" s="465"/>
      <c r="E194" s="397" t="s">
        <v>1015</v>
      </c>
      <c r="F194" s="399" t="n">
        <v>5084.72</v>
      </c>
      <c r="G194" s="400" t="n">
        <v>0</v>
      </c>
      <c r="H194" s="399"/>
      <c r="I194" s="400"/>
      <c r="J194" s="399"/>
      <c r="K194" s="400"/>
      <c r="L194" s="492"/>
      <c r="M194" s="496"/>
      <c r="N194" s="399"/>
      <c r="O194" s="400"/>
      <c r="P194" s="399"/>
      <c r="Q194" s="400"/>
      <c r="R194" s="407" t="n">
        <f aca="false">+F194+I194-K194-P194-N194</f>
        <v>5084.72</v>
      </c>
      <c r="S194" s="408" t="n">
        <f aca="false">+G194+H194-J194-Q194</f>
        <v>0</v>
      </c>
      <c r="T194" s="43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</row>
    <row r="195" customFormat="false" ht="36" hidden="false" customHeight="false" outlineLevel="0" collapsed="false">
      <c r="A195" s="83"/>
      <c r="B195" s="396" t="n">
        <f aca="false">B194+1</f>
        <v>105</v>
      </c>
      <c r="C195" s="397" t="s">
        <v>400</v>
      </c>
      <c r="D195" s="465"/>
      <c r="E195" s="397" t="s">
        <v>401</v>
      </c>
      <c r="F195" s="399" t="n">
        <v>12970.35</v>
      </c>
      <c r="G195" s="400" t="n">
        <v>0</v>
      </c>
      <c r="H195" s="399"/>
      <c r="I195" s="400"/>
      <c r="J195" s="399"/>
      <c r="K195" s="400"/>
      <c r="L195" s="492"/>
      <c r="M195" s="497"/>
      <c r="N195" s="399"/>
      <c r="O195" s="400"/>
      <c r="P195" s="399"/>
      <c r="Q195" s="400"/>
      <c r="R195" s="407" t="n">
        <f aca="false">+F195+I195-K195-P195-N195</f>
        <v>12970.35</v>
      </c>
      <c r="S195" s="408" t="n">
        <f aca="false">+G195+H195-J195-Q195</f>
        <v>0</v>
      </c>
      <c r="T195" s="43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</row>
    <row r="196" customFormat="false" ht="36.75" hidden="false" customHeight="false" outlineLevel="0" collapsed="false">
      <c r="A196" s="83"/>
      <c r="B196" s="475" t="n">
        <f aca="false">B195+1</f>
        <v>106</v>
      </c>
      <c r="C196" s="476" t="s">
        <v>402</v>
      </c>
      <c r="D196" s="498"/>
      <c r="E196" s="476" t="s">
        <v>403</v>
      </c>
      <c r="F196" s="433" t="n">
        <v>16949.12</v>
      </c>
      <c r="G196" s="434" t="n">
        <v>0</v>
      </c>
      <c r="H196" s="433"/>
      <c r="I196" s="499"/>
      <c r="J196" s="433"/>
      <c r="K196" s="434"/>
      <c r="L196" s="500"/>
      <c r="M196" s="501" t="s">
        <v>907</v>
      </c>
      <c r="N196" s="433"/>
      <c r="O196" s="434"/>
      <c r="P196" s="433" t="n">
        <v>2118.64</v>
      </c>
      <c r="Q196" s="434"/>
      <c r="R196" s="440" t="n">
        <f aca="false">+F196+I196-K196-P196-N196</f>
        <v>14830.48</v>
      </c>
      <c r="S196" s="441" t="n">
        <f aca="false">+G196+H196-J196-Q196</f>
        <v>0</v>
      </c>
      <c r="T196" s="43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</row>
    <row r="197" customFormat="false" ht="36.75" hidden="false" customHeight="false" outlineLevel="0" collapsed="false">
      <c r="A197" s="83"/>
      <c r="B197" s="456"/>
      <c r="C197" s="217"/>
      <c r="D197" s="218"/>
      <c r="E197" s="102" t="s">
        <v>185</v>
      </c>
      <c r="F197" s="452" t="n">
        <f aca="false">SUM(F168:F196)</f>
        <v>619856.26</v>
      </c>
      <c r="G197" s="447" t="n">
        <f aca="false">SUM(G168:G196)</f>
        <v>0</v>
      </c>
      <c r="H197" s="452" t="n">
        <f aca="false">SUM(H168:H196)</f>
        <v>0</v>
      </c>
      <c r="I197" s="447" t="n">
        <f aca="false">SUM(I168:I196)</f>
        <v>0</v>
      </c>
      <c r="J197" s="452" t="n">
        <f aca="false">SUM(J168:J196)</f>
        <v>0</v>
      </c>
      <c r="K197" s="447" t="n">
        <f aca="false">SUM(K168:K196)</f>
        <v>65490.66</v>
      </c>
      <c r="L197" s="502"/>
      <c r="M197" s="503"/>
      <c r="N197" s="452" t="n">
        <f aca="false">SUM(N168:N196)</f>
        <v>0</v>
      </c>
      <c r="O197" s="447" t="n">
        <f aca="false">SUM(O168:O196)</f>
        <v>0</v>
      </c>
      <c r="P197" s="452" t="n">
        <f aca="false">SUM(P168:P196)</f>
        <v>3737.28</v>
      </c>
      <c r="Q197" s="447" t="n">
        <f aca="false">SUM(Q168:Q196)</f>
        <v>0</v>
      </c>
      <c r="R197" s="452" t="n">
        <f aca="false">SUM(R168:R196)</f>
        <v>550628.32</v>
      </c>
      <c r="S197" s="447" t="n">
        <f aca="false">SUM(S168:S196)</f>
        <v>0</v>
      </c>
      <c r="T197" s="43"/>
      <c r="U197" s="69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</row>
    <row r="198" customFormat="false" ht="36.75" hidden="false" customHeight="true" outlineLevel="0" collapsed="false">
      <c r="A198" s="83"/>
      <c r="B198" s="456"/>
      <c r="C198" s="217"/>
      <c r="D198" s="218"/>
      <c r="E198" s="217"/>
      <c r="F198" s="217"/>
      <c r="G198" s="217"/>
      <c r="H198" s="217"/>
      <c r="I198" s="504"/>
      <c r="J198" s="217"/>
      <c r="K198" s="220"/>
      <c r="L198" s="367"/>
      <c r="M198" s="461"/>
      <c r="N198" s="217"/>
      <c r="O198" s="457"/>
      <c r="P198" s="457"/>
      <c r="Q198" s="504"/>
      <c r="R198" s="504"/>
      <c r="S198" s="217"/>
      <c r="T198" s="43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</row>
    <row r="199" s="30" customFormat="true" ht="36.75" hidden="false" customHeight="false" outlineLevel="0" collapsed="false">
      <c r="A199" s="83"/>
      <c r="B199" s="367"/>
      <c r="C199" s="454" t="s">
        <v>404</v>
      </c>
      <c r="D199" s="218"/>
      <c r="E199" s="217"/>
      <c r="F199" s="217"/>
      <c r="G199" s="217"/>
      <c r="H199" s="217"/>
      <c r="I199" s="217"/>
      <c r="J199" s="217"/>
      <c r="K199" s="217"/>
      <c r="L199" s="456"/>
      <c r="M199" s="217"/>
      <c r="N199" s="217"/>
      <c r="O199" s="457"/>
      <c r="P199" s="457"/>
      <c r="Q199" s="217"/>
      <c r="R199" s="217"/>
      <c r="S199" s="505" t="str">
        <f aca="false">+C199</f>
        <v>OFICINAS</v>
      </c>
      <c r="T199" s="90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</row>
    <row r="200" s="30" customFormat="true" ht="36.75" hidden="false" customHeight="true" outlineLevel="0" collapsed="false">
      <c r="A200" s="83"/>
      <c r="B200" s="367"/>
      <c r="C200" s="459" t="s">
        <v>3</v>
      </c>
      <c r="D200" s="460"/>
      <c r="E200" s="461"/>
      <c r="F200" s="461"/>
      <c r="G200" s="461"/>
      <c r="H200" s="461"/>
      <c r="I200" s="461"/>
      <c r="J200" s="461"/>
      <c r="K200" s="461"/>
      <c r="L200" s="367"/>
      <c r="M200" s="461"/>
      <c r="N200" s="93"/>
      <c r="O200" s="93"/>
      <c r="P200" s="94" t="s">
        <v>891</v>
      </c>
      <c r="Q200" s="94"/>
      <c r="R200" s="461"/>
      <c r="S200" s="461"/>
      <c r="T200" s="90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</row>
    <row r="201" customFormat="false" ht="36.75" hidden="false" customHeight="false" outlineLevel="0" collapsed="false">
      <c r="A201" s="83"/>
      <c r="B201" s="96" t="s">
        <v>5</v>
      </c>
      <c r="C201" s="96" t="s">
        <v>6</v>
      </c>
      <c r="D201" s="97"/>
      <c r="E201" s="96" t="s">
        <v>7</v>
      </c>
      <c r="F201" s="96" t="str">
        <f aca="false">F6</f>
        <v>SALDO ABRIL 2018</v>
      </c>
      <c r="G201" s="96"/>
      <c r="H201" s="96" t="s">
        <v>9</v>
      </c>
      <c r="I201" s="96"/>
      <c r="J201" s="96" t="s">
        <v>10</v>
      </c>
      <c r="K201" s="96"/>
      <c r="L201" s="96"/>
      <c r="M201" s="96"/>
      <c r="N201" s="93"/>
      <c r="O201" s="93"/>
      <c r="P201" s="94"/>
      <c r="Q201" s="94"/>
      <c r="R201" s="96" t="str">
        <f aca="false">R6</f>
        <v>SALDO MAYO 2018</v>
      </c>
      <c r="S201" s="96"/>
      <c r="T201" s="43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</row>
    <row r="202" customFormat="false" ht="36.75" hidden="false" customHeight="false" outlineLevel="0" collapsed="false">
      <c r="A202" s="83"/>
      <c r="B202" s="96"/>
      <c r="C202" s="96"/>
      <c r="D202" s="97"/>
      <c r="E202" s="96"/>
      <c r="F202" s="103" t="s">
        <v>12</v>
      </c>
      <c r="G202" s="104" t="s">
        <v>13</v>
      </c>
      <c r="H202" s="105" t="s">
        <v>13</v>
      </c>
      <c r="I202" s="106" t="s">
        <v>12</v>
      </c>
      <c r="J202" s="103" t="s">
        <v>13</v>
      </c>
      <c r="K202" s="378" t="s">
        <v>12</v>
      </c>
      <c r="L202" s="96" t="s">
        <v>894</v>
      </c>
      <c r="M202" s="111" t="s">
        <v>15</v>
      </c>
      <c r="N202" s="108" t="s">
        <v>16</v>
      </c>
      <c r="O202" s="109" t="s">
        <v>13</v>
      </c>
      <c r="P202" s="110" t="s">
        <v>12</v>
      </c>
      <c r="Q202" s="104" t="s">
        <v>13</v>
      </c>
      <c r="R202" s="374" t="s">
        <v>12</v>
      </c>
      <c r="S202" s="104" t="s">
        <v>13</v>
      </c>
      <c r="T202" s="43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</row>
    <row r="203" customFormat="false" ht="36" hidden="false" customHeight="false" outlineLevel="0" collapsed="false">
      <c r="A203" s="83"/>
      <c r="B203" s="379" t="n">
        <f aca="false">B202+1</f>
        <v>1</v>
      </c>
      <c r="C203" s="380"/>
      <c r="D203" s="462"/>
      <c r="E203" s="380" t="s">
        <v>405</v>
      </c>
      <c r="F203" s="382" t="n">
        <v>0</v>
      </c>
      <c r="G203" s="383" t="n">
        <v>0</v>
      </c>
      <c r="H203" s="506"/>
      <c r="I203" s="395"/>
      <c r="J203" s="386"/>
      <c r="K203" s="507"/>
      <c r="L203" s="492"/>
      <c r="M203" s="508"/>
      <c r="N203" s="386"/>
      <c r="O203" s="387"/>
      <c r="P203" s="386"/>
      <c r="Q203" s="387"/>
      <c r="R203" s="407" t="n">
        <f aca="false">+F203+I203-K203-P203-N203</f>
        <v>0</v>
      </c>
      <c r="S203" s="408" t="n">
        <f aca="false">+G203+H203-J203-Q203</f>
        <v>0</v>
      </c>
      <c r="T203" s="43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</row>
    <row r="204" customFormat="false" ht="36" hidden="false" customHeight="false" outlineLevel="0" collapsed="false">
      <c r="A204" s="83"/>
      <c r="B204" s="396" t="n">
        <f aca="false">B203+1</f>
        <v>2</v>
      </c>
      <c r="C204" s="509" t="s">
        <v>1016</v>
      </c>
      <c r="D204" s="465"/>
      <c r="E204" s="397" t="s">
        <v>407</v>
      </c>
      <c r="F204" s="399" t="n">
        <v>-3.69482222595252E-012</v>
      </c>
      <c r="G204" s="400" t="n">
        <v>0</v>
      </c>
      <c r="H204" s="463"/>
      <c r="I204" s="408"/>
      <c r="J204" s="399"/>
      <c r="K204" s="410"/>
      <c r="L204" s="492"/>
      <c r="M204" s="508"/>
      <c r="N204" s="399"/>
      <c r="O204" s="400"/>
      <c r="P204" s="399"/>
      <c r="Q204" s="400"/>
      <c r="R204" s="407" t="n">
        <f aca="false">+F204+I204-K204-P204-N204</f>
        <v>-3.69482222595252E-012</v>
      </c>
      <c r="S204" s="408" t="n">
        <f aca="false">+G204+H204-J204-Q204</f>
        <v>0</v>
      </c>
      <c r="T204" s="43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</row>
    <row r="205" customFormat="false" ht="36" hidden="false" customHeight="false" outlineLevel="0" collapsed="false">
      <c r="A205" s="83"/>
      <c r="B205" s="396" t="n">
        <f aca="false">B204+1</f>
        <v>3</v>
      </c>
      <c r="C205" s="397"/>
      <c r="D205" s="404"/>
      <c r="E205" s="397" t="s">
        <v>409</v>
      </c>
      <c r="F205" s="399" t="n">
        <v>0</v>
      </c>
      <c r="G205" s="400" t="n">
        <v>0</v>
      </c>
      <c r="H205" s="463"/>
      <c r="I205" s="408"/>
      <c r="J205" s="399"/>
      <c r="K205" s="410"/>
      <c r="L205" s="492"/>
      <c r="M205" s="508"/>
      <c r="N205" s="399"/>
      <c r="O205" s="400"/>
      <c r="P205" s="399"/>
      <c r="Q205" s="400"/>
      <c r="R205" s="407" t="n">
        <f aca="false">+F205+I205-K205-P205-N205</f>
        <v>0</v>
      </c>
      <c r="S205" s="408" t="n">
        <f aca="false">+G205+H205-J205-Q205</f>
        <v>0</v>
      </c>
      <c r="T205" s="43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</row>
    <row r="206" customFormat="false" ht="36" hidden="false" customHeight="false" outlineLevel="0" collapsed="false">
      <c r="A206" s="83"/>
      <c r="B206" s="396" t="n">
        <f aca="false">B205+1</f>
        <v>4</v>
      </c>
      <c r="C206" s="397"/>
      <c r="D206" s="404"/>
      <c r="E206" s="397" t="s">
        <v>410</v>
      </c>
      <c r="F206" s="399" t="n">
        <v>0</v>
      </c>
      <c r="G206" s="400" t="n">
        <v>0</v>
      </c>
      <c r="H206" s="463"/>
      <c r="I206" s="408"/>
      <c r="J206" s="399"/>
      <c r="K206" s="410"/>
      <c r="L206" s="492"/>
      <c r="M206" s="508"/>
      <c r="N206" s="399"/>
      <c r="O206" s="400"/>
      <c r="P206" s="399"/>
      <c r="Q206" s="400"/>
      <c r="R206" s="407" t="n">
        <f aca="false">+F206+I206-K206-P206-N206</f>
        <v>0</v>
      </c>
      <c r="S206" s="408" t="n">
        <f aca="false">+G206+H206-J206-Q206</f>
        <v>0</v>
      </c>
      <c r="T206" s="43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</row>
    <row r="207" customFormat="false" ht="36" hidden="false" customHeight="false" outlineLevel="0" collapsed="false">
      <c r="A207" s="83"/>
      <c r="B207" s="396" t="n">
        <f aca="false">B206+1</f>
        <v>5</v>
      </c>
      <c r="C207" s="397"/>
      <c r="D207" s="404"/>
      <c r="E207" s="397" t="s">
        <v>411</v>
      </c>
      <c r="F207" s="399" t="n">
        <v>0</v>
      </c>
      <c r="G207" s="400" t="n">
        <v>0</v>
      </c>
      <c r="H207" s="463"/>
      <c r="I207" s="408"/>
      <c r="J207" s="399"/>
      <c r="K207" s="410"/>
      <c r="L207" s="492"/>
      <c r="M207" s="508"/>
      <c r="N207" s="399"/>
      <c r="O207" s="400"/>
      <c r="P207" s="399"/>
      <c r="Q207" s="400"/>
      <c r="R207" s="407" t="n">
        <f aca="false">+F207+I207-K207-P207-N207</f>
        <v>0</v>
      </c>
      <c r="S207" s="408" t="n">
        <f aca="false">+G207+H207-J207-Q207</f>
        <v>0</v>
      </c>
      <c r="T207" s="43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</row>
    <row r="208" customFormat="false" ht="36" hidden="false" customHeight="false" outlineLevel="0" collapsed="false">
      <c r="A208" s="83"/>
      <c r="B208" s="396" t="n">
        <f aca="false">B207+1</f>
        <v>6</v>
      </c>
      <c r="C208" s="397"/>
      <c r="D208" s="474"/>
      <c r="E208" s="397" t="s">
        <v>412</v>
      </c>
      <c r="F208" s="399" t="n">
        <v>0</v>
      </c>
      <c r="G208" s="400" t="n">
        <v>0</v>
      </c>
      <c r="H208" s="463"/>
      <c r="I208" s="408"/>
      <c r="J208" s="399"/>
      <c r="K208" s="410"/>
      <c r="L208" s="492"/>
      <c r="M208" s="508"/>
      <c r="N208" s="399"/>
      <c r="O208" s="400"/>
      <c r="P208" s="399"/>
      <c r="Q208" s="400"/>
      <c r="R208" s="407" t="n">
        <f aca="false">+F208+I208-K208-P208-N208</f>
        <v>0</v>
      </c>
      <c r="S208" s="408" t="n">
        <f aca="false">+G208+H208-J208-Q208</f>
        <v>0</v>
      </c>
      <c r="T208" s="43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</row>
    <row r="209" customFormat="false" ht="36" hidden="false" customHeight="false" outlineLevel="0" collapsed="false">
      <c r="A209" s="83"/>
      <c r="B209" s="396" t="n">
        <f aca="false">B208+1</f>
        <v>7</v>
      </c>
      <c r="C209" s="397"/>
      <c r="D209" s="404"/>
      <c r="E209" s="397" t="s">
        <v>413</v>
      </c>
      <c r="F209" s="399" t="n">
        <v>0</v>
      </c>
      <c r="G209" s="400" t="n">
        <v>0</v>
      </c>
      <c r="H209" s="463"/>
      <c r="I209" s="408"/>
      <c r="J209" s="399"/>
      <c r="K209" s="410"/>
      <c r="L209" s="492"/>
      <c r="M209" s="508"/>
      <c r="N209" s="399"/>
      <c r="O209" s="400"/>
      <c r="P209" s="399"/>
      <c r="Q209" s="400"/>
      <c r="R209" s="407" t="n">
        <f aca="false">+F209+I209-K209-P209-N209</f>
        <v>0</v>
      </c>
      <c r="S209" s="408" t="n">
        <f aca="false">+G209+H209-J209-Q209</f>
        <v>0</v>
      </c>
      <c r="T209" s="43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</row>
    <row r="210" customFormat="false" ht="36" hidden="false" customHeight="false" outlineLevel="0" collapsed="false">
      <c r="A210" s="83"/>
      <c r="B210" s="396" t="n">
        <f aca="false">B209+1</f>
        <v>8</v>
      </c>
      <c r="C210" s="397"/>
      <c r="D210" s="404"/>
      <c r="E210" s="397" t="s">
        <v>414</v>
      </c>
      <c r="F210" s="399" t="n">
        <v>0</v>
      </c>
      <c r="G210" s="400" t="n">
        <v>0</v>
      </c>
      <c r="H210" s="463"/>
      <c r="I210" s="408"/>
      <c r="J210" s="399"/>
      <c r="K210" s="410"/>
      <c r="L210" s="492"/>
      <c r="M210" s="508"/>
      <c r="N210" s="399"/>
      <c r="O210" s="400"/>
      <c r="P210" s="399"/>
      <c r="Q210" s="400"/>
      <c r="R210" s="407" t="n">
        <f aca="false">+F210+I210-K210-P210-N210</f>
        <v>0</v>
      </c>
      <c r="S210" s="408" t="n">
        <f aca="false">+G210+H210-J210-Q210</f>
        <v>0</v>
      </c>
      <c r="T210" s="43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</row>
    <row r="211" customFormat="false" ht="36" hidden="false" customHeight="false" outlineLevel="0" collapsed="false">
      <c r="A211" s="83" t="n">
        <v>593.22</v>
      </c>
      <c r="B211" s="396" t="n">
        <f aca="false">B210+1</f>
        <v>9</v>
      </c>
      <c r="C211" s="397" t="s">
        <v>415</v>
      </c>
      <c r="D211" s="468"/>
      <c r="E211" s="510" t="s">
        <v>416</v>
      </c>
      <c r="F211" s="511" t="n">
        <v>3776.83</v>
      </c>
      <c r="G211" s="495" t="n">
        <v>0</v>
      </c>
      <c r="H211" s="512"/>
      <c r="I211" s="513"/>
      <c r="J211" s="399"/>
      <c r="K211" s="410"/>
      <c r="L211" s="492"/>
      <c r="M211" s="412" t="s">
        <v>907</v>
      </c>
      <c r="N211" s="399"/>
      <c r="O211" s="400"/>
      <c r="P211" s="399" t="n">
        <v>296.61</v>
      </c>
      <c r="Q211" s="400"/>
      <c r="R211" s="407" t="n">
        <f aca="false">+F211+I211-K211-P211-N211</f>
        <v>3480.22</v>
      </c>
      <c r="S211" s="408" t="n">
        <f aca="false">+G211+H211-J211-Q211</f>
        <v>0</v>
      </c>
      <c r="T211" s="43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</row>
    <row r="212" customFormat="false" ht="36" hidden="false" customHeight="false" outlineLevel="0" collapsed="false">
      <c r="A212" s="83"/>
      <c r="B212" s="396" t="n">
        <f aca="false">B211+1</f>
        <v>10</v>
      </c>
      <c r="C212" s="397"/>
      <c r="D212" s="468"/>
      <c r="E212" s="510" t="s">
        <v>417</v>
      </c>
      <c r="F212" s="511" t="n">
        <v>0</v>
      </c>
      <c r="G212" s="495" t="n">
        <v>0</v>
      </c>
      <c r="H212" s="512"/>
      <c r="I212" s="513"/>
      <c r="J212" s="399"/>
      <c r="K212" s="410"/>
      <c r="L212" s="492"/>
      <c r="M212" s="508"/>
      <c r="N212" s="399"/>
      <c r="O212" s="400"/>
      <c r="P212" s="399"/>
      <c r="Q212" s="400"/>
      <c r="R212" s="407" t="n">
        <f aca="false">+F212+I212-K212-P212-N212</f>
        <v>0</v>
      </c>
      <c r="S212" s="408" t="n">
        <f aca="false">+G212+H212-J212-Q212</f>
        <v>0</v>
      </c>
      <c r="T212" s="43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</row>
    <row r="213" customFormat="false" ht="36" hidden="false" customHeight="false" outlineLevel="0" collapsed="false">
      <c r="A213" s="83"/>
      <c r="B213" s="396" t="n">
        <f aca="false">B212+1</f>
        <v>11</v>
      </c>
      <c r="C213" s="397"/>
      <c r="D213" s="514"/>
      <c r="E213" s="510" t="s">
        <v>418</v>
      </c>
      <c r="F213" s="511" t="n">
        <v>0</v>
      </c>
      <c r="G213" s="495" t="n">
        <v>0</v>
      </c>
      <c r="H213" s="512"/>
      <c r="I213" s="513"/>
      <c r="J213" s="399"/>
      <c r="K213" s="410"/>
      <c r="L213" s="492"/>
      <c r="M213" s="508"/>
      <c r="N213" s="399"/>
      <c r="O213" s="400"/>
      <c r="P213" s="399"/>
      <c r="Q213" s="400"/>
      <c r="R213" s="407" t="n">
        <f aca="false">+F213+I213-K213-P213-N213</f>
        <v>0</v>
      </c>
      <c r="S213" s="408" t="n">
        <f aca="false">+G213+H213-J213-Q213</f>
        <v>0</v>
      </c>
      <c r="T213" s="43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</row>
    <row r="214" customFormat="false" ht="36" hidden="false" customHeight="false" outlineLevel="0" collapsed="false">
      <c r="A214" s="83"/>
      <c r="B214" s="396" t="n">
        <f aca="false">B213+1</f>
        <v>12</v>
      </c>
      <c r="C214" s="397" t="s">
        <v>1017</v>
      </c>
      <c r="D214" s="468"/>
      <c r="E214" s="510" t="s">
        <v>420</v>
      </c>
      <c r="F214" s="511" t="n">
        <v>964.98</v>
      </c>
      <c r="G214" s="495" t="n">
        <v>0</v>
      </c>
      <c r="H214" s="512"/>
      <c r="I214" s="513"/>
      <c r="J214" s="399"/>
      <c r="K214" s="410"/>
      <c r="L214" s="492"/>
      <c r="M214" s="412" t="s">
        <v>907</v>
      </c>
      <c r="N214" s="399"/>
      <c r="O214" s="400"/>
      <c r="P214" s="399" t="n">
        <v>237.29</v>
      </c>
      <c r="Q214" s="400"/>
      <c r="R214" s="407" t="n">
        <f aca="false">+F214+I214-K214-P214-N214</f>
        <v>727.690000000001</v>
      </c>
      <c r="S214" s="408" t="n">
        <f aca="false">+G214+H214-J214-Q214</f>
        <v>0</v>
      </c>
      <c r="T214" s="43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</row>
    <row r="215" customFormat="false" ht="36" hidden="false" customHeight="false" outlineLevel="0" collapsed="false">
      <c r="A215" s="83"/>
      <c r="B215" s="396" t="n">
        <f aca="false">B214+1</f>
        <v>13</v>
      </c>
      <c r="C215" s="397" t="s">
        <v>1018</v>
      </c>
      <c r="D215" s="468"/>
      <c r="E215" s="510" t="s">
        <v>422</v>
      </c>
      <c r="F215" s="511" t="n">
        <v>964.98</v>
      </c>
      <c r="G215" s="495" t="n">
        <v>0</v>
      </c>
      <c r="H215" s="512"/>
      <c r="I215" s="513"/>
      <c r="J215" s="399"/>
      <c r="K215" s="410"/>
      <c r="L215" s="492"/>
      <c r="M215" s="412" t="s">
        <v>907</v>
      </c>
      <c r="N215" s="399"/>
      <c r="O215" s="400"/>
      <c r="P215" s="399" t="n">
        <v>237.29</v>
      </c>
      <c r="Q215" s="400"/>
      <c r="R215" s="407" t="n">
        <f aca="false">+F215+I215-K215-P215-N215</f>
        <v>727.690000000001</v>
      </c>
      <c r="S215" s="408" t="n">
        <f aca="false">+G215+H215-J215-Q215</f>
        <v>0</v>
      </c>
      <c r="T215" s="43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</row>
    <row r="216" customFormat="false" ht="36" hidden="false" customHeight="false" outlineLevel="0" collapsed="false">
      <c r="A216" s="83"/>
      <c r="B216" s="396" t="n">
        <f aca="false">B215+1</f>
        <v>14</v>
      </c>
      <c r="C216" s="397" t="s">
        <v>1019</v>
      </c>
      <c r="D216" s="465"/>
      <c r="E216" s="397" t="s">
        <v>425</v>
      </c>
      <c r="F216" s="399" t="n">
        <v>-4.44089209850063E-016</v>
      </c>
      <c r="G216" s="400" t="n">
        <v>0</v>
      </c>
      <c r="H216" s="463"/>
      <c r="I216" s="408"/>
      <c r="J216" s="399"/>
      <c r="K216" s="410"/>
      <c r="L216" s="492"/>
      <c r="M216" s="508"/>
      <c r="N216" s="399"/>
      <c r="O216" s="400"/>
      <c r="P216" s="399"/>
      <c r="Q216" s="400"/>
      <c r="R216" s="407" t="n">
        <f aca="false">+F216+I216-K216-P216-N216</f>
        <v>-4.44089209850063E-016</v>
      </c>
      <c r="S216" s="408" t="n">
        <f aca="false">+G216+H216-J216-Q216</f>
        <v>0</v>
      </c>
      <c r="T216" s="43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</row>
    <row r="217" customFormat="false" ht="36" hidden="false" customHeight="false" outlineLevel="0" collapsed="false">
      <c r="A217" s="83"/>
      <c r="B217" s="396" t="n">
        <f aca="false">B216+1</f>
        <v>15</v>
      </c>
      <c r="C217" s="397"/>
      <c r="D217" s="465"/>
      <c r="E217" s="397" t="s">
        <v>426</v>
      </c>
      <c r="F217" s="399" t="n">
        <v>0</v>
      </c>
      <c r="G217" s="400" t="n">
        <v>0</v>
      </c>
      <c r="H217" s="463"/>
      <c r="I217" s="408"/>
      <c r="J217" s="399"/>
      <c r="K217" s="410"/>
      <c r="L217" s="492"/>
      <c r="M217" s="508"/>
      <c r="N217" s="399"/>
      <c r="O217" s="400"/>
      <c r="P217" s="399"/>
      <c r="Q217" s="400"/>
      <c r="R217" s="407" t="n">
        <f aca="false">+F217+I217-K217-P217-N217</f>
        <v>0</v>
      </c>
      <c r="S217" s="408" t="n">
        <f aca="false">+G217+H217-J217-Q217</f>
        <v>0</v>
      </c>
      <c r="T217" s="43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</row>
    <row r="218" customFormat="false" ht="36" hidden="false" customHeight="false" outlineLevel="0" collapsed="false">
      <c r="A218" s="83"/>
      <c r="B218" s="396" t="n">
        <f aca="false">B217+1</f>
        <v>16</v>
      </c>
      <c r="C218" s="397" t="s">
        <v>1020</v>
      </c>
      <c r="D218" s="468"/>
      <c r="E218" s="510" t="s">
        <v>428</v>
      </c>
      <c r="F218" s="511" t="n">
        <v>2011.28</v>
      </c>
      <c r="G218" s="495" t="n">
        <v>0</v>
      </c>
      <c r="H218" s="512"/>
      <c r="I218" s="513"/>
      <c r="J218" s="399"/>
      <c r="K218" s="410"/>
      <c r="L218" s="492"/>
      <c r="M218" s="412" t="s">
        <v>907</v>
      </c>
      <c r="N218" s="399"/>
      <c r="O218" s="400"/>
      <c r="P218" s="399" t="n">
        <v>338.98</v>
      </c>
      <c r="Q218" s="400"/>
      <c r="R218" s="407" t="n">
        <f aca="false">+F218+I218-K218-P218-N218</f>
        <v>1672.3</v>
      </c>
      <c r="S218" s="408" t="n">
        <f aca="false">+G218+H218-J218-Q218</f>
        <v>0</v>
      </c>
      <c r="T218" s="43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</row>
    <row r="219" customFormat="false" ht="36" hidden="false" customHeight="false" outlineLevel="0" collapsed="false">
      <c r="A219" s="83"/>
      <c r="B219" s="396" t="n">
        <f aca="false">B218+1</f>
        <v>17</v>
      </c>
      <c r="C219" s="397" t="s">
        <v>1021</v>
      </c>
      <c r="D219" s="468"/>
      <c r="E219" s="510" t="s">
        <v>430</v>
      </c>
      <c r="F219" s="511" t="n">
        <v>2011.28</v>
      </c>
      <c r="G219" s="495" t="n">
        <v>0</v>
      </c>
      <c r="H219" s="512"/>
      <c r="I219" s="513"/>
      <c r="J219" s="399"/>
      <c r="K219" s="410"/>
      <c r="L219" s="492"/>
      <c r="M219" s="412" t="s">
        <v>907</v>
      </c>
      <c r="N219" s="399"/>
      <c r="O219" s="400"/>
      <c r="P219" s="399" t="n">
        <v>338.98</v>
      </c>
      <c r="Q219" s="400"/>
      <c r="R219" s="407" t="n">
        <f aca="false">+F219+I219-K219-P219-N219</f>
        <v>1672.3</v>
      </c>
      <c r="S219" s="408" t="n">
        <f aca="false">+G219+H219-J219-Q219</f>
        <v>0</v>
      </c>
      <c r="T219" s="43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</row>
    <row r="220" customFormat="false" ht="36" hidden="false" customHeight="false" outlineLevel="0" collapsed="false">
      <c r="A220" s="83"/>
      <c r="B220" s="396" t="n">
        <f aca="false">B219+1</f>
        <v>18</v>
      </c>
      <c r="C220" s="397"/>
      <c r="D220" s="514"/>
      <c r="E220" s="510" t="s">
        <v>431</v>
      </c>
      <c r="F220" s="511" t="n">
        <v>0</v>
      </c>
      <c r="G220" s="495" t="n">
        <v>1.13686837721616E-013</v>
      </c>
      <c r="H220" s="512"/>
      <c r="I220" s="513"/>
      <c r="J220" s="399"/>
      <c r="K220" s="410"/>
      <c r="L220" s="492"/>
      <c r="M220" s="508"/>
      <c r="N220" s="399"/>
      <c r="O220" s="400"/>
      <c r="P220" s="399"/>
      <c r="Q220" s="400"/>
      <c r="R220" s="407" t="n">
        <f aca="false">+F220+I220-K220-P220-N220</f>
        <v>0</v>
      </c>
      <c r="S220" s="408" t="n">
        <f aca="false">+G220+H220-J220-Q220</f>
        <v>1.13686837721616E-013</v>
      </c>
      <c r="T220" s="43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</row>
    <row r="221" customFormat="false" ht="36" hidden="false" customHeight="false" outlineLevel="0" collapsed="false">
      <c r="A221" s="83"/>
      <c r="B221" s="396" t="n">
        <f aca="false">B220+1</f>
        <v>19</v>
      </c>
      <c r="C221" s="397"/>
      <c r="D221" s="404"/>
      <c r="E221" s="397" t="s">
        <v>432</v>
      </c>
      <c r="F221" s="399" t="n">
        <v>0</v>
      </c>
      <c r="G221" s="400" t="n">
        <v>0</v>
      </c>
      <c r="H221" s="463"/>
      <c r="I221" s="408"/>
      <c r="J221" s="399"/>
      <c r="K221" s="410"/>
      <c r="L221" s="492"/>
      <c r="M221" s="508"/>
      <c r="N221" s="399"/>
      <c r="O221" s="400"/>
      <c r="P221" s="399"/>
      <c r="Q221" s="400"/>
      <c r="R221" s="407" t="n">
        <f aca="false">+F221+I221-K221-P221-N221</f>
        <v>0</v>
      </c>
      <c r="S221" s="408" t="n">
        <f aca="false">+G221+H221-J221-Q221</f>
        <v>0</v>
      </c>
      <c r="T221" s="43"/>
      <c r="U221" s="192" t="n">
        <f aca="false">K266+K303+783.04</f>
        <v>783.04</v>
      </c>
      <c r="V221" s="193" t="n">
        <v>1</v>
      </c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</row>
    <row r="222" customFormat="false" ht="36" hidden="false" customHeight="false" outlineLevel="0" collapsed="false">
      <c r="A222" s="83"/>
      <c r="B222" s="396" t="n">
        <f aca="false">B221+1</f>
        <v>20</v>
      </c>
      <c r="C222" s="397"/>
      <c r="D222" s="404"/>
      <c r="E222" s="397" t="s">
        <v>433</v>
      </c>
      <c r="F222" s="399" t="n">
        <v>0</v>
      </c>
      <c r="G222" s="400" t="n">
        <v>0</v>
      </c>
      <c r="H222" s="463"/>
      <c r="I222" s="408"/>
      <c r="J222" s="399"/>
      <c r="K222" s="410"/>
      <c r="L222" s="492"/>
      <c r="M222" s="508"/>
      <c r="N222" s="399"/>
      <c r="O222" s="400"/>
      <c r="P222" s="399"/>
      <c r="Q222" s="400"/>
      <c r="R222" s="407" t="n">
        <f aca="false">+F222+I222-K222-P222-N222</f>
        <v>0</v>
      </c>
      <c r="S222" s="408" t="n">
        <f aca="false">+G222+H222-J222-Q222</f>
        <v>0</v>
      </c>
      <c r="T222" s="43"/>
      <c r="U222" s="193"/>
      <c r="V222" s="193" t="n">
        <v>2</v>
      </c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</row>
    <row r="223" customFormat="false" ht="36" hidden="false" customHeight="false" outlineLevel="0" collapsed="false">
      <c r="A223" s="83" t="n">
        <v>397.46</v>
      </c>
      <c r="B223" s="396" t="n">
        <f aca="false">B222+1</f>
        <v>21</v>
      </c>
      <c r="C223" s="397" t="s">
        <v>434</v>
      </c>
      <c r="D223" s="465"/>
      <c r="E223" s="397" t="s">
        <v>435</v>
      </c>
      <c r="F223" s="399" t="n">
        <v>3498.32</v>
      </c>
      <c r="G223" s="400" t="n">
        <v>0</v>
      </c>
      <c r="H223" s="463"/>
      <c r="I223" s="400"/>
      <c r="J223" s="399"/>
      <c r="K223" s="410" t="n">
        <v>437.29</v>
      </c>
      <c r="L223" s="492" t="s">
        <v>897</v>
      </c>
      <c r="M223" s="508" t="s">
        <v>899</v>
      </c>
      <c r="N223" s="407"/>
      <c r="O223" s="400"/>
      <c r="P223" s="399"/>
      <c r="Q223" s="400"/>
      <c r="R223" s="407" t="n">
        <f aca="false">+F223+I223-K223-P223-N223</f>
        <v>3061.03</v>
      </c>
      <c r="S223" s="408" t="n">
        <f aca="false">+G223+H223-J223-Q223</f>
        <v>0</v>
      </c>
      <c r="T223" s="43"/>
      <c r="U223" s="193"/>
      <c r="V223" s="193" t="n">
        <v>3</v>
      </c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</row>
    <row r="224" customFormat="false" ht="36" hidden="false" customHeight="false" outlineLevel="0" collapsed="false">
      <c r="A224" s="83"/>
      <c r="B224" s="396" t="n">
        <f aca="false">B223+1</f>
        <v>22</v>
      </c>
      <c r="C224" s="397" t="s">
        <v>436</v>
      </c>
      <c r="D224" s="404"/>
      <c r="E224" s="397" t="s">
        <v>437</v>
      </c>
      <c r="F224" s="399" t="n">
        <v>4637.28</v>
      </c>
      <c r="G224" s="400" t="n">
        <v>0</v>
      </c>
      <c r="H224" s="463"/>
      <c r="I224" s="408"/>
      <c r="J224" s="399"/>
      <c r="K224" s="410"/>
      <c r="L224" s="492"/>
      <c r="M224" s="508"/>
      <c r="N224" s="399"/>
      <c r="O224" s="400"/>
      <c r="P224" s="399"/>
      <c r="Q224" s="400"/>
      <c r="R224" s="407" t="n">
        <f aca="false">+F224+I224-K224-P224-N224</f>
        <v>4637.28</v>
      </c>
      <c r="S224" s="408" t="n">
        <f aca="false">+G224+H224-J224-Q224</f>
        <v>0</v>
      </c>
      <c r="T224" s="43"/>
      <c r="U224" s="192" t="n">
        <f aca="false">478.81+598.3+K227+208.47+203.39+K274+K313+K322+K323+K345</f>
        <v>14288.12</v>
      </c>
      <c r="V224" s="193" t="n">
        <v>4</v>
      </c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</row>
    <row r="225" customFormat="false" ht="36" hidden="false" customHeight="false" outlineLevel="0" collapsed="false">
      <c r="A225" s="83"/>
      <c r="B225" s="396" t="n">
        <f aca="false">B224+1</f>
        <v>23</v>
      </c>
      <c r="C225" s="397" t="s">
        <v>440</v>
      </c>
      <c r="D225" s="404"/>
      <c r="E225" s="397" t="s">
        <v>441</v>
      </c>
      <c r="F225" s="399" t="n">
        <v>5796.64</v>
      </c>
      <c r="G225" s="400" t="n">
        <v>0</v>
      </c>
      <c r="H225" s="463"/>
      <c r="I225" s="408"/>
      <c r="J225" s="399"/>
      <c r="K225" s="410"/>
      <c r="L225" s="492"/>
      <c r="M225" s="508"/>
      <c r="N225" s="399"/>
      <c r="O225" s="400"/>
      <c r="P225" s="399"/>
      <c r="Q225" s="400"/>
      <c r="R225" s="407" t="n">
        <f aca="false">+F225+I225-K225-P225-N225</f>
        <v>5796.64</v>
      </c>
      <c r="S225" s="408" t="n">
        <f aca="false">+G225+H225-J225-Q225</f>
        <v>0</v>
      </c>
      <c r="T225" s="43"/>
      <c r="U225" s="192" t="e">
        <f aca="false">K226+K244+K258+K263+#REF!+K277+391.52+K321</f>
        <v>#REF!</v>
      </c>
      <c r="V225" s="193" t="n">
        <v>5</v>
      </c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</row>
    <row r="226" customFormat="false" ht="36" hidden="false" customHeight="false" outlineLevel="0" collapsed="false">
      <c r="A226" s="83" t="n">
        <v>311.02</v>
      </c>
      <c r="B226" s="396" t="n">
        <f aca="false">B225+1</f>
        <v>24</v>
      </c>
      <c r="C226" s="397" t="s">
        <v>443</v>
      </c>
      <c r="D226" s="465"/>
      <c r="E226" s="397" t="s">
        <v>444</v>
      </c>
      <c r="F226" s="399" t="n">
        <v>684.74</v>
      </c>
      <c r="G226" s="400" t="n">
        <v>0</v>
      </c>
      <c r="H226" s="463"/>
      <c r="I226" s="408"/>
      <c r="J226" s="399"/>
      <c r="K226" s="410" t="n">
        <v>342.37</v>
      </c>
      <c r="L226" s="492" t="s">
        <v>85</v>
      </c>
      <c r="M226" s="508" t="s">
        <v>899</v>
      </c>
      <c r="N226" s="399"/>
      <c r="O226" s="400"/>
      <c r="P226" s="399"/>
      <c r="Q226" s="400"/>
      <c r="R226" s="407" t="n">
        <f aca="false">+F226+I226-K226-P226-N226</f>
        <v>342.37</v>
      </c>
      <c r="S226" s="408" t="n">
        <f aca="false">+G226+H226-J226-Q226</f>
        <v>0</v>
      </c>
      <c r="T226" s="43"/>
      <c r="U226" s="192" t="n">
        <f aca="false">K223+K232+K308+K329</f>
        <v>1550.85</v>
      </c>
      <c r="V226" s="193" t="n">
        <v>6</v>
      </c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</row>
    <row r="227" customFormat="false" ht="36" hidden="false" customHeight="false" outlineLevel="0" collapsed="false">
      <c r="A227" s="83"/>
      <c r="B227" s="396" t="n">
        <f aca="false">B226+1</f>
        <v>25</v>
      </c>
      <c r="C227" s="397" t="s">
        <v>445</v>
      </c>
      <c r="D227" s="465"/>
      <c r="E227" s="397" t="s">
        <v>446</v>
      </c>
      <c r="F227" s="399" t="n">
        <v>4101.7</v>
      </c>
      <c r="G227" s="400" t="n">
        <v>0</v>
      </c>
      <c r="H227" s="463"/>
      <c r="I227" s="408"/>
      <c r="J227" s="399"/>
      <c r="K227" s="410" t="n">
        <f aca="false">410.17+410.17</f>
        <v>820.34</v>
      </c>
      <c r="L227" s="492" t="s">
        <v>1022</v>
      </c>
      <c r="M227" s="508" t="s">
        <v>1023</v>
      </c>
      <c r="N227" s="399"/>
      <c r="O227" s="400"/>
      <c r="P227" s="399"/>
      <c r="Q227" s="400"/>
      <c r="R227" s="407" t="n">
        <f aca="false">+F227+I227-K227-P227-N227</f>
        <v>3281.36</v>
      </c>
      <c r="S227" s="408" t="n">
        <f aca="false">+G227+H227-J227-Q227</f>
        <v>0</v>
      </c>
      <c r="T227" s="43"/>
      <c r="U227" s="192" t="n">
        <f aca="false">K272+K290+K340+K339</f>
        <v>6582.18</v>
      </c>
      <c r="V227" s="193" t="n">
        <v>7</v>
      </c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</row>
    <row r="228" customFormat="false" ht="36" hidden="false" customHeight="false" outlineLevel="0" collapsed="false">
      <c r="A228" s="83"/>
      <c r="B228" s="396" t="n">
        <f aca="false">B227+1</f>
        <v>26</v>
      </c>
      <c r="C228" s="397" t="s">
        <v>447</v>
      </c>
      <c r="D228" s="404"/>
      <c r="E228" s="397" t="s">
        <v>448</v>
      </c>
      <c r="F228" s="399" t="n">
        <v>2732.24</v>
      </c>
      <c r="G228" s="400" t="n">
        <v>0</v>
      </c>
      <c r="H228" s="463"/>
      <c r="I228" s="408"/>
      <c r="J228" s="399"/>
      <c r="K228" s="410"/>
      <c r="L228" s="492"/>
      <c r="M228" s="508"/>
      <c r="N228" s="399"/>
      <c r="O228" s="400"/>
      <c r="P228" s="399"/>
      <c r="Q228" s="400"/>
      <c r="R228" s="407" t="n">
        <f aca="false">+F228+I228-K228-P228-N228</f>
        <v>2732.24</v>
      </c>
      <c r="S228" s="408" t="n">
        <f aca="false">+G228+H228-J228-Q228</f>
        <v>0</v>
      </c>
      <c r="T228" s="43"/>
      <c r="U228" s="192" t="n">
        <f aca="false">K242+K300</f>
        <v>782.2</v>
      </c>
      <c r="V228" s="193" t="n">
        <v>8</v>
      </c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</row>
    <row r="229" customFormat="false" ht="36" hidden="false" customHeight="false" outlineLevel="0" collapsed="false">
      <c r="A229" s="83"/>
      <c r="B229" s="396" t="n">
        <f aca="false">B228+1</f>
        <v>27</v>
      </c>
      <c r="C229" s="397" t="s">
        <v>451</v>
      </c>
      <c r="D229" s="465"/>
      <c r="E229" s="397" t="s">
        <v>452</v>
      </c>
      <c r="F229" s="399" t="n">
        <v>1627.12</v>
      </c>
      <c r="G229" s="400" t="n">
        <v>0</v>
      </c>
      <c r="H229" s="463"/>
      <c r="I229" s="408"/>
      <c r="J229" s="399"/>
      <c r="K229" s="410"/>
      <c r="L229" s="492"/>
      <c r="M229" s="508"/>
      <c r="N229" s="399"/>
      <c r="O229" s="400"/>
      <c r="P229" s="399"/>
      <c r="Q229" s="400"/>
      <c r="R229" s="407" t="n">
        <f aca="false">+F229+I229-K229-P229-N229</f>
        <v>1627.12</v>
      </c>
      <c r="S229" s="408" t="n">
        <f aca="false">+G229+H229-J229-Q229</f>
        <v>0</v>
      </c>
      <c r="T229" s="43"/>
      <c r="U229" s="193"/>
      <c r="V229" s="193" t="n">
        <v>9</v>
      </c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</row>
    <row r="230" customFormat="false" ht="36" hidden="false" customHeight="false" outlineLevel="0" collapsed="false">
      <c r="A230" s="83"/>
      <c r="B230" s="396" t="n">
        <f aca="false">B229+1</f>
        <v>28</v>
      </c>
      <c r="C230" s="397" t="s">
        <v>454</v>
      </c>
      <c r="D230" s="404"/>
      <c r="E230" s="397" t="s">
        <v>455</v>
      </c>
      <c r="F230" s="399" t="n">
        <v>2847.45</v>
      </c>
      <c r="G230" s="400" t="n">
        <v>0</v>
      </c>
      <c r="H230" s="463"/>
      <c r="I230" s="408"/>
      <c r="J230" s="399"/>
      <c r="K230" s="410" t="n">
        <v>355.93</v>
      </c>
      <c r="L230" s="492" t="s">
        <v>182</v>
      </c>
      <c r="M230" s="508" t="s">
        <v>899</v>
      </c>
      <c r="N230" s="399"/>
      <c r="O230" s="400"/>
      <c r="P230" s="399"/>
      <c r="Q230" s="400"/>
      <c r="R230" s="407" t="n">
        <f aca="false">+F230+I230-K230-P230-N230</f>
        <v>2491.52</v>
      </c>
      <c r="S230" s="408" t="n">
        <f aca="false">+G230+H230-J230-Q230</f>
        <v>0</v>
      </c>
      <c r="T230" s="43"/>
      <c r="U230" s="193"/>
      <c r="V230" s="193" t="n">
        <v>10</v>
      </c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</row>
    <row r="231" customFormat="false" ht="36" hidden="false" customHeight="false" outlineLevel="0" collapsed="false">
      <c r="A231" s="83"/>
      <c r="B231" s="396" t="n">
        <f aca="false">B230+1</f>
        <v>29</v>
      </c>
      <c r="C231" s="397" t="s">
        <v>456</v>
      </c>
      <c r="D231" s="404"/>
      <c r="E231" s="397" t="s">
        <v>457</v>
      </c>
      <c r="F231" s="399" t="n">
        <v>1749.16</v>
      </c>
      <c r="G231" s="400" t="n">
        <v>0</v>
      </c>
      <c r="H231" s="463"/>
      <c r="I231" s="408"/>
      <c r="J231" s="399"/>
      <c r="K231" s="410"/>
      <c r="L231" s="492"/>
      <c r="M231" s="508"/>
      <c r="N231" s="399"/>
      <c r="O231" s="400"/>
      <c r="P231" s="399"/>
      <c r="Q231" s="400"/>
      <c r="R231" s="407" t="n">
        <f aca="false">+F231+I231-K231-P231-N231</f>
        <v>1749.16</v>
      </c>
      <c r="S231" s="408" t="n">
        <f aca="false">+G231+H231-J231-Q231</f>
        <v>0</v>
      </c>
      <c r="T231" s="43"/>
      <c r="U231" s="193"/>
      <c r="V231" s="193" t="n">
        <v>11</v>
      </c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</row>
    <row r="232" customFormat="false" ht="36" hidden="false" customHeight="false" outlineLevel="0" collapsed="false">
      <c r="A232" s="83"/>
      <c r="B232" s="396" t="n">
        <f aca="false">B231+1</f>
        <v>30</v>
      </c>
      <c r="C232" s="397" t="s">
        <v>1024</v>
      </c>
      <c r="D232" s="404"/>
      <c r="E232" s="397" t="s">
        <v>459</v>
      </c>
      <c r="F232" s="399" t="n">
        <v>4923.7</v>
      </c>
      <c r="G232" s="400" t="n">
        <v>0</v>
      </c>
      <c r="H232" s="463"/>
      <c r="I232" s="408"/>
      <c r="J232" s="399"/>
      <c r="K232" s="410" t="n">
        <v>492.37</v>
      </c>
      <c r="L232" s="492" t="s">
        <v>283</v>
      </c>
      <c r="M232" s="508" t="s">
        <v>898</v>
      </c>
      <c r="N232" s="399"/>
      <c r="O232" s="400"/>
      <c r="P232" s="399"/>
      <c r="Q232" s="400"/>
      <c r="R232" s="407" t="n">
        <f aca="false">+F232+I232-K232-P232-N232</f>
        <v>4431.33</v>
      </c>
      <c r="S232" s="408" t="n">
        <f aca="false">+G232+H232-J232-Q232</f>
        <v>0</v>
      </c>
      <c r="T232" s="43"/>
      <c r="U232" s="192" t="s">
        <v>460</v>
      </c>
      <c r="V232" s="193" t="n">
        <v>12</v>
      </c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</row>
    <row r="233" customFormat="false" ht="36" hidden="false" customHeight="false" outlineLevel="0" collapsed="false">
      <c r="A233" s="83"/>
      <c r="B233" s="396" t="n">
        <f aca="false">B232+1</f>
        <v>31</v>
      </c>
      <c r="C233" s="397" t="s">
        <v>461</v>
      </c>
      <c r="D233" s="404"/>
      <c r="E233" s="397" t="s">
        <v>462</v>
      </c>
      <c r="F233" s="399" t="n">
        <v>5506.73</v>
      </c>
      <c r="G233" s="400" t="n">
        <v>0</v>
      </c>
      <c r="H233" s="463"/>
      <c r="I233" s="400"/>
      <c r="J233" s="399"/>
      <c r="K233" s="410" t="n">
        <f aca="false">455.08+910.16</f>
        <v>1365.24</v>
      </c>
      <c r="L233" s="492" t="s">
        <v>1025</v>
      </c>
      <c r="M233" s="508" t="s">
        <v>1026</v>
      </c>
      <c r="N233" s="399"/>
      <c r="O233" s="400"/>
      <c r="P233" s="399"/>
      <c r="Q233" s="400"/>
      <c r="R233" s="407" t="n">
        <f aca="false">+F233+I233-K233-P233-N233</f>
        <v>4141.49</v>
      </c>
      <c r="S233" s="408" t="n">
        <f aca="false">+G233+H233-J233-Q233</f>
        <v>0</v>
      </c>
      <c r="T233" s="43"/>
      <c r="U233" s="192" t="n">
        <f aca="false">K228+K279+K270+K297+K314+559.32</f>
        <v>1406.78</v>
      </c>
      <c r="V233" s="193" t="n">
        <v>13</v>
      </c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</row>
    <row r="234" customFormat="false" ht="36" hidden="false" customHeight="false" outlineLevel="0" collapsed="false">
      <c r="A234" s="83"/>
      <c r="B234" s="396" t="n">
        <f aca="false">B233+1</f>
        <v>32</v>
      </c>
      <c r="C234" s="397" t="s">
        <v>463</v>
      </c>
      <c r="D234" s="404"/>
      <c r="E234" s="397" t="s">
        <v>464</v>
      </c>
      <c r="F234" s="399" t="n">
        <v>-1.13686837721616E-012</v>
      </c>
      <c r="G234" s="400" t="n">
        <v>0</v>
      </c>
      <c r="H234" s="463"/>
      <c r="I234" s="408"/>
      <c r="J234" s="399"/>
      <c r="K234" s="410"/>
      <c r="L234" s="492"/>
      <c r="M234" s="404"/>
      <c r="N234" s="399"/>
      <c r="O234" s="400"/>
      <c r="P234" s="399"/>
      <c r="Q234" s="400"/>
      <c r="R234" s="407" t="n">
        <f aca="false">+F234+I234-K234-P234-N234</f>
        <v>-1.13686837721616E-012</v>
      </c>
      <c r="S234" s="408" t="n">
        <f aca="false">+G234+H234-J234-Q234</f>
        <v>0</v>
      </c>
      <c r="T234" s="43"/>
      <c r="U234" s="193" t="n">
        <f aca="false">478.81+598.3+208.47+203.39</f>
        <v>1488.97</v>
      </c>
      <c r="V234" s="193" t="n">
        <v>14</v>
      </c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</row>
    <row r="235" customFormat="false" ht="36" hidden="false" customHeight="false" outlineLevel="0" collapsed="false">
      <c r="A235" s="83"/>
      <c r="B235" s="396" t="n">
        <f aca="false">B234+1</f>
        <v>33</v>
      </c>
      <c r="C235" s="397" t="s">
        <v>1027</v>
      </c>
      <c r="D235" s="404"/>
      <c r="E235" s="397" t="s">
        <v>464</v>
      </c>
      <c r="F235" s="399" t="n">
        <v>5138.96</v>
      </c>
      <c r="G235" s="400" t="n">
        <v>0</v>
      </c>
      <c r="H235" s="463"/>
      <c r="I235" s="408"/>
      <c r="J235" s="399"/>
      <c r="K235" s="410"/>
      <c r="L235" s="492"/>
      <c r="M235" s="508"/>
      <c r="N235" s="399"/>
      <c r="O235" s="400"/>
      <c r="P235" s="399"/>
      <c r="Q235" s="400"/>
      <c r="R235" s="407" t="n">
        <f aca="false">+F235+I235-K235-P235-N235</f>
        <v>5138.96</v>
      </c>
      <c r="S235" s="408" t="n">
        <f aca="false">+G235+H235-J235-Q235</f>
        <v>0</v>
      </c>
      <c r="T235" s="43"/>
      <c r="U235" s="193"/>
      <c r="V235" s="193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</row>
    <row r="236" customFormat="false" ht="36" hidden="false" customHeight="false" outlineLevel="0" collapsed="false">
      <c r="A236" s="83"/>
      <c r="B236" s="396" t="n">
        <f aca="false">B235+1</f>
        <v>34</v>
      </c>
      <c r="C236" s="397" t="s">
        <v>465</v>
      </c>
      <c r="D236" s="465"/>
      <c r="E236" s="397" t="s">
        <v>466</v>
      </c>
      <c r="F236" s="399" t="n">
        <v>5839</v>
      </c>
      <c r="G236" s="400" t="n">
        <v>0</v>
      </c>
      <c r="H236" s="463"/>
      <c r="I236" s="408"/>
      <c r="J236" s="399"/>
      <c r="K236" s="410" t="n">
        <v>583.9</v>
      </c>
      <c r="L236" s="492" t="s">
        <v>21</v>
      </c>
      <c r="M236" s="508" t="s">
        <v>898</v>
      </c>
      <c r="N236" s="399"/>
      <c r="O236" s="400"/>
      <c r="P236" s="399"/>
      <c r="Q236" s="400"/>
      <c r="R236" s="407" t="n">
        <f aca="false">+F236+I236-K236-P236-N236</f>
        <v>5255.1</v>
      </c>
      <c r="S236" s="408" t="n">
        <f aca="false">+G236+H236-J236-Q236</f>
        <v>0</v>
      </c>
      <c r="T236" s="43"/>
      <c r="U236" s="192" t="n">
        <f aca="false">559.32+K333</f>
        <v>1490.68</v>
      </c>
      <c r="V236" s="193" t="n">
        <v>15</v>
      </c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</row>
    <row r="237" customFormat="false" ht="36" hidden="false" customHeight="false" outlineLevel="0" collapsed="false">
      <c r="A237" s="83" t="n">
        <v>311.02</v>
      </c>
      <c r="B237" s="396" t="n">
        <f aca="false">B236+1</f>
        <v>35</v>
      </c>
      <c r="C237" s="397" t="s">
        <v>467</v>
      </c>
      <c r="D237" s="465"/>
      <c r="E237" s="397" t="s">
        <v>468</v>
      </c>
      <c r="F237" s="399" t="n">
        <v>684.74</v>
      </c>
      <c r="G237" s="400" t="n">
        <v>0</v>
      </c>
      <c r="H237" s="463"/>
      <c r="I237" s="408"/>
      <c r="J237" s="399"/>
      <c r="K237" s="410" t="n">
        <v>342.37</v>
      </c>
      <c r="L237" s="492" t="s">
        <v>950</v>
      </c>
      <c r="M237" s="508" t="s">
        <v>899</v>
      </c>
      <c r="N237" s="399"/>
      <c r="O237" s="400"/>
      <c r="P237" s="399"/>
      <c r="Q237" s="400"/>
      <c r="R237" s="407" t="n">
        <f aca="false">+F237+I237-K237-P237-N237</f>
        <v>342.37</v>
      </c>
      <c r="S237" s="408" t="n">
        <f aca="false">+G237+H237-J237-Q237</f>
        <v>0</v>
      </c>
      <c r="T237" s="43"/>
      <c r="U237" s="193"/>
      <c r="V237" s="193" t="n">
        <v>16</v>
      </c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</row>
    <row r="238" customFormat="false" ht="36" hidden="false" customHeight="false" outlineLevel="0" collapsed="false">
      <c r="A238" s="83" t="n">
        <v>323.73</v>
      </c>
      <c r="B238" s="396" t="n">
        <f aca="false">B237+1</f>
        <v>36</v>
      </c>
      <c r="C238" s="397" t="s">
        <v>469</v>
      </c>
      <c r="D238" s="465"/>
      <c r="E238" s="397" t="s">
        <v>470</v>
      </c>
      <c r="F238" s="399" t="n">
        <v>3559.3</v>
      </c>
      <c r="G238" s="400" t="n">
        <v>0</v>
      </c>
      <c r="H238" s="463"/>
      <c r="I238" s="408"/>
      <c r="J238" s="399"/>
      <c r="K238" s="410" t="n">
        <v>355.93</v>
      </c>
      <c r="L238" s="492" t="s">
        <v>21</v>
      </c>
      <c r="M238" s="508" t="s">
        <v>898</v>
      </c>
      <c r="N238" s="399"/>
      <c r="O238" s="400"/>
      <c r="P238" s="399"/>
      <c r="Q238" s="400"/>
      <c r="R238" s="407" t="n">
        <f aca="false">+F238+I238-K238-P238-N238</f>
        <v>3203.37</v>
      </c>
      <c r="S238" s="408" t="n">
        <f aca="false">+G238+H238-J238-Q238</f>
        <v>0</v>
      </c>
      <c r="T238" s="43"/>
      <c r="U238" s="193"/>
      <c r="V238" s="193" t="n">
        <v>17</v>
      </c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</row>
    <row r="239" customFormat="false" ht="36" hidden="false" customHeight="false" outlineLevel="0" collapsed="false">
      <c r="A239" s="83" t="n">
        <v>311.86</v>
      </c>
      <c r="B239" s="396" t="n">
        <f aca="false">B238+1</f>
        <v>37</v>
      </c>
      <c r="C239" s="397" t="s">
        <v>471</v>
      </c>
      <c r="D239" s="404"/>
      <c r="E239" s="397" t="s">
        <v>472</v>
      </c>
      <c r="F239" s="399" t="n">
        <v>935.569999999998</v>
      </c>
      <c r="G239" s="400" t="n">
        <v>0</v>
      </c>
      <c r="H239" s="463"/>
      <c r="I239" s="408"/>
      <c r="J239" s="399"/>
      <c r="K239" s="410"/>
      <c r="L239" s="492"/>
      <c r="M239" s="508"/>
      <c r="N239" s="399"/>
      <c r="O239" s="400"/>
      <c r="P239" s="399"/>
      <c r="Q239" s="400"/>
      <c r="R239" s="407" t="n">
        <f aca="false">+F239+I239-K239-P239-N239</f>
        <v>935.569999999998</v>
      </c>
      <c r="S239" s="408" t="n">
        <f aca="false">+G239+H239-J239-Q239</f>
        <v>0</v>
      </c>
      <c r="T239" s="43"/>
      <c r="U239" s="192" t="n">
        <f aca="false">598.3+K230+K240+K327</f>
        <v>954.23</v>
      </c>
      <c r="V239" s="193" t="n">
        <v>18</v>
      </c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</row>
    <row r="240" customFormat="false" ht="36" hidden="false" customHeight="false" outlineLevel="0" collapsed="false">
      <c r="A240" s="83"/>
      <c r="B240" s="396" t="n">
        <f aca="false">B239+1</f>
        <v>38</v>
      </c>
      <c r="C240" s="397" t="s">
        <v>473</v>
      </c>
      <c r="D240" s="404"/>
      <c r="E240" s="397" t="s">
        <v>474</v>
      </c>
      <c r="F240" s="399" t="n">
        <v>188.14</v>
      </c>
      <c r="G240" s="400" t="n">
        <v>0</v>
      </c>
      <c r="H240" s="463"/>
      <c r="I240" s="408"/>
      <c r="J240" s="399"/>
      <c r="K240" s="410"/>
      <c r="L240" s="492"/>
      <c r="M240" s="508"/>
      <c r="N240" s="399"/>
      <c r="O240" s="400"/>
      <c r="P240" s="399"/>
      <c r="Q240" s="400"/>
      <c r="R240" s="407" t="n">
        <f aca="false">+F240+I240-K240-P240-N240</f>
        <v>188.14</v>
      </c>
      <c r="S240" s="408" t="n">
        <f aca="false">+G240+H240-J240-Q240</f>
        <v>0</v>
      </c>
      <c r="T240" s="43"/>
      <c r="U240" s="192" t="e">
        <f aca="false">#REF!+K301+K309+K324+K342</f>
        <v>#REF!</v>
      </c>
      <c r="V240" s="193" t="n">
        <v>19</v>
      </c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</row>
    <row r="241" customFormat="false" ht="36" hidden="false" customHeight="false" outlineLevel="0" collapsed="false">
      <c r="A241" s="83"/>
      <c r="B241" s="396" t="n">
        <f aca="false">B240+1</f>
        <v>39</v>
      </c>
      <c r="C241" s="397" t="s">
        <v>475</v>
      </c>
      <c r="D241" s="468"/>
      <c r="E241" s="397" t="s">
        <v>476</v>
      </c>
      <c r="F241" s="399" t="n">
        <v>2576.32</v>
      </c>
      <c r="G241" s="400" t="n">
        <v>0</v>
      </c>
      <c r="H241" s="463"/>
      <c r="I241" s="513"/>
      <c r="J241" s="399"/>
      <c r="K241" s="410"/>
      <c r="L241" s="492"/>
      <c r="M241" s="412" t="s">
        <v>907</v>
      </c>
      <c r="N241" s="399"/>
      <c r="O241" s="400"/>
      <c r="P241" s="399" t="n">
        <v>322.04</v>
      </c>
      <c r="Q241" s="400"/>
      <c r="R241" s="407" t="n">
        <f aca="false">+F241+I241-K241-P241-N241</f>
        <v>2254.28</v>
      </c>
      <c r="S241" s="408" t="n">
        <f aca="false">+G241+H241-J241-Q241</f>
        <v>0</v>
      </c>
      <c r="T241" s="43"/>
      <c r="U241" s="192" t="n">
        <f aca="false">K317+K318</f>
        <v>0</v>
      </c>
      <c r="V241" s="193" t="n">
        <v>20</v>
      </c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</row>
    <row r="242" customFormat="false" ht="36" hidden="false" customHeight="false" outlineLevel="0" collapsed="false">
      <c r="A242" s="83"/>
      <c r="B242" s="396" t="n">
        <f aca="false">B241+1</f>
        <v>40</v>
      </c>
      <c r="C242" s="397" t="s">
        <v>477</v>
      </c>
      <c r="D242" s="465"/>
      <c r="E242" s="397" t="s">
        <v>478</v>
      </c>
      <c r="F242" s="399" t="n">
        <v>745.759999999999</v>
      </c>
      <c r="G242" s="400" t="n">
        <v>0</v>
      </c>
      <c r="H242" s="463"/>
      <c r="I242" s="408"/>
      <c r="J242" s="399"/>
      <c r="K242" s="410"/>
      <c r="L242" s="492"/>
      <c r="M242" s="508"/>
      <c r="N242" s="399"/>
      <c r="O242" s="400"/>
      <c r="P242" s="399"/>
      <c r="Q242" s="400"/>
      <c r="R242" s="407" t="n">
        <f aca="false">+F242+I242-K242-P242-N242</f>
        <v>745.759999999999</v>
      </c>
      <c r="S242" s="408" t="n">
        <f aca="false">+G242+H242-J242-Q242</f>
        <v>0</v>
      </c>
      <c r="T242" s="43"/>
      <c r="U242" s="193" t="n">
        <f aca="false">K233</f>
        <v>1365.24</v>
      </c>
      <c r="V242" s="193" t="n">
        <v>21</v>
      </c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</row>
    <row r="243" customFormat="false" ht="36" hidden="false" customHeight="false" outlineLevel="0" collapsed="false">
      <c r="A243" s="83"/>
      <c r="B243" s="396" t="n">
        <f aca="false">B242+1</f>
        <v>41</v>
      </c>
      <c r="C243" s="397" t="s">
        <v>479</v>
      </c>
      <c r="D243" s="404"/>
      <c r="E243" s="397" t="s">
        <v>480</v>
      </c>
      <c r="F243" s="399" t="n">
        <v>0</v>
      </c>
      <c r="G243" s="400" t="n">
        <v>0</v>
      </c>
      <c r="H243" s="463"/>
      <c r="I243" s="408"/>
      <c r="J243" s="399"/>
      <c r="K243" s="410"/>
      <c r="L243" s="492"/>
      <c r="M243" s="508"/>
      <c r="N243" s="399"/>
      <c r="O243" s="400"/>
      <c r="P243" s="399"/>
      <c r="Q243" s="400"/>
      <c r="R243" s="407" t="n">
        <f aca="false">+F243+I243-K243-P243-N243</f>
        <v>0</v>
      </c>
      <c r="S243" s="408" t="n">
        <f aca="false">+G243+H243-J243-Q243</f>
        <v>0</v>
      </c>
      <c r="T243" s="43"/>
      <c r="U243" s="192" t="n">
        <f aca="false">K238+K262</f>
        <v>1029.67</v>
      </c>
      <c r="V243" s="193" t="n">
        <v>22</v>
      </c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</row>
    <row r="244" customFormat="false" ht="36" hidden="false" customHeight="false" outlineLevel="0" collapsed="false">
      <c r="A244" s="83" t="n">
        <v>533.9</v>
      </c>
      <c r="B244" s="396" t="n">
        <f aca="false">B243+1</f>
        <v>42</v>
      </c>
      <c r="C244" s="397" t="s">
        <v>481</v>
      </c>
      <c r="D244" s="404"/>
      <c r="E244" s="397" t="s">
        <v>482</v>
      </c>
      <c r="F244" s="399" t="n">
        <v>5285.61</v>
      </c>
      <c r="G244" s="400" t="n">
        <v>0</v>
      </c>
      <c r="H244" s="463"/>
      <c r="I244" s="408"/>
      <c r="J244" s="399"/>
      <c r="K244" s="410" t="n">
        <v>587.29</v>
      </c>
      <c r="L244" s="492" t="s">
        <v>85</v>
      </c>
      <c r="M244" s="508" t="s">
        <v>937</v>
      </c>
      <c r="N244" s="399"/>
      <c r="O244" s="400"/>
      <c r="P244" s="399"/>
      <c r="Q244" s="400"/>
      <c r="R244" s="407" t="n">
        <f aca="false">+F244+I244-K244-P244-N244</f>
        <v>4698.32</v>
      </c>
      <c r="S244" s="408" t="n">
        <f aca="false">+G244+H244-J244-Q244</f>
        <v>0</v>
      </c>
      <c r="T244" s="43"/>
      <c r="U244" s="193"/>
      <c r="V244" s="193" t="n">
        <v>23</v>
      </c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</row>
    <row r="245" customFormat="false" ht="36" hidden="false" customHeight="false" outlineLevel="0" collapsed="false">
      <c r="A245" s="83"/>
      <c r="B245" s="396" t="n">
        <f aca="false">B244+1</f>
        <v>43</v>
      </c>
      <c r="C245" s="397" t="s">
        <v>483</v>
      </c>
      <c r="D245" s="465"/>
      <c r="E245" s="397" t="s">
        <v>484</v>
      </c>
      <c r="F245" s="399" t="n">
        <v>3478</v>
      </c>
      <c r="G245" s="400" t="n">
        <v>0</v>
      </c>
      <c r="H245" s="463"/>
      <c r="I245" s="408"/>
      <c r="J245" s="399"/>
      <c r="K245" s="410"/>
      <c r="L245" s="494"/>
      <c r="M245" s="508"/>
      <c r="N245" s="399"/>
      <c r="O245" s="400"/>
      <c r="P245" s="399"/>
      <c r="Q245" s="400"/>
      <c r="R245" s="407" t="n">
        <f aca="false">+F245+I245-K245-P245-N245</f>
        <v>3478</v>
      </c>
      <c r="S245" s="408" t="n">
        <f aca="false">+G245+H245-J245-Q245</f>
        <v>0</v>
      </c>
      <c r="T245" s="43"/>
      <c r="U245" s="193"/>
      <c r="V245" s="193" t="n">
        <v>24</v>
      </c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</row>
    <row r="246" customFormat="false" ht="36" hidden="false" customHeight="false" outlineLevel="0" collapsed="false">
      <c r="A246" s="83" t="n">
        <v>432.2</v>
      </c>
      <c r="B246" s="396" t="n">
        <f aca="false">B245+1</f>
        <v>44</v>
      </c>
      <c r="C246" s="397" t="s">
        <v>1028</v>
      </c>
      <c r="D246" s="404"/>
      <c r="E246" s="397" t="s">
        <v>486</v>
      </c>
      <c r="F246" s="399" t="n">
        <v>864.400000000001</v>
      </c>
      <c r="G246" s="400" t="n">
        <v>0</v>
      </c>
      <c r="H246" s="463"/>
      <c r="I246" s="408"/>
      <c r="J246" s="399"/>
      <c r="K246" s="410" t="n">
        <v>432.2</v>
      </c>
      <c r="L246" s="492" t="s">
        <v>950</v>
      </c>
      <c r="M246" s="508" t="s">
        <v>899</v>
      </c>
      <c r="N246" s="399"/>
      <c r="O246" s="400"/>
      <c r="P246" s="399"/>
      <c r="Q246" s="400"/>
      <c r="R246" s="407" t="n">
        <f aca="false">+F246+I246-K246-P246-N246</f>
        <v>432.200000000001</v>
      </c>
      <c r="S246" s="408" t="n">
        <f aca="false">+G246+H246-J246-Q246</f>
        <v>0</v>
      </c>
      <c r="T246" s="43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</row>
    <row r="247" customFormat="false" ht="36" hidden="false" customHeight="false" outlineLevel="0" collapsed="false">
      <c r="A247" s="83"/>
      <c r="B247" s="396" t="n">
        <f aca="false">B246+1</f>
        <v>45</v>
      </c>
      <c r="C247" s="397" t="s">
        <v>1029</v>
      </c>
      <c r="D247" s="465"/>
      <c r="E247" s="397" t="s">
        <v>488</v>
      </c>
      <c r="F247" s="429" t="n">
        <v>335.59</v>
      </c>
      <c r="G247" s="430" t="n">
        <v>0</v>
      </c>
      <c r="H247" s="463"/>
      <c r="I247" s="408"/>
      <c r="J247" s="399"/>
      <c r="K247" s="410" t="n">
        <v>410.17</v>
      </c>
      <c r="L247" s="492" t="s">
        <v>85</v>
      </c>
      <c r="M247" s="508" t="s">
        <v>937</v>
      </c>
      <c r="N247" s="399"/>
      <c r="O247" s="400"/>
      <c r="P247" s="399"/>
      <c r="Q247" s="400"/>
      <c r="R247" s="407" t="n">
        <f aca="false">+F247+I247-K247-P247-N247</f>
        <v>-74.5799999999999</v>
      </c>
      <c r="S247" s="408" t="n">
        <f aca="false">+G247+H247-J247-Q247</f>
        <v>0</v>
      </c>
      <c r="T247" s="43"/>
      <c r="U247" s="192"/>
      <c r="V247" s="193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</row>
    <row r="248" customFormat="false" ht="36" hidden="false" customHeight="false" outlineLevel="0" collapsed="false">
      <c r="A248" s="83"/>
      <c r="B248" s="396" t="n">
        <f aca="false">B247+1</f>
        <v>46</v>
      </c>
      <c r="C248" s="397" t="s">
        <v>1030</v>
      </c>
      <c r="D248" s="465"/>
      <c r="E248" s="397" t="s">
        <v>490</v>
      </c>
      <c r="F248" s="399" t="n">
        <v>1322.04</v>
      </c>
      <c r="G248" s="400" t="n">
        <v>0</v>
      </c>
      <c r="H248" s="463"/>
      <c r="I248" s="408"/>
      <c r="J248" s="399"/>
      <c r="K248" s="410"/>
      <c r="L248" s="492"/>
      <c r="M248" s="508"/>
      <c r="N248" s="399"/>
      <c r="O248" s="400"/>
      <c r="P248" s="399"/>
      <c r="Q248" s="400"/>
      <c r="R248" s="407" t="n">
        <f aca="false">+F248+I248-K248-P248-N248</f>
        <v>1322.04</v>
      </c>
      <c r="S248" s="408" t="n">
        <f aca="false">+G248+H248-J248-Q248</f>
        <v>0</v>
      </c>
      <c r="T248" s="43"/>
      <c r="U248" s="193"/>
      <c r="V248" s="193" t="n">
        <v>28</v>
      </c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</row>
    <row r="249" customFormat="false" ht="36" hidden="false" customHeight="false" outlineLevel="0" collapsed="false">
      <c r="A249" s="83"/>
      <c r="B249" s="396" t="n">
        <f aca="false">B248+1</f>
        <v>47</v>
      </c>
      <c r="C249" s="397" t="s">
        <v>1031</v>
      </c>
      <c r="D249" s="465"/>
      <c r="E249" s="397" t="s">
        <v>492</v>
      </c>
      <c r="F249" s="399" t="n">
        <v>2066.94</v>
      </c>
      <c r="G249" s="400" t="n">
        <v>0</v>
      </c>
      <c r="H249" s="463"/>
      <c r="I249" s="408"/>
      <c r="J249" s="399"/>
      <c r="K249" s="410"/>
      <c r="L249" s="492"/>
      <c r="M249" s="515"/>
      <c r="N249" s="399"/>
      <c r="O249" s="400"/>
      <c r="P249" s="399"/>
      <c r="Q249" s="400"/>
      <c r="R249" s="407" t="n">
        <f aca="false">+F249+I249-K249-P249-N249</f>
        <v>2066.94</v>
      </c>
      <c r="S249" s="408" t="n">
        <f aca="false">+G249+H249-J249-Q249</f>
        <v>0</v>
      </c>
      <c r="T249" s="43"/>
      <c r="U249" s="193"/>
      <c r="V249" s="193" t="n">
        <v>29</v>
      </c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</row>
    <row r="250" customFormat="false" ht="36" hidden="false" customHeight="false" outlineLevel="0" collapsed="false">
      <c r="A250" s="83"/>
      <c r="B250" s="396" t="n">
        <f aca="false">B249+1</f>
        <v>48</v>
      </c>
      <c r="C250" s="397" t="s">
        <v>493</v>
      </c>
      <c r="D250" s="404"/>
      <c r="E250" s="397" t="s">
        <v>494</v>
      </c>
      <c r="F250" s="399" t="n">
        <v>2033.92</v>
      </c>
      <c r="G250" s="400" t="n">
        <v>0</v>
      </c>
      <c r="H250" s="463"/>
      <c r="I250" s="408"/>
      <c r="J250" s="399"/>
      <c r="K250" s="410"/>
      <c r="L250" s="492"/>
      <c r="M250" s="515"/>
      <c r="N250" s="399"/>
      <c r="O250" s="400"/>
      <c r="P250" s="399"/>
      <c r="Q250" s="400"/>
      <c r="R250" s="407" t="n">
        <f aca="false">+F250+I250-K250-P250-N250</f>
        <v>2033.92</v>
      </c>
      <c r="S250" s="408" t="n">
        <f aca="false">+G250+H250-J250-Q250</f>
        <v>0</v>
      </c>
      <c r="T250" s="43"/>
      <c r="U250" s="193"/>
      <c r="V250" s="193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</row>
    <row r="251" customFormat="false" ht="36" hidden="false" customHeight="false" outlineLevel="0" collapsed="false">
      <c r="A251" s="83"/>
      <c r="B251" s="396" t="n">
        <f aca="false">B250+1</f>
        <v>49</v>
      </c>
      <c r="C251" s="397" t="s">
        <v>1032</v>
      </c>
      <c r="D251" s="404"/>
      <c r="E251" s="397" t="s">
        <v>497</v>
      </c>
      <c r="F251" s="399" t="n">
        <v>654.239999999999</v>
      </c>
      <c r="G251" s="400" t="n">
        <v>0</v>
      </c>
      <c r="H251" s="463"/>
      <c r="I251" s="408"/>
      <c r="J251" s="399"/>
      <c r="K251" s="410"/>
      <c r="L251" s="492"/>
      <c r="M251" s="508"/>
      <c r="N251" s="399"/>
      <c r="O251" s="400"/>
      <c r="P251" s="399"/>
      <c r="Q251" s="400"/>
      <c r="R251" s="407" t="n">
        <f aca="false">+F251+I251-K251-P251-N251</f>
        <v>654.239999999999</v>
      </c>
      <c r="S251" s="408" t="n">
        <f aca="false">+G251+H251-J251-Q251</f>
        <v>0</v>
      </c>
      <c r="T251" s="43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</row>
    <row r="252" customFormat="false" ht="36" hidden="false" customHeight="false" outlineLevel="0" collapsed="false">
      <c r="A252" s="83"/>
      <c r="B252" s="396" t="n">
        <f aca="false">B251+1</f>
        <v>50</v>
      </c>
      <c r="C252" s="397" t="s">
        <v>463</v>
      </c>
      <c r="D252" s="404"/>
      <c r="E252" s="397" t="s">
        <v>497</v>
      </c>
      <c r="F252" s="399" t="n">
        <v>3601.7</v>
      </c>
      <c r="G252" s="400" t="n">
        <v>0</v>
      </c>
      <c r="H252" s="463"/>
      <c r="I252" s="408"/>
      <c r="J252" s="399"/>
      <c r="K252" s="410" t="n">
        <v>360.17</v>
      </c>
      <c r="L252" s="492" t="s">
        <v>182</v>
      </c>
      <c r="M252" s="508" t="s">
        <v>1033</v>
      </c>
      <c r="N252" s="399"/>
      <c r="O252" s="400"/>
      <c r="P252" s="399"/>
      <c r="Q252" s="400"/>
      <c r="R252" s="407" t="n">
        <f aca="false">+F252+I252-K252-P252-N252</f>
        <v>3241.53</v>
      </c>
      <c r="S252" s="408" t="n">
        <f aca="false">+G252+H252-J252-Q252</f>
        <v>0</v>
      </c>
      <c r="T252" s="43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</row>
    <row r="253" customFormat="false" ht="36" hidden="false" customHeight="false" outlineLevel="0" collapsed="false">
      <c r="A253" s="83"/>
      <c r="B253" s="396" t="n">
        <f aca="false">B252+1</f>
        <v>51</v>
      </c>
      <c r="C253" s="397" t="s">
        <v>498</v>
      </c>
      <c r="D253" s="404"/>
      <c r="E253" s="397" t="s">
        <v>499</v>
      </c>
      <c r="F253" s="399" t="n">
        <v>2033.92</v>
      </c>
      <c r="G253" s="400" t="n">
        <v>0</v>
      </c>
      <c r="H253" s="463"/>
      <c r="I253" s="408"/>
      <c r="J253" s="399"/>
      <c r="K253" s="410"/>
      <c r="L253" s="492"/>
      <c r="M253" s="508"/>
      <c r="N253" s="399"/>
      <c r="O253" s="400"/>
      <c r="P253" s="399"/>
      <c r="Q253" s="400"/>
      <c r="R253" s="407" t="n">
        <f aca="false">+F253+I253-K253-P253-N253</f>
        <v>2033.92</v>
      </c>
      <c r="S253" s="408" t="n">
        <f aca="false">+G253+H253-J253-Q253</f>
        <v>0</v>
      </c>
      <c r="T253" s="43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</row>
    <row r="254" customFormat="false" ht="36" hidden="false" customHeight="false" outlineLevel="0" collapsed="false">
      <c r="A254" s="83"/>
      <c r="B254" s="396" t="n">
        <f aca="false">B253+1</f>
        <v>52</v>
      </c>
      <c r="C254" s="397" t="s">
        <v>463</v>
      </c>
      <c r="D254" s="404"/>
      <c r="E254" s="397" t="s">
        <v>501</v>
      </c>
      <c r="F254" s="399" t="n">
        <v>2242.35</v>
      </c>
      <c r="G254" s="400" t="n">
        <v>0</v>
      </c>
      <c r="H254" s="463"/>
      <c r="I254" s="408"/>
      <c r="J254" s="399"/>
      <c r="K254" s="410" t="n">
        <v>249.15</v>
      </c>
      <c r="L254" s="492" t="s">
        <v>182</v>
      </c>
      <c r="M254" s="508" t="s">
        <v>937</v>
      </c>
      <c r="N254" s="399"/>
      <c r="O254" s="400"/>
      <c r="P254" s="399"/>
      <c r="Q254" s="400"/>
      <c r="R254" s="407" t="n">
        <f aca="false">+F254+I254-K254-P254-N254</f>
        <v>1993.2</v>
      </c>
      <c r="S254" s="408" t="n">
        <f aca="false">+G254+H254-J254-Q254</f>
        <v>0</v>
      </c>
      <c r="T254" s="43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</row>
    <row r="255" customFormat="false" ht="36" hidden="false" customHeight="false" outlineLevel="0" collapsed="false">
      <c r="A255" s="83"/>
      <c r="B255" s="396" t="n">
        <f aca="false">B254+1</f>
        <v>53</v>
      </c>
      <c r="C255" s="397" t="s">
        <v>1034</v>
      </c>
      <c r="D255" s="404"/>
      <c r="E255" s="397" t="s">
        <v>502</v>
      </c>
      <c r="F255" s="399" t="n">
        <v>2501.68</v>
      </c>
      <c r="G255" s="400" t="n">
        <v>0</v>
      </c>
      <c r="H255" s="463"/>
      <c r="I255" s="408"/>
      <c r="J255" s="399"/>
      <c r="K255" s="410" t="n">
        <v>312.71</v>
      </c>
      <c r="L255" s="492" t="s">
        <v>182</v>
      </c>
      <c r="M255" s="515" t="s">
        <v>899</v>
      </c>
      <c r="N255" s="399"/>
      <c r="O255" s="400"/>
      <c r="P255" s="399"/>
      <c r="Q255" s="400"/>
      <c r="R255" s="407" t="n">
        <f aca="false">+F255+I255-K255-P255-N255</f>
        <v>2188.97</v>
      </c>
      <c r="S255" s="408" t="n">
        <f aca="false">+G255+H255-J255-Q255</f>
        <v>0</v>
      </c>
      <c r="T255" s="43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</row>
    <row r="256" customFormat="false" ht="36" hidden="false" customHeight="false" outlineLevel="0" collapsed="false">
      <c r="A256" s="83"/>
      <c r="B256" s="396" t="n">
        <f aca="false">B255+1</f>
        <v>54</v>
      </c>
      <c r="C256" s="397" t="s">
        <v>237</v>
      </c>
      <c r="D256" s="404"/>
      <c r="E256" s="397" t="s">
        <v>504</v>
      </c>
      <c r="F256" s="399" t="n">
        <v>3272.06</v>
      </c>
      <c r="G256" s="400" t="n">
        <v>0</v>
      </c>
      <c r="H256" s="463"/>
      <c r="I256" s="408"/>
      <c r="J256" s="399"/>
      <c r="K256" s="410" t="n">
        <v>2379.68</v>
      </c>
      <c r="L256" s="492" t="s">
        <v>21</v>
      </c>
      <c r="M256" s="508" t="s">
        <v>1035</v>
      </c>
      <c r="N256" s="399"/>
      <c r="O256" s="400"/>
      <c r="P256" s="399"/>
      <c r="Q256" s="400"/>
      <c r="R256" s="407" t="n">
        <f aca="false">+F256+I256-K256-P256-N256</f>
        <v>892.380000000001</v>
      </c>
      <c r="S256" s="408" t="n">
        <f aca="false">+G256+H256-J256-Q256</f>
        <v>0</v>
      </c>
      <c r="T256" s="43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</row>
    <row r="257" customFormat="false" ht="36" hidden="false" customHeight="false" outlineLevel="0" collapsed="false">
      <c r="A257" s="83"/>
      <c r="B257" s="396" t="n">
        <f aca="false">B256+1</f>
        <v>55</v>
      </c>
      <c r="C257" s="397" t="s">
        <v>505</v>
      </c>
      <c r="D257" s="404"/>
      <c r="E257" s="397" t="s">
        <v>506</v>
      </c>
      <c r="F257" s="399" t="n">
        <v>2423.74</v>
      </c>
      <c r="G257" s="400" t="n">
        <v>0</v>
      </c>
      <c r="H257" s="463"/>
      <c r="I257" s="408"/>
      <c r="J257" s="399"/>
      <c r="K257" s="410" t="n">
        <v>969.5</v>
      </c>
      <c r="L257" s="494" t="s">
        <v>309</v>
      </c>
      <c r="M257" s="413" t="s">
        <v>1036</v>
      </c>
      <c r="N257" s="399"/>
      <c r="O257" s="400"/>
      <c r="P257" s="399"/>
      <c r="Q257" s="400"/>
      <c r="R257" s="407" t="n">
        <f aca="false">+F257+I257-K257-P257-N257</f>
        <v>1454.24</v>
      </c>
      <c r="S257" s="408" t="n">
        <f aca="false">+G257+H257-J257-Q257</f>
        <v>0</v>
      </c>
      <c r="T257" s="43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</row>
    <row r="258" customFormat="false" ht="36" hidden="false" customHeight="false" outlineLevel="0" collapsed="false">
      <c r="A258" s="83"/>
      <c r="B258" s="396" t="n">
        <f aca="false">B257+1</f>
        <v>56</v>
      </c>
      <c r="C258" s="397" t="s">
        <v>507</v>
      </c>
      <c r="D258" s="404"/>
      <c r="E258" s="397" t="s">
        <v>508</v>
      </c>
      <c r="F258" s="399" t="n">
        <v>3055.08</v>
      </c>
      <c r="G258" s="400" t="n">
        <v>0</v>
      </c>
      <c r="H258" s="463"/>
      <c r="I258" s="408"/>
      <c r="J258" s="399"/>
      <c r="K258" s="410"/>
      <c r="L258" s="492"/>
      <c r="M258" s="508"/>
      <c r="N258" s="399"/>
      <c r="O258" s="400"/>
      <c r="P258" s="399"/>
      <c r="Q258" s="400"/>
      <c r="R258" s="407" t="n">
        <f aca="false">+F258+I258-K258-P258-N258</f>
        <v>3055.08</v>
      </c>
      <c r="S258" s="408" t="n">
        <f aca="false">+G258+H258-J258-Q258</f>
        <v>0</v>
      </c>
      <c r="T258" s="43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</row>
    <row r="259" customFormat="false" ht="36" hidden="false" customHeight="false" outlineLevel="0" collapsed="false">
      <c r="A259" s="83"/>
      <c r="B259" s="396" t="n">
        <f aca="false">B258+1</f>
        <v>57</v>
      </c>
      <c r="C259" s="397" t="s">
        <v>1037</v>
      </c>
      <c r="D259" s="404"/>
      <c r="E259" s="397" t="s">
        <v>510</v>
      </c>
      <c r="F259" s="399" t="n">
        <v>1230.51</v>
      </c>
      <c r="G259" s="400" t="n">
        <v>0</v>
      </c>
      <c r="H259" s="463"/>
      <c r="I259" s="408"/>
      <c r="J259" s="399"/>
      <c r="K259" s="410"/>
      <c r="L259" s="492"/>
      <c r="M259" s="508"/>
      <c r="N259" s="399"/>
      <c r="O259" s="400"/>
      <c r="P259" s="399"/>
      <c r="Q259" s="400"/>
      <c r="R259" s="407" t="n">
        <f aca="false">+F259+I259-K259-P259-N259</f>
        <v>1230.51</v>
      </c>
      <c r="S259" s="408" t="n">
        <f aca="false">+G259+H259-J259-Q259</f>
        <v>0</v>
      </c>
      <c r="T259" s="43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</row>
    <row r="260" customFormat="false" ht="36" hidden="false" customHeight="false" outlineLevel="0" collapsed="false">
      <c r="A260" s="83"/>
      <c r="B260" s="396" t="n">
        <f aca="false">B259+1</f>
        <v>58</v>
      </c>
      <c r="C260" s="397" t="s">
        <v>1038</v>
      </c>
      <c r="D260" s="404"/>
      <c r="E260" s="397" t="s">
        <v>514</v>
      </c>
      <c r="F260" s="516" t="n">
        <v>0</v>
      </c>
      <c r="G260" s="400" t="n">
        <v>0</v>
      </c>
      <c r="H260" s="463"/>
      <c r="I260" s="408"/>
      <c r="J260" s="399"/>
      <c r="K260" s="410"/>
      <c r="L260" s="492"/>
      <c r="M260" s="508"/>
      <c r="N260" s="399"/>
      <c r="O260" s="400"/>
      <c r="P260" s="399"/>
      <c r="Q260" s="400"/>
      <c r="R260" s="407" t="n">
        <f aca="false">+F260+I260-K260-P260-N260</f>
        <v>0</v>
      </c>
      <c r="S260" s="408" t="n">
        <f aca="false">+G260+H260-J260-Q260</f>
        <v>0</v>
      </c>
      <c r="T260" s="43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</row>
    <row r="261" customFormat="false" ht="36" hidden="false" customHeight="false" outlineLevel="0" collapsed="false">
      <c r="A261" s="83"/>
      <c r="B261" s="396" t="n">
        <f aca="false">B260+1</f>
        <v>59</v>
      </c>
      <c r="C261" s="397" t="s">
        <v>1039</v>
      </c>
      <c r="D261" s="404"/>
      <c r="E261" s="397" t="s">
        <v>514</v>
      </c>
      <c r="F261" s="399" t="n">
        <v>4576.32</v>
      </c>
      <c r="G261" s="400" t="n">
        <v>0</v>
      </c>
      <c r="H261" s="463"/>
      <c r="I261" s="408"/>
      <c r="J261" s="399"/>
      <c r="K261" s="410"/>
      <c r="L261" s="492"/>
      <c r="M261" s="508"/>
      <c r="N261" s="399"/>
      <c r="O261" s="400"/>
      <c r="P261" s="399"/>
      <c r="Q261" s="400"/>
      <c r="R261" s="407" t="n">
        <f aca="false">+F261+I261-K261-P261-N261</f>
        <v>4576.32</v>
      </c>
      <c r="S261" s="408" t="n">
        <f aca="false">+G261+H261-J261-Q261</f>
        <v>0</v>
      </c>
      <c r="T261" s="43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</row>
    <row r="262" customFormat="false" ht="36" hidden="false" customHeight="false" outlineLevel="0" collapsed="false">
      <c r="A262" s="83" t="n">
        <v>224.58</v>
      </c>
      <c r="B262" s="396" t="n">
        <f aca="false">B261+1</f>
        <v>60</v>
      </c>
      <c r="C262" s="397" t="s">
        <v>517</v>
      </c>
      <c r="D262" s="404"/>
      <c r="E262" s="397" t="s">
        <v>518</v>
      </c>
      <c r="F262" s="399" t="n">
        <v>1122.9</v>
      </c>
      <c r="G262" s="400" t="n">
        <v>0</v>
      </c>
      <c r="H262" s="463"/>
      <c r="I262" s="408"/>
      <c r="J262" s="399"/>
      <c r="K262" s="410" t="n">
        <v>673.74</v>
      </c>
      <c r="L262" s="492" t="s">
        <v>21</v>
      </c>
      <c r="M262" s="508" t="s">
        <v>1040</v>
      </c>
      <c r="N262" s="399"/>
      <c r="O262" s="400"/>
      <c r="P262" s="399"/>
      <c r="Q262" s="400"/>
      <c r="R262" s="407" t="n">
        <f aca="false">+F262+I262-K262-P262-N262</f>
        <v>449.160000000001</v>
      </c>
      <c r="S262" s="408" t="n">
        <f aca="false">+G262+H262-J262-Q262</f>
        <v>0</v>
      </c>
      <c r="T262" s="43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</row>
    <row r="263" customFormat="false" ht="36" hidden="false" customHeight="false" outlineLevel="0" collapsed="false">
      <c r="A263" s="83"/>
      <c r="B263" s="396" t="n">
        <f aca="false">B262+1</f>
        <v>61</v>
      </c>
      <c r="C263" s="397" t="s">
        <v>1041</v>
      </c>
      <c r="D263" s="404"/>
      <c r="E263" s="397" t="s">
        <v>520</v>
      </c>
      <c r="F263" s="399" t="n">
        <v>2118.6</v>
      </c>
      <c r="G263" s="400" t="n">
        <v>0</v>
      </c>
      <c r="H263" s="463"/>
      <c r="I263" s="408"/>
      <c r="J263" s="399"/>
      <c r="K263" s="410"/>
      <c r="L263" s="492"/>
      <c r="M263" s="508"/>
      <c r="N263" s="399"/>
      <c r="O263" s="400"/>
      <c r="P263" s="399"/>
      <c r="Q263" s="400"/>
      <c r="R263" s="407" t="n">
        <f aca="false">+F263+I263-K263-P263-N263</f>
        <v>2118.6</v>
      </c>
      <c r="S263" s="408" t="n">
        <f aca="false">+G263+H263-J263-Q263</f>
        <v>0</v>
      </c>
      <c r="T263" s="43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</row>
    <row r="264" customFormat="false" ht="36" hidden="false" customHeight="false" outlineLevel="0" collapsed="false">
      <c r="A264" s="83"/>
      <c r="B264" s="396" t="n">
        <f aca="false">B263+1</f>
        <v>62</v>
      </c>
      <c r="C264" s="397"/>
      <c r="D264" s="404"/>
      <c r="E264" s="397" t="s">
        <v>521</v>
      </c>
      <c r="F264" s="399" t="n">
        <v>0</v>
      </c>
      <c r="G264" s="400" t="n">
        <v>0</v>
      </c>
      <c r="H264" s="463"/>
      <c r="I264" s="408"/>
      <c r="J264" s="399"/>
      <c r="K264" s="410"/>
      <c r="L264" s="492"/>
      <c r="M264" s="508"/>
      <c r="N264" s="399"/>
      <c r="O264" s="400"/>
      <c r="P264" s="399"/>
      <c r="Q264" s="400"/>
      <c r="R264" s="407" t="n">
        <f aca="false">+F264+I264-K264-P264-N264</f>
        <v>0</v>
      </c>
      <c r="S264" s="408" t="n">
        <f aca="false">+G264+H264-J264-Q264</f>
        <v>0</v>
      </c>
      <c r="T264" s="43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</row>
    <row r="265" customFormat="false" ht="36" hidden="false" customHeight="false" outlineLevel="0" collapsed="false">
      <c r="A265" s="83"/>
      <c r="B265" s="396" t="n">
        <f aca="false">B264+1</f>
        <v>63</v>
      </c>
      <c r="C265" s="397" t="s">
        <v>522</v>
      </c>
      <c r="D265" s="404"/>
      <c r="E265" s="397" t="s">
        <v>523</v>
      </c>
      <c r="F265" s="399" t="n">
        <v>2013.17</v>
      </c>
      <c r="G265" s="400" t="n">
        <v>0</v>
      </c>
      <c r="H265" s="463"/>
      <c r="I265" s="408"/>
      <c r="J265" s="399"/>
      <c r="K265" s="410"/>
      <c r="L265" s="492"/>
      <c r="M265" s="515"/>
      <c r="N265" s="399"/>
      <c r="O265" s="400"/>
      <c r="P265" s="399"/>
      <c r="Q265" s="400"/>
      <c r="R265" s="407" t="n">
        <f aca="false">+F265+I265-K265-P265-N265</f>
        <v>2013.17</v>
      </c>
      <c r="S265" s="408" t="n">
        <f aca="false">+G265+H265-J265-Q265</f>
        <v>0</v>
      </c>
      <c r="T265" s="43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</row>
    <row r="266" customFormat="false" ht="36" hidden="false" customHeight="false" outlineLevel="0" collapsed="false">
      <c r="A266" s="83" t="n">
        <v>256.78</v>
      </c>
      <c r="B266" s="396" t="n">
        <f aca="false">B265+1</f>
        <v>64</v>
      </c>
      <c r="C266" s="397" t="s">
        <v>525</v>
      </c>
      <c r="D266" s="404"/>
      <c r="E266" s="397" t="s">
        <v>526</v>
      </c>
      <c r="F266" s="399" t="n">
        <v>846.600000000001</v>
      </c>
      <c r="G266" s="400" t="n">
        <v>0</v>
      </c>
      <c r="H266" s="463"/>
      <c r="I266" s="408"/>
      <c r="J266" s="399"/>
      <c r="K266" s="410"/>
      <c r="L266" s="494"/>
      <c r="M266" s="508"/>
      <c r="N266" s="399"/>
      <c r="O266" s="400"/>
      <c r="P266" s="399"/>
      <c r="Q266" s="400"/>
      <c r="R266" s="407" t="n">
        <f aca="false">+F266+I266-K266-P266-N266</f>
        <v>846.600000000001</v>
      </c>
      <c r="S266" s="408" t="n">
        <f aca="false">+G266+H266-J266-Q266</f>
        <v>0</v>
      </c>
      <c r="T266" s="43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</row>
    <row r="267" s="3" customFormat="true" ht="36" hidden="false" customHeight="false" outlineLevel="0" collapsed="false">
      <c r="A267" s="220"/>
      <c r="B267" s="396" t="n">
        <f aca="false">B266+1</f>
        <v>65</v>
      </c>
      <c r="C267" s="397" t="s">
        <v>527</v>
      </c>
      <c r="D267" s="404"/>
      <c r="E267" s="397" t="s">
        <v>528</v>
      </c>
      <c r="F267" s="399" t="n">
        <v>1686.46</v>
      </c>
      <c r="G267" s="400" t="n">
        <v>0</v>
      </c>
      <c r="H267" s="463"/>
      <c r="I267" s="408"/>
      <c r="J267" s="399"/>
      <c r="K267" s="410" t="n">
        <f aca="false">392.37+431.36</f>
        <v>823.73</v>
      </c>
      <c r="L267" s="492" t="s">
        <v>1042</v>
      </c>
      <c r="M267" s="508" t="s">
        <v>1043</v>
      </c>
      <c r="N267" s="399"/>
      <c r="O267" s="400"/>
      <c r="P267" s="399"/>
      <c r="Q267" s="400"/>
      <c r="R267" s="407" t="n">
        <f aca="false">+F267+I267-K267-P267-N267</f>
        <v>862.730000000003</v>
      </c>
      <c r="S267" s="408" t="n">
        <f aca="false">+G267+H267-J267-Q267</f>
        <v>0</v>
      </c>
      <c r="T267" s="43"/>
      <c r="U267" s="35"/>
      <c r="V267" s="3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customFormat="false" ht="36" hidden="false" customHeight="false" outlineLevel="0" collapsed="false">
      <c r="A268" s="83" t="n">
        <v>359.32</v>
      </c>
      <c r="B268" s="396" t="n">
        <f aca="false">B267+1</f>
        <v>66</v>
      </c>
      <c r="C268" s="509" t="s">
        <v>1044</v>
      </c>
      <c r="D268" s="404"/>
      <c r="E268" s="397" t="s">
        <v>530</v>
      </c>
      <c r="F268" s="399" t="n">
        <v>3159.36</v>
      </c>
      <c r="G268" s="400" t="n">
        <v>0</v>
      </c>
      <c r="H268" s="463"/>
      <c r="I268" s="408"/>
      <c r="J268" s="399"/>
      <c r="K268" s="410" t="n">
        <v>394.92</v>
      </c>
      <c r="L268" s="492" t="s">
        <v>113</v>
      </c>
      <c r="M268" s="508" t="s">
        <v>899</v>
      </c>
      <c r="N268" s="399"/>
      <c r="O268" s="400"/>
      <c r="P268" s="399"/>
      <c r="Q268" s="400"/>
      <c r="R268" s="407" t="n">
        <f aca="false">+F268+I268-K268-P268-N268</f>
        <v>2764.44</v>
      </c>
      <c r="S268" s="408" t="n">
        <f aca="false">+G268+H268-J268-Q268</f>
        <v>0</v>
      </c>
      <c r="T268" s="90"/>
      <c r="U268" s="199" t="n">
        <v>38421.11</v>
      </c>
      <c r="V268" s="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</row>
    <row r="269" customFormat="false" ht="36" hidden="false" customHeight="false" outlineLevel="0" collapsed="false">
      <c r="A269" s="83" t="n">
        <v>601.7</v>
      </c>
      <c r="B269" s="396" t="n">
        <f aca="false">B268+1</f>
        <v>67</v>
      </c>
      <c r="C269" s="397" t="s">
        <v>531</v>
      </c>
      <c r="D269" s="404"/>
      <c r="E269" s="397" t="s">
        <v>533</v>
      </c>
      <c r="F269" s="429" t="n">
        <v>6.82121026329696E-013</v>
      </c>
      <c r="G269" s="430" t="n">
        <v>0</v>
      </c>
      <c r="H269" s="463"/>
      <c r="I269" s="430"/>
      <c r="J269" s="399"/>
      <c r="K269" s="410"/>
      <c r="L269" s="492"/>
      <c r="M269" s="493"/>
      <c r="N269" s="399"/>
      <c r="O269" s="400"/>
      <c r="P269" s="399"/>
      <c r="Q269" s="400"/>
      <c r="R269" s="407" t="n">
        <f aca="false">+F269+I269-K269-P269-N269</f>
        <v>6.82121026329696E-013</v>
      </c>
      <c r="S269" s="408" t="n">
        <f aca="false">+G269+H269-J269-Q269</f>
        <v>0</v>
      </c>
      <c r="T269" s="75"/>
      <c r="U269" s="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</row>
    <row r="270" customFormat="false" ht="36" hidden="false" customHeight="false" outlineLevel="0" collapsed="false">
      <c r="A270" s="83" t="n">
        <v>665.25</v>
      </c>
      <c r="B270" s="396" t="n">
        <f aca="false">B269+1</f>
        <v>68</v>
      </c>
      <c r="C270" s="397" t="s">
        <v>1045</v>
      </c>
      <c r="D270" s="404"/>
      <c r="E270" s="397" t="s">
        <v>1046</v>
      </c>
      <c r="F270" s="399" t="n">
        <v>0</v>
      </c>
      <c r="G270" s="400" t="n">
        <v>0</v>
      </c>
      <c r="H270" s="463"/>
      <c r="I270" s="408"/>
      <c r="J270" s="399"/>
      <c r="K270" s="400" t="n">
        <v>847.46</v>
      </c>
      <c r="L270" s="403" t="s">
        <v>182</v>
      </c>
      <c r="M270" s="413" t="s">
        <v>899</v>
      </c>
      <c r="N270" s="399"/>
      <c r="O270" s="400"/>
      <c r="P270" s="399"/>
      <c r="Q270" s="400"/>
      <c r="R270" s="407" t="e">
        <f aca="false">+F270+I270-#REF!-P270-N270</f>
        <v>#REF!</v>
      </c>
      <c r="S270" s="408" t="n">
        <f aca="false">+G270+H270-J270-Q270</f>
        <v>0</v>
      </c>
      <c r="T270" s="43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</row>
    <row r="271" customFormat="false" ht="36" hidden="false" customHeight="false" outlineLevel="0" collapsed="false">
      <c r="A271" s="83"/>
      <c r="B271" s="396" t="n">
        <f aca="false">B270+1</f>
        <v>69</v>
      </c>
      <c r="C271" s="397" t="s">
        <v>1047</v>
      </c>
      <c r="D271" s="404"/>
      <c r="E271" s="397" t="s">
        <v>1048</v>
      </c>
      <c r="F271" s="429" t="n">
        <v>593.22</v>
      </c>
      <c r="G271" s="430" t="n">
        <v>0</v>
      </c>
      <c r="H271" s="463"/>
      <c r="I271" s="408"/>
      <c r="J271" s="399"/>
      <c r="K271" s="410"/>
      <c r="L271" s="492"/>
      <c r="M271" s="404"/>
      <c r="N271" s="399"/>
      <c r="O271" s="400"/>
      <c r="P271" s="399"/>
      <c r="Q271" s="400"/>
      <c r="R271" s="407" t="n">
        <f aca="false">+F271+I271-K271-P271-N271</f>
        <v>593.22</v>
      </c>
      <c r="S271" s="408" t="n">
        <f aca="false">+G271+H271-J271-Q271</f>
        <v>0</v>
      </c>
      <c r="T271" s="43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</row>
    <row r="272" customFormat="false" ht="36" hidden="false" customHeight="false" outlineLevel="0" collapsed="false">
      <c r="A272" s="83"/>
      <c r="B272" s="396" t="n">
        <f aca="false">B271+1</f>
        <v>70</v>
      </c>
      <c r="C272" s="397" t="s">
        <v>1049</v>
      </c>
      <c r="D272" s="404"/>
      <c r="E272" s="397" t="s">
        <v>1050</v>
      </c>
      <c r="F272" s="399" t="n">
        <v>166.1</v>
      </c>
      <c r="G272" s="400" t="n">
        <v>0</v>
      </c>
      <c r="H272" s="463"/>
      <c r="I272" s="408"/>
      <c r="J272" s="399"/>
      <c r="K272" s="410" t="n">
        <v>531.36</v>
      </c>
      <c r="L272" s="492" t="s">
        <v>21</v>
      </c>
      <c r="M272" s="508" t="s">
        <v>1051</v>
      </c>
      <c r="N272" s="399"/>
      <c r="O272" s="400"/>
      <c r="P272" s="399"/>
      <c r="Q272" s="400"/>
      <c r="R272" s="407" t="n">
        <f aca="false">+F272+I272-K272-P272-N272</f>
        <v>-365.26</v>
      </c>
      <c r="S272" s="408" t="n">
        <f aca="false">+G272+H272-J272-Q272</f>
        <v>0</v>
      </c>
      <c r="T272" s="43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</row>
    <row r="273" customFormat="false" ht="36" hidden="false" customHeight="false" outlineLevel="0" collapsed="false">
      <c r="A273" s="83" t="n">
        <v>419.49</v>
      </c>
      <c r="B273" s="396" t="n">
        <f aca="false">B272+1</f>
        <v>71</v>
      </c>
      <c r="C273" s="397" t="s">
        <v>541</v>
      </c>
      <c r="D273" s="404"/>
      <c r="E273" s="397" t="s">
        <v>542</v>
      </c>
      <c r="F273" s="429" t="n">
        <v>1677.96</v>
      </c>
      <c r="G273" s="430" t="n">
        <v>0</v>
      </c>
      <c r="H273" s="463"/>
      <c r="I273" s="430"/>
      <c r="J273" s="399"/>
      <c r="K273" s="410"/>
      <c r="L273" s="492"/>
      <c r="M273" s="508"/>
      <c r="N273" s="399"/>
      <c r="O273" s="400"/>
      <c r="P273" s="399"/>
      <c r="Q273" s="400"/>
      <c r="R273" s="407" t="n">
        <f aca="false">+F273+I273-K273-P273-N273</f>
        <v>1677.96</v>
      </c>
      <c r="S273" s="408" t="n">
        <f aca="false">+G273+H273-J273-Q273</f>
        <v>0</v>
      </c>
      <c r="T273" s="43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</row>
    <row r="274" customFormat="false" ht="36" hidden="false" customHeight="false" outlineLevel="0" collapsed="false">
      <c r="A274" s="83"/>
      <c r="B274" s="396" t="n">
        <f aca="false">B273+1</f>
        <v>72</v>
      </c>
      <c r="C274" s="508" t="s">
        <v>545</v>
      </c>
      <c r="D274" s="404"/>
      <c r="E274" s="397" t="s">
        <v>1052</v>
      </c>
      <c r="F274" s="399" t="n">
        <v>4610.16</v>
      </c>
      <c r="G274" s="400" t="n">
        <v>0</v>
      </c>
      <c r="H274" s="463"/>
      <c r="I274" s="408"/>
      <c r="J274" s="399"/>
      <c r="K274" s="410"/>
      <c r="L274" s="492"/>
      <c r="M274" s="508"/>
      <c r="N274" s="399"/>
      <c r="O274" s="400"/>
      <c r="P274" s="399"/>
      <c r="Q274" s="400"/>
      <c r="R274" s="407" t="n">
        <f aca="false">+F274+I274-K274-P274-N274</f>
        <v>4610.16</v>
      </c>
      <c r="S274" s="408" t="n">
        <f aca="false">+G274+H274-J274-Q274</f>
        <v>0</v>
      </c>
      <c r="T274" s="43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</row>
    <row r="275" customFormat="false" ht="36.95" hidden="false" customHeight="true" outlineLevel="0" collapsed="false">
      <c r="A275" s="83"/>
      <c r="B275" s="396" t="n">
        <f aca="false">B274+1</f>
        <v>73</v>
      </c>
      <c r="C275" s="397" t="s">
        <v>547</v>
      </c>
      <c r="D275" s="467"/>
      <c r="E275" s="397" t="s">
        <v>1053</v>
      </c>
      <c r="F275" s="399" t="n">
        <v>4196.2</v>
      </c>
      <c r="G275" s="400" t="n">
        <v>0</v>
      </c>
      <c r="H275" s="463"/>
      <c r="I275" s="408"/>
      <c r="J275" s="399"/>
      <c r="K275" s="410"/>
      <c r="L275" s="492"/>
      <c r="M275" s="517"/>
      <c r="N275" s="518"/>
      <c r="O275" s="519"/>
      <c r="P275" s="399"/>
      <c r="Q275" s="400"/>
      <c r="R275" s="407" t="n">
        <f aca="false">+F275+I275-K275-P275-N275</f>
        <v>4196.2</v>
      </c>
      <c r="S275" s="408" t="n">
        <f aca="false">+G275+H275-J275-Q275</f>
        <v>0</v>
      </c>
      <c r="T275" s="43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</row>
    <row r="276" customFormat="false" ht="36.95" hidden="false" customHeight="true" outlineLevel="0" collapsed="false">
      <c r="A276" s="83"/>
      <c r="B276" s="396" t="n">
        <f aca="false">B275+1</f>
        <v>74</v>
      </c>
      <c r="C276" s="397" t="s">
        <v>1054</v>
      </c>
      <c r="D276" s="467"/>
      <c r="E276" s="397" t="s">
        <v>1055</v>
      </c>
      <c r="F276" s="399" t="n">
        <v>0</v>
      </c>
      <c r="G276" s="400" t="n">
        <v>0</v>
      </c>
      <c r="H276" s="463"/>
      <c r="I276" s="408"/>
      <c r="J276" s="399"/>
      <c r="K276" s="410"/>
      <c r="L276" s="492"/>
      <c r="M276" s="517"/>
      <c r="N276" s="518"/>
      <c r="O276" s="519"/>
      <c r="P276" s="399"/>
      <c r="Q276" s="400"/>
      <c r="R276" s="407" t="n">
        <f aca="false">+F276+I276-K276-P276-N276</f>
        <v>0</v>
      </c>
      <c r="S276" s="408" t="n">
        <f aca="false">+G276+H276-J276-Q276</f>
        <v>0</v>
      </c>
      <c r="T276" s="43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</row>
    <row r="277" customFormat="false" ht="36" hidden="false" customHeight="false" outlineLevel="0" collapsed="false">
      <c r="A277" s="83" t="n">
        <v>508.47</v>
      </c>
      <c r="B277" s="396" t="n">
        <f aca="false">B276+1</f>
        <v>75</v>
      </c>
      <c r="C277" s="397" t="s">
        <v>1056</v>
      </c>
      <c r="D277" s="404"/>
      <c r="E277" s="397" t="s">
        <v>1057</v>
      </c>
      <c r="F277" s="399" t="n">
        <v>-1.59161572810262E-012</v>
      </c>
      <c r="G277" s="400" t="n">
        <v>0</v>
      </c>
      <c r="H277" s="463"/>
      <c r="I277" s="408"/>
      <c r="J277" s="399"/>
      <c r="K277" s="410"/>
      <c r="L277" s="492"/>
      <c r="M277" s="508"/>
      <c r="N277" s="399"/>
      <c r="O277" s="400"/>
      <c r="P277" s="399"/>
      <c r="Q277" s="400"/>
      <c r="R277" s="407" t="n">
        <f aca="false">+F277+I277-K277-P277-N277</f>
        <v>-1.59161572810262E-012</v>
      </c>
      <c r="S277" s="408" t="n">
        <f aca="false">+G277+H277-J277-Q277</f>
        <v>0</v>
      </c>
      <c r="T277" s="43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</row>
    <row r="278" s="30" customFormat="true" ht="36.75" hidden="false" customHeight="true" outlineLevel="0" collapsed="false">
      <c r="A278" s="83" t="n">
        <v>400.85</v>
      </c>
      <c r="B278" s="396" t="n">
        <f aca="false">B277+1</f>
        <v>76</v>
      </c>
      <c r="C278" s="397" t="s">
        <v>1058</v>
      </c>
      <c r="D278" s="404"/>
      <c r="E278" s="397" t="s">
        <v>1059</v>
      </c>
      <c r="F278" s="399" t="n">
        <v>2644.08</v>
      </c>
      <c r="G278" s="400" t="n">
        <v>0</v>
      </c>
      <c r="H278" s="463"/>
      <c r="I278" s="408"/>
      <c r="J278" s="399"/>
      <c r="K278" s="410"/>
      <c r="L278" s="492"/>
      <c r="M278" s="508"/>
      <c r="N278" s="399"/>
      <c r="O278" s="400"/>
      <c r="P278" s="399"/>
      <c r="Q278" s="400"/>
      <c r="R278" s="407" t="n">
        <f aca="false">+F278+I278-K278-P278-N278</f>
        <v>2644.08</v>
      </c>
      <c r="S278" s="408" t="n">
        <f aca="false">+G278+H278-J278-Q278</f>
        <v>0</v>
      </c>
      <c r="T278" s="43"/>
      <c r="U278" s="35"/>
      <c r="V278" s="35"/>
      <c r="W278" s="35"/>
      <c r="X278" s="35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  <c r="AL278" s="83"/>
      <c r="AM278" s="83"/>
      <c r="AN278" s="83"/>
      <c r="AO278" s="83"/>
      <c r="AP278" s="83"/>
      <c r="AQ278" s="83"/>
      <c r="AR278" s="83"/>
      <c r="AS278" s="83"/>
    </row>
    <row r="279" s="30" customFormat="true" ht="36" hidden="false" customHeight="false" outlineLevel="0" collapsed="false">
      <c r="A279" s="83" t="n">
        <f aca="false">3355.92/9</f>
        <v>372.88</v>
      </c>
      <c r="B279" s="396" t="n">
        <f aca="false">B278+1</f>
        <v>77</v>
      </c>
      <c r="C279" s="397" t="s">
        <v>1060</v>
      </c>
      <c r="D279" s="404"/>
      <c r="E279" s="397" t="s">
        <v>1061</v>
      </c>
      <c r="F279" s="399" t="n">
        <v>-9.09494701772928E-013</v>
      </c>
      <c r="G279" s="400" t="n">
        <v>0</v>
      </c>
      <c r="H279" s="463"/>
      <c r="I279" s="408"/>
      <c r="J279" s="399"/>
      <c r="K279" s="410"/>
      <c r="L279" s="492"/>
      <c r="M279" s="508"/>
      <c r="N279" s="399"/>
      <c r="O279" s="400"/>
      <c r="P279" s="399"/>
      <c r="Q279" s="400"/>
      <c r="R279" s="407" t="n">
        <f aca="false">+F279+I279-K279-P279-N279</f>
        <v>-9.09494701772928E-013</v>
      </c>
      <c r="S279" s="408" t="n">
        <f aca="false">+G279+H279-J279-Q279</f>
        <v>0</v>
      </c>
      <c r="T279" s="43"/>
      <c r="U279" s="69" t="n">
        <f aca="false">577185.44-R238</f>
        <v>573982.07</v>
      </c>
      <c r="V279" s="35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  <c r="AL279" s="83"/>
      <c r="AM279" s="83"/>
      <c r="AN279" s="83"/>
      <c r="AO279" s="83"/>
      <c r="AP279" s="83"/>
      <c r="AQ279" s="83"/>
      <c r="AR279" s="83"/>
      <c r="AS279" s="83"/>
    </row>
    <row r="280" s="35" customFormat="true" ht="36.75" hidden="false" customHeight="false" outlineLevel="0" collapsed="false">
      <c r="A280" s="83"/>
      <c r="B280" s="475" t="n">
        <f aca="false">B279+1</f>
        <v>78</v>
      </c>
      <c r="C280" s="520" t="s">
        <v>1062</v>
      </c>
      <c r="D280" s="481"/>
      <c r="E280" s="476" t="s">
        <v>1061</v>
      </c>
      <c r="F280" s="433" t="n">
        <v>7881.3</v>
      </c>
      <c r="G280" s="434" t="n">
        <v>0</v>
      </c>
      <c r="H280" s="479"/>
      <c r="I280" s="441"/>
      <c r="J280" s="433"/>
      <c r="K280" s="521"/>
      <c r="L280" s="500"/>
      <c r="M280" s="522"/>
      <c r="N280" s="433"/>
      <c r="O280" s="434"/>
      <c r="P280" s="433"/>
      <c r="Q280" s="434"/>
      <c r="R280" s="440" t="n">
        <f aca="false">+F280+I280-K280-P280-N280</f>
        <v>7881.3</v>
      </c>
      <c r="S280" s="441" t="n">
        <f aca="false">+G280+H280-J280-Q280</f>
        <v>0</v>
      </c>
      <c r="T280" s="43"/>
      <c r="V280" s="83"/>
      <c r="W280" s="83"/>
      <c r="X280" s="83"/>
    </row>
    <row r="281" s="83" customFormat="true" ht="37.5" hidden="false" customHeight="true" outlineLevel="0" collapsed="false">
      <c r="B281" s="456"/>
      <c r="C281" s="217"/>
      <c r="D281" s="155"/>
      <c r="E281" s="482" t="s">
        <v>983</v>
      </c>
      <c r="F281" s="452" t="n">
        <f aca="false">SUM(F203:F280)</f>
        <v>141196.43</v>
      </c>
      <c r="G281" s="447" t="n">
        <f aca="false">SUM(G203:G280)</f>
        <v>1.13686837721616E-013</v>
      </c>
      <c r="H281" s="452" t="n">
        <f aca="false">SUM(H203:H280)</f>
        <v>0</v>
      </c>
      <c r="I281" s="523" t="n">
        <f aca="false">SUM(I203:I280)</f>
        <v>0</v>
      </c>
      <c r="J281" s="452" t="n">
        <f aca="false">SUM(J203:J280)</f>
        <v>0</v>
      </c>
      <c r="K281" s="447" t="n">
        <f aca="false">SUM(K203:K280)</f>
        <v>14067.82</v>
      </c>
      <c r="L281" s="220"/>
      <c r="M281" s="220"/>
      <c r="N281" s="452" t="n">
        <f aca="false">SUM(N203:N280)</f>
        <v>0</v>
      </c>
      <c r="O281" s="447" t="n">
        <f aca="false">SUM(O203:O280)</f>
        <v>0</v>
      </c>
      <c r="P281" s="452" t="n">
        <f aca="false">SUM(P203:P280)</f>
        <v>1771.19</v>
      </c>
      <c r="Q281" s="447" t="n">
        <f aca="false">SUM(Q203:Q280)</f>
        <v>0</v>
      </c>
      <c r="R281" s="452" t="e">
        <f aca="false">SUM(R203:R280)</f>
        <v>#REF!</v>
      </c>
      <c r="S281" s="447" t="n">
        <f aca="false">SUM(S203:S280)</f>
        <v>1.13686837721616E-013</v>
      </c>
      <c r="T281" s="90"/>
      <c r="W281" s="35"/>
      <c r="X281" s="35"/>
    </row>
    <row r="282" customFormat="false" ht="36.75" hidden="false" customHeight="false" outlineLevel="0" collapsed="false">
      <c r="A282" s="83"/>
      <c r="B282" s="367"/>
      <c r="C282" s="454" t="s">
        <v>404</v>
      </c>
      <c r="D282" s="218"/>
      <c r="E282" s="217"/>
      <c r="F282" s="217"/>
      <c r="G282" s="217"/>
      <c r="H282" s="217"/>
      <c r="I282" s="217"/>
      <c r="J282" s="217"/>
      <c r="K282" s="217"/>
      <c r="L282" s="456"/>
      <c r="M282" s="217"/>
      <c r="N282" s="217"/>
      <c r="O282" s="457"/>
      <c r="P282" s="457"/>
      <c r="Q282" s="217"/>
      <c r="R282" s="217"/>
      <c r="S282" s="524"/>
      <c r="T282" s="90"/>
      <c r="U282" s="83"/>
      <c r="V282" s="35"/>
      <c r="W282" s="83"/>
      <c r="X282" s="83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</row>
    <row r="283" customFormat="false" ht="36.75" hidden="false" customHeight="true" outlineLevel="0" collapsed="false">
      <c r="A283" s="83"/>
      <c r="B283" s="367"/>
      <c r="C283" s="459" t="s">
        <v>3</v>
      </c>
      <c r="D283" s="460"/>
      <c r="E283" s="461"/>
      <c r="F283" s="461"/>
      <c r="G283" s="461"/>
      <c r="H283" s="461"/>
      <c r="I283" s="461"/>
      <c r="J283" s="461"/>
      <c r="K283" s="461"/>
      <c r="L283" s="367"/>
      <c r="M283" s="461"/>
      <c r="N283" s="93"/>
      <c r="O283" s="93"/>
      <c r="P283" s="94" t="s">
        <v>891</v>
      </c>
      <c r="Q283" s="94"/>
      <c r="R283" s="461"/>
      <c r="S283" s="505" t="str">
        <f aca="false">+C282</f>
        <v>OFICINAS</v>
      </c>
      <c r="T283" s="43"/>
      <c r="U283" s="35"/>
      <c r="V283" s="83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</row>
    <row r="284" customFormat="false" ht="36.75" hidden="false" customHeight="false" outlineLevel="0" collapsed="false">
      <c r="A284" s="83"/>
      <c r="B284" s="96" t="s">
        <v>5</v>
      </c>
      <c r="C284" s="96" t="s">
        <v>6</v>
      </c>
      <c r="D284" s="97"/>
      <c r="E284" s="96" t="s">
        <v>7</v>
      </c>
      <c r="F284" s="96" t="str">
        <f aca="false">F6</f>
        <v>SALDO ABRIL 2018</v>
      </c>
      <c r="G284" s="96"/>
      <c r="H284" s="96" t="s">
        <v>9</v>
      </c>
      <c r="I284" s="96"/>
      <c r="J284" s="96" t="s">
        <v>10</v>
      </c>
      <c r="K284" s="96"/>
      <c r="L284" s="96"/>
      <c r="M284" s="96"/>
      <c r="N284" s="93"/>
      <c r="O284" s="93"/>
      <c r="P284" s="94"/>
      <c r="Q284" s="94"/>
      <c r="R284" s="96" t="str">
        <f aca="false">R6</f>
        <v>SALDO MAYO 2018</v>
      </c>
      <c r="S284" s="96"/>
      <c r="T284" s="90"/>
      <c r="U284" s="83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</row>
    <row r="285" customFormat="false" ht="36.75" hidden="false" customHeight="false" outlineLevel="0" collapsed="false">
      <c r="A285" s="83"/>
      <c r="B285" s="96"/>
      <c r="C285" s="96"/>
      <c r="D285" s="97"/>
      <c r="E285" s="96"/>
      <c r="F285" s="103" t="s">
        <v>12</v>
      </c>
      <c r="G285" s="104" t="s">
        <v>13</v>
      </c>
      <c r="H285" s="105" t="s">
        <v>13</v>
      </c>
      <c r="I285" s="106" t="s">
        <v>12</v>
      </c>
      <c r="J285" s="103" t="s">
        <v>13</v>
      </c>
      <c r="K285" s="378" t="s">
        <v>12</v>
      </c>
      <c r="L285" s="96" t="s">
        <v>894</v>
      </c>
      <c r="M285" s="111" t="s">
        <v>15</v>
      </c>
      <c r="N285" s="108" t="s">
        <v>16</v>
      </c>
      <c r="O285" s="109" t="s">
        <v>13</v>
      </c>
      <c r="P285" s="110" t="s">
        <v>12</v>
      </c>
      <c r="Q285" s="104" t="s">
        <v>13</v>
      </c>
      <c r="R285" s="96" t="s">
        <v>12</v>
      </c>
      <c r="S285" s="111" t="s">
        <v>13</v>
      </c>
      <c r="T285" s="43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</row>
    <row r="286" customFormat="false" ht="36.75" hidden="false" customHeight="false" outlineLevel="0" collapsed="false">
      <c r="A286" s="83"/>
      <c r="B286" s="379"/>
      <c r="C286" s="370"/>
      <c r="D286" s="369"/>
      <c r="E286" s="368" t="s">
        <v>984</v>
      </c>
      <c r="F286" s="446" t="n">
        <f aca="false">F281</f>
        <v>141196.43</v>
      </c>
      <c r="G286" s="447" t="n">
        <f aca="false">G281</f>
        <v>1.13686837721616E-013</v>
      </c>
      <c r="H286" s="448" t="n">
        <f aca="false">H281</f>
        <v>0</v>
      </c>
      <c r="I286" s="447" t="n">
        <f aca="false">I281</f>
        <v>0</v>
      </c>
      <c r="J286" s="446" t="n">
        <f aca="false">J281</f>
        <v>0</v>
      </c>
      <c r="K286" s="447" t="n">
        <f aca="false">K281</f>
        <v>14067.82</v>
      </c>
      <c r="L286" s="488"/>
      <c r="M286" s="488"/>
      <c r="N286" s="219" t="n">
        <f aca="false">N281</f>
        <v>0</v>
      </c>
      <c r="O286" s="448" t="n">
        <f aca="false">O281</f>
        <v>0</v>
      </c>
      <c r="P286" s="219" t="n">
        <f aca="false">P281</f>
        <v>1771.19</v>
      </c>
      <c r="Q286" s="525" t="n">
        <f aca="false">Q281</f>
        <v>0</v>
      </c>
      <c r="R286" s="526" t="e">
        <f aca="false">R281</f>
        <v>#REF!</v>
      </c>
      <c r="S286" s="526" t="n">
        <f aca="false">S281</f>
        <v>1.13686837721616E-013</v>
      </c>
      <c r="T286" s="43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</row>
    <row r="287" customFormat="false" ht="36" hidden="false" customHeight="false" outlineLevel="0" collapsed="false">
      <c r="A287" s="83"/>
      <c r="B287" s="396" t="n">
        <f aca="false">B280+1</f>
        <v>79</v>
      </c>
      <c r="C287" s="397" t="s">
        <v>560</v>
      </c>
      <c r="D287" s="464"/>
      <c r="E287" s="397" t="s">
        <v>1063</v>
      </c>
      <c r="F287" s="382" t="n">
        <v>6772.88</v>
      </c>
      <c r="G287" s="383" t="n">
        <v>0</v>
      </c>
      <c r="H287" s="463"/>
      <c r="I287" s="408"/>
      <c r="J287" s="399"/>
      <c r="K287" s="400" t="n">
        <v>846.61</v>
      </c>
      <c r="L287" s="403" t="s">
        <v>113</v>
      </c>
      <c r="M287" s="381" t="s">
        <v>899</v>
      </c>
      <c r="N287" s="399"/>
      <c r="O287" s="400"/>
      <c r="P287" s="399"/>
      <c r="Q287" s="400"/>
      <c r="R287" s="407" t="n">
        <f aca="false">+F287+I287-K287-P287-N287</f>
        <v>5926.27</v>
      </c>
      <c r="S287" s="408" t="n">
        <f aca="false">+G287+H287-J287-Q287</f>
        <v>0</v>
      </c>
      <c r="T287" s="43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</row>
    <row r="288" customFormat="false" ht="36" hidden="false" customHeight="false" outlineLevel="0" collapsed="false">
      <c r="A288" s="83"/>
      <c r="B288" s="396" t="n">
        <f aca="false">B287+1</f>
        <v>80</v>
      </c>
      <c r="C288" s="397" t="s">
        <v>1064</v>
      </c>
      <c r="D288" s="404"/>
      <c r="E288" s="397" t="s">
        <v>1065</v>
      </c>
      <c r="F288" s="399" t="n">
        <v>2800</v>
      </c>
      <c r="G288" s="400" t="n">
        <v>0</v>
      </c>
      <c r="H288" s="463"/>
      <c r="I288" s="408"/>
      <c r="J288" s="399"/>
      <c r="K288" s="400" t="n">
        <v>700</v>
      </c>
      <c r="L288" s="403" t="s">
        <v>309</v>
      </c>
      <c r="M288" s="413" t="s">
        <v>898</v>
      </c>
      <c r="N288" s="399"/>
      <c r="O288" s="400"/>
      <c r="P288" s="399"/>
      <c r="Q288" s="400"/>
      <c r="R288" s="407" t="n">
        <f aca="false">+F288+I288-K270-P288-N288</f>
        <v>1952.54</v>
      </c>
      <c r="S288" s="408" t="n">
        <f aca="false">+G288+H288-J288-Q288</f>
        <v>0</v>
      </c>
      <c r="T288" s="43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</row>
    <row r="289" customFormat="false" ht="36" hidden="false" customHeight="false" outlineLevel="0" collapsed="false">
      <c r="A289" s="83"/>
      <c r="B289" s="396" t="n">
        <f aca="false">B288+1</f>
        <v>81</v>
      </c>
      <c r="C289" s="509" t="s">
        <v>1066</v>
      </c>
      <c r="D289" s="404"/>
      <c r="E289" s="397" t="s">
        <v>1067</v>
      </c>
      <c r="F289" s="399" t="n">
        <v>5644.1</v>
      </c>
      <c r="G289" s="400" t="n">
        <v>0</v>
      </c>
      <c r="H289" s="463"/>
      <c r="I289" s="408"/>
      <c r="J289" s="399"/>
      <c r="K289" s="400"/>
      <c r="L289" s="403"/>
      <c r="M289" s="413"/>
      <c r="N289" s="399"/>
      <c r="O289" s="400"/>
      <c r="P289" s="399"/>
      <c r="Q289" s="400"/>
      <c r="R289" s="407" t="n">
        <f aca="false">+F289+I289-K289-P289-N289</f>
        <v>5644.1</v>
      </c>
      <c r="S289" s="408" t="n">
        <f aca="false">+G289+H289-J289-Q289</f>
        <v>0</v>
      </c>
      <c r="T289" s="43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</row>
    <row r="290" customFormat="false" ht="36" hidden="false" customHeight="false" outlineLevel="0" collapsed="false">
      <c r="A290" s="83"/>
      <c r="B290" s="396" t="n">
        <f aca="false">B289+1</f>
        <v>82</v>
      </c>
      <c r="C290" s="397" t="s">
        <v>567</v>
      </c>
      <c r="D290" s="404"/>
      <c r="E290" s="397" t="s">
        <v>1068</v>
      </c>
      <c r="F290" s="399" t="n">
        <v>2234.76</v>
      </c>
      <c r="G290" s="400" t="n">
        <v>0</v>
      </c>
      <c r="H290" s="463"/>
      <c r="I290" s="408"/>
      <c r="J290" s="399"/>
      <c r="K290" s="400" t="n">
        <f aca="false">782.2+111.84</f>
        <v>894.04</v>
      </c>
      <c r="L290" s="403" t="s">
        <v>1069</v>
      </c>
      <c r="M290" s="413" t="s">
        <v>1070</v>
      </c>
      <c r="N290" s="399"/>
      <c r="O290" s="400"/>
      <c r="P290" s="399"/>
      <c r="Q290" s="400"/>
      <c r="R290" s="407" t="n">
        <f aca="false">+F290+I290-K290-P290-N290</f>
        <v>1340.72</v>
      </c>
      <c r="S290" s="408" t="n">
        <f aca="false">+G290+H290-J290-Q290</f>
        <v>0</v>
      </c>
      <c r="T290" s="43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</row>
    <row r="291" customFormat="false" ht="36" hidden="false" customHeight="false" outlineLevel="0" collapsed="false">
      <c r="A291" s="83"/>
      <c r="B291" s="396" t="n">
        <f aca="false">B290+1</f>
        <v>83</v>
      </c>
      <c r="C291" s="397" t="s">
        <v>1071</v>
      </c>
      <c r="D291" s="514"/>
      <c r="E291" s="510" t="s">
        <v>1072</v>
      </c>
      <c r="F291" s="511" t="n">
        <v>5423.76</v>
      </c>
      <c r="G291" s="495" t="n">
        <v>0</v>
      </c>
      <c r="H291" s="512"/>
      <c r="I291" s="513"/>
      <c r="J291" s="399"/>
      <c r="K291" s="400"/>
      <c r="L291" s="403"/>
      <c r="M291" s="412" t="s">
        <v>907</v>
      </c>
      <c r="N291" s="399"/>
      <c r="O291" s="400"/>
      <c r="P291" s="399" t="n">
        <v>677.97</v>
      </c>
      <c r="Q291" s="400"/>
      <c r="R291" s="407" t="n">
        <f aca="false">+F291+I291-K291-P291-N291</f>
        <v>4745.79</v>
      </c>
      <c r="S291" s="408" t="n">
        <f aca="false">+G291+H291-J291-Q291</f>
        <v>0</v>
      </c>
      <c r="T291" s="43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</row>
    <row r="292" customFormat="false" ht="36" hidden="false" customHeight="false" outlineLevel="0" collapsed="false">
      <c r="A292" s="83"/>
      <c r="B292" s="396" t="n">
        <f aca="false">B291+1</f>
        <v>84</v>
      </c>
      <c r="C292" s="397" t="s">
        <v>571</v>
      </c>
      <c r="D292" s="514"/>
      <c r="E292" s="510" t="s">
        <v>1073</v>
      </c>
      <c r="F292" s="511" t="n">
        <v>3050.88</v>
      </c>
      <c r="G292" s="495" t="n">
        <v>0</v>
      </c>
      <c r="H292" s="512"/>
      <c r="I292" s="513"/>
      <c r="J292" s="399"/>
      <c r="K292" s="400"/>
      <c r="L292" s="403"/>
      <c r="M292" s="412" t="s">
        <v>907</v>
      </c>
      <c r="N292" s="399"/>
      <c r="O292" s="400"/>
      <c r="P292" s="399" t="n">
        <v>381.36</v>
      </c>
      <c r="Q292" s="400"/>
      <c r="R292" s="407" t="n">
        <f aca="false">+F292+I292-K292-P292-N292</f>
        <v>2669.52</v>
      </c>
      <c r="S292" s="408" t="n">
        <f aca="false">+G292+H292-J292-Q292</f>
        <v>0</v>
      </c>
      <c r="T292" s="43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</row>
    <row r="293" customFormat="false" ht="36" hidden="false" customHeight="false" outlineLevel="0" collapsed="false">
      <c r="A293" s="83"/>
      <c r="B293" s="396" t="n">
        <f aca="false">B292+1</f>
        <v>85</v>
      </c>
      <c r="C293" s="397" t="s">
        <v>1074</v>
      </c>
      <c r="D293" s="404"/>
      <c r="E293" s="397" t="s">
        <v>1075</v>
      </c>
      <c r="F293" s="399" t="n">
        <v>3.69482222595252E-013</v>
      </c>
      <c r="G293" s="400" t="n">
        <v>0</v>
      </c>
      <c r="H293" s="463"/>
      <c r="I293" s="408"/>
      <c r="J293" s="399"/>
      <c r="K293" s="400"/>
      <c r="L293" s="403"/>
      <c r="M293" s="413"/>
      <c r="N293" s="399"/>
      <c r="O293" s="400"/>
      <c r="P293" s="399"/>
      <c r="Q293" s="400"/>
      <c r="R293" s="407" t="n">
        <f aca="false">+F293+I293-K293-P293-N293</f>
        <v>3.69482222595252E-013</v>
      </c>
      <c r="S293" s="408" t="n">
        <f aca="false">+G293+H293-J293-Q293</f>
        <v>0</v>
      </c>
      <c r="T293" s="43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</row>
    <row r="294" customFormat="false" ht="36" hidden="false" customHeight="false" outlineLevel="0" collapsed="false">
      <c r="A294" s="83"/>
      <c r="B294" s="396" t="n">
        <f aca="false">B293+1</f>
        <v>86</v>
      </c>
      <c r="C294" s="397" t="s">
        <v>1076</v>
      </c>
      <c r="D294" s="404"/>
      <c r="E294" s="397" t="s">
        <v>1075</v>
      </c>
      <c r="F294" s="429" t="n">
        <v>3708.48</v>
      </c>
      <c r="G294" s="430" t="n">
        <v>0</v>
      </c>
      <c r="H294" s="463"/>
      <c r="I294" s="408"/>
      <c r="J294" s="399"/>
      <c r="K294" s="400"/>
      <c r="L294" s="403"/>
      <c r="M294" s="413"/>
      <c r="N294" s="399"/>
      <c r="O294" s="400"/>
      <c r="P294" s="399"/>
      <c r="Q294" s="400"/>
      <c r="R294" s="407" t="n">
        <f aca="false">+F294+I294-K294-P294-N294</f>
        <v>3708.48</v>
      </c>
      <c r="S294" s="408" t="n">
        <f aca="false">+G294+H294-J294-Q294</f>
        <v>0</v>
      </c>
      <c r="T294" s="43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</row>
    <row r="295" customFormat="false" ht="36" hidden="false" customHeight="false" outlineLevel="0" collapsed="false">
      <c r="A295" s="83"/>
      <c r="B295" s="396" t="n">
        <f aca="false">B294+1</f>
        <v>87</v>
      </c>
      <c r="C295" s="397" t="s">
        <v>575</v>
      </c>
      <c r="D295" s="404"/>
      <c r="E295" s="397" t="s">
        <v>1077</v>
      </c>
      <c r="F295" s="429" t="n">
        <v>5830.48</v>
      </c>
      <c r="G295" s="430" t="n">
        <v>0</v>
      </c>
      <c r="H295" s="463"/>
      <c r="I295" s="408"/>
      <c r="J295" s="399"/>
      <c r="K295" s="400"/>
      <c r="L295" s="403"/>
      <c r="M295" s="413"/>
      <c r="N295" s="399"/>
      <c r="O295" s="400"/>
      <c r="P295" s="399"/>
      <c r="Q295" s="400"/>
      <c r="R295" s="407" t="n">
        <f aca="false">+F295+I295-K295-P295-N295</f>
        <v>5830.48</v>
      </c>
      <c r="S295" s="408" t="n">
        <f aca="false">+G295+H295-J295-Q295</f>
        <v>0</v>
      </c>
      <c r="T295" s="43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</row>
    <row r="296" customFormat="false" ht="36" hidden="false" customHeight="false" outlineLevel="0" collapsed="false">
      <c r="A296" s="83"/>
      <c r="B296" s="396" t="n">
        <f aca="false">B295+1</f>
        <v>88</v>
      </c>
      <c r="C296" s="397" t="s">
        <v>577</v>
      </c>
      <c r="D296" s="404"/>
      <c r="E296" s="397" t="s">
        <v>1078</v>
      </c>
      <c r="F296" s="399" t="n">
        <v>7375.41</v>
      </c>
      <c r="G296" s="400" t="n">
        <v>0</v>
      </c>
      <c r="H296" s="463"/>
      <c r="I296" s="408"/>
      <c r="J296" s="399"/>
      <c r="K296" s="400"/>
      <c r="L296" s="403"/>
      <c r="M296" s="413"/>
      <c r="N296" s="399"/>
      <c r="O296" s="400"/>
      <c r="P296" s="399"/>
      <c r="Q296" s="400"/>
      <c r="R296" s="407" t="n">
        <f aca="false">+F296+I296-K296-P296-N296</f>
        <v>7375.41</v>
      </c>
      <c r="S296" s="408" t="n">
        <f aca="false">+G296+H296-J296-Q296</f>
        <v>0</v>
      </c>
      <c r="T296" s="43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</row>
    <row r="297" customFormat="false" ht="36" hidden="false" customHeight="false" outlineLevel="0" collapsed="false">
      <c r="A297" s="83"/>
      <c r="B297" s="396" t="n">
        <f aca="false">B296+1</f>
        <v>89</v>
      </c>
      <c r="C297" s="397" t="s">
        <v>604</v>
      </c>
      <c r="D297" s="404"/>
      <c r="E297" s="397" t="s">
        <v>1079</v>
      </c>
      <c r="F297" s="399" t="n">
        <v>-3.89377419196535E-012</v>
      </c>
      <c r="G297" s="400" t="n">
        <v>0</v>
      </c>
      <c r="H297" s="463"/>
      <c r="I297" s="408"/>
      <c r="J297" s="399"/>
      <c r="K297" s="400"/>
      <c r="L297" s="403"/>
      <c r="M297" s="413"/>
      <c r="N297" s="399"/>
      <c r="O297" s="400"/>
      <c r="P297" s="399"/>
      <c r="Q297" s="400"/>
      <c r="R297" s="407" t="n">
        <f aca="false">+F297+I297-K297-P297-N297</f>
        <v>-3.89377419196535E-012</v>
      </c>
      <c r="S297" s="408" t="n">
        <f aca="false">+G297+H297-J297-Q297</f>
        <v>0</v>
      </c>
      <c r="T297" s="43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</row>
    <row r="298" customFormat="false" ht="36" hidden="false" customHeight="false" outlineLevel="0" collapsed="false">
      <c r="A298" s="83"/>
      <c r="B298" s="396" t="n">
        <f aca="false">B297+1</f>
        <v>90</v>
      </c>
      <c r="C298" s="397" t="s">
        <v>1080</v>
      </c>
      <c r="D298" s="404"/>
      <c r="E298" s="397" t="s">
        <v>1081</v>
      </c>
      <c r="F298" s="399" t="n">
        <v>-2.27373675443232E-012</v>
      </c>
      <c r="G298" s="400" t="n">
        <v>0</v>
      </c>
      <c r="H298" s="463"/>
      <c r="I298" s="408"/>
      <c r="J298" s="399"/>
      <c r="K298" s="400"/>
      <c r="L298" s="403"/>
      <c r="M298" s="413"/>
      <c r="N298" s="399"/>
      <c r="O298" s="400"/>
      <c r="P298" s="399"/>
      <c r="Q298" s="400"/>
      <c r="R298" s="407" t="n">
        <f aca="false">+F298+I298-K298-P298-N298</f>
        <v>-2.27373675443232E-012</v>
      </c>
      <c r="S298" s="408" t="n">
        <f aca="false">+G298+H298-J298-Q298</f>
        <v>0</v>
      </c>
      <c r="T298" s="43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</row>
    <row r="299" customFormat="false" ht="36" hidden="false" customHeight="false" outlineLevel="0" collapsed="false">
      <c r="A299" s="83"/>
      <c r="B299" s="396" t="n">
        <f aca="false">B298+1</f>
        <v>91</v>
      </c>
      <c r="C299" s="397" t="s">
        <v>1082</v>
      </c>
      <c r="D299" s="404"/>
      <c r="E299" s="397" t="s">
        <v>1083</v>
      </c>
      <c r="F299" s="399" t="n">
        <v>3915.24</v>
      </c>
      <c r="G299" s="400" t="n">
        <v>0</v>
      </c>
      <c r="H299" s="463"/>
      <c r="I299" s="408"/>
      <c r="J299" s="399"/>
      <c r="K299" s="400" t="n">
        <v>652.54</v>
      </c>
      <c r="L299" s="403" t="s">
        <v>897</v>
      </c>
      <c r="M299" s="413" t="s">
        <v>899</v>
      </c>
      <c r="N299" s="399"/>
      <c r="O299" s="400"/>
      <c r="P299" s="399"/>
      <c r="Q299" s="400"/>
      <c r="R299" s="407" t="n">
        <f aca="false">+F299+I299-K299-P299-N299</f>
        <v>3262.7</v>
      </c>
      <c r="S299" s="408" t="n">
        <f aca="false">+G299+H299-J299-Q299</f>
        <v>0</v>
      </c>
      <c r="T299" s="43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</row>
    <row r="300" s="56" customFormat="true" ht="36" hidden="false" customHeight="false" outlineLevel="0" collapsed="false">
      <c r="A300" s="207" t="n">
        <v>744.92</v>
      </c>
      <c r="B300" s="396" t="n">
        <f aca="false">B299+1</f>
        <v>92</v>
      </c>
      <c r="C300" s="397" t="s">
        <v>587</v>
      </c>
      <c r="D300" s="404"/>
      <c r="E300" s="397" t="s">
        <v>1084</v>
      </c>
      <c r="F300" s="399" t="n">
        <v>6220.31</v>
      </c>
      <c r="G300" s="400" t="n">
        <v>0</v>
      </c>
      <c r="H300" s="463"/>
      <c r="I300" s="408"/>
      <c r="J300" s="399"/>
      <c r="K300" s="400" t="n">
        <v>782.2</v>
      </c>
      <c r="L300" s="403" t="s">
        <v>113</v>
      </c>
      <c r="M300" s="413" t="s">
        <v>899</v>
      </c>
      <c r="N300" s="399"/>
      <c r="O300" s="400"/>
      <c r="P300" s="399"/>
      <c r="Q300" s="400"/>
      <c r="R300" s="407" t="n">
        <f aca="false">+F300+I300-K300-P300-N300</f>
        <v>5438.11</v>
      </c>
      <c r="S300" s="408" t="n">
        <f aca="false">+G300+H300-J300-Q300</f>
        <v>0</v>
      </c>
      <c r="T300" s="43"/>
      <c r="U300" s="35"/>
      <c r="V300" s="35"/>
      <c r="W300" s="35"/>
      <c r="X300" s="3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</row>
    <row r="301" customFormat="false" ht="36" hidden="false" customHeight="false" outlineLevel="0" collapsed="false">
      <c r="A301" s="83"/>
      <c r="B301" s="396" t="n">
        <f aca="false">B300+1</f>
        <v>93</v>
      </c>
      <c r="C301" s="397" t="s">
        <v>589</v>
      </c>
      <c r="D301" s="404"/>
      <c r="E301" s="397" t="s">
        <v>1085</v>
      </c>
      <c r="F301" s="399" t="n">
        <v>4670.36</v>
      </c>
      <c r="G301" s="400" t="n">
        <v>0</v>
      </c>
      <c r="H301" s="463"/>
      <c r="I301" s="408"/>
      <c r="J301" s="399"/>
      <c r="K301" s="400" t="n">
        <v>587.29</v>
      </c>
      <c r="L301" s="403" t="s">
        <v>113</v>
      </c>
      <c r="M301" s="413" t="s">
        <v>899</v>
      </c>
      <c r="N301" s="399"/>
      <c r="O301" s="400"/>
      <c r="P301" s="399"/>
      <c r="Q301" s="400"/>
      <c r="R301" s="407" t="n">
        <f aca="false">+F301+I301-K301-P301-N301</f>
        <v>4083.07</v>
      </c>
      <c r="S301" s="408" t="n">
        <f aca="false">+G301+H301-J301-Q301</f>
        <v>0</v>
      </c>
      <c r="T301" s="43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</row>
    <row r="302" customFormat="false" ht="36" hidden="false" customHeight="false" outlineLevel="0" collapsed="false">
      <c r="A302" s="83"/>
      <c r="B302" s="396" t="n">
        <f aca="false">B301+1</f>
        <v>94</v>
      </c>
      <c r="C302" s="397" t="s">
        <v>1086</v>
      </c>
      <c r="D302" s="514"/>
      <c r="E302" s="510" t="s">
        <v>1087</v>
      </c>
      <c r="F302" s="511" t="n">
        <v>-601.69</v>
      </c>
      <c r="G302" s="495" t="n">
        <v>0</v>
      </c>
      <c r="H302" s="512"/>
      <c r="I302" s="513"/>
      <c r="J302" s="399"/>
      <c r="K302" s="400"/>
      <c r="L302" s="403"/>
      <c r="M302" s="514"/>
      <c r="N302" s="399"/>
      <c r="O302" s="400"/>
      <c r="P302" s="399"/>
      <c r="Q302" s="400"/>
      <c r="R302" s="407" t="n">
        <f aca="false">+F302+I302-K302-P302-N302</f>
        <v>-601.69</v>
      </c>
      <c r="S302" s="408" t="n">
        <f aca="false">+G302+H302-J302-Q302</f>
        <v>0</v>
      </c>
      <c r="T302" s="43"/>
      <c r="U302" s="35"/>
      <c r="V302" s="35"/>
      <c r="W302" s="55"/>
      <c r="X302" s="5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</row>
    <row r="303" customFormat="false" ht="36" hidden="false" customHeight="false" outlineLevel="0" collapsed="false">
      <c r="A303" s="83"/>
      <c r="B303" s="396" t="n">
        <f aca="false">B302+1</f>
        <v>95</v>
      </c>
      <c r="C303" s="397" t="s">
        <v>1088</v>
      </c>
      <c r="D303" s="404"/>
      <c r="E303" s="397" t="s">
        <v>1089</v>
      </c>
      <c r="F303" s="399" t="n">
        <v>20.0599999999995</v>
      </c>
      <c r="G303" s="400" t="n">
        <v>0</v>
      </c>
      <c r="H303" s="463"/>
      <c r="I303" s="408"/>
      <c r="J303" s="399"/>
      <c r="K303" s="400"/>
      <c r="L303" s="403"/>
      <c r="M303" s="413"/>
      <c r="N303" s="399"/>
      <c r="O303" s="400"/>
      <c r="P303" s="399"/>
      <c r="Q303" s="400"/>
      <c r="R303" s="407" t="n">
        <f aca="false">+F303+I303-K303-P303-N303</f>
        <v>20.0599999999995</v>
      </c>
      <c r="S303" s="408" t="n">
        <f aca="false">+G303+H303-J303-Q303</f>
        <v>0</v>
      </c>
      <c r="T303" s="43"/>
      <c r="U303" s="35"/>
      <c r="V303" s="5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</row>
    <row r="304" customFormat="false" ht="36" hidden="false" customHeight="false" outlineLevel="0" collapsed="false">
      <c r="A304" s="83" t="n">
        <v>644.07</v>
      </c>
      <c r="B304" s="396" t="n">
        <f aca="false">B303+1</f>
        <v>96</v>
      </c>
      <c r="C304" s="397" t="s">
        <v>595</v>
      </c>
      <c r="D304" s="404"/>
      <c r="E304" s="397" t="s">
        <v>1090</v>
      </c>
      <c r="F304" s="399" t="n">
        <v>-6.82121026329696E-013</v>
      </c>
      <c r="G304" s="400" t="n">
        <v>0</v>
      </c>
      <c r="H304" s="463"/>
      <c r="I304" s="408"/>
      <c r="J304" s="399"/>
      <c r="K304" s="400"/>
      <c r="L304" s="403"/>
      <c r="M304" s="413"/>
      <c r="N304" s="399"/>
      <c r="O304" s="400"/>
      <c r="P304" s="399"/>
      <c r="Q304" s="400"/>
      <c r="R304" s="407" t="n">
        <f aca="false">+F304+I304-K304-P304-N304</f>
        <v>-6.82121026329696E-013</v>
      </c>
      <c r="S304" s="408" t="n">
        <f aca="false">+G304+H304-J304-Q304</f>
        <v>0</v>
      </c>
      <c r="T304" s="57"/>
      <c r="U304" s="5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</row>
    <row r="305" s="56" customFormat="true" ht="36" hidden="false" customHeight="false" outlineLevel="0" collapsed="false">
      <c r="A305" s="207"/>
      <c r="B305" s="396" t="n">
        <f aca="false">B304+1</f>
        <v>97</v>
      </c>
      <c r="C305" s="397"/>
      <c r="D305" s="404"/>
      <c r="E305" s="397" t="s">
        <v>1091</v>
      </c>
      <c r="F305" s="399" t="n">
        <v>0</v>
      </c>
      <c r="G305" s="400" t="n">
        <v>0</v>
      </c>
      <c r="H305" s="463"/>
      <c r="I305" s="408"/>
      <c r="J305" s="399"/>
      <c r="K305" s="400"/>
      <c r="L305" s="403"/>
      <c r="M305" s="413"/>
      <c r="N305" s="399"/>
      <c r="O305" s="400"/>
      <c r="P305" s="399"/>
      <c r="Q305" s="400"/>
      <c r="R305" s="407" t="n">
        <f aca="false">+F305+I305-K305-P305-N305</f>
        <v>0</v>
      </c>
      <c r="S305" s="408" t="n">
        <f aca="false">+G305+H305-J305-Q305</f>
        <v>0</v>
      </c>
      <c r="T305" s="43"/>
      <c r="U305" s="35"/>
      <c r="V305" s="35"/>
      <c r="W305" s="35"/>
      <c r="X305" s="3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</row>
    <row r="306" s="30" customFormat="true" ht="36" hidden="false" customHeight="false" outlineLevel="0" collapsed="false">
      <c r="A306" s="83"/>
      <c r="B306" s="396" t="n">
        <f aca="false">B305+1</f>
        <v>98</v>
      </c>
      <c r="C306" s="397" t="s">
        <v>1092</v>
      </c>
      <c r="D306" s="404"/>
      <c r="E306" s="397" t="s">
        <v>1093</v>
      </c>
      <c r="F306" s="399" t="n">
        <v>648.36</v>
      </c>
      <c r="G306" s="400" t="n">
        <v>0</v>
      </c>
      <c r="H306" s="463"/>
      <c r="I306" s="408"/>
      <c r="J306" s="399"/>
      <c r="K306" s="400" t="n">
        <f aca="false">625.42+22.94</f>
        <v>648.36</v>
      </c>
      <c r="L306" s="403" t="s">
        <v>85</v>
      </c>
      <c r="M306" s="413" t="s">
        <v>1094</v>
      </c>
      <c r="N306" s="399"/>
      <c r="O306" s="400"/>
      <c r="P306" s="399"/>
      <c r="Q306" s="400"/>
      <c r="R306" s="407" t="n">
        <f aca="false">+F306+I306-K306-P306-N306</f>
        <v>0</v>
      </c>
      <c r="S306" s="408" t="n">
        <f aca="false">+G306+H306-J306-Q306</f>
        <v>0</v>
      </c>
      <c r="T306" s="43"/>
      <c r="U306" s="35"/>
      <c r="V306" s="35"/>
      <c r="W306" s="35"/>
      <c r="X306" s="35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83"/>
      <c r="AQ306" s="83"/>
      <c r="AR306" s="83"/>
      <c r="AS306" s="83"/>
    </row>
    <row r="307" customFormat="false" ht="36" hidden="false" customHeight="false" outlineLevel="0" collapsed="false">
      <c r="A307" s="83" t="n">
        <v>466.1</v>
      </c>
      <c r="B307" s="396" t="n">
        <f aca="false">B306+1</f>
        <v>99</v>
      </c>
      <c r="C307" s="397" t="s">
        <v>602</v>
      </c>
      <c r="D307" s="514"/>
      <c r="E307" s="510" t="s">
        <v>1095</v>
      </c>
      <c r="F307" s="511" t="n">
        <v>1957.61</v>
      </c>
      <c r="G307" s="495" t="n">
        <v>0</v>
      </c>
      <c r="H307" s="512"/>
      <c r="I307" s="513"/>
      <c r="J307" s="399"/>
      <c r="K307" s="400"/>
      <c r="L307" s="403"/>
      <c r="M307" s="412" t="s">
        <v>907</v>
      </c>
      <c r="N307" s="399"/>
      <c r="O307" s="400"/>
      <c r="P307" s="399" t="n">
        <v>466.1</v>
      </c>
      <c r="Q307" s="400"/>
      <c r="R307" s="407" t="n">
        <f aca="false">+F307+I307-K307-P307-N307</f>
        <v>1491.51</v>
      </c>
      <c r="S307" s="408" t="n">
        <f aca="false">+G307+H307-J307-Q307</f>
        <v>0</v>
      </c>
      <c r="T307" s="43"/>
      <c r="U307" s="35"/>
      <c r="V307" s="35"/>
      <c r="W307" s="55"/>
      <c r="X307" s="5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</row>
    <row r="308" s="30" customFormat="true" ht="36" hidden="false" customHeight="false" outlineLevel="0" collapsed="false">
      <c r="A308" s="83"/>
      <c r="B308" s="396" t="n">
        <f aca="false">B307+1</f>
        <v>100</v>
      </c>
      <c r="C308" s="397" t="s">
        <v>604</v>
      </c>
      <c r="D308" s="404"/>
      <c r="E308" s="397" t="s">
        <v>1096</v>
      </c>
      <c r="F308" s="399" t="n">
        <v>5590.71</v>
      </c>
      <c r="G308" s="400" t="n">
        <v>0</v>
      </c>
      <c r="H308" s="463"/>
      <c r="I308" s="408"/>
      <c r="J308" s="399"/>
      <c r="K308" s="400" t="n">
        <v>621.19</v>
      </c>
      <c r="L308" s="403" t="s">
        <v>85</v>
      </c>
      <c r="M308" s="413" t="s">
        <v>937</v>
      </c>
      <c r="N308" s="399"/>
      <c r="O308" s="400"/>
      <c r="P308" s="399"/>
      <c r="Q308" s="400"/>
      <c r="R308" s="407" t="n">
        <f aca="false">+F308+I308-K308-P308-N308</f>
        <v>4969.52</v>
      </c>
      <c r="S308" s="408" t="n">
        <f aca="false">+G308+H308-J308-Q308</f>
        <v>0</v>
      </c>
      <c r="T308" s="43"/>
      <c r="U308" s="35"/>
      <c r="V308" s="55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83"/>
      <c r="AQ308" s="83"/>
      <c r="AR308" s="83"/>
      <c r="AS308" s="83"/>
    </row>
    <row r="309" customFormat="false" ht="36" hidden="false" customHeight="false" outlineLevel="0" collapsed="false">
      <c r="A309" s="83"/>
      <c r="B309" s="396" t="n">
        <f aca="false">B308+1</f>
        <v>101</v>
      </c>
      <c r="C309" s="397"/>
      <c r="D309" s="404"/>
      <c r="E309" s="397" t="s">
        <v>1097</v>
      </c>
      <c r="F309" s="399" t="n">
        <v>0</v>
      </c>
      <c r="G309" s="400" t="n">
        <v>0</v>
      </c>
      <c r="H309" s="463"/>
      <c r="I309" s="408"/>
      <c r="J309" s="399"/>
      <c r="K309" s="400"/>
      <c r="L309" s="403"/>
      <c r="M309" s="413"/>
      <c r="N309" s="399"/>
      <c r="O309" s="400"/>
      <c r="P309" s="399"/>
      <c r="Q309" s="400"/>
      <c r="R309" s="407" t="n">
        <f aca="false">+F309+I309-K309-P309-N309</f>
        <v>0</v>
      </c>
      <c r="S309" s="408" t="n">
        <f aca="false">+G309+H309-J309-Q309</f>
        <v>0</v>
      </c>
      <c r="T309" s="57"/>
      <c r="U309" s="55"/>
      <c r="V309" s="83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</row>
    <row r="310" s="208" customFormat="true" ht="36" hidden="false" customHeight="false" outlineLevel="0" collapsed="false">
      <c r="A310" s="207"/>
      <c r="B310" s="396" t="n">
        <f aca="false">B309+1</f>
        <v>102</v>
      </c>
      <c r="C310" s="397" t="s">
        <v>607</v>
      </c>
      <c r="D310" s="514"/>
      <c r="E310" s="510" t="s">
        <v>1098</v>
      </c>
      <c r="F310" s="511" t="n">
        <v>-383.540000000001</v>
      </c>
      <c r="G310" s="495" t="n">
        <v>216.96</v>
      </c>
      <c r="H310" s="512" t="n">
        <v>216.96</v>
      </c>
      <c r="I310" s="513"/>
      <c r="J310" s="399"/>
      <c r="K310" s="400"/>
      <c r="L310" s="403"/>
      <c r="M310" s="412" t="s">
        <v>907</v>
      </c>
      <c r="N310" s="399"/>
      <c r="O310" s="400"/>
      <c r="P310" s="399" t="n">
        <v>194.92</v>
      </c>
      <c r="Q310" s="400"/>
      <c r="R310" s="407" t="n">
        <f aca="false">+F310+I310-K310-P310-N310</f>
        <v>-578.460000000001</v>
      </c>
      <c r="S310" s="408" t="n">
        <f aca="false">+G310+H310-J310-Q310</f>
        <v>433.92</v>
      </c>
      <c r="T310" s="90"/>
      <c r="U310" s="83"/>
      <c r="V310" s="35"/>
      <c r="W310" s="83"/>
      <c r="X310" s="83"/>
      <c r="Y310" s="207"/>
      <c r="Z310" s="207"/>
      <c r="AA310" s="207"/>
      <c r="AB310" s="207"/>
      <c r="AC310" s="207"/>
      <c r="AD310" s="207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</row>
    <row r="311" customFormat="false" ht="36" hidden="false" customHeight="false" outlineLevel="0" collapsed="false">
      <c r="A311" s="83" t="n">
        <v>621.19</v>
      </c>
      <c r="B311" s="396" t="n">
        <f aca="false">B310+1</f>
        <v>103</v>
      </c>
      <c r="C311" s="397" t="s">
        <v>609</v>
      </c>
      <c r="D311" s="404"/>
      <c r="E311" s="397" t="s">
        <v>1099</v>
      </c>
      <c r="F311" s="399" t="n">
        <v>5464.4</v>
      </c>
      <c r="G311" s="400" t="n">
        <v>0</v>
      </c>
      <c r="H311" s="463"/>
      <c r="I311" s="408"/>
      <c r="J311" s="399"/>
      <c r="K311" s="400"/>
      <c r="L311" s="403"/>
      <c r="M311" s="413"/>
      <c r="N311" s="399"/>
      <c r="O311" s="400"/>
      <c r="P311" s="399"/>
      <c r="Q311" s="400"/>
      <c r="R311" s="407" t="n">
        <f aca="false">+F311+I311-K311-P311-N311</f>
        <v>5464.4</v>
      </c>
      <c r="S311" s="408" t="n">
        <f aca="false">+G311+H311-J311-Q311</f>
        <v>0</v>
      </c>
      <c r="T311" s="43"/>
      <c r="U311" s="35"/>
      <c r="V311" s="83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</row>
    <row r="312" customFormat="false" ht="36" hidden="false" customHeight="false" outlineLevel="0" collapsed="false">
      <c r="A312" s="83"/>
      <c r="B312" s="396" t="n">
        <f aca="false">B311+1</f>
        <v>104</v>
      </c>
      <c r="C312" s="397" t="s">
        <v>611</v>
      </c>
      <c r="D312" s="514"/>
      <c r="E312" s="397" t="s">
        <v>1100</v>
      </c>
      <c r="F312" s="399" t="n">
        <v>5593.2</v>
      </c>
      <c r="G312" s="400" t="n">
        <v>0</v>
      </c>
      <c r="H312" s="463"/>
      <c r="I312" s="513"/>
      <c r="J312" s="399"/>
      <c r="K312" s="400"/>
      <c r="L312" s="403"/>
      <c r="M312" s="412" t="s">
        <v>918</v>
      </c>
      <c r="N312" s="399"/>
      <c r="O312" s="400"/>
      <c r="P312" s="399" t="n">
        <v>699.15</v>
      </c>
      <c r="Q312" s="400"/>
      <c r="R312" s="407" t="n">
        <f aca="false">+F312+I312-K312-P312-N312</f>
        <v>4894.05</v>
      </c>
      <c r="S312" s="408" t="n">
        <f aca="false">+G312+H312-J312-Q312</f>
        <v>0</v>
      </c>
      <c r="T312" s="90"/>
      <c r="U312" s="83"/>
      <c r="V312" s="35"/>
      <c r="W312" s="207"/>
      <c r="X312" s="207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</row>
    <row r="313" customFormat="false" ht="36" hidden="false" customHeight="false" outlineLevel="0" collapsed="false">
      <c r="A313" s="83" t="n">
        <v>422.88</v>
      </c>
      <c r="B313" s="396" t="n">
        <f aca="false">B312+1</f>
        <v>105</v>
      </c>
      <c r="C313" s="397" t="s">
        <v>613</v>
      </c>
      <c r="D313" s="404"/>
      <c r="E313" s="397" t="s">
        <v>1101</v>
      </c>
      <c r="F313" s="399" t="n">
        <v>845.77</v>
      </c>
      <c r="G313" s="400" t="n">
        <v>0</v>
      </c>
      <c r="H313" s="463"/>
      <c r="I313" s="408"/>
      <c r="J313" s="399"/>
      <c r="K313" s="400" t="n">
        <v>422.88</v>
      </c>
      <c r="L313" s="403" t="s">
        <v>85</v>
      </c>
      <c r="M313" s="413" t="s">
        <v>899</v>
      </c>
      <c r="N313" s="399"/>
      <c r="O313" s="400"/>
      <c r="P313" s="399"/>
      <c r="Q313" s="400"/>
      <c r="R313" s="407" t="n">
        <f aca="false">+F313+I313-K313-P313-N313</f>
        <v>422.89</v>
      </c>
      <c r="S313" s="408" t="n">
        <f aca="false">+G313+H313-J313-Q313</f>
        <v>0</v>
      </c>
      <c r="T313" s="43"/>
      <c r="U313" s="35"/>
      <c r="V313" s="207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</row>
    <row r="314" customFormat="false" ht="36" hidden="false" customHeight="false" outlineLevel="0" collapsed="false">
      <c r="A314" s="83"/>
      <c r="B314" s="396" t="n">
        <f aca="false">B313+1</f>
        <v>106</v>
      </c>
      <c r="C314" s="397" t="s">
        <v>615</v>
      </c>
      <c r="D314" s="404"/>
      <c r="E314" s="397" t="s">
        <v>1102</v>
      </c>
      <c r="F314" s="399" t="n">
        <v>2592.19</v>
      </c>
      <c r="G314" s="400" t="n">
        <v>0</v>
      </c>
      <c r="H314" s="463"/>
      <c r="I314" s="408"/>
      <c r="J314" s="399"/>
      <c r="K314" s="400"/>
      <c r="L314" s="403"/>
      <c r="M314" s="413"/>
      <c r="N314" s="399"/>
      <c r="O314" s="400"/>
      <c r="P314" s="399"/>
      <c r="Q314" s="400"/>
      <c r="R314" s="407" t="n">
        <f aca="false">+F314+I314-K314-P314-N314</f>
        <v>2592.19</v>
      </c>
      <c r="S314" s="408" t="n">
        <f aca="false">+G314+H314-J314-Q314</f>
        <v>0</v>
      </c>
      <c r="T314" s="209"/>
      <c r="U314" s="207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</row>
    <row r="315" customFormat="false" ht="36" hidden="false" customHeight="false" outlineLevel="0" collapsed="false">
      <c r="A315" s="83"/>
      <c r="B315" s="396" t="n">
        <f aca="false">B314+1</f>
        <v>107</v>
      </c>
      <c r="C315" s="397" t="s">
        <v>1103</v>
      </c>
      <c r="D315" s="404"/>
      <c r="E315" s="397" t="s">
        <v>1102</v>
      </c>
      <c r="F315" s="399" t="n">
        <v>0</v>
      </c>
      <c r="G315" s="400" t="n">
        <v>0</v>
      </c>
      <c r="H315" s="463"/>
      <c r="I315" s="408"/>
      <c r="J315" s="399"/>
      <c r="K315" s="400"/>
      <c r="L315" s="403"/>
      <c r="M315" s="413"/>
      <c r="N315" s="399"/>
      <c r="O315" s="400"/>
      <c r="P315" s="399"/>
      <c r="Q315" s="400"/>
      <c r="R315" s="407" t="n">
        <f aca="false">+F315+I315-K315-P315-N315</f>
        <v>0</v>
      </c>
      <c r="S315" s="408" t="n">
        <f aca="false">+G315+H315-J315-Q315</f>
        <v>0</v>
      </c>
      <c r="T315" s="209"/>
      <c r="U315" s="207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</row>
    <row r="316" customFormat="false" ht="36" hidden="false" customHeight="false" outlineLevel="0" collapsed="false">
      <c r="A316" s="83"/>
      <c r="B316" s="396" t="n">
        <f aca="false">B315+1</f>
        <v>108</v>
      </c>
      <c r="C316" s="397" t="s">
        <v>1104</v>
      </c>
      <c r="D316" s="404"/>
      <c r="E316" s="397" t="s">
        <v>1105</v>
      </c>
      <c r="F316" s="399" t="n">
        <v>6.82121026329696E-013</v>
      </c>
      <c r="G316" s="400" t="n">
        <v>0</v>
      </c>
      <c r="H316" s="463"/>
      <c r="I316" s="408"/>
      <c r="J316" s="399"/>
      <c r="K316" s="400"/>
      <c r="L316" s="403"/>
      <c r="M316" s="413"/>
      <c r="N316" s="399"/>
      <c r="O316" s="400"/>
      <c r="P316" s="399"/>
      <c r="Q316" s="400"/>
      <c r="R316" s="407" t="n">
        <f aca="false">+F316+I316-K316-P316-N316</f>
        <v>6.82121026329696E-013</v>
      </c>
      <c r="S316" s="408" t="n">
        <f aca="false">+G316+H316-J316-Q316</f>
        <v>0</v>
      </c>
      <c r="T316" s="43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</row>
    <row r="317" customFormat="false" ht="36" hidden="false" customHeight="false" outlineLevel="0" collapsed="false">
      <c r="A317" s="83"/>
      <c r="B317" s="396" t="n">
        <f aca="false">B316+1</f>
        <v>109</v>
      </c>
      <c r="C317" s="397" t="s">
        <v>619</v>
      </c>
      <c r="D317" s="404"/>
      <c r="E317" s="397" t="s">
        <v>1106</v>
      </c>
      <c r="F317" s="399" t="n">
        <v>993.73</v>
      </c>
      <c r="G317" s="400" t="n">
        <v>0</v>
      </c>
      <c r="H317" s="463"/>
      <c r="I317" s="408"/>
      <c r="J317" s="399"/>
      <c r="K317" s="400"/>
      <c r="L317" s="403"/>
      <c r="M317" s="413"/>
      <c r="N317" s="399"/>
      <c r="O317" s="400"/>
      <c r="P317" s="399"/>
      <c r="Q317" s="400"/>
      <c r="R317" s="407" t="n">
        <f aca="false">+F317+I317-K317-P317-N317</f>
        <v>993.73</v>
      </c>
      <c r="S317" s="408" t="n">
        <f aca="false">+G317+H317-J317-Q317</f>
        <v>0</v>
      </c>
      <c r="T317" s="43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</row>
    <row r="318" customFormat="false" ht="36" hidden="false" customHeight="false" outlineLevel="0" collapsed="false">
      <c r="A318" s="83" t="n">
        <v>533.05</v>
      </c>
      <c r="B318" s="396" t="n">
        <f aca="false">B317+1</f>
        <v>110</v>
      </c>
      <c r="C318" s="397" t="s">
        <v>1107</v>
      </c>
      <c r="D318" s="404"/>
      <c r="E318" s="397" t="s">
        <v>1108</v>
      </c>
      <c r="F318" s="399" t="n">
        <v>1172.88</v>
      </c>
      <c r="G318" s="400" t="n">
        <v>0</v>
      </c>
      <c r="H318" s="463"/>
      <c r="I318" s="408"/>
      <c r="J318" s="399"/>
      <c r="K318" s="400"/>
      <c r="L318" s="403"/>
      <c r="M318" s="404"/>
      <c r="N318" s="399"/>
      <c r="O318" s="400"/>
      <c r="P318" s="399"/>
      <c r="Q318" s="400"/>
      <c r="R318" s="407" t="n">
        <f aca="false">+F318+I318-K318-P318-N318</f>
        <v>1172.88</v>
      </c>
      <c r="S318" s="408" t="n">
        <f aca="false">+G318+H318-J318-Q318</f>
        <v>0</v>
      </c>
      <c r="T318" s="43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</row>
    <row r="319" customFormat="false" ht="36" hidden="false" customHeight="false" outlineLevel="0" collapsed="false">
      <c r="A319" s="83"/>
      <c r="B319" s="396" t="n">
        <f aca="false">B318+1</f>
        <v>111</v>
      </c>
      <c r="C319" s="397" t="s">
        <v>1109</v>
      </c>
      <c r="D319" s="404"/>
      <c r="E319" s="397" t="s">
        <v>1110</v>
      </c>
      <c r="F319" s="399" t="n">
        <v>9.09494701772928E-013</v>
      </c>
      <c r="G319" s="400" t="n">
        <v>0</v>
      </c>
      <c r="H319" s="463"/>
      <c r="I319" s="408"/>
      <c r="J319" s="399"/>
      <c r="K319" s="400"/>
      <c r="L319" s="403"/>
      <c r="M319" s="413"/>
      <c r="N319" s="399"/>
      <c r="O319" s="400"/>
      <c r="P319" s="399"/>
      <c r="Q319" s="400"/>
      <c r="R319" s="407" t="n">
        <f aca="false">+F319+I319-K319-P319-N319</f>
        <v>9.09494701772928E-013</v>
      </c>
      <c r="S319" s="408" t="n">
        <f aca="false">+G319+H319-J319-Q319</f>
        <v>0</v>
      </c>
      <c r="T319" s="43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</row>
    <row r="320" customFormat="false" ht="36" hidden="false" customHeight="false" outlineLevel="0" collapsed="false">
      <c r="A320" s="83"/>
      <c r="B320" s="396" t="n">
        <f aca="false">B319+1</f>
        <v>112</v>
      </c>
      <c r="C320" s="397" t="s">
        <v>1111</v>
      </c>
      <c r="D320" s="404"/>
      <c r="E320" s="397" t="s">
        <v>1110</v>
      </c>
      <c r="F320" s="399" t="n">
        <v>7136.45</v>
      </c>
      <c r="G320" s="400" t="n">
        <v>0</v>
      </c>
      <c r="H320" s="463"/>
      <c r="I320" s="408"/>
      <c r="J320" s="399"/>
      <c r="K320" s="400"/>
      <c r="L320" s="403"/>
      <c r="M320" s="413"/>
      <c r="N320" s="399"/>
      <c r="O320" s="400"/>
      <c r="P320" s="399"/>
      <c r="Q320" s="400"/>
      <c r="R320" s="407" t="n">
        <f aca="false">+F320+I320-K320-P320-N320</f>
        <v>7136.45</v>
      </c>
      <c r="S320" s="408" t="n">
        <f aca="false">+G320+H320-J320-Q320</f>
        <v>0</v>
      </c>
      <c r="T320" s="43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</row>
    <row r="321" customFormat="false" ht="36" hidden="false" customHeight="false" outlineLevel="0" collapsed="false">
      <c r="A321" s="83"/>
      <c r="B321" s="396" t="n">
        <f aca="false">B320+1</f>
        <v>113</v>
      </c>
      <c r="C321" s="397"/>
      <c r="D321" s="404"/>
      <c r="E321" s="397" t="s">
        <v>1112</v>
      </c>
      <c r="F321" s="399" t="n">
        <v>0</v>
      </c>
      <c r="G321" s="400" t="n">
        <v>0</v>
      </c>
      <c r="H321" s="463"/>
      <c r="I321" s="408"/>
      <c r="J321" s="399"/>
      <c r="K321" s="400"/>
      <c r="L321" s="403"/>
      <c r="M321" s="413"/>
      <c r="N321" s="399"/>
      <c r="O321" s="400"/>
      <c r="P321" s="399"/>
      <c r="Q321" s="400"/>
      <c r="R321" s="407" t="n">
        <f aca="false">+F321+I321-K321-P321-N321</f>
        <v>0</v>
      </c>
      <c r="S321" s="408" t="n">
        <f aca="false">+G321+H321-J321-Q321</f>
        <v>0</v>
      </c>
      <c r="T321" s="43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</row>
    <row r="322" customFormat="false" ht="36" hidden="false" customHeight="false" outlineLevel="0" collapsed="false">
      <c r="A322" s="83" t="n">
        <v>789.83</v>
      </c>
      <c r="B322" s="396" t="n">
        <f aca="false">B321+1</f>
        <v>114</v>
      </c>
      <c r="C322" s="397" t="s">
        <v>1113</v>
      </c>
      <c r="D322" s="404"/>
      <c r="E322" s="397" t="s">
        <v>1114</v>
      </c>
      <c r="F322" s="399" t="n">
        <v>7817.76</v>
      </c>
      <c r="G322" s="400" t="n">
        <v>0</v>
      </c>
      <c r="H322" s="463"/>
      <c r="I322" s="408"/>
      <c r="J322" s="399"/>
      <c r="K322" s="400" t="n">
        <v>868.64</v>
      </c>
      <c r="L322" s="403" t="s">
        <v>85</v>
      </c>
      <c r="M322" s="413" t="s">
        <v>937</v>
      </c>
      <c r="N322" s="399"/>
      <c r="O322" s="400"/>
      <c r="P322" s="399"/>
      <c r="Q322" s="400"/>
      <c r="R322" s="407" t="n">
        <f aca="false">+F322+I322-K322-P322-N322</f>
        <v>6949.12</v>
      </c>
      <c r="S322" s="408" t="n">
        <f aca="false">+G322+H322-J322-Q322</f>
        <v>0</v>
      </c>
      <c r="T322" s="43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</row>
    <row r="323" customFormat="false" ht="36" hidden="false" customHeight="false" outlineLevel="0" collapsed="false">
      <c r="A323" s="83" t="n">
        <v>778.81</v>
      </c>
      <c r="B323" s="396" t="n">
        <f aca="false">B322+1</f>
        <v>115</v>
      </c>
      <c r="C323" s="397" t="s">
        <v>1113</v>
      </c>
      <c r="D323" s="404"/>
      <c r="E323" s="397" t="s">
        <v>1115</v>
      </c>
      <c r="F323" s="399" t="n">
        <v>7711.02</v>
      </c>
      <c r="G323" s="400" t="n">
        <v>0</v>
      </c>
      <c r="H323" s="463"/>
      <c r="I323" s="408"/>
      <c r="J323" s="399"/>
      <c r="K323" s="400" t="n">
        <v>856.78</v>
      </c>
      <c r="L323" s="403" t="s">
        <v>85</v>
      </c>
      <c r="M323" s="413" t="s">
        <v>937</v>
      </c>
      <c r="N323" s="399"/>
      <c r="O323" s="400"/>
      <c r="P323" s="399"/>
      <c r="Q323" s="400"/>
      <c r="R323" s="407" t="n">
        <f aca="false">+F323+I323-K323-P323-N323</f>
        <v>6854.24</v>
      </c>
      <c r="S323" s="408" t="n">
        <f aca="false">+G323+H323-J323-Q323</f>
        <v>0</v>
      </c>
      <c r="T323" s="43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</row>
    <row r="324" s="56" customFormat="true" ht="36" hidden="false" customHeight="false" outlineLevel="0" collapsed="false">
      <c r="A324" s="207"/>
      <c r="B324" s="396" t="n">
        <f aca="false">B323+1</f>
        <v>116</v>
      </c>
      <c r="C324" s="398" t="s">
        <v>630</v>
      </c>
      <c r="D324" s="404"/>
      <c r="E324" s="397" t="s">
        <v>1116</v>
      </c>
      <c r="F324" s="399" t="n">
        <v>2361.57</v>
      </c>
      <c r="G324" s="400" t="n">
        <v>0</v>
      </c>
      <c r="H324" s="463"/>
      <c r="I324" s="408"/>
      <c r="J324" s="399"/>
      <c r="K324" s="400"/>
      <c r="L324" s="403"/>
      <c r="M324" s="413"/>
      <c r="N324" s="399"/>
      <c r="O324" s="400"/>
      <c r="P324" s="399"/>
      <c r="Q324" s="400"/>
      <c r="R324" s="407" t="n">
        <f aca="false">+F324+I324-K324-P324-N324</f>
        <v>2361.57</v>
      </c>
      <c r="S324" s="408" t="n">
        <f aca="false">+G324+H324-J324-Q324</f>
        <v>0</v>
      </c>
      <c r="T324" s="43"/>
      <c r="U324" s="35"/>
      <c r="V324" s="35"/>
      <c r="W324" s="35"/>
      <c r="X324" s="3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</row>
    <row r="325" s="56" customFormat="true" ht="36" hidden="false" customHeight="false" outlineLevel="0" collapsed="false">
      <c r="A325" s="207"/>
      <c r="B325" s="396" t="n">
        <f aca="false">B324+1</f>
        <v>117</v>
      </c>
      <c r="C325" s="461" t="s">
        <v>1117</v>
      </c>
      <c r="D325" s="404"/>
      <c r="E325" s="397" t="s">
        <v>1116</v>
      </c>
      <c r="F325" s="399" t="n">
        <v>-644.07</v>
      </c>
      <c r="G325" s="400" t="n">
        <v>0</v>
      </c>
      <c r="H325" s="463"/>
      <c r="I325" s="408"/>
      <c r="J325" s="399"/>
      <c r="K325" s="400"/>
      <c r="L325" s="403"/>
      <c r="M325" s="413"/>
      <c r="N325" s="399"/>
      <c r="O325" s="400"/>
      <c r="P325" s="399"/>
      <c r="Q325" s="400"/>
      <c r="R325" s="407" t="n">
        <f aca="false">+F325+I325-K325-P325-N325</f>
        <v>-644.07</v>
      </c>
      <c r="S325" s="408" t="n">
        <f aca="false">+G325+H325-J325-Q325</f>
        <v>0</v>
      </c>
      <c r="T325" s="43"/>
      <c r="U325" s="35"/>
      <c r="V325" s="35"/>
      <c r="W325" s="35"/>
      <c r="X325" s="3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</row>
    <row r="326" customFormat="false" ht="36" hidden="false" customHeight="false" outlineLevel="0" collapsed="false">
      <c r="A326" s="83"/>
      <c r="B326" s="396" t="n">
        <f aca="false">B325+1</f>
        <v>118</v>
      </c>
      <c r="C326" s="397" t="s">
        <v>1118</v>
      </c>
      <c r="D326" s="404"/>
      <c r="E326" s="397" t="s">
        <v>1119</v>
      </c>
      <c r="F326" s="399" t="n">
        <v>-644.07</v>
      </c>
      <c r="G326" s="400" t="n">
        <v>0</v>
      </c>
      <c r="H326" s="463"/>
      <c r="I326" s="408"/>
      <c r="J326" s="399"/>
      <c r="K326" s="400"/>
      <c r="L326" s="403"/>
      <c r="M326" s="404"/>
      <c r="N326" s="399"/>
      <c r="O326" s="400"/>
      <c r="P326" s="399"/>
      <c r="Q326" s="400"/>
      <c r="R326" s="407" t="n">
        <f aca="false">+F326+I326-K326-P326-N326</f>
        <v>-644.07</v>
      </c>
      <c r="S326" s="408" t="n">
        <f aca="false">+G326+H326-J326-Q326</f>
        <v>0</v>
      </c>
      <c r="T326" s="43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</row>
    <row r="327" customFormat="false" ht="36" hidden="false" customHeight="false" outlineLevel="0" collapsed="false">
      <c r="A327" s="83"/>
      <c r="B327" s="396" t="n">
        <f aca="false">B326+1</f>
        <v>119</v>
      </c>
      <c r="C327" s="397" t="s">
        <v>1120</v>
      </c>
      <c r="D327" s="404"/>
      <c r="E327" s="397" t="s">
        <v>1121</v>
      </c>
      <c r="F327" s="399" t="n">
        <v>5152.56</v>
      </c>
      <c r="G327" s="400" t="n">
        <v>0</v>
      </c>
      <c r="H327" s="463"/>
      <c r="I327" s="408"/>
      <c r="J327" s="399"/>
      <c r="K327" s="400"/>
      <c r="L327" s="403"/>
      <c r="M327" s="413"/>
      <c r="N327" s="399"/>
      <c r="O327" s="400"/>
      <c r="P327" s="399"/>
      <c r="Q327" s="400"/>
      <c r="R327" s="407" t="n">
        <f aca="false">+F327+I327-K327-P327-N327</f>
        <v>5152.56</v>
      </c>
      <c r="S327" s="408" t="n">
        <f aca="false">+G327+H327-J327-Q327</f>
        <v>0</v>
      </c>
      <c r="T327" s="43"/>
      <c r="U327" s="35"/>
      <c r="V327" s="35"/>
      <c r="W327" s="55"/>
      <c r="X327" s="5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</row>
    <row r="328" customFormat="false" ht="36" hidden="false" customHeight="false" outlineLevel="0" collapsed="false">
      <c r="A328" s="83"/>
      <c r="B328" s="396" t="n">
        <f aca="false">B327+1</f>
        <v>120</v>
      </c>
      <c r="C328" s="397" t="s">
        <v>1092</v>
      </c>
      <c r="D328" s="404"/>
      <c r="E328" s="397" t="s">
        <v>1122</v>
      </c>
      <c r="F328" s="399" t="n">
        <v>-644.07</v>
      </c>
      <c r="G328" s="400" t="n">
        <v>0</v>
      </c>
      <c r="H328" s="463"/>
      <c r="I328" s="408"/>
      <c r="J328" s="399"/>
      <c r="K328" s="400"/>
      <c r="L328" s="403"/>
      <c r="M328" s="404"/>
      <c r="N328" s="399"/>
      <c r="O328" s="400"/>
      <c r="P328" s="399"/>
      <c r="Q328" s="400"/>
      <c r="R328" s="407" t="n">
        <f aca="false">+F328+I328-K328-P328-N328</f>
        <v>-644.07</v>
      </c>
      <c r="S328" s="408" t="n">
        <f aca="false">+G328+H328-J328-Q328</f>
        <v>0</v>
      </c>
      <c r="T328" s="43"/>
      <c r="U328" s="35"/>
      <c r="V328" s="5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</row>
    <row r="329" customFormat="false" ht="36" hidden="false" customHeight="false" outlineLevel="0" collapsed="false">
      <c r="A329" s="83"/>
      <c r="B329" s="396" t="n">
        <f aca="false">B328+1</f>
        <v>121</v>
      </c>
      <c r="C329" s="397"/>
      <c r="D329" s="404"/>
      <c r="E329" s="397" t="s">
        <v>1123</v>
      </c>
      <c r="F329" s="399" t="n">
        <v>0</v>
      </c>
      <c r="G329" s="400" t="n">
        <v>0</v>
      </c>
      <c r="H329" s="463"/>
      <c r="I329" s="408"/>
      <c r="J329" s="399"/>
      <c r="K329" s="400"/>
      <c r="L329" s="403"/>
      <c r="M329" s="413"/>
      <c r="N329" s="399"/>
      <c r="O329" s="400"/>
      <c r="P329" s="399"/>
      <c r="Q329" s="400"/>
      <c r="R329" s="407" t="n">
        <f aca="false">+F329+I329-K329-P329-N329</f>
        <v>0</v>
      </c>
      <c r="S329" s="408" t="n">
        <f aca="false">+G329+H329-J329-Q329</f>
        <v>0</v>
      </c>
      <c r="T329" s="57"/>
      <c r="U329" s="5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</row>
    <row r="330" customFormat="false" ht="36" hidden="false" customHeight="false" outlineLevel="0" collapsed="false">
      <c r="A330" s="83" t="n">
        <v>635.59</v>
      </c>
      <c r="B330" s="396" t="n">
        <f aca="false">B329+1</f>
        <v>122</v>
      </c>
      <c r="C330" s="397" t="s">
        <v>636</v>
      </c>
      <c r="D330" s="404"/>
      <c r="E330" s="397" t="s">
        <v>1124</v>
      </c>
      <c r="F330" s="399" t="n">
        <v>3177.95</v>
      </c>
      <c r="G330" s="400" t="n">
        <v>0</v>
      </c>
      <c r="H330" s="463"/>
      <c r="I330" s="408"/>
      <c r="J330" s="399"/>
      <c r="K330" s="400" t="n">
        <v>635.59</v>
      </c>
      <c r="L330" s="403" t="s">
        <v>309</v>
      </c>
      <c r="M330" s="413" t="s">
        <v>899</v>
      </c>
      <c r="N330" s="527"/>
      <c r="O330" s="400"/>
      <c r="P330" s="399"/>
      <c r="Q330" s="400"/>
      <c r="R330" s="407" t="n">
        <f aca="false">+F330+I330-K330-P330-N330</f>
        <v>2542.36</v>
      </c>
      <c r="S330" s="408" t="n">
        <v>0</v>
      </c>
      <c r="T330" s="43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</row>
    <row r="331" customFormat="false" ht="36" hidden="false" customHeight="false" outlineLevel="0" collapsed="false">
      <c r="A331" s="83"/>
      <c r="B331" s="396" t="n">
        <f aca="false">B330+1</f>
        <v>123</v>
      </c>
      <c r="C331" s="397" t="s">
        <v>1118</v>
      </c>
      <c r="D331" s="404"/>
      <c r="E331" s="397" t="s">
        <v>1125</v>
      </c>
      <c r="F331" s="429" t="n">
        <v>4.54747350886464E-013</v>
      </c>
      <c r="G331" s="430" t="n">
        <v>0</v>
      </c>
      <c r="H331" s="463"/>
      <c r="I331" s="430"/>
      <c r="J331" s="399"/>
      <c r="K331" s="400"/>
      <c r="L331" s="403"/>
      <c r="M331" s="404"/>
      <c r="N331" s="399"/>
      <c r="O331" s="400"/>
      <c r="P331" s="399"/>
      <c r="Q331" s="400"/>
      <c r="R331" s="407" t="n">
        <f aca="false">+F331+I331-K331-P331-N331</f>
        <v>4.54747350886464E-013</v>
      </c>
      <c r="S331" s="408" t="n">
        <f aca="false">+G331+H331-J331-Q331</f>
        <v>0</v>
      </c>
      <c r="T331" s="43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</row>
    <row r="332" customFormat="false" ht="36" hidden="false" customHeight="false" outlineLevel="0" collapsed="false">
      <c r="A332" s="83"/>
      <c r="B332" s="396" t="n">
        <f aca="false">B331+1</f>
        <v>124</v>
      </c>
      <c r="C332" s="397" t="s">
        <v>640</v>
      </c>
      <c r="D332" s="404"/>
      <c r="E332" s="397" t="s">
        <v>1126</v>
      </c>
      <c r="F332" s="399" t="n">
        <v>2544.93</v>
      </c>
      <c r="G332" s="400" t="n">
        <v>0</v>
      </c>
      <c r="H332" s="463"/>
      <c r="I332" s="408"/>
      <c r="J332" s="399"/>
      <c r="K332" s="400" t="n">
        <v>848.31</v>
      </c>
      <c r="L332" s="403" t="s">
        <v>113</v>
      </c>
      <c r="M332" s="413" t="s">
        <v>937</v>
      </c>
      <c r="N332" s="399"/>
      <c r="O332" s="400"/>
      <c r="P332" s="399"/>
      <c r="Q332" s="400"/>
      <c r="R332" s="407" t="n">
        <f aca="false">+F332+I332-K332-P332-N332</f>
        <v>1696.62</v>
      </c>
      <c r="S332" s="408" t="n">
        <f aca="false">+G332+H332-J332-Q332</f>
        <v>0</v>
      </c>
      <c r="T332" s="43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</row>
    <row r="333" customFormat="false" ht="36" hidden="false" customHeight="false" outlineLevel="0" collapsed="false">
      <c r="A333" s="83"/>
      <c r="B333" s="396" t="n">
        <f aca="false">B332+1</f>
        <v>125</v>
      </c>
      <c r="C333" s="397" t="s">
        <v>642</v>
      </c>
      <c r="D333" s="404"/>
      <c r="E333" s="397" t="s">
        <v>1127</v>
      </c>
      <c r="F333" s="399" t="n">
        <v>9313.6</v>
      </c>
      <c r="G333" s="400" t="n">
        <v>0</v>
      </c>
      <c r="H333" s="463"/>
      <c r="I333" s="408"/>
      <c r="J333" s="399"/>
      <c r="K333" s="400" t="n">
        <v>931.36</v>
      </c>
      <c r="L333" s="403" t="s">
        <v>897</v>
      </c>
      <c r="M333" s="413" t="s">
        <v>898</v>
      </c>
      <c r="N333" s="399"/>
      <c r="O333" s="400"/>
      <c r="P333" s="399"/>
      <c r="Q333" s="400"/>
      <c r="R333" s="407" t="n">
        <f aca="false">+F333+I333-K333-P333-N333</f>
        <v>8382.24</v>
      </c>
      <c r="S333" s="408" t="n">
        <f aca="false">+G333+H333-J333-Q333</f>
        <v>0</v>
      </c>
      <c r="T333" s="43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</row>
    <row r="334" customFormat="false" ht="36" hidden="false" customHeight="false" outlineLevel="0" collapsed="false">
      <c r="A334" s="83"/>
      <c r="B334" s="396" t="n">
        <f aca="false">B333+1</f>
        <v>126</v>
      </c>
      <c r="C334" s="397" t="s">
        <v>644</v>
      </c>
      <c r="D334" s="404"/>
      <c r="E334" s="397" t="s">
        <v>646</v>
      </c>
      <c r="F334" s="429" t="n">
        <v>0</v>
      </c>
      <c r="G334" s="430" t="n">
        <v>0</v>
      </c>
      <c r="H334" s="463"/>
      <c r="I334" s="430"/>
      <c r="J334" s="399"/>
      <c r="K334" s="400"/>
      <c r="L334" s="403"/>
      <c r="M334" s="413"/>
      <c r="N334" s="399"/>
      <c r="O334" s="400"/>
      <c r="P334" s="399"/>
      <c r="Q334" s="400"/>
      <c r="R334" s="407" t="n">
        <f aca="false">+F334+I334-K334-P334-N334</f>
        <v>0</v>
      </c>
      <c r="S334" s="408" t="n">
        <f aca="false">+G334+H334-J334-Q334</f>
        <v>0</v>
      </c>
      <c r="T334" s="43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</row>
    <row r="335" customFormat="false" ht="36" hidden="false" customHeight="false" outlineLevel="0" collapsed="false">
      <c r="A335" s="83"/>
      <c r="B335" s="396" t="n">
        <f aca="false">B334+1</f>
        <v>127</v>
      </c>
      <c r="C335" s="397" t="s">
        <v>1128</v>
      </c>
      <c r="D335" s="404"/>
      <c r="E335" s="397" t="s">
        <v>646</v>
      </c>
      <c r="F335" s="399" t="n">
        <v>2572.89</v>
      </c>
      <c r="G335" s="400" t="n">
        <v>0</v>
      </c>
      <c r="H335" s="463"/>
      <c r="I335" s="408"/>
      <c r="J335" s="399"/>
      <c r="K335" s="400" t="n">
        <v>857.63</v>
      </c>
      <c r="L335" s="403" t="s">
        <v>21</v>
      </c>
      <c r="M335" s="413" t="s">
        <v>937</v>
      </c>
      <c r="N335" s="399"/>
      <c r="O335" s="400"/>
      <c r="P335" s="399"/>
      <c r="Q335" s="400"/>
      <c r="R335" s="407" t="n">
        <f aca="false">+F335+I335-K335-P335-N335</f>
        <v>1715.26</v>
      </c>
      <c r="S335" s="408" t="n">
        <f aca="false">+G335+H335-J335-Q335</f>
        <v>0</v>
      </c>
      <c r="T335" s="43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</row>
    <row r="336" customFormat="false" ht="36" hidden="false" customHeight="false" outlineLevel="0" collapsed="false">
      <c r="A336" s="83" t="n">
        <f aca="false">8251.67/7</f>
        <v>1178.81</v>
      </c>
      <c r="B336" s="396" t="n">
        <f aca="false">B335+1</f>
        <v>128</v>
      </c>
      <c r="C336" s="397" t="s">
        <v>648</v>
      </c>
      <c r="D336" s="404"/>
      <c r="E336" s="397" t="s">
        <v>1129</v>
      </c>
      <c r="F336" s="399" t="n">
        <v>8290.96</v>
      </c>
      <c r="G336" s="400" t="n">
        <v>0</v>
      </c>
      <c r="H336" s="463"/>
      <c r="I336" s="408"/>
      <c r="J336" s="399"/>
      <c r="K336" s="400"/>
      <c r="L336" s="403"/>
      <c r="M336" s="413"/>
      <c r="N336" s="399"/>
      <c r="O336" s="400"/>
      <c r="P336" s="399"/>
      <c r="Q336" s="400"/>
      <c r="R336" s="407" t="n">
        <f aca="false">+F336+I336-K336-P336-N336</f>
        <v>8290.96</v>
      </c>
      <c r="S336" s="408" t="n">
        <f aca="false">+G336+H336-J336-Q336</f>
        <v>0</v>
      </c>
      <c r="T336" s="43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</row>
    <row r="337" customFormat="false" ht="36" hidden="false" customHeight="false" outlineLevel="0" collapsed="false">
      <c r="A337" s="83"/>
      <c r="B337" s="396" t="n">
        <f aca="false">B336+1</f>
        <v>129</v>
      </c>
      <c r="C337" s="397" t="s">
        <v>1130</v>
      </c>
      <c r="D337" s="514"/>
      <c r="E337" s="510" t="s">
        <v>1131</v>
      </c>
      <c r="F337" s="511" t="n">
        <v>5423.76</v>
      </c>
      <c r="G337" s="495" t="n">
        <v>0</v>
      </c>
      <c r="H337" s="512"/>
      <c r="I337" s="513"/>
      <c r="J337" s="399"/>
      <c r="K337" s="528"/>
      <c r="L337" s="403"/>
      <c r="M337" s="412" t="s">
        <v>907</v>
      </c>
      <c r="N337" s="399"/>
      <c r="O337" s="400"/>
      <c r="P337" s="399" t="n">
        <v>677.97</v>
      </c>
      <c r="Q337" s="400"/>
      <c r="R337" s="407" t="n">
        <f aca="false">+F337+I337-K337-P337-N337</f>
        <v>4745.79</v>
      </c>
      <c r="S337" s="408" t="n">
        <f aca="false">+G337+H337-J337-Q337</f>
        <v>0</v>
      </c>
      <c r="T337" s="43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</row>
    <row r="338" customFormat="false" ht="36" hidden="false" customHeight="false" outlineLevel="0" collapsed="false">
      <c r="A338" s="83"/>
      <c r="B338" s="396" t="n">
        <f aca="false">B337+1</f>
        <v>130</v>
      </c>
      <c r="C338" s="397" t="s">
        <v>1132</v>
      </c>
      <c r="D338" s="514"/>
      <c r="E338" s="510" t="s">
        <v>1133</v>
      </c>
      <c r="F338" s="511" t="n">
        <v>7028.46</v>
      </c>
      <c r="G338" s="495" t="n">
        <v>0</v>
      </c>
      <c r="H338" s="512"/>
      <c r="I338" s="513"/>
      <c r="J338" s="399"/>
      <c r="K338" s="400"/>
      <c r="L338" s="403"/>
      <c r="M338" s="412" t="s">
        <v>907</v>
      </c>
      <c r="N338" s="399"/>
      <c r="O338" s="400"/>
      <c r="P338" s="399" t="n">
        <v>831.36</v>
      </c>
      <c r="Q338" s="400"/>
      <c r="R338" s="407" t="n">
        <f aca="false">+F338+I338-K338-P338-N338</f>
        <v>6197.1</v>
      </c>
      <c r="S338" s="408" t="n">
        <f aca="false">+G338+H338-J338-Q338</f>
        <v>0</v>
      </c>
      <c r="T338" s="43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</row>
    <row r="339" customFormat="false" ht="36" hidden="false" customHeight="false" outlineLevel="0" collapsed="false">
      <c r="A339" s="83" t="n">
        <v>885.59</v>
      </c>
      <c r="B339" s="396" t="n">
        <f aca="false">B338+1</f>
        <v>131</v>
      </c>
      <c r="C339" s="397" t="s">
        <v>1134</v>
      </c>
      <c r="D339" s="404"/>
      <c r="E339" s="397" t="s">
        <v>656</v>
      </c>
      <c r="F339" s="429" t="n">
        <v>487.289999999999</v>
      </c>
      <c r="G339" s="430" t="n">
        <v>0</v>
      </c>
      <c r="H339" s="463"/>
      <c r="I339" s="430"/>
      <c r="J339" s="399"/>
      <c r="K339" s="400" t="n">
        <v>487.29</v>
      </c>
      <c r="L339" s="403" t="s">
        <v>950</v>
      </c>
      <c r="M339" s="413" t="s">
        <v>937</v>
      </c>
      <c r="N339" s="399"/>
      <c r="O339" s="400"/>
      <c r="P339" s="399"/>
      <c r="Q339" s="400"/>
      <c r="R339" s="407" t="n">
        <f aca="false">+F339+I339-K339-P339-N339</f>
        <v>-6.82121026329696E-013</v>
      </c>
      <c r="S339" s="408" t="n">
        <f aca="false">+G339+H339-J339-Q339</f>
        <v>0</v>
      </c>
      <c r="T339" s="43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</row>
    <row r="340" customFormat="false" ht="36" hidden="false" customHeight="false" outlineLevel="0" collapsed="false">
      <c r="A340" s="83"/>
      <c r="B340" s="396" t="n">
        <f aca="false">B339+1</f>
        <v>132</v>
      </c>
      <c r="C340" s="397" t="s">
        <v>1135</v>
      </c>
      <c r="D340" s="404"/>
      <c r="E340" s="529" t="s">
        <v>1136</v>
      </c>
      <c r="F340" s="399" t="n">
        <v>37355.92</v>
      </c>
      <c r="G340" s="400" t="n">
        <v>0</v>
      </c>
      <c r="H340" s="463"/>
      <c r="I340" s="408"/>
      <c r="J340" s="399"/>
      <c r="K340" s="400" t="n">
        <v>4669.49</v>
      </c>
      <c r="L340" s="403" t="s">
        <v>897</v>
      </c>
      <c r="M340" s="413" t="s">
        <v>986</v>
      </c>
      <c r="N340" s="399"/>
      <c r="O340" s="400"/>
      <c r="P340" s="399"/>
      <c r="Q340" s="400"/>
      <c r="R340" s="407" t="n">
        <f aca="false">+F340+I340-K340-P340-N340</f>
        <v>32686.43</v>
      </c>
      <c r="S340" s="408" t="n">
        <f aca="false">+G340+H340-J340-Q340</f>
        <v>0</v>
      </c>
      <c r="T340" s="43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</row>
    <row r="341" customFormat="false" ht="36" hidden="false" customHeight="false" outlineLevel="0" collapsed="false">
      <c r="A341" s="83"/>
      <c r="B341" s="396" t="n">
        <f aca="false">B340+1</f>
        <v>133</v>
      </c>
      <c r="C341" s="427" t="s">
        <v>659</v>
      </c>
      <c r="D341" s="514"/>
      <c r="E341" s="530" t="s">
        <v>660</v>
      </c>
      <c r="F341" s="511" t="n">
        <v>-1220.34000000001</v>
      </c>
      <c r="G341" s="495" t="n">
        <v>0</v>
      </c>
      <c r="H341" s="531"/>
      <c r="I341" s="513"/>
      <c r="J341" s="429"/>
      <c r="K341" s="430"/>
      <c r="L341" s="435"/>
      <c r="M341" s="412" t="s">
        <v>1137</v>
      </c>
      <c r="N341" s="429"/>
      <c r="O341" s="430"/>
      <c r="P341" s="429" t="n">
        <v>2033.9</v>
      </c>
      <c r="Q341" s="430"/>
      <c r="R341" s="407" t="n">
        <f aca="false">+F341+I341-K341-P341-N341</f>
        <v>-3254.24000000001</v>
      </c>
      <c r="S341" s="408" t="n">
        <f aca="false">+G341+H341-J341-Q341</f>
        <v>0</v>
      </c>
      <c r="T341" s="43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</row>
    <row r="342" customFormat="false" ht="36" hidden="false" customHeight="false" outlineLevel="0" collapsed="false">
      <c r="A342" s="83"/>
      <c r="B342" s="396" t="n">
        <f aca="false">B341+1</f>
        <v>134</v>
      </c>
      <c r="C342" s="427" t="s">
        <v>662</v>
      </c>
      <c r="D342" s="404"/>
      <c r="E342" s="427" t="s">
        <v>663</v>
      </c>
      <c r="F342" s="399" t="n">
        <v>6121.66</v>
      </c>
      <c r="G342" s="400" t="n">
        <v>0</v>
      </c>
      <c r="H342" s="532"/>
      <c r="I342" s="408"/>
      <c r="J342" s="429"/>
      <c r="K342" s="430" t="n">
        <v>491.53</v>
      </c>
      <c r="L342" s="435" t="s">
        <v>182</v>
      </c>
      <c r="M342" s="413" t="s">
        <v>1051</v>
      </c>
      <c r="N342" s="429"/>
      <c r="O342" s="430"/>
      <c r="P342" s="429"/>
      <c r="Q342" s="430"/>
      <c r="R342" s="407" t="n">
        <f aca="false">+F342+I342-K342-P342-N342</f>
        <v>5630.13</v>
      </c>
      <c r="S342" s="408" t="n">
        <f aca="false">+G342+H342-J342-Q342</f>
        <v>0</v>
      </c>
      <c r="T342" s="43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</row>
    <row r="343" customFormat="false" ht="36" hidden="false" customHeight="false" outlineLevel="0" collapsed="false">
      <c r="A343" s="83"/>
      <c r="B343" s="396" t="n">
        <f aca="false">B342+1</f>
        <v>135</v>
      </c>
      <c r="C343" s="427" t="s">
        <v>665</v>
      </c>
      <c r="D343" s="514"/>
      <c r="E343" s="530" t="s">
        <v>666</v>
      </c>
      <c r="F343" s="533" t="n">
        <v>2372.88</v>
      </c>
      <c r="G343" s="534" t="n">
        <v>0</v>
      </c>
      <c r="H343" s="531"/>
      <c r="I343" s="513"/>
      <c r="J343" s="429"/>
      <c r="K343" s="430"/>
      <c r="L343" s="403"/>
      <c r="M343" s="412" t="s">
        <v>907</v>
      </c>
      <c r="N343" s="429"/>
      <c r="O343" s="430"/>
      <c r="P343" s="429" t="n">
        <v>296.61</v>
      </c>
      <c r="Q343" s="430"/>
      <c r="R343" s="407" t="n">
        <f aca="false">+F343+I343-K343-P343-N343</f>
        <v>2076.27</v>
      </c>
      <c r="S343" s="408" t="n">
        <f aca="false">+G343+H343-J343-Q343</f>
        <v>0</v>
      </c>
      <c r="T343" s="43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</row>
    <row r="344" s="30" customFormat="true" ht="36" hidden="false" customHeight="false" outlineLevel="0" collapsed="false">
      <c r="A344" s="83"/>
      <c r="B344" s="396" t="n">
        <f aca="false">B343+1</f>
        <v>136</v>
      </c>
      <c r="C344" s="427" t="s">
        <v>1138</v>
      </c>
      <c r="D344" s="404"/>
      <c r="E344" s="427" t="s">
        <v>668</v>
      </c>
      <c r="F344" s="429" t="n">
        <v>2336.43</v>
      </c>
      <c r="G344" s="430" t="n">
        <v>0</v>
      </c>
      <c r="H344" s="463"/>
      <c r="I344" s="408"/>
      <c r="J344" s="399"/>
      <c r="K344" s="400" t="n">
        <v>778.81</v>
      </c>
      <c r="L344" s="403" t="s">
        <v>55</v>
      </c>
      <c r="M344" s="404" t="s">
        <v>1033</v>
      </c>
      <c r="N344" s="399"/>
      <c r="O344" s="400"/>
      <c r="P344" s="399"/>
      <c r="Q344" s="400"/>
      <c r="R344" s="407" t="n">
        <f aca="false">+F344+I344-K344-P344-N344</f>
        <v>1557.62</v>
      </c>
      <c r="S344" s="408" t="n">
        <f aca="false">+G344+H344-J344-Q344</f>
        <v>0</v>
      </c>
      <c r="T344" s="43"/>
      <c r="U344" s="35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</row>
    <row r="345" customFormat="false" ht="33.75" hidden="false" customHeight="true" outlineLevel="0" collapsed="false">
      <c r="A345" s="83" t="n">
        <f aca="false">39322.04/4</f>
        <v>9830.51</v>
      </c>
      <c r="B345" s="475" t="n">
        <f aca="false">B344+1</f>
        <v>137</v>
      </c>
      <c r="C345" s="476" t="s">
        <v>1139</v>
      </c>
      <c r="D345" s="481"/>
      <c r="E345" s="476" t="s">
        <v>670</v>
      </c>
      <c r="F345" s="433" t="n">
        <v>9830.50999999999</v>
      </c>
      <c r="G345" s="434" t="n">
        <v>0</v>
      </c>
      <c r="H345" s="479"/>
      <c r="I345" s="441"/>
      <c r="J345" s="433"/>
      <c r="K345" s="434" t="n">
        <v>9830.51</v>
      </c>
      <c r="L345" s="535" t="s">
        <v>897</v>
      </c>
      <c r="M345" s="536" t="s">
        <v>899</v>
      </c>
      <c r="N345" s="433"/>
      <c r="O345" s="434"/>
      <c r="P345" s="433"/>
      <c r="Q345" s="434"/>
      <c r="R345" s="440" t="n">
        <f aca="false">+F345+I345-K345-P345-N345</f>
        <v>0</v>
      </c>
      <c r="S345" s="441" t="n">
        <f aca="false">+G345+H345-J345-Q345</f>
        <v>0</v>
      </c>
      <c r="T345" s="43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</row>
    <row r="346" customFormat="false" ht="36.75" hidden="false" customHeight="false" outlineLevel="0" collapsed="false">
      <c r="A346" s="83"/>
      <c r="B346" s="456"/>
      <c r="C346" s="217"/>
      <c r="D346" s="218"/>
      <c r="E346" s="102" t="s">
        <v>185</v>
      </c>
      <c r="F346" s="537" t="n">
        <f aca="false">SUM(F286:F345)</f>
        <v>346620.82</v>
      </c>
      <c r="G346" s="537" t="n">
        <f aca="false">SUM(G286:G345)</f>
        <v>216.96</v>
      </c>
      <c r="H346" s="452" t="n">
        <f aca="false">SUM(H286:H345)</f>
        <v>216.96</v>
      </c>
      <c r="I346" s="523" t="n">
        <f aca="false">SUM(I286:I345)</f>
        <v>0</v>
      </c>
      <c r="J346" s="452" t="n">
        <f aca="false">SUM(J286:J345)</f>
        <v>0</v>
      </c>
      <c r="K346" s="447" t="n">
        <f aca="false">SUM(K286:K345)</f>
        <v>41478.87</v>
      </c>
      <c r="L346" s="220"/>
      <c r="M346" s="220"/>
      <c r="N346" s="452" t="n">
        <f aca="false">SUM(N286:N345)</f>
        <v>0</v>
      </c>
      <c r="O346" s="447" t="n">
        <f aca="false">SUM(O286:O345)</f>
        <v>0</v>
      </c>
      <c r="P346" s="452" t="n">
        <f aca="false">SUM(P286:P345)</f>
        <v>8030.53</v>
      </c>
      <c r="Q346" s="447" t="n">
        <f aca="false">SUM(Q286:Q345)</f>
        <v>0</v>
      </c>
      <c r="R346" s="452" t="e">
        <f aca="false">SUM(R286:R345)</f>
        <v>#REF!</v>
      </c>
      <c r="S346" s="447" t="n">
        <f aca="false">SUM(S286:S345)</f>
        <v>433.92</v>
      </c>
      <c r="T346" s="43"/>
      <c r="U346" s="199" t="n">
        <f aca="false">K346-U268</f>
        <v>3057.76</v>
      </c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</row>
    <row r="347" customFormat="false" ht="36" hidden="false" customHeight="false" outlineLevel="0" collapsed="false">
      <c r="A347" s="83"/>
      <c r="B347" s="456"/>
      <c r="C347" s="217"/>
      <c r="D347" s="218"/>
      <c r="E347" s="217"/>
      <c r="F347" s="217"/>
      <c r="G347" s="217"/>
      <c r="H347" s="217"/>
      <c r="I347" s="504"/>
      <c r="J347" s="217"/>
      <c r="K347" s="217"/>
      <c r="L347" s="456"/>
      <c r="M347" s="217"/>
      <c r="N347" s="217"/>
      <c r="O347" s="457"/>
      <c r="P347" s="457"/>
      <c r="Q347" s="217"/>
      <c r="R347" s="504" t="n">
        <f aca="false">F346+I346-K346-P346</f>
        <v>297111.42</v>
      </c>
      <c r="S347" s="217"/>
      <c r="T347" s="43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</row>
    <row r="348" s="30" customFormat="true" ht="36.75" hidden="false" customHeight="false" outlineLevel="0" collapsed="false">
      <c r="A348" s="83"/>
      <c r="B348" s="367"/>
      <c r="C348" s="454" t="s">
        <v>1140</v>
      </c>
      <c r="D348" s="218"/>
      <c r="E348" s="217"/>
      <c r="F348" s="217"/>
      <c r="G348" s="217"/>
      <c r="H348" s="217"/>
      <c r="I348" s="217"/>
      <c r="J348" s="217"/>
      <c r="K348" s="217"/>
      <c r="L348" s="456"/>
      <c r="M348" s="217"/>
      <c r="N348" s="217"/>
      <c r="O348" s="457"/>
      <c r="P348" s="457"/>
      <c r="Q348" s="217"/>
      <c r="R348" s="458" t="str">
        <f aca="false">+C348</f>
        <v>EX NUEVO MILENIO</v>
      </c>
      <c r="S348" s="458"/>
      <c r="T348" s="90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83"/>
      <c r="AQ348" s="83"/>
      <c r="AR348" s="83"/>
      <c r="AS348" s="83"/>
    </row>
    <row r="349" s="30" customFormat="true" ht="36.75" hidden="false" customHeight="true" outlineLevel="0" collapsed="false">
      <c r="A349" s="83"/>
      <c r="B349" s="367"/>
      <c r="C349" s="459" t="s">
        <v>3</v>
      </c>
      <c r="D349" s="460"/>
      <c r="E349" s="461"/>
      <c r="F349" s="461"/>
      <c r="G349" s="461"/>
      <c r="H349" s="461"/>
      <c r="I349" s="461"/>
      <c r="J349" s="461"/>
      <c r="K349" s="461"/>
      <c r="L349" s="367"/>
      <c r="M349" s="461"/>
      <c r="N349" s="93"/>
      <c r="O349" s="93"/>
      <c r="P349" s="94" t="s">
        <v>891</v>
      </c>
      <c r="Q349" s="94"/>
      <c r="R349" s="461"/>
      <c r="S349" s="461"/>
      <c r="T349" s="90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3"/>
    </row>
    <row r="350" customFormat="false" ht="36.75" hidden="false" customHeight="false" outlineLevel="0" collapsed="false">
      <c r="A350" s="83"/>
      <c r="B350" s="96" t="s">
        <v>5</v>
      </c>
      <c r="C350" s="96" t="s">
        <v>6</v>
      </c>
      <c r="D350" s="97"/>
      <c r="E350" s="96" t="s">
        <v>7</v>
      </c>
      <c r="F350" s="96" t="str">
        <f aca="false">F6</f>
        <v>SALDO ABRIL 2018</v>
      </c>
      <c r="G350" s="96"/>
      <c r="H350" s="96" t="s">
        <v>9</v>
      </c>
      <c r="I350" s="96"/>
      <c r="J350" s="96" t="s">
        <v>10</v>
      </c>
      <c r="K350" s="96"/>
      <c r="L350" s="96"/>
      <c r="M350" s="96"/>
      <c r="N350" s="93"/>
      <c r="O350" s="93"/>
      <c r="P350" s="94"/>
      <c r="Q350" s="94"/>
      <c r="R350" s="96" t="str">
        <f aca="false">R6</f>
        <v>SALDO MAYO 2018</v>
      </c>
      <c r="S350" s="96"/>
      <c r="T350" s="43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</row>
    <row r="351" customFormat="false" ht="36.75" hidden="false" customHeight="false" outlineLevel="0" collapsed="false">
      <c r="A351" s="83"/>
      <c r="B351" s="96"/>
      <c r="C351" s="96"/>
      <c r="D351" s="97"/>
      <c r="E351" s="96"/>
      <c r="F351" s="103" t="s">
        <v>12</v>
      </c>
      <c r="G351" s="104" t="s">
        <v>13</v>
      </c>
      <c r="H351" s="105" t="s">
        <v>13</v>
      </c>
      <c r="I351" s="106" t="s">
        <v>12</v>
      </c>
      <c r="J351" s="103" t="s">
        <v>13</v>
      </c>
      <c r="K351" s="378" t="s">
        <v>12</v>
      </c>
      <c r="L351" s="96" t="s">
        <v>894</v>
      </c>
      <c r="M351" s="96" t="s">
        <v>15</v>
      </c>
      <c r="N351" s="108" t="s">
        <v>16</v>
      </c>
      <c r="O351" s="109" t="s">
        <v>13</v>
      </c>
      <c r="P351" s="110" t="s">
        <v>12</v>
      </c>
      <c r="Q351" s="104" t="s">
        <v>13</v>
      </c>
      <c r="R351" s="96" t="s">
        <v>12</v>
      </c>
      <c r="S351" s="111" t="s">
        <v>13</v>
      </c>
      <c r="T351" s="43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</row>
    <row r="352" customFormat="false" ht="36" hidden="false" customHeight="false" outlineLevel="0" collapsed="false">
      <c r="A352" s="83"/>
      <c r="B352" s="379" t="n">
        <f aca="false">B351+1</f>
        <v>1</v>
      </c>
      <c r="C352" s="397"/>
      <c r="D352" s="538"/>
      <c r="E352" s="397"/>
      <c r="F352" s="399" t="n">
        <v>0</v>
      </c>
      <c r="G352" s="400" t="n">
        <v>0</v>
      </c>
      <c r="H352" s="539"/>
      <c r="I352" s="395"/>
      <c r="J352" s="386"/>
      <c r="K352" s="387"/>
      <c r="L352" s="540"/>
      <c r="M352" s="404"/>
      <c r="N352" s="386"/>
      <c r="O352" s="541"/>
      <c r="P352" s="399"/>
      <c r="Q352" s="400"/>
      <c r="R352" s="407" t="n">
        <f aca="false">+F352+I352-K352-P352-N352</f>
        <v>0</v>
      </c>
      <c r="S352" s="395" t="n">
        <f aca="false">+G352+H352-J352-Q352</f>
        <v>0</v>
      </c>
      <c r="T352" s="43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</row>
    <row r="353" customFormat="false" ht="36" hidden="false" customHeight="false" outlineLevel="0" collapsed="false">
      <c r="A353" s="83"/>
      <c r="B353" s="396" t="n">
        <f aca="false">B352+1</f>
        <v>2</v>
      </c>
      <c r="C353" s="397" t="s">
        <v>1141</v>
      </c>
      <c r="D353" s="542"/>
      <c r="E353" s="397" t="s">
        <v>673</v>
      </c>
      <c r="F353" s="399" t="n">
        <v>1559.36</v>
      </c>
      <c r="G353" s="400" t="n">
        <v>0</v>
      </c>
      <c r="H353" s="463"/>
      <c r="I353" s="513"/>
      <c r="J353" s="399"/>
      <c r="K353" s="400"/>
      <c r="L353" s="403"/>
      <c r="M353" s="412" t="s">
        <v>907</v>
      </c>
      <c r="N353" s="399"/>
      <c r="O353" s="543"/>
      <c r="P353" s="399" t="n">
        <v>194.92</v>
      </c>
      <c r="Q353" s="400"/>
      <c r="R353" s="407" t="n">
        <f aca="false">+F353+I353-K353-P353-N353</f>
        <v>1364.44</v>
      </c>
      <c r="S353" s="408" t="n">
        <f aca="false">+G353+H353-J353-Q353</f>
        <v>0</v>
      </c>
      <c r="T353" s="43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</row>
    <row r="354" customFormat="false" ht="36" hidden="false" customHeight="false" outlineLevel="0" collapsed="false">
      <c r="A354" s="83"/>
      <c r="B354" s="396" t="n">
        <f aca="false">B353+1</f>
        <v>3</v>
      </c>
      <c r="C354" s="397" t="s">
        <v>674</v>
      </c>
      <c r="D354" s="542"/>
      <c r="E354" s="397" t="s">
        <v>675</v>
      </c>
      <c r="F354" s="399" t="n">
        <v>1762.72</v>
      </c>
      <c r="G354" s="400" t="n">
        <v>0</v>
      </c>
      <c r="H354" s="463"/>
      <c r="I354" s="513"/>
      <c r="J354" s="399"/>
      <c r="K354" s="400"/>
      <c r="L354" s="403"/>
      <c r="M354" s="412" t="s">
        <v>907</v>
      </c>
      <c r="N354" s="399"/>
      <c r="O354" s="543"/>
      <c r="P354" s="399" t="n">
        <v>220.34</v>
      </c>
      <c r="Q354" s="400"/>
      <c r="R354" s="407" t="n">
        <f aca="false">+F354+I354-K354-P354-N354</f>
        <v>1542.38</v>
      </c>
      <c r="S354" s="408" t="n">
        <f aca="false">+G354+H354-J354-Q354</f>
        <v>0</v>
      </c>
      <c r="T354" s="43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</row>
    <row r="355" customFormat="false" ht="36" hidden="false" customHeight="false" outlineLevel="0" collapsed="false">
      <c r="A355" s="83"/>
      <c r="B355" s="396" t="n">
        <f aca="false">B354+1</f>
        <v>4</v>
      </c>
      <c r="C355" s="397" t="s">
        <v>1142</v>
      </c>
      <c r="D355" s="544"/>
      <c r="E355" s="397" t="s">
        <v>678</v>
      </c>
      <c r="F355" s="399" t="n">
        <v>2237.28</v>
      </c>
      <c r="G355" s="400" t="n">
        <v>0</v>
      </c>
      <c r="H355" s="463"/>
      <c r="I355" s="513"/>
      <c r="J355" s="399"/>
      <c r="K355" s="400"/>
      <c r="L355" s="403"/>
      <c r="M355" s="412" t="s">
        <v>907</v>
      </c>
      <c r="N355" s="399"/>
      <c r="O355" s="543"/>
      <c r="P355" s="399" t="n">
        <v>279.66</v>
      </c>
      <c r="Q355" s="400"/>
      <c r="R355" s="407" t="n">
        <f aca="false">+F355+I355-K355-P355-N355</f>
        <v>1957.62</v>
      </c>
      <c r="S355" s="408" t="n">
        <f aca="false">+G355+H355-J355-Q355</f>
        <v>0</v>
      </c>
      <c r="T355" s="43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</row>
    <row r="356" customFormat="false" ht="36" hidden="false" customHeight="false" outlineLevel="0" collapsed="false">
      <c r="A356" s="83"/>
      <c r="B356" s="396" t="n">
        <f aca="false">B355+1</f>
        <v>5</v>
      </c>
      <c r="C356" s="397" t="s">
        <v>1143</v>
      </c>
      <c r="D356" s="542"/>
      <c r="E356" s="397" t="s">
        <v>680</v>
      </c>
      <c r="F356" s="399" t="n">
        <v>3813.60999999999</v>
      </c>
      <c r="G356" s="400" t="n">
        <v>0</v>
      </c>
      <c r="H356" s="463"/>
      <c r="I356" s="513"/>
      <c r="J356" s="399"/>
      <c r="K356" s="400"/>
      <c r="L356" s="403"/>
      <c r="M356" s="412" t="s">
        <v>907</v>
      </c>
      <c r="N356" s="399"/>
      <c r="O356" s="543"/>
      <c r="P356" s="399" t="n">
        <v>508.47</v>
      </c>
      <c r="Q356" s="400"/>
      <c r="R356" s="407" t="n">
        <f aca="false">+F356+I356-K356-P356-N356</f>
        <v>3305.13999999999</v>
      </c>
      <c r="S356" s="408" t="n">
        <f aca="false">+G356+H356-J356-Q356</f>
        <v>0</v>
      </c>
      <c r="T356" s="43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</row>
    <row r="357" customFormat="false" ht="36" hidden="false" customHeight="false" outlineLevel="0" collapsed="false">
      <c r="A357" s="83"/>
      <c r="B357" s="396" t="n">
        <f aca="false">B356+1</f>
        <v>6</v>
      </c>
      <c r="C357" s="397" t="s">
        <v>1144</v>
      </c>
      <c r="D357" s="542"/>
      <c r="E357" s="397" t="s">
        <v>683</v>
      </c>
      <c r="F357" s="399" t="n">
        <v>2169.52</v>
      </c>
      <c r="G357" s="400" t="n">
        <v>0</v>
      </c>
      <c r="H357" s="463"/>
      <c r="I357" s="513"/>
      <c r="J357" s="399"/>
      <c r="K357" s="400"/>
      <c r="L357" s="403"/>
      <c r="M357" s="412" t="s">
        <v>907</v>
      </c>
      <c r="N357" s="399"/>
      <c r="O357" s="543"/>
      <c r="P357" s="399" t="n">
        <v>271.19</v>
      </c>
      <c r="Q357" s="400"/>
      <c r="R357" s="407" t="n">
        <f aca="false">+F357+I357-K357-P357-N357</f>
        <v>1898.33</v>
      </c>
      <c r="S357" s="408" t="n">
        <f aca="false">+G357+H357-J357-Q357</f>
        <v>0</v>
      </c>
      <c r="T357" s="43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</row>
    <row r="358" customFormat="false" ht="36" hidden="false" customHeight="false" outlineLevel="0" collapsed="false">
      <c r="A358" s="83"/>
      <c r="B358" s="396" t="n">
        <f aca="false">B357+1</f>
        <v>7</v>
      </c>
      <c r="C358" s="397" t="s">
        <v>1145</v>
      </c>
      <c r="D358" s="545"/>
      <c r="E358" s="427" t="s">
        <v>685</v>
      </c>
      <c r="F358" s="429" t="n">
        <v>451.980000000001</v>
      </c>
      <c r="G358" s="430" t="n">
        <v>0</v>
      </c>
      <c r="H358" s="532"/>
      <c r="I358" s="546"/>
      <c r="J358" s="429"/>
      <c r="K358" s="430"/>
      <c r="L358" s="435"/>
      <c r="M358" s="412" t="s">
        <v>907</v>
      </c>
      <c r="N358" s="532"/>
      <c r="O358" s="430"/>
      <c r="P358" s="429" t="n">
        <v>423.73</v>
      </c>
      <c r="Q358" s="430"/>
      <c r="R358" s="407" t="n">
        <f aca="false">+F358+I358-K358-P358-N358</f>
        <v>28.2500000000009</v>
      </c>
      <c r="S358" s="547" t="n">
        <f aca="false">+G358+H358-J358-Q358</f>
        <v>0</v>
      </c>
      <c r="T358" s="43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</row>
    <row r="359" customFormat="false" ht="36" hidden="false" customHeight="false" outlineLevel="0" collapsed="false">
      <c r="A359" s="83"/>
      <c r="B359" s="396" t="n">
        <f aca="false">B358+1</f>
        <v>8</v>
      </c>
      <c r="C359" s="397" t="s">
        <v>1146</v>
      </c>
      <c r="D359" s="548"/>
      <c r="E359" s="397" t="s">
        <v>1147</v>
      </c>
      <c r="F359" s="399" t="n">
        <v>50.85</v>
      </c>
      <c r="G359" s="400" t="n">
        <v>0</v>
      </c>
      <c r="H359" s="463"/>
      <c r="I359" s="400"/>
      <c r="J359" s="399"/>
      <c r="K359" s="400" t="n">
        <v>50.85</v>
      </c>
      <c r="L359" s="403" t="s">
        <v>85</v>
      </c>
      <c r="M359" s="413" t="s">
        <v>937</v>
      </c>
      <c r="N359" s="399"/>
      <c r="O359" s="543"/>
      <c r="P359" s="399"/>
      <c r="Q359" s="400"/>
      <c r="R359" s="407" t="n">
        <f aca="false">+F359+I359-K359-P359-N359</f>
        <v>0</v>
      </c>
      <c r="S359" s="408" t="n">
        <f aca="false">+G359+H359-J359-Q359</f>
        <v>0</v>
      </c>
      <c r="T359" s="43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</row>
    <row r="360" customFormat="false" ht="36.75" hidden="false" customHeight="false" outlineLevel="0" collapsed="false">
      <c r="A360" s="83"/>
      <c r="B360" s="475" t="n">
        <f aca="false">B359+1</f>
        <v>9</v>
      </c>
      <c r="C360" s="476" t="s">
        <v>689</v>
      </c>
      <c r="D360" s="549"/>
      <c r="E360" s="550" t="s">
        <v>691</v>
      </c>
      <c r="F360" s="551" t="n">
        <v>0</v>
      </c>
      <c r="G360" s="434" t="n">
        <v>0</v>
      </c>
      <c r="H360" s="433"/>
      <c r="I360" s="434"/>
      <c r="J360" s="552"/>
      <c r="K360" s="434"/>
      <c r="L360" s="535"/>
      <c r="M360" s="536"/>
      <c r="N360" s="433"/>
      <c r="O360" s="553"/>
      <c r="P360" s="433"/>
      <c r="Q360" s="434"/>
      <c r="R360" s="440" t="n">
        <f aca="false">+F360+I360-K360-P360-N360</f>
        <v>0</v>
      </c>
      <c r="S360" s="441" t="n">
        <f aca="false">+G360+H360-J360-Q360</f>
        <v>0</v>
      </c>
      <c r="T360" s="43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</row>
    <row r="361" customFormat="false" ht="36.75" hidden="false" customHeight="false" outlineLevel="0" collapsed="false">
      <c r="A361" s="83"/>
      <c r="B361" s="456"/>
      <c r="C361" s="217"/>
      <c r="D361" s="554"/>
      <c r="E361" s="376" t="s">
        <v>693</v>
      </c>
      <c r="F361" s="452" t="n">
        <f aca="false">SUM(F352:F360)</f>
        <v>12045.32</v>
      </c>
      <c r="G361" s="447" t="n">
        <f aca="false">SUM(G352:G360)</f>
        <v>0</v>
      </c>
      <c r="H361" s="452" t="n">
        <f aca="false">SUM(H352:H360)</f>
        <v>0</v>
      </c>
      <c r="I361" s="447" t="n">
        <f aca="false">SUM(I352:I360)</f>
        <v>0</v>
      </c>
      <c r="J361" s="452" t="n">
        <f aca="false">SUM(J352:J360)</f>
        <v>0</v>
      </c>
      <c r="K361" s="447" t="n">
        <f aca="false">SUM(K352:K360)</f>
        <v>50.85</v>
      </c>
      <c r="L361" s="555"/>
      <c r="M361" s="556"/>
      <c r="N361" s="452" t="n">
        <f aca="false">SUM(N352:N360)</f>
        <v>0</v>
      </c>
      <c r="O361" s="447" t="n">
        <f aca="false">SUM(O352:O360)</f>
        <v>0</v>
      </c>
      <c r="P361" s="452" t="n">
        <f aca="false">SUM(P352:P360)</f>
        <v>1898.31</v>
      </c>
      <c r="Q361" s="447" t="n">
        <f aca="false">SUM(Q352:Q360)</f>
        <v>0</v>
      </c>
      <c r="R361" s="452" t="n">
        <f aca="false">SUM(R352:R360)</f>
        <v>10096.16</v>
      </c>
      <c r="S361" s="447" t="n">
        <f aca="false">SUM(S352:S360)</f>
        <v>0</v>
      </c>
      <c r="T361" s="43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</row>
    <row r="362" customFormat="false" ht="36.75" hidden="false" customHeight="true" outlineLevel="0" collapsed="false">
      <c r="A362" s="83"/>
      <c r="B362" s="456"/>
      <c r="C362" s="217"/>
      <c r="D362" s="218"/>
      <c r="E362" s="217"/>
      <c r="F362" s="217"/>
      <c r="G362" s="217"/>
      <c r="H362" s="217"/>
      <c r="I362" s="217"/>
      <c r="J362" s="217"/>
      <c r="K362" s="217"/>
      <c r="L362" s="456"/>
      <c r="M362" s="217"/>
      <c r="N362" s="217"/>
      <c r="O362" s="457"/>
      <c r="P362" s="457"/>
      <c r="Q362" s="217"/>
      <c r="R362" s="217"/>
      <c r="S362" s="217"/>
      <c r="T362" s="43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</row>
    <row r="363" s="30" customFormat="true" ht="36.75" hidden="false" customHeight="false" outlineLevel="0" collapsed="false">
      <c r="A363" s="83"/>
      <c r="B363" s="367"/>
      <c r="C363" s="454" t="s">
        <v>694</v>
      </c>
      <c r="D363" s="218"/>
      <c r="E363" s="217"/>
      <c r="F363" s="217"/>
      <c r="G363" s="217"/>
      <c r="H363" s="217"/>
      <c r="I363" s="217"/>
      <c r="J363" s="217"/>
      <c r="K363" s="217"/>
      <c r="L363" s="456"/>
      <c r="M363" s="217"/>
      <c r="N363" s="217"/>
      <c r="O363" s="457"/>
      <c r="P363" s="457"/>
      <c r="Q363" s="217"/>
      <c r="R363" s="217"/>
      <c r="S363" s="505" t="str">
        <f aca="false">C363</f>
        <v>VARIOS</v>
      </c>
      <c r="T363" s="90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  <c r="AP363" s="83"/>
      <c r="AQ363" s="83"/>
      <c r="AR363" s="83"/>
      <c r="AS363" s="83"/>
    </row>
    <row r="364" s="30" customFormat="true" ht="36.75" hidden="false" customHeight="true" outlineLevel="0" collapsed="false">
      <c r="A364" s="83"/>
      <c r="B364" s="367"/>
      <c r="C364" s="459" t="s">
        <v>3</v>
      </c>
      <c r="D364" s="460"/>
      <c r="E364" s="461"/>
      <c r="F364" s="461"/>
      <c r="G364" s="461"/>
      <c r="H364" s="461"/>
      <c r="I364" s="461"/>
      <c r="J364" s="461"/>
      <c r="K364" s="461"/>
      <c r="L364" s="367"/>
      <c r="M364" s="461"/>
      <c r="N364" s="93"/>
      <c r="O364" s="93"/>
      <c r="P364" s="94" t="s">
        <v>891</v>
      </c>
      <c r="Q364" s="94"/>
      <c r="R364" s="461"/>
      <c r="S364" s="461"/>
      <c r="T364" s="90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</row>
    <row r="365" customFormat="false" ht="36.75" hidden="false" customHeight="false" outlineLevel="0" collapsed="false">
      <c r="A365" s="83"/>
      <c r="B365" s="96" t="s">
        <v>5</v>
      </c>
      <c r="C365" s="96" t="s">
        <v>6</v>
      </c>
      <c r="D365" s="97"/>
      <c r="E365" s="96" t="s">
        <v>7</v>
      </c>
      <c r="F365" s="96" t="str">
        <f aca="false">F6</f>
        <v>SALDO ABRIL 2018</v>
      </c>
      <c r="G365" s="96"/>
      <c r="H365" s="96" t="s">
        <v>9</v>
      </c>
      <c r="I365" s="96"/>
      <c r="J365" s="96" t="s">
        <v>10</v>
      </c>
      <c r="K365" s="96"/>
      <c r="L365" s="96"/>
      <c r="M365" s="96"/>
      <c r="N365" s="93"/>
      <c r="O365" s="93"/>
      <c r="P365" s="94"/>
      <c r="Q365" s="94"/>
      <c r="R365" s="96" t="str">
        <f aca="false">R6</f>
        <v>SALDO MAYO 2018</v>
      </c>
      <c r="S365" s="96"/>
      <c r="T365" s="43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</row>
    <row r="366" customFormat="false" ht="36.75" hidden="false" customHeight="false" outlineLevel="0" collapsed="false">
      <c r="A366" s="83"/>
      <c r="B366" s="96"/>
      <c r="C366" s="96"/>
      <c r="D366" s="97"/>
      <c r="E366" s="96"/>
      <c r="F366" s="103" t="s">
        <v>12</v>
      </c>
      <c r="G366" s="104" t="s">
        <v>13</v>
      </c>
      <c r="H366" s="105" t="s">
        <v>13</v>
      </c>
      <c r="I366" s="106" t="s">
        <v>12</v>
      </c>
      <c r="J366" s="103" t="s">
        <v>13</v>
      </c>
      <c r="K366" s="378" t="s">
        <v>12</v>
      </c>
      <c r="L366" s="374" t="s">
        <v>894</v>
      </c>
      <c r="M366" s="96" t="s">
        <v>15</v>
      </c>
      <c r="N366" s="108" t="s">
        <v>16</v>
      </c>
      <c r="O366" s="109" t="s">
        <v>13</v>
      </c>
      <c r="P366" s="110" t="s">
        <v>12</v>
      </c>
      <c r="Q366" s="104" t="s">
        <v>13</v>
      </c>
      <c r="R366" s="374" t="s">
        <v>12</v>
      </c>
      <c r="S366" s="104" t="s">
        <v>13</v>
      </c>
      <c r="T366" s="43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</row>
    <row r="367" s="56" customFormat="true" ht="36" hidden="false" customHeight="false" outlineLevel="0" collapsed="false">
      <c r="A367" s="207" t="n">
        <v>169.49</v>
      </c>
      <c r="B367" s="379" t="n">
        <f aca="false">B366+1</f>
        <v>1</v>
      </c>
      <c r="C367" s="397" t="s">
        <v>695</v>
      </c>
      <c r="D367" s="404"/>
      <c r="E367" s="398" t="s">
        <v>696</v>
      </c>
      <c r="F367" s="399" t="n">
        <v>2481.49</v>
      </c>
      <c r="G367" s="400" t="n">
        <v>0</v>
      </c>
      <c r="H367" s="557"/>
      <c r="I367" s="558"/>
      <c r="J367" s="399"/>
      <c r="K367" s="400" t="n">
        <v>451.18</v>
      </c>
      <c r="L367" s="403" t="s">
        <v>55</v>
      </c>
      <c r="M367" s="404" t="s">
        <v>1148</v>
      </c>
      <c r="N367" s="401"/>
      <c r="O367" s="400"/>
      <c r="P367" s="399"/>
      <c r="Q367" s="400"/>
      <c r="R367" s="407" t="n">
        <f aca="false">+F367+I367-K367-P367-N367</f>
        <v>2030.31</v>
      </c>
      <c r="S367" s="408" t="n">
        <f aca="false">+G367+H367-J367-Q367</f>
        <v>0</v>
      </c>
      <c r="T367" s="57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</row>
    <row r="368" customFormat="false" ht="36" hidden="false" customHeight="false" outlineLevel="0" collapsed="false">
      <c r="A368" s="83"/>
      <c r="B368" s="396" t="n">
        <f aca="false">B367+1</f>
        <v>2</v>
      </c>
      <c r="C368" s="397" t="s">
        <v>699</v>
      </c>
      <c r="D368" s="465"/>
      <c r="E368" s="217" t="s">
        <v>700</v>
      </c>
      <c r="F368" s="399" t="n">
        <v>1917.81</v>
      </c>
      <c r="G368" s="400" t="n">
        <v>0</v>
      </c>
      <c r="H368" s="557"/>
      <c r="I368" s="558"/>
      <c r="J368" s="399"/>
      <c r="K368" s="400" t="n">
        <v>191.78</v>
      </c>
      <c r="L368" s="403" t="s">
        <v>55</v>
      </c>
      <c r="M368" s="404" t="s">
        <v>898</v>
      </c>
      <c r="N368" s="401"/>
      <c r="O368" s="400"/>
      <c r="P368" s="399"/>
      <c r="Q368" s="400"/>
      <c r="R368" s="407" t="n">
        <f aca="false">+F368+I368-K368-P368-N368</f>
        <v>1726.03</v>
      </c>
      <c r="S368" s="408" t="n">
        <f aca="false">+G368+H368-J368-Q368</f>
        <v>0</v>
      </c>
      <c r="T368" s="43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</row>
    <row r="369" customFormat="false" ht="36" hidden="false" customHeight="false" outlineLevel="0" collapsed="false">
      <c r="A369" s="83"/>
      <c r="B369" s="396" t="n">
        <f aca="false">B368+1</f>
        <v>3</v>
      </c>
      <c r="C369" s="397" t="s">
        <v>1149</v>
      </c>
      <c r="D369" s="404"/>
      <c r="E369" s="397" t="s">
        <v>703</v>
      </c>
      <c r="F369" s="399" t="n">
        <v>-1169.48</v>
      </c>
      <c r="G369" s="400" t="n">
        <v>0</v>
      </c>
      <c r="H369" s="557"/>
      <c r="I369" s="558"/>
      <c r="J369" s="399"/>
      <c r="K369" s="400"/>
      <c r="L369" s="403"/>
      <c r="M369" s="404"/>
      <c r="N369" s="401"/>
      <c r="O369" s="400"/>
      <c r="P369" s="399"/>
      <c r="Q369" s="400"/>
      <c r="R369" s="407" t="n">
        <f aca="false">+F369+I369-K369-P369-N369</f>
        <v>-1169.48</v>
      </c>
      <c r="S369" s="408" t="n">
        <f aca="false">+G369+H369-J369-Q369</f>
        <v>0</v>
      </c>
      <c r="T369" s="43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</row>
    <row r="370" customFormat="false" ht="36" hidden="false" customHeight="false" outlineLevel="0" collapsed="false">
      <c r="A370" s="83" t="n">
        <v>99.15</v>
      </c>
      <c r="B370" s="396" t="n">
        <f aca="false">B369+1</f>
        <v>4</v>
      </c>
      <c r="C370" s="509" t="s">
        <v>1150</v>
      </c>
      <c r="D370" s="465"/>
      <c r="E370" s="397" t="s">
        <v>706</v>
      </c>
      <c r="F370" s="399" t="n">
        <v>874.56</v>
      </c>
      <c r="G370" s="400" t="n">
        <v>0</v>
      </c>
      <c r="H370" s="557"/>
      <c r="I370" s="558"/>
      <c r="J370" s="399"/>
      <c r="K370" s="400"/>
      <c r="L370" s="403"/>
      <c r="M370" s="404"/>
      <c r="N370" s="401"/>
      <c r="O370" s="400"/>
      <c r="P370" s="399"/>
      <c r="Q370" s="400"/>
      <c r="R370" s="407" t="n">
        <f aca="false">+F370+I370-K370-P370-N370</f>
        <v>874.56</v>
      </c>
      <c r="S370" s="408" t="n">
        <f aca="false">+G370+H370-J370-Q370</f>
        <v>0</v>
      </c>
      <c r="T370" s="43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</row>
    <row r="371" customFormat="false" ht="36" hidden="false" customHeight="false" outlineLevel="0" collapsed="false">
      <c r="A371" s="83"/>
      <c r="B371" s="396" t="n">
        <f aca="false">B370+1</f>
        <v>5</v>
      </c>
      <c r="C371" s="397" t="s">
        <v>707</v>
      </c>
      <c r="D371" s="465"/>
      <c r="E371" s="397" t="s">
        <v>708</v>
      </c>
      <c r="F371" s="399" t="n">
        <v>1957.6</v>
      </c>
      <c r="G371" s="400" t="n">
        <v>0</v>
      </c>
      <c r="H371" s="557"/>
      <c r="I371" s="558"/>
      <c r="J371" s="399"/>
      <c r="K371" s="400"/>
      <c r="L371" s="403"/>
      <c r="M371" s="413"/>
      <c r="N371" s="401"/>
      <c r="O371" s="400"/>
      <c r="P371" s="399"/>
      <c r="Q371" s="400"/>
      <c r="R371" s="407" t="n">
        <f aca="false">+F371+I371-K371-P371-N371</f>
        <v>1957.6</v>
      </c>
      <c r="S371" s="408" t="n">
        <f aca="false">+G371+H371-J371-Q371</f>
        <v>0</v>
      </c>
      <c r="T371" s="43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</row>
    <row r="372" customFormat="false" ht="36" hidden="false" customHeight="false" outlineLevel="0" collapsed="false">
      <c r="A372" s="83"/>
      <c r="B372" s="396" t="n">
        <f aca="false">B371+1</f>
        <v>6</v>
      </c>
      <c r="C372" s="397" t="s">
        <v>709</v>
      </c>
      <c r="D372" s="465"/>
      <c r="E372" s="397" t="s">
        <v>710</v>
      </c>
      <c r="F372" s="399" t="n">
        <v>1067.79</v>
      </c>
      <c r="G372" s="400" t="n">
        <v>0</v>
      </c>
      <c r="H372" s="557"/>
      <c r="I372" s="558"/>
      <c r="J372" s="399"/>
      <c r="K372" s="400" t="n">
        <v>355.93</v>
      </c>
      <c r="L372" s="403" t="s">
        <v>85</v>
      </c>
      <c r="M372" s="404" t="s">
        <v>937</v>
      </c>
      <c r="N372" s="401"/>
      <c r="O372" s="400"/>
      <c r="P372" s="399"/>
      <c r="Q372" s="400"/>
      <c r="R372" s="407" t="n">
        <f aca="false">+F372+I372-K372-P372-N372</f>
        <v>711.86</v>
      </c>
      <c r="S372" s="408" t="n">
        <f aca="false">+G372+H372-J372-Q372</f>
        <v>0</v>
      </c>
      <c r="T372" s="43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</row>
    <row r="373" customFormat="false" ht="36" hidden="false" customHeight="false" outlineLevel="0" collapsed="false">
      <c r="A373" s="83"/>
      <c r="B373" s="396" t="n">
        <f aca="false">B372+1</f>
        <v>7</v>
      </c>
      <c r="C373" s="397" t="s">
        <v>711</v>
      </c>
      <c r="D373" s="468"/>
      <c r="E373" s="559" t="s">
        <v>1151</v>
      </c>
      <c r="F373" s="511" t="n">
        <v>12203.26</v>
      </c>
      <c r="G373" s="495" t="n">
        <v>0</v>
      </c>
      <c r="H373" s="560"/>
      <c r="I373" s="561"/>
      <c r="J373" s="399"/>
      <c r="K373" s="400"/>
      <c r="L373" s="403"/>
      <c r="M373" s="412" t="s">
        <v>907</v>
      </c>
      <c r="N373" s="401"/>
      <c r="O373" s="400"/>
      <c r="P373" s="399" t="n">
        <v>1525.42</v>
      </c>
      <c r="Q373" s="400"/>
      <c r="R373" s="407" t="n">
        <f aca="false">+F373+I373-K373-P373-N373</f>
        <v>10677.84</v>
      </c>
      <c r="S373" s="408" t="n">
        <f aca="false">+G373+H373-J373-Q373</f>
        <v>0</v>
      </c>
      <c r="T373" s="43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</row>
    <row r="374" customFormat="false" ht="36" hidden="false" customHeight="false" outlineLevel="0" collapsed="false">
      <c r="A374" s="83"/>
      <c r="B374" s="396" t="n">
        <f aca="false">B373+1</f>
        <v>8</v>
      </c>
      <c r="C374" s="397" t="s">
        <v>714</v>
      </c>
      <c r="D374" s="465"/>
      <c r="E374" s="217" t="s">
        <v>1152</v>
      </c>
      <c r="F374" s="399" t="n">
        <v>2186.44</v>
      </c>
      <c r="G374" s="400" t="n">
        <v>0</v>
      </c>
      <c r="H374" s="557"/>
      <c r="I374" s="558"/>
      <c r="J374" s="399"/>
      <c r="K374" s="400"/>
      <c r="L374" s="403"/>
      <c r="M374" s="404"/>
      <c r="N374" s="401"/>
      <c r="O374" s="400"/>
      <c r="P374" s="399"/>
      <c r="Q374" s="400"/>
      <c r="R374" s="407" t="n">
        <f aca="false">+F374+I374-K374-P374-N374</f>
        <v>2186.44</v>
      </c>
      <c r="S374" s="408" t="n">
        <f aca="false">+G374+H374-J374-Q374</f>
        <v>0</v>
      </c>
      <c r="T374" s="43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</row>
    <row r="375" customFormat="false" ht="36" hidden="false" customHeight="false" outlineLevel="0" collapsed="false">
      <c r="A375" s="83"/>
      <c r="B375" s="396" t="n">
        <f aca="false">B374+1</f>
        <v>9</v>
      </c>
      <c r="C375" s="397" t="s">
        <v>1153</v>
      </c>
      <c r="D375" s="465"/>
      <c r="E375" s="397" t="s">
        <v>718</v>
      </c>
      <c r="F375" s="399" t="n">
        <v>109.32</v>
      </c>
      <c r="G375" s="400" t="n">
        <v>0</v>
      </c>
      <c r="H375" s="557"/>
      <c r="I375" s="558"/>
      <c r="J375" s="399"/>
      <c r="K375" s="400"/>
      <c r="L375" s="403"/>
      <c r="M375" s="404"/>
      <c r="N375" s="401"/>
      <c r="O375" s="400"/>
      <c r="P375" s="399"/>
      <c r="Q375" s="400"/>
      <c r="R375" s="407" t="n">
        <f aca="false">+F375+I375-K375-P375-N375</f>
        <v>109.32</v>
      </c>
      <c r="S375" s="408" t="n">
        <f aca="false">+G375+H375-J375-Q375</f>
        <v>0</v>
      </c>
      <c r="T375" s="43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</row>
    <row r="376" customFormat="false" ht="36" hidden="false" customHeight="false" outlineLevel="0" collapsed="false">
      <c r="A376" s="83"/>
      <c r="B376" s="396" t="n">
        <f aca="false">B375+1</f>
        <v>10</v>
      </c>
      <c r="C376" s="509" t="s">
        <v>1154</v>
      </c>
      <c r="D376" s="465"/>
      <c r="E376" s="397" t="s">
        <v>721</v>
      </c>
      <c r="F376" s="399" t="n">
        <v>745.76</v>
      </c>
      <c r="G376" s="400" t="n">
        <v>0</v>
      </c>
      <c r="H376" s="557"/>
      <c r="I376" s="558"/>
      <c r="J376" s="399"/>
      <c r="K376" s="400"/>
      <c r="L376" s="403"/>
      <c r="M376" s="404"/>
      <c r="N376" s="401"/>
      <c r="O376" s="400"/>
      <c r="P376" s="399"/>
      <c r="Q376" s="400"/>
      <c r="R376" s="407" t="n">
        <f aca="false">+F376+I376-K376-P376-N376</f>
        <v>745.76</v>
      </c>
      <c r="S376" s="408" t="n">
        <f aca="false">+G376+H376-J376-Q376</f>
        <v>0</v>
      </c>
      <c r="T376" s="43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</row>
    <row r="377" customFormat="false" ht="36" hidden="false" customHeight="false" outlineLevel="0" collapsed="false">
      <c r="A377" s="83"/>
      <c r="B377" s="396" t="n">
        <f aca="false">B376+1</f>
        <v>11</v>
      </c>
      <c r="C377" s="397" t="s">
        <v>722</v>
      </c>
      <c r="D377" s="465"/>
      <c r="E377" s="397" t="s">
        <v>723</v>
      </c>
      <c r="F377" s="399" t="n">
        <v>316.96</v>
      </c>
      <c r="G377" s="400" t="n">
        <v>0</v>
      </c>
      <c r="H377" s="557"/>
      <c r="I377" s="558"/>
      <c r="J377" s="399"/>
      <c r="K377" s="400" t="n">
        <v>158.48</v>
      </c>
      <c r="L377" s="403" t="s">
        <v>283</v>
      </c>
      <c r="M377" s="404" t="s">
        <v>899</v>
      </c>
      <c r="N377" s="401"/>
      <c r="O377" s="400"/>
      <c r="P377" s="399"/>
      <c r="Q377" s="400"/>
      <c r="R377" s="407" t="n">
        <f aca="false">+F377+I377-K377-P377-N377</f>
        <v>158.48</v>
      </c>
      <c r="S377" s="408" t="n">
        <f aca="false">+G377+H377-J377-Q377</f>
        <v>0</v>
      </c>
      <c r="T377" s="43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</row>
    <row r="378" customFormat="false" ht="36" hidden="false" customHeight="false" outlineLevel="0" collapsed="false">
      <c r="A378" s="83" t="n">
        <v>1241.53</v>
      </c>
      <c r="B378" s="396" t="n">
        <f aca="false">B377+1</f>
        <v>12</v>
      </c>
      <c r="C378" s="397" t="s">
        <v>724</v>
      </c>
      <c r="D378" s="404"/>
      <c r="E378" s="397" t="s">
        <v>725</v>
      </c>
      <c r="F378" s="399" t="n">
        <v>10928.8</v>
      </c>
      <c r="G378" s="400" t="n">
        <v>0</v>
      </c>
      <c r="H378" s="557"/>
      <c r="I378" s="558"/>
      <c r="J378" s="399"/>
      <c r="K378" s="400" t="n">
        <v>1366.1</v>
      </c>
      <c r="L378" s="403" t="s">
        <v>85</v>
      </c>
      <c r="M378" s="404" t="s">
        <v>899</v>
      </c>
      <c r="N378" s="401"/>
      <c r="O378" s="400"/>
      <c r="P378" s="399"/>
      <c r="Q378" s="400"/>
      <c r="R378" s="407" t="n">
        <f aca="false">+F378+I378-K378-P378-N378</f>
        <v>9562.7</v>
      </c>
      <c r="S378" s="408" t="n">
        <f aca="false">+G378+H378-J378-Q378</f>
        <v>0</v>
      </c>
      <c r="T378" s="43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</row>
    <row r="379" customFormat="false" ht="36" hidden="false" customHeight="false" outlineLevel="0" collapsed="false">
      <c r="A379" s="83"/>
      <c r="B379" s="396" t="n">
        <f aca="false">B378+1</f>
        <v>13</v>
      </c>
      <c r="C379" s="397" t="s">
        <v>1155</v>
      </c>
      <c r="D379" s="404"/>
      <c r="E379" s="397" t="s">
        <v>1156</v>
      </c>
      <c r="F379" s="399" t="n">
        <v>991.53</v>
      </c>
      <c r="G379" s="400" t="n">
        <v>0</v>
      </c>
      <c r="H379" s="557"/>
      <c r="I379" s="558"/>
      <c r="J379" s="399"/>
      <c r="K379" s="400"/>
      <c r="L379" s="403"/>
      <c r="M379" s="404"/>
      <c r="N379" s="401"/>
      <c r="O379" s="400"/>
      <c r="P379" s="399"/>
      <c r="Q379" s="400"/>
      <c r="R379" s="407" t="n">
        <f aca="false">+F379+I379-K379-P379-N379</f>
        <v>991.53</v>
      </c>
      <c r="S379" s="408" t="n">
        <f aca="false">+G379+H379-J379-Q379</f>
        <v>0</v>
      </c>
      <c r="T379" s="43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</row>
    <row r="380" customFormat="false" ht="36" hidden="false" customHeight="false" outlineLevel="0" collapsed="false">
      <c r="A380" s="83" t="n">
        <f aca="false">677.96/4</f>
        <v>169.49</v>
      </c>
      <c r="B380" s="396" t="n">
        <f aca="false">B379+1</f>
        <v>14</v>
      </c>
      <c r="C380" s="397" t="s">
        <v>726</v>
      </c>
      <c r="D380" s="465"/>
      <c r="E380" s="397" t="s">
        <v>728</v>
      </c>
      <c r="F380" s="399" t="n">
        <v>2481.49</v>
      </c>
      <c r="G380" s="400" t="n">
        <v>0</v>
      </c>
      <c r="H380" s="557"/>
      <c r="I380" s="558"/>
      <c r="J380" s="399"/>
      <c r="K380" s="400" t="n">
        <v>451.18</v>
      </c>
      <c r="L380" s="403" t="s">
        <v>55</v>
      </c>
      <c r="M380" s="404" t="s">
        <v>1148</v>
      </c>
      <c r="N380" s="401"/>
      <c r="O380" s="400"/>
      <c r="P380" s="399"/>
      <c r="Q380" s="400"/>
      <c r="R380" s="407" t="n">
        <f aca="false">+F380+I380-K380-P380-N380</f>
        <v>2030.31</v>
      </c>
      <c r="S380" s="408" t="n">
        <f aca="false">+G380+H380-J380-Q380</f>
        <v>0</v>
      </c>
      <c r="T380" s="43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</row>
    <row r="381" customFormat="false" ht="36" hidden="false" customHeight="false" outlineLevel="0" collapsed="false">
      <c r="A381" s="83"/>
      <c r="B381" s="396" t="n">
        <f aca="false">B380+1</f>
        <v>15</v>
      </c>
      <c r="C381" s="397" t="s">
        <v>1157</v>
      </c>
      <c r="D381" s="404"/>
      <c r="E381" s="397" t="s">
        <v>731</v>
      </c>
      <c r="F381" s="399" t="n">
        <v>235.62</v>
      </c>
      <c r="G381" s="400" t="n">
        <v>0</v>
      </c>
      <c r="H381" s="557"/>
      <c r="I381" s="558"/>
      <c r="J381" s="399"/>
      <c r="K381" s="400" t="n">
        <v>235.59</v>
      </c>
      <c r="L381" s="403" t="s">
        <v>21</v>
      </c>
      <c r="M381" s="404" t="s">
        <v>937</v>
      </c>
      <c r="N381" s="401"/>
      <c r="O381" s="400"/>
      <c r="P381" s="399"/>
      <c r="Q381" s="400"/>
      <c r="R381" s="407" t="n">
        <f aca="false">+F381+I381-K381-P381-N381</f>
        <v>0.0299999999998022</v>
      </c>
      <c r="S381" s="408" t="n">
        <f aca="false">+G381+H381-J381-Q381</f>
        <v>0</v>
      </c>
      <c r="T381" s="43" t="s">
        <v>733</v>
      </c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</row>
    <row r="382" customFormat="false" ht="36" hidden="false" customHeight="false" outlineLevel="0" collapsed="false">
      <c r="A382" s="83"/>
      <c r="B382" s="396" t="n">
        <f aca="false">B381+1</f>
        <v>16</v>
      </c>
      <c r="C382" s="397" t="s">
        <v>1158</v>
      </c>
      <c r="D382" s="465"/>
      <c r="E382" s="397" t="s">
        <v>1159</v>
      </c>
      <c r="F382" s="399" t="n">
        <v>1211.9</v>
      </c>
      <c r="G382" s="400" t="n">
        <v>0</v>
      </c>
      <c r="H382" s="557"/>
      <c r="I382" s="558"/>
      <c r="J382" s="399"/>
      <c r="K382" s="400"/>
      <c r="L382" s="403"/>
      <c r="M382" s="404"/>
      <c r="N382" s="562"/>
      <c r="O382" s="400"/>
      <c r="P382" s="399"/>
      <c r="Q382" s="400"/>
      <c r="R382" s="563" t="n">
        <f aca="false">+F382+I382-K382-P382-N382</f>
        <v>1211.9</v>
      </c>
      <c r="S382" s="408" t="n">
        <f aca="false">+G382+H382-J382-Q382</f>
        <v>0</v>
      </c>
      <c r="T382" s="43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</row>
    <row r="383" customFormat="false" ht="36" hidden="false" customHeight="false" outlineLevel="0" collapsed="false">
      <c r="A383" s="83"/>
      <c r="B383" s="396" t="n">
        <f aca="false">B382+1</f>
        <v>17</v>
      </c>
      <c r="C383" s="397" t="s">
        <v>1160</v>
      </c>
      <c r="D383" s="465"/>
      <c r="E383" s="397" t="s">
        <v>1161</v>
      </c>
      <c r="F383" s="399" t="n">
        <v>1084.72</v>
      </c>
      <c r="G383" s="400" t="n">
        <v>0</v>
      </c>
      <c r="H383" s="557"/>
      <c r="I383" s="558"/>
      <c r="J383" s="399"/>
      <c r="K383" s="400" t="n">
        <v>135.59</v>
      </c>
      <c r="L383" s="403" t="s">
        <v>309</v>
      </c>
      <c r="M383" s="404" t="s">
        <v>899</v>
      </c>
      <c r="N383" s="562"/>
      <c r="O383" s="400"/>
      <c r="P383" s="399"/>
      <c r="Q383" s="400"/>
      <c r="R383" s="407" t="n">
        <f aca="false">+F383+I383-K383-P383-N383</f>
        <v>949.13</v>
      </c>
      <c r="S383" s="408" t="n">
        <f aca="false">+G383+H383-J383-Q383</f>
        <v>0</v>
      </c>
      <c r="T383" s="43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</row>
    <row r="384" customFormat="false" ht="36" hidden="false" customHeight="false" outlineLevel="0" collapsed="false">
      <c r="A384" s="409" t="n">
        <f aca="false">3050.84/2</f>
        <v>1525.42</v>
      </c>
      <c r="B384" s="396" t="n">
        <f aca="false">B383+1</f>
        <v>18</v>
      </c>
      <c r="C384" s="397" t="s">
        <v>1162</v>
      </c>
      <c r="D384" s="465"/>
      <c r="E384" s="397" t="s">
        <v>1163</v>
      </c>
      <c r="F384" s="399" t="n">
        <v>1813.58</v>
      </c>
      <c r="G384" s="400" t="n">
        <v>0</v>
      </c>
      <c r="H384" s="557"/>
      <c r="I384" s="558"/>
      <c r="J384" s="399"/>
      <c r="K384" s="400"/>
      <c r="L384" s="403"/>
      <c r="M384" s="404"/>
      <c r="N384" s="562"/>
      <c r="O384" s="400"/>
      <c r="P384" s="399"/>
      <c r="Q384" s="400"/>
      <c r="R384" s="407" t="n">
        <f aca="false">+F384+I384-K384-P384-N384</f>
        <v>1813.58</v>
      </c>
      <c r="S384" s="408" t="n">
        <f aca="false">+G384+H384-J384-Q384</f>
        <v>0</v>
      </c>
      <c r="T384" s="43" t="s">
        <v>733</v>
      </c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</row>
    <row r="385" customFormat="false" ht="36" hidden="false" customHeight="false" outlineLevel="0" collapsed="false">
      <c r="A385" s="409"/>
      <c r="B385" s="396" t="n">
        <f aca="false">B384+1</f>
        <v>19</v>
      </c>
      <c r="C385" s="397" t="s">
        <v>1162</v>
      </c>
      <c r="D385" s="465"/>
      <c r="E385" s="397" t="s">
        <v>1164</v>
      </c>
      <c r="F385" s="399" t="n">
        <v>1813.58</v>
      </c>
      <c r="G385" s="400" t="n">
        <v>0</v>
      </c>
      <c r="H385" s="557"/>
      <c r="I385" s="558"/>
      <c r="J385" s="399"/>
      <c r="K385" s="400"/>
      <c r="L385" s="403"/>
      <c r="M385" s="404"/>
      <c r="N385" s="562"/>
      <c r="O385" s="400"/>
      <c r="P385" s="399"/>
      <c r="Q385" s="400"/>
      <c r="R385" s="407" t="n">
        <f aca="false">+F385+I385-K385-P385-N385</f>
        <v>1813.58</v>
      </c>
      <c r="S385" s="408" t="n">
        <f aca="false">+G385+H385-J385-Q385</f>
        <v>0</v>
      </c>
      <c r="T385" s="43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</row>
    <row r="386" customFormat="false" ht="36" hidden="false" customHeight="false" outlineLevel="0" collapsed="false">
      <c r="A386" s="83"/>
      <c r="B386" s="396" t="n">
        <f aca="false">B385+1</f>
        <v>20</v>
      </c>
      <c r="C386" s="397" t="s">
        <v>736</v>
      </c>
      <c r="D386" s="404"/>
      <c r="E386" s="397" t="s">
        <v>737</v>
      </c>
      <c r="F386" s="399" t="n">
        <v>110279.66</v>
      </c>
      <c r="G386" s="400" t="n">
        <v>0</v>
      </c>
      <c r="H386" s="557"/>
      <c r="I386" s="558"/>
      <c r="J386" s="399"/>
      <c r="K386" s="400" t="n">
        <v>13050.85</v>
      </c>
      <c r="L386" s="403" t="s">
        <v>21</v>
      </c>
      <c r="M386" s="404" t="s">
        <v>899</v>
      </c>
      <c r="N386" s="562"/>
      <c r="O386" s="400"/>
      <c r="P386" s="399"/>
      <c r="Q386" s="400"/>
      <c r="R386" s="407" t="n">
        <f aca="false">+F386+I386-K386-P386-N386</f>
        <v>97228.81</v>
      </c>
      <c r="S386" s="408" t="n">
        <f aca="false">+G386+H386-J386-Q386</f>
        <v>0</v>
      </c>
      <c r="T386" s="43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</row>
    <row r="387" customFormat="false" ht="36" hidden="false" customHeight="false" outlineLevel="0" collapsed="false">
      <c r="A387" s="409" t="n">
        <f aca="false">18644.08/4</f>
        <v>4661.02</v>
      </c>
      <c r="B387" s="396" t="n">
        <f aca="false">B386+1</f>
        <v>21</v>
      </c>
      <c r="C387" s="397" t="s">
        <v>738</v>
      </c>
      <c r="D387" s="404"/>
      <c r="E387" s="397" t="s">
        <v>740</v>
      </c>
      <c r="F387" s="399" t="n">
        <v>18644.08</v>
      </c>
      <c r="G387" s="400" t="n">
        <v>0</v>
      </c>
      <c r="H387" s="557"/>
      <c r="I387" s="558"/>
      <c r="J387" s="399"/>
      <c r="K387" s="400" t="n">
        <v>4661.02</v>
      </c>
      <c r="L387" s="403" t="s">
        <v>85</v>
      </c>
      <c r="M387" s="404" t="s">
        <v>899</v>
      </c>
      <c r="N387" s="401"/>
      <c r="O387" s="400"/>
      <c r="P387" s="399"/>
      <c r="Q387" s="400"/>
      <c r="R387" s="407" t="n">
        <f aca="false">+F387+I387-K387-P387-N387</f>
        <v>13983.06</v>
      </c>
      <c r="S387" s="408" t="n">
        <f aca="false">+G387+H387-J387-Q387</f>
        <v>0</v>
      </c>
      <c r="T387" s="43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</row>
    <row r="388" customFormat="false" ht="36" hidden="false" customHeight="false" outlineLevel="0" collapsed="false">
      <c r="A388" s="409"/>
      <c r="B388" s="396" t="n">
        <f aca="false">B387+1</f>
        <v>22</v>
      </c>
      <c r="C388" s="397" t="s">
        <v>734</v>
      </c>
      <c r="D388" s="465"/>
      <c r="E388" s="397" t="s">
        <v>735</v>
      </c>
      <c r="F388" s="399" t="n">
        <v>1525.42</v>
      </c>
      <c r="G388" s="400" t="n">
        <v>0</v>
      </c>
      <c r="H388" s="557"/>
      <c r="I388" s="558"/>
      <c r="J388" s="399"/>
      <c r="K388" s="400"/>
      <c r="L388" s="403"/>
      <c r="M388" s="404"/>
      <c r="N388" s="562"/>
      <c r="O388" s="400"/>
      <c r="P388" s="399"/>
      <c r="Q388" s="400"/>
      <c r="R388" s="407" t="n">
        <f aca="false">+F388+I388-K388-P388-N388</f>
        <v>1525.42</v>
      </c>
      <c r="S388" s="408" t="n">
        <f aca="false">+G388+H388-J388-Q388</f>
        <v>0</v>
      </c>
      <c r="T388" s="43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</row>
    <row r="389" customFormat="false" ht="36" hidden="false" customHeight="false" outlineLevel="0" collapsed="false">
      <c r="A389" s="83"/>
      <c r="B389" s="396" t="n">
        <f aca="false">B388+1</f>
        <v>23</v>
      </c>
      <c r="C389" s="397" t="s">
        <v>1165</v>
      </c>
      <c r="D389" s="465"/>
      <c r="E389" s="397" t="s">
        <v>742</v>
      </c>
      <c r="F389" s="399" t="n">
        <v>150</v>
      </c>
      <c r="G389" s="400" t="n">
        <v>0</v>
      </c>
      <c r="H389" s="557"/>
      <c r="I389" s="558"/>
      <c r="J389" s="399"/>
      <c r="K389" s="400"/>
      <c r="L389" s="403"/>
      <c r="M389" s="404"/>
      <c r="N389" s="401"/>
      <c r="O389" s="400"/>
      <c r="P389" s="399"/>
      <c r="Q389" s="400"/>
      <c r="R389" s="407" t="n">
        <f aca="false">+F389+I389-K389-P389-N389</f>
        <v>150</v>
      </c>
      <c r="S389" s="408" t="n">
        <f aca="false">+G389+H389-J389-Q389</f>
        <v>0</v>
      </c>
      <c r="T389" s="43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</row>
    <row r="390" customFormat="false" ht="36" hidden="false" customHeight="false" outlineLevel="0" collapsed="false">
      <c r="A390" s="83" t="n">
        <v>169.49</v>
      </c>
      <c r="B390" s="396" t="n">
        <f aca="false">B389+1</f>
        <v>24</v>
      </c>
      <c r="C390" s="509" t="s">
        <v>1166</v>
      </c>
      <c r="D390" s="465"/>
      <c r="E390" s="397" t="s">
        <v>744</v>
      </c>
      <c r="F390" s="399" t="n">
        <v>1491.52</v>
      </c>
      <c r="G390" s="400" t="n">
        <v>0</v>
      </c>
      <c r="H390" s="557"/>
      <c r="I390" s="558"/>
      <c r="J390" s="399"/>
      <c r="K390" s="400" t="n">
        <v>186.44</v>
      </c>
      <c r="L390" s="403" t="s">
        <v>28</v>
      </c>
      <c r="M390" s="404" t="s">
        <v>899</v>
      </c>
      <c r="N390" s="401"/>
      <c r="O390" s="400"/>
      <c r="P390" s="399"/>
      <c r="Q390" s="400"/>
      <c r="R390" s="407" t="n">
        <f aca="false">+F390+I390-K390-P390-N390</f>
        <v>1305.08</v>
      </c>
      <c r="S390" s="408" t="n">
        <f aca="false">+G390+H390-J390-Q390</f>
        <v>0</v>
      </c>
      <c r="T390" s="43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</row>
    <row r="391" customFormat="false" ht="36" hidden="false" customHeight="false" outlineLevel="0" collapsed="false">
      <c r="A391" s="83"/>
      <c r="B391" s="396" t="n">
        <f aca="false">B390+1</f>
        <v>25</v>
      </c>
      <c r="C391" s="415" t="s">
        <v>745</v>
      </c>
      <c r="D391" s="404"/>
      <c r="E391" s="397" t="s">
        <v>746</v>
      </c>
      <c r="F391" s="399" t="n">
        <v>74471.48</v>
      </c>
      <c r="G391" s="400" t="n">
        <v>0</v>
      </c>
      <c r="H391" s="557"/>
      <c r="I391" s="558"/>
      <c r="J391" s="399"/>
      <c r="K391" s="400"/>
      <c r="L391" s="403"/>
      <c r="M391" s="404"/>
      <c r="N391" s="401"/>
      <c r="O391" s="400"/>
      <c r="P391" s="399"/>
      <c r="Q391" s="400"/>
      <c r="R391" s="407" t="n">
        <f aca="false">+F391+I391-K391-P391-N391</f>
        <v>74471.48</v>
      </c>
      <c r="S391" s="408" t="n">
        <f aca="false">+G391+H391-J391-Q391</f>
        <v>0</v>
      </c>
      <c r="T391" s="43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</row>
    <row r="392" customFormat="false" ht="36" hidden="false" customHeight="false" outlineLevel="0" collapsed="false">
      <c r="A392" s="83"/>
      <c r="B392" s="396" t="n">
        <f aca="false">B391+1</f>
        <v>26</v>
      </c>
      <c r="C392" s="415" t="s">
        <v>747</v>
      </c>
      <c r="D392" s="465"/>
      <c r="E392" s="397" t="s">
        <v>748</v>
      </c>
      <c r="F392" s="399" t="n">
        <v>-1488.9</v>
      </c>
      <c r="G392" s="400" t="n">
        <v>0</v>
      </c>
      <c r="H392" s="557"/>
      <c r="I392" s="558"/>
      <c r="J392" s="399"/>
      <c r="K392" s="400"/>
      <c r="L392" s="403"/>
      <c r="M392" s="404"/>
      <c r="N392" s="401"/>
      <c r="O392" s="400"/>
      <c r="P392" s="399"/>
      <c r="Q392" s="400"/>
      <c r="R392" s="407" t="n">
        <f aca="false">+F392+I392-K392-P392-N392</f>
        <v>-1488.9</v>
      </c>
      <c r="S392" s="408" t="n">
        <f aca="false">+G392+H392-J392-Q392</f>
        <v>0</v>
      </c>
      <c r="T392" s="43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</row>
    <row r="393" customFormat="false" ht="36" hidden="false" customHeight="false" outlineLevel="0" collapsed="false">
      <c r="A393" s="83"/>
      <c r="B393" s="396" t="n">
        <f aca="false">B392+1</f>
        <v>27</v>
      </c>
      <c r="C393" s="509" t="s">
        <v>1167</v>
      </c>
      <c r="D393" s="465"/>
      <c r="E393" s="397" t="s">
        <v>1168</v>
      </c>
      <c r="F393" s="399" t="n">
        <v>953.14</v>
      </c>
      <c r="G393" s="400" t="n">
        <v>0</v>
      </c>
      <c r="H393" s="557"/>
      <c r="I393" s="558"/>
      <c r="J393" s="399"/>
      <c r="K393" s="400"/>
      <c r="L393" s="403"/>
      <c r="M393" s="404"/>
      <c r="N393" s="401"/>
      <c r="O393" s="400"/>
      <c r="P393" s="399"/>
      <c r="Q393" s="400"/>
      <c r="R393" s="407" t="n">
        <f aca="false">+F393+I393-K393-P393-N393</f>
        <v>953.14</v>
      </c>
      <c r="S393" s="408" t="n">
        <f aca="false">+G393+H393-J393-Q393</f>
        <v>0</v>
      </c>
      <c r="T393" s="43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</row>
    <row r="394" customFormat="false" ht="36" hidden="false" customHeight="false" outlineLevel="0" collapsed="false">
      <c r="A394" s="83"/>
      <c r="B394" s="396" t="n">
        <f aca="false">B393+1</f>
        <v>28</v>
      </c>
      <c r="C394" s="509" t="s">
        <v>1169</v>
      </c>
      <c r="D394" s="404"/>
      <c r="E394" s="397" t="s">
        <v>1170</v>
      </c>
      <c r="F394" s="399" t="n">
        <v>51488.25</v>
      </c>
      <c r="G394" s="400" t="n">
        <v>0</v>
      </c>
      <c r="H394" s="557"/>
      <c r="I394" s="558"/>
      <c r="J394" s="399"/>
      <c r="K394" s="400"/>
      <c r="L394" s="403"/>
      <c r="M394" s="404"/>
      <c r="N394" s="401"/>
      <c r="O394" s="400"/>
      <c r="P394" s="407"/>
      <c r="Q394" s="400"/>
      <c r="R394" s="407" t="n">
        <f aca="false">+F394+I394-K394-P394-N394</f>
        <v>51488.25</v>
      </c>
      <c r="S394" s="408" t="n">
        <f aca="false">+G394+H394-J394-Q394</f>
        <v>0</v>
      </c>
      <c r="T394" s="43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</row>
    <row r="395" customFormat="false" ht="36" hidden="false" customHeight="false" outlineLevel="0" collapsed="false">
      <c r="A395" s="83"/>
      <c r="B395" s="396" t="n">
        <f aca="false">B394+1</f>
        <v>29</v>
      </c>
      <c r="C395" s="509" t="s">
        <v>1171</v>
      </c>
      <c r="D395" s="465"/>
      <c r="E395" s="397" t="s">
        <v>1172</v>
      </c>
      <c r="F395" s="399" t="n">
        <v>838.98</v>
      </c>
      <c r="G395" s="400" t="n">
        <v>0</v>
      </c>
      <c r="H395" s="557"/>
      <c r="I395" s="564"/>
      <c r="J395" s="399"/>
      <c r="K395" s="400" t="n">
        <v>93.22</v>
      </c>
      <c r="L395" s="403" t="s">
        <v>897</v>
      </c>
      <c r="M395" s="404" t="s">
        <v>937</v>
      </c>
      <c r="N395" s="431"/>
      <c r="O395" s="430"/>
      <c r="P395" s="429"/>
      <c r="Q395" s="430"/>
      <c r="R395" s="407" t="n">
        <f aca="false">+F395+I395-K395-P395-N395</f>
        <v>745.76</v>
      </c>
      <c r="S395" s="408" t="n">
        <f aca="false">+G395+H395-J395-Q395</f>
        <v>0</v>
      </c>
      <c r="T395" s="43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</row>
    <row r="396" customFormat="false" ht="36" hidden="false" customHeight="false" outlineLevel="0" collapsed="false">
      <c r="A396" s="83"/>
      <c r="B396" s="396" t="n">
        <f aca="false">B395+1</f>
        <v>30</v>
      </c>
      <c r="C396" s="397" t="s">
        <v>759</v>
      </c>
      <c r="D396" s="514"/>
      <c r="E396" s="565" t="s">
        <v>760</v>
      </c>
      <c r="F396" s="429" t="n">
        <v>1398.3</v>
      </c>
      <c r="G396" s="430" t="n">
        <v>0</v>
      </c>
      <c r="H396" s="566"/>
      <c r="I396" s="564"/>
      <c r="J396" s="429"/>
      <c r="K396" s="430"/>
      <c r="L396" s="435"/>
      <c r="M396" s="567"/>
      <c r="N396" s="431"/>
      <c r="O396" s="430"/>
      <c r="P396" s="429"/>
      <c r="Q396" s="430"/>
      <c r="R396" s="407" t="n">
        <f aca="false">+F396+I396-K396-P396-N396</f>
        <v>1398.3</v>
      </c>
      <c r="S396" s="547" t="n">
        <f aca="false">+G396+H396-J396-Q396</f>
        <v>0</v>
      </c>
      <c r="T396" s="43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</row>
    <row r="397" customFormat="false" ht="36" hidden="false" customHeight="false" outlineLevel="0" collapsed="false">
      <c r="A397" s="83"/>
      <c r="B397" s="396" t="n">
        <f aca="false">B396+1</f>
        <v>31</v>
      </c>
      <c r="C397" s="397" t="s">
        <v>759</v>
      </c>
      <c r="D397" s="404"/>
      <c r="E397" s="397" t="s">
        <v>1173</v>
      </c>
      <c r="F397" s="399" t="n">
        <v>3177.93</v>
      </c>
      <c r="G397" s="400" t="n">
        <v>0</v>
      </c>
      <c r="H397" s="557"/>
      <c r="I397" s="402"/>
      <c r="J397" s="399"/>
      <c r="K397" s="557"/>
      <c r="L397" s="568"/>
      <c r="M397" s="404"/>
      <c r="N397" s="401"/>
      <c r="O397" s="410"/>
      <c r="P397" s="399"/>
      <c r="Q397" s="569"/>
      <c r="R397" s="407" t="n">
        <f aca="false">+F397+I397-K397-P397-N397</f>
        <v>3177.93</v>
      </c>
      <c r="S397" s="408" t="n">
        <f aca="false">+G397+H397-J397-Q397</f>
        <v>0</v>
      </c>
      <c r="T397" s="43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</row>
    <row r="398" customFormat="false" ht="36" hidden="false" customHeight="false" outlineLevel="0" collapsed="false">
      <c r="A398" s="83"/>
      <c r="B398" s="396" t="n">
        <f aca="false">B397+1</f>
        <v>32</v>
      </c>
      <c r="C398" s="397" t="s">
        <v>1174</v>
      </c>
      <c r="D398" s="404"/>
      <c r="E398" s="397" t="s">
        <v>1175</v>
      </c>
      <c r="F398" s="399" t="n">
        <v>3660.96</v>
      </c>
      <c r="G398" s="400" t="n">
        <v>0</v>
      </c>
      <c r="H398" s="557"/>
      <c r="I398" s="402"/>
      <c r="J398" s="399"/>
      <c r="K398" s="557"/>
      <c r="L398" s="568"/>
      <c r="M398" s="404"/>
      <c r="N398" s="401"/>
      <c r="O398" s="410"/>
      <c r="P398" s="399"/>
      <c r="Q398" s="569"/>
      <c r="R398" s="407" t="n">
        <f aca="false">+F398+I398-K398-P398-N398</f>
        <v>3660.96</v>
      </c>
      <c r="S398" s="408" t="n">
        <f aca="false">+G398+H398-J398-Q398</f>
        <v>0</v>
      </c>
      <c r="T398" s="43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</row>
    <row r="399" customFormat="false" ht="36" hidden="false" customHeight="false" outlineLevel="0" collapsed="false">
      <c r="A399" s="83"/>
      <c r="B399" s="396" t="n">
        <f aca="false">B398+1</f>
        <v>33</v>
      </c>
      <c r="C399" s="397" t="s">
        <v>1174</v>
      </c>
      <c r="D399" s="404"/>
      <c r="E399" s="397" t="s">
        <v>1176</v>
      </c>
      <c r="F399" s="399" t="n">
        <v>3660.96</v>
      </c>
      <c r="G399" s="400" t="n">
        <v>0</v>
      </c>
      <c r="H399" s="557"/>
      <c r="I399" s="402"/>
      <c r="J399" s="399"/>
      <c r="K399" s="557"/>
      <c r="L399" s="568"/>
      <c r="M399" s="404"/>
      <c r="N399" s="401"/>
      <c r="O399" s="410"/>
      <c r="P399" s="399"/>
      <c r="Q399" s="569"/>
      <c r="R399" s="407" t="n">
        <f aca="false">+F399+I399-K399-P399-N399</f>
        <v>3660.96</v>
      </c>
      <c r="S399" s="408" t="n">
        <f aca="false">+G399+H399-J399-Q399</f>
        <v>0</v>
      </c>
      <c r="T399" s="43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</row>
    <row r="400" customFormat="false" ht="36" hidden="false" customHeight="false" outlineLevel="0" collapsed="false">
      <c r="A400" s="83" t="n">
        <v>281.36</v>
      </c>
      <c r="B400" s="396" t="n">
        <f aca="false">B399+1</f>
        <v>34</v>
      </c>
      <c r="C400" s="397" t="s">
        <v>766</v>
      </c>
      <c r="D400" s="404"/>
      <c r="E400" s="397" t="s">
        <v>1177</v>
      </c>
      <c r="F400" s="399" t="n">
        <v>2942.4</v>
      </c>
      <c r="G400" s="400" t="n">
        <v>0</v>
      </c>
      <c r="H400" s="557"/>
      <c r="I400" s="402"/>
      <c r="J400" s="399"/>
      <c r="K400" s="557" t="n">
        <v>367.8</v>
      </c>
      <c r="L400" s="568" t="s">
        <v>309</v>
      </c>
      <c r="M400" s="404" t="s">
        <v>1178</v>
      </c>
      <c r="N400" s="401"/>
      <c r="O400" s="410"/>
      <c r="P400" s="399"/>
      <c r="Q400" s="569"/>
      <c r="R400" s="407" t="n">
        <f aca="false">+F400+I400-K400-P400-N400</f>
        <v>2574.6</v>
      </c>
      <c r="S400" s="408" t="n">
        <f aca="false">+G400+H400-J400-Q400</f>
        <v>0</v>
      </c>
      <c r="T400" s="43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</row>
    <row r="401" customFormat="false" ht="36" hidden="false" customHeight="false" outlineLevel="0" collapsed="false">
      <c r="A401" s="83"/>
      <c r="B401" s="396" t="n">
        <f aca="false">B400+1</f>
        <v>35</v>
      </c>
      <c r="C401" s="397" t="s">
        <v>1179</v>
      </c>
      <c r="D401" s="404"/>
      <c r="E401" s="397" t="s">
        <v>1180</v>
      </c>
      <c r="F401" s="399" t="n">
        <v>2949.71</v>
      </c>
      <c r="G401" s="400" t="n">
        <v>0</v>
      </c>
      <c r="H401" s="557"/>
      <c r="I401" s="402"/>
      <c r="J401" s="399"/>
      <c r="K401" s="557"/>
      <c r="L401" s="568"/>
      <c r="M401" s="404"/>
      <c r="N401" s="401"/>
      <c r="O401" s="410"/>
      <c r="P401" s="399"/>
      <c r="Q401" s="569"/>
      <c r="R401" s="407" t="n">
        <f aca="false">+F401+I401-K401-P401-N401</f>
        <v>2949.71</v>
      </c>
      <c r="S401" s="408" t="n">
        <f aca="false">+G401+H401-J401-Q401</f>
        <v>0</v>
      </c>
      <c r="T401" s="43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</row>
    <row r="402" customFormat="false" ht="36" hidden="false" customHeight="false" outlineLevel="0" collapsed="false">
      <c r="A402" s="83"/>
      <c r="B402" s="396" t="n">
        <f aca="false">B401+1</f>
        <v>36</v>
      </c>
      <c r="C402" s="397" t="s">
        <v>1181</v>
      </c>
      <c r="D402" s="404"/>
      <c r="E402" s="397" t="s">
        <v>1182</v>
      </c>
      <c r="F402" s="399" t="n">
        <v>2.27373675443232E-013</v>
      </c>
      <c r="G402" s="400" t="n">
        <v>0</v>
      </c>
      <c r="H402" s="557"/>
      <c r="I402" s="402"/>
      <c r="J402" s="399"/>
      <c r="K402" s="557"/>
      <c r="L402" s="568"/>
      <c r="M402" s="404"/>
      <c r="N402" s="401"/>
      <c r="O402" s="410"/>
      <c r="P402" s="399"/>
      <c r="Q402" s="569"/>
      <c r="R402" s="407" t="n">
        <f aca="false">+F402+I402-K402-P402-N402</f>
        <v>2.27373675443232E-013</v>
      </c>
      <c r="S402" s="408" t="n">
        <f aca="false">+G402+H402-J402-Q402</f>
        <v>0</v>
      </c>
      <c r="T402" s="43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</row>
    <row r="403" customFormat="false" ht="36" hidden="false" customHeight="false" outlineLevel="0" collapsed="false">
      <c r="A403" s="83"/>
      <c r="B403" s="396" t="n">
        <f aca="false">B402+1</f>
        <v>37</v>
      </c>
      <c r="C403" s="397" t="s">
        <v>1181</v>
      </c>
      <c r="D403" s="404"/>
      <c r="E403" s="397" t="s">
        <v>1183</v>
      </c>
      <c r="F403" s="399" t="n">
        <v>4135.6</v>
      </c>
      <c r="G403" s="400" t="n">
        <v>0</v>
      </c>
      <c r="H403" s="557"/>
      <c r="I403" s="402"/>
      <c r="J403" s="399"/>
      <c r="K403" s="557" t="n">
        <v>3355.92</v>
      </c>
      <c r="L403" s="568" t="s">
        <v>28</v>
      </c>
      <c r="M403" s="404" t="s">
        <v>1184</v>
      </c>
      <c r="N403" s="401"/>
      <c r="O403" s="410"/>
      <c r="P403" s="399"/>
      <c r="Q403" s="569"/>
      <c r="R403" s="407" t="n">
        <f aca="false">+F403+I403-K403-P403-N403</f>
        <v>779.68</v>
      </c>
      <c r="S403" s="408" t="n">
        <f aca="false">+G403+H403-J403-Q403</f>
        <v>0</v>
      </c>
      <c r="T403" s="43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</row>
    <row r="404" customFormat="false" ht="36" hidden="false" customHeight="false" outlineLevel="0" collapsed="false">
      <c r="A404" s="83"/>
      <c r="B404" s="396" t="n">
        <f aca="false">B403+1</f>
        <v>38</v>
      </c>
      <c r="C404" s="397" t="s">
        <v>1185</v>
      </c>
      <c r="D404" s="404"/>
      <c r="E404" s="397" t="s">
        <v>1186</v>
      </c>
      <c r="F404" s="399" t="n">
        <v>116.1</v>
      </c>
      <c r="G404" s="400" t="n">
        <v>0</v>
      </c>
      <c r="H404" s="557"/>
      <c r="I404" s="402"/>
      <c r="J404" s="399"/>
      <c r="K404" s="557" t="n">
        <v>116.1</v>
      </c>
      <c r="L404" s="568" t="s">
        <v>283</v>
      </c>
      <c r="M404" s="404" t="s">
        <v>899</v>
      </c>
      <c r="N404" s="401"/>
      <c r="O404" s="410"/>
      <c r="P404" s="399"/>
      <c r="Q404" s="569"/>
      <c r="R404" s="407" t="n">
        <f aca="false">+F404+I404-K404-P404-N404</f>
        <v>0</v>
      </c>
      <c r="S404" s="408" t="n">
        <f aca="false">+G404+H404-J404-Q404</f>
        <v>0</v>
      </c>
      <c r="T404" s="43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</row>
    <row r="405" customFormat="false" ht="36" hidden="false" customHeight="false" outlineLevel="0" collapsed="false">
      <c r="A405" s="83"/>
      <c r="B405" s="396" t="n">
        <f aca="false">B404+1</f>
        <v>39</v>
      </c>
      <c r="C405" s="397" t="s">
        <v>1187</v>
      </c>
      <c r="D405" s="514"/>
      <c r="E405" s="217" t="s">
        <v>775</v>
      </c>
      <c r="F405" s="399" t="n">
        <v>220.34</v>
      </c>
      <c r="G405" s="400" t="n">
        <v>0</v>
      </c>
      <c r="H405" s="557"/>
      <c r="I405" s="570"/>
      <c r="J405" s="399"/>
      <c r="K405" s="557"/>
      <c r="L405" s="568"/>
      <c r="M405" s="412" t="s">
        <v>907</v>
      </c>
      <c r="N405" s="401"/>
      <c r="O405" s="410"/>
      <c r="P405" s="399" t="n">
        <v>110.17</v>
      </c>
      <c r="Q405" s="569"/>
      <c r="R405" s="407" t="n">
        <f aca="false">+F405+I405-K405-P405-N405</f>
        <v>110.17</v>
      </c>
      <c r="S405" s="408" t="n">
        <f aca="false">+G405+H405-J405-Q405</f>
        <v>0</v>
      </c>
      <c r="T405" s="43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</row>
    <row r="406" customFormat="false" ht="36" hidden="false" customHeight="false" outlineLevel="0" collapsed="false">
      <c r="A406" s="83" t="n">
        <v>84.75</v>
      </c>
      <c r="B406" s="426" t="n">
        <f aca="false">B405+1</f>
        <v>40</v>
      </c>
      <c r="C406" s="427" t="s">
        <v>776</v>
      </c>
      <c r="D406" s="567"/>
      <c r="E406" s="427" t="s">
        <v>777</v>
      </c>
      <c r="F406" s="429" t="n">
        <v>745.76</v>
      </c>
      <c r="G406" s="430" t="n">
        <v>0</v>
      </c>
      <c r="H406" s="566"/>
      <c r="I406" s="571"/>
      <c r="J406" s="429"/>
      <c r="K406" s="566" t="n">
        <v>93.22</v>
      </c>
      <c r="L406" s="572" t="s">
        <v>113</v>
      </c>
      <c r="M406" s="567" t="s">
        <v>899</v>
      </c>
      <c r="N406" s="431"/>
      <c r="O406" s="432"/>
      <c r="P406" s="429"/>
      <c r="Q406" s="573"/>
      <c r="R406" s="574" t="n">
        <f aca="false">+F406+I406-K406-P406-N406</f>
        <v>652.54</v>
      </c>
      <c r="S406" s="547" t="n">
        <f aca="false">+G406+H406-J406-Q406</f>
        <v>0</v>
      </c>
      <c r="T406" s="43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</row>
    <row r="407" customFormat="false" ht="36" hidden="false" customHeight="false" outlineLevel="0" collapsed="false">
      <c r="A407" s="83"/>
      <c r="B407" s="426" t="n">
        <f aca="false">B406+1</f>
        <v>41</v>
      </c>
      <c r="C407" s="398" t="s">
        <v>1188</v>
      </c>
      <c r="D407" s="508"/>
      <c r="E407" s="398" t="s">
        <v>1189</v>
      </c>
      <c r="F407" s="399" t="n">
        <v>0</v>
      </c>
      <c r="G407" s="400" t="n">
        <v>0</v>
      </c>
      <c r="H407" s="557"/>
      <c r="I407" s="402"/>
      <c r="J407" s="399"/>
      <c r="K407" s="557"/>
      <c r="L407" s="568"/>
      <c r="M407" s="404"/>
      <c r="N407" s="557"/>
      <c r="O407" s="410"/>
      <c r="P407" s="463"/>
      <c r="Q407" s="410"/>
      <c r="R407" s="407" t="n">
        <f aca="false">+F407+I407-K407-P407-N407</f>
        <v>0</v>
      </c>
      <c r="S407" s="408" t="n">
        <f aca="false">+G407+H407-J407-Q407</f>
        <v>0</v>
      </c>
      <c r="T407" s="43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</row>
    <row r="408" customFormat="false" ht="36" hidden="false" customHeight="false" outlineLevel="0" collapsed="false">
      <c r="A408" s="83"/>
      <c r="B408" s="426" t="n">
        <f aca="false">B407+1</f>
        <v>42</v>
      </c>
      <c r="C408" s="428" t="s">
        <v>1190</v>
      </c>
      <c r="D408" s="575"/>
      <c r="E408" s="398" t="s">
        <v>1189</v>
      </c>
      <c r="F408" s="399" t="n">
        <v>0</v>
      </c>
      <c r="G408" s="400" t="n">
        <v>0</v>
      </c>
      <c r="H408" s="557"/>
      <c r="I408" s="402"/>
      <c r="J408" s="399"/>
      <c r="K408" s="410"/>
      <c r="L408" s="492"/>
      <c r="M408" s="567"/>
      <c r="N408" s="463"/>
      <c r="O408" s="410"/>
      <c r="P408" s="463"/>
      <c r="Q408" s="400"/>
      <c r="R408" s="407" t="n">
        <f aca="false">+F408+I408-K408-P408-N408</f>
        <v>0</v>
      </c>
      <c r="S408" s="408" t="n">
        <f aca="false">+G408+H408-J408-Q408</f>
        <v>0</v>
      </c>
      <c r="T408" s="43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</row>
    <row r="409" customFormat="false" ht="36.75" hidden="false" customHeight="false" outlineLevel="0" collapsed="false">
      <c r="A409" s="83"/>
      <c r="B409" s="475" t="n">
        <f aca="false">B408+1</f>
        <v>43</v>
      </c>
      <c r="C409" s="550" t="s">
        <v>734</v>
      </c>
      <c r="D409" s="481"/>
      <c r="E409" s="550" t="s">
        <v>1189</v>
      </c>
      <c r="F409" s="576" t="n">
        <v>-3050.84</v>
      </c>
      <c r="G409" s="577" t="n">
        <v>0</v>
      </c>
      <c r="H409" s="578"/>
      <c r="I409" s="579"/>
      <c r="J409" s="576"/>
      <c r="K409" s="578"/>
      <c r="L409" s="580"/>
      <c r="M409" s="481"/>
      <c r="N409" s="578"/>
      <c r="O409" s="581"/>
      <c r="P409" s="582"/>
      <c r="Q409" s="581"/>
      <c r="R409" s="583" t="n">
        <f aca="false">+F409+I409-K409-P409-N409</f>
        <v>-3050.84</v>
      </c>
      <c r="S409" s="441" t="n">
        <f aca="false">+G409+H409-J409-Q409</f>
        <v>0</v>
      </c>
      <c r="T409" s="43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</row>
    <row r="410" customFormat="false" ht="36.75" hidden="false" customHeight="false" outlineLevel="0" collapsed="false">
      <c r="A410" s="83"/>
      <c r="B410" s="456"/>
      <c r="C410" s="217"/>
      <c r="D410" s="218"/>
      <c r="E410" s="376" t="s">
        <v>693</v>
      </c>
      <c r="F410" s="537" t="n">
        <f aca="false">SUM(F367:F409)</f>
        <v>321563.58</v>
      </c>
      <c r="G410" s="523" t="n">
        <f aca="false">SUM(G367:G409)</f>
        <v>0</v>
      </c>
      <c r="H410" s="584" t="n">
        <f aca="false">SUM(H367:H409)</f>
        <v>0</v>
      </c>
      <c r="I410" s="585" t="n">
        <f aca="false">SUM(I367:I409)</f>
        <v>0</v>
      </c>
      <c r="J410" s="537" t="n">
        <f aca="false">SUM(J367:J409)</f>
        <v>0</v>
      </c>
      <c r="K410" s="584" t="n">
        <f aca="false">SUM(K367:K409)</f>
        <v>25270.4</v>
      </c>
      <c r="L410" s="586"/>
      <c r="M410" s="556"/>
      <c r="N410" s="584" t="n">
        <f aca="false">SUM(N367:N409)</f>
        <v>0</v>
      </c>
      <c r="O410" s="523" t="n">
        <f aca="false">SUM(O367:O409)</f>
        <v>0</v>
      </c>
      <c r="P410" s="452" t="n">
        <f aca="false">SUM(P367:P409)</f>
        <v>1635.59</v>
      </c>
      <c r="Q410" s="523" t="n">
        <f aca="false">SUM(Q367:Q409)</f>
        <v>0</v>
      </c>
      <c r="R410" s="452" t="n">
        <f aca="false">SUM(R367:R409)</f>
        <v>294657.59</v>
      </c>
      <c r="S410" s="587" t="n">
        <f aca="false">SUM(S367:S409)</f>
        <v>0</v>
      </c>
      <c r="T410" s="35"/>
      <c r="U410" s="247" t="n">
        <v>19878.29</v>
      </c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</row>
    <row r="411" customFormat="false" ht="36" hidden="false" customHeight="false" outlineLevel="0" collapsed="false">
      <c r="A411" s="83"/>
      <c r="B411" s="456"/>
      <c r="C411" s="217"/>
      <c r="D411" s="218"/>
      <c r="E411" s="588"/>
      <c r="F411" s="453"/>
      <c r="G411" s="453"/>
      <c r="H411" s="453"/>
      <c r="I411" s="453"/>
      <c r="J411" s="453"/>
      <c r="K411" s="453"/>
      <c r="L411" s="220"/>
      <c r="M411" s="589"/>
      <c r="N411" s="453"/>
      <c r="O411" s="453"/>
      <c r="P411" s="453"/>
      <c r="Q411" s="453"/>
      <c r="R411" s="590"/>
      <c r="S411" s="590"/>
      <c r="T411" s="43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</row>
    <row r="412" customFormat="false" ht="36.75" hidden="false" customHeight="true" outlineLevel="0" collapsed="false">
      <c r="A412" s="83"/>
      <c r="B412" s="367"/>
      <c r="C412" s="454" t="s">
        <v>778</v>
      </c>
      <c r="D412" s="218"/>
      <c r="E412" s="217"/>
      <c r="F412" s="217"/>
      <c r="G412" s="217"/>
      <c r="H412" s="217"/>
      <c r="I412" s="217"/>
      <c r="J412" s="217"/>
      <c r="K412" s="217"/>
      <c r="L412" s="456"/>
      <c r="M412" s="217"/>
      <c r="N412" s="217"/>
      <c r="O412" s="457"/>
      <c r="P412" s="457"/>
      <c r="Q412" s="217"/>
      <c r="R412" s="591"/>
      <c r="S412" s="592" t="str">
        <f aca="false">+C412</f>
        <v>LA CHOCITA</v>
      </c>
      <c r="T412" s="43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</row>
    <row r="413" customFormat="false" ht="36.75" hidden="false" customHeight="true" outlineLevel="0" collapsed="false">
      <c r="A413" s="83"/>
      <c r="B413" s="451"/>
      <c r="C413" s="459" t="s">
        <v>3</v>
      </c>
      <c r="D413" s="460"/>
      <c r="E413" s="461"/>
      <c r="F413" s="461"/>
      <c r="G413" s="461"/>
      <c r="H413" s="461"/>
      <c r="I413" s="461"/>
      <c r="J413" s="461"/>
      <c r="K413" s="461"/>
      <c r="L413" s="367"/>
      <c r="M413" s="461"/>
      <c r="N413" s="93"/>
      <c r="O413" s="93"/>
      <c r="P413" s="94" t="s">
        <v>891</v>
      </c>
      <c r="Q413" s="94"/>
      <c r="R413" s="593"/>
      <c r="S413" s="593"/>
      <c r="T413" s="43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</row>
    <row r="414" customFormat="false" ht="36.75" hidden="false" customHeight="false" outlineLevel="0" collapsed="false">
      <c r="A414" s="83"/>
      <c r="B414" s="96" t="s">
        <v>5</v>
      </c>
      <c r="C414" s="96" t="s">
        <v>6</v>
      </c>
      <c r="D414" s="97"/>
      <c r="E414" s="96" t="s">
        <v>7</v>
      </c>
      <c r="F414" s="96" t="str">
        <f aca="false">F6</f>
        <v>SALDO ABRIL 2018</v>
      </c>
      <c r="G414" s="96"/>
      <c r="H414" s="96" t="s">
        <v>9</v>
      </c>
      <c r="I414" s="96"/>
      <c r="J414" s="96" t="s">
        <v>10</v>
      </c>
      <c r="K414" s="96"/>
      <c r="L414" s="96"/>
      <c r="M414" s="96"/>
      <c r="N414" s="93"/>
      <c r="O414" s="93"/>
      <c r="P414" s="94"/>
      <c r="Q414" s="94"/>
      <c r="R414" s="255" t="str">
        <f aca="false">R6</f>
        <v>SALDO MAYO 2018</v>
      </c>
      <c r="S414" s="255"/>
      <c r="T414" s="43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</row>
    <row r="415" customFormat="false" ht="36.75" hidden="false" customHeight="false" outlineLevel="0" collapsed="false">
      <c r="A415" s="83"/>
      <c r="B415" s="96"/>
      <c r="C415" s="96"/>
      <c r="D415" s="97"/>
      <c r="E415" s="96"/>
      <c r="F415" s="103" t="s">
        <v>12</v>
      </c>
      <c r="G415" s="104" t="s">
        <v>13</v>
      </c>
      <c r="H415" s="105" t="s">
        <v>13</v>
      </c>
      <c r="I415" s="106" t="s">
        <v>12</v>
      </c>
      <c r="J415" s="103" t="s">
        <v>13</v>
      </c>
      <c r="K415" s="378" t="s">
        <v>12</v>
      </c>
      <c r="L415" s="96" t="s">
        <v>894</v>
      </c>
      <c r="M415" s="111" t="s">
        <v>15</v>
      </c>
      <c r="N415" s="108" t="s">
        <v>16</v>
      </c>
      <c r="O415" s="109" t="s">
        <v>13</v>
      </c>
      <c r="P415" s="110" t="s">
        <v>12</v>
      </c>
      <c r="Q415" s="104" t="s">
        <v>13</v>
      </c>
      <c r="R415" s="255" t="s">
        <v>12</v>
      </c>
      <c r="S415" s="257" t="s">
        <v>13</v>
      </c>
      <c r="T415" s="43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</row>
    <row r="416" customFormat="false" ht="36" hidden="false" customHeight="false" outlineLevel="0" collapsed="false">
      <c r="A416" s="83"/>
      <c r="B416" s="379" t="n">
        <f aca="false">B415+1</f>
        <v>1</v>
      </c>
      <c r="C416" s="397" t="s">
        <v>1191</v>
      </c>
      <c r="D416" s="594"/>
      <c r="E416" s="397" t="s">
        <v>781</v>
      </c>
      <c r="F416" s="386" t="n">
        <v>0</v>
      </c>
      <c r="G416" s="387" t="n">
        <v>0</v>
      </c>
      <c r="H416" s="557"/>
      <c r="I416" s="395"/>
      <c r="J416" s="382"/>
      <c r="K416" s="410"/>
      <c r="L416" s="492"/>
      <c r="M416" s="493"/>
      <c r="N416" s="386"/>
      <c r="O416" s="387"/>
      <c r="P416" s="401"/>
      <c r="Q416" s="410"/>
      <c r="R416" s="394" t="n">
        <f aca="false">+F416+I416-K416-P416</f>
        <v>0</v>
      </c>
      <c r="S416" s="395" t="n">
        <f aca="false">+G416+H416-J416-Q416</f>
        <v>0</v>
      </c>
      <c r="T416" s="43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</row>
    <row r="417" customFormat="false" ht="36" hidden="false" customHeight="false" outlineLevel="0" collapsed="false">
      <c r="A417" s="83"/>
      <c r="B417" s="396" t="n">
        <f aca="false">B416+1</f>
        <v>2</v>
      </c>
      <c r="C417" s="397" t="s">
        <v>782</v>
      </c>
      <c r="D417" s="404"/>
      <c r="E417" s="397" t="s">
        <v>783</v>
      </c>
      <c r="F417" s="399" t="n">
        <v>4847.44</v>
      </c>
      <c r="G417" s="400" t="n">
        <v>0</v>
      </c>
      <c r="H417" s="557"/>
      <c r="I417" s="408"/>
      <c r="J417" s="399"/>
      <c r="K417" s="410" t="n">
        <v>605.93</v>
      </c>
      <c r="L417" s="492" t="s">
        <v>85</v>
      </c>
      <c r="M417" s="493" t="s">
        <v>899</v>
      </c>
      <c r="N417" s="399"/>
      <c r="O417" s="400"/>
      <c r="P417" s="401"/>
      <c r="Q417" s="410"/>
      <c r="R417" s="407" t="n">
        <f aca="false">+F417+I417-K417-P417</f>
        <v>4241.51</v>
      </c>
      <c r="S417" s="408" t="n">
        <v>0</v>
      </c>
      <c r="T417" s="43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</row>
    <row r="418" customFormat="false" ht="36" hidden="false" customHeight="false" outlineLevel="0" collapsed="false">
      <c r="A418" s="83" t="n">
        <f aca="false">2203.36/4</f>
        <v>550.84</v>
      </c>
      <c r="B418" s="396" t="n">
        <f aca="false">B417+1</f>
        <v>3</v>
      </c>
      <c r="C418" s="397" t="s">
        <v>785</v>
      </c>
      <c r="D418" s="595"/>
      <c r="E418" s="596" t="s">
        <v>786</v>
      </c>
      <c r="F418" s="399" t="n">
        <v>4101.68</v>
      </c>
      <c r="G418" s="400" t="n">
        <v>0</v>
      </c>
      <c r="H418" s="557"/>
      <c r="I418" s="408"/>
      <c r="J418" s="399"/>
      <c r="K418" s="410" t="n">
        <v>512.71</v>
      </c>
      <c r="L418" s="492" t="s">
        <v>309</v>
      </c>
      <c r="M418" s="493" t="s">
        <v>899</v>
      </c>
      <c r="N418" s="399"/>
      <c r="O418" s="400"/>
      <c r="P418" s="401"/>
      <c r="Q418" s="410"/>
      <c r="R418" s="407" t="n">
        <f aca="false">+F418+I418-K418-P418</f>
        <v>3588.97</v>
      </c>
      <c r="S418" s="408" t="n">
        <f aca="false">+G418+H418-J418-Q418</f>
        <v>0</v>
      </c>
      <c r="T418" s="43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</row>
    <row r="419" customFormat="false" ht="36" hidden="false" customHeight="false" outlineLevel="0" collapsed="false">
      <c r="A419" s="83"/>
      <c r="B419" s="396" t="n">
        <f aca="false">B418+1</f>
        <v>4</v>
      </c>
      <c r="C419" s="397" t="s">
        <v>1192</v>
      </c>
      <c r="D419" s="404"/>
      <c r="E419" s="397" t="s">
        <v>788</v>
      </c>
      <c r="F419" s="399" t="n">
        <v>3938.96</v>
      </c>
      <c r="G419" s="400" t="n">
        <v>0</v>
      </c>
      <c r="H419" s="557"/>
      <c r="I419" s="408"/>
      <c r="J419" s="399"/>
      <c r="K419" s="410" t="n">
        <v>492.37</v>
      </c>
      <c r="L419" s="492" t="s">
        <v>182</v>
      </c>
      <c r="M419" s="493" t="s">
        <v>899</v>
      </c>
      <c r="N419" s="399"/>
      <c r="O419" s="400"/>
      <c r="P419" s="401"/>
      <c r="Q419" s="410"/>
      <c r="R419" s="407" t="n">
        <f aca="false">+F419+I419-K419-P419</f>
        <v>3446.59</v>
      </c>
      <c r="S419" s="408" t="n">
        <f aca="false">+G419+H419-J419-Q419</f>
        <v>0</v>
      </c>
      <c r="T419" s="43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</row>
    <row r="420" customFormat="false" ht="36" hidden="false" customHeight="false" outlineLevel="0" collapsed="false">
      <c r="A420" s="83"/>
      <c r="B420" s="396" t="n">
        <f aca="false">B419+1</f>
        <v>5</v>
      </c>
      <c r="C420" s="397" t="s">
        <v>1192</v>
      </c>
      <c r="D420" s="474"/>
      <c r="E420" s="397" t="s">
        <v>789</v>
      </c>
      <c r="F420" s="399" t="n">
        <v>3938.96</v>
      </c>
      <c r="G420" s="400" t="n">
        <v>0</v>
      </c>
      <c r="H420" s="557"/>
      <c r="I420" s="408"/>
      <c r="J420" s="399"/>
      <c r="K420" s="410" t="n">
        <v>492.37</v>
      </c>
      <c r="L420" s="492" t="s">
        <v>182</v>
      </c>
      <c r="M420" s="493" t="s">
        <v>899</v>
      </c>
      <c r="N420" s="399"/>
      <c r="O420" s="400"/>
      <c r="P420" s="401"/>
      <c r="Q420" s="410"/>
      <c r="R420" s="407" t="n">
        <f aca="false">+F420+I420-K420-P420</f>
        <v>3446.59</v>
      </c>
      <c r="S420" s="408" t="n">
        <f aca="false">+G420+H420-J420-Q420</f>
        <v>0</v>
      </c>
      <c r="T420" s="43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</row>
    <row r="421" customFormat="false" ht="34.5" hidden="false" customHeight="true" outlineLevel="0" collapsed="false">
      <c r="A421" s="83"/>
      <c r="B421" s="396" t="n">
        <f aca="false">B420+1</f>
        <v>6</v>
      </c>
      <c r="C421" s="397" t="s">
        <v>1193</v>
      </c>
      <c r="D421" s="467"/>
      <c r="E421" s="427" t="s">
        <v>791</v>
      </c>
      <c r="F421" s="429" t="n">
        <v>3430.47</v>
      </c>
      <c r="G421" s="430" t="n">
        <v>0</v>
      </c>
      <c r="H421" s="566"/>
      <c r="I421" s="400"/>
      <c r="J421" s="399"/>
      <c r="K421" s="410"/>
      <c r="L421" s="492"/>
      <c r="M421" s="493"/>
      <c r="N421" s="518"/>
      <c r="O421" s="430"/>
      <c r="P421" s="431"/>
      <c r="Q421" s="432"/>
      <c r="R421" s="407" t="n">
        <f aca="false">+F421+I421-K421-P421</f>
        <v>3430.47</v>
      </c>
      <c r="S421" s="408" t="n">
        <f aca="false">+G421+H421-J421-Q421</f>
        <v>0</v>
      </c>
      <c r="T421" s="43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</row>
    <row r="422" customFormat="false" ht="36" hidden="false" customHeight="false" outlineLevel="0" collapsed="false">
      <c r="A422" s="83" t="n">
        <f aca="false">1677.96/4</f>
        <v>419.49</v>
      </c>
      <c r="B422" s="396" t="n">
        <f aca="false">B421+1</f>
        <v>7</v>
      </c>
      <c r="C422" s="397" t="s">
        <v>793</v>
      </c>
      <c r="D422" s="404"/>
      <c r="E422" s="397" t="s">
        <v>794</v>
      </c>
      <c r="F422" s="399" t="n">
        <v>2097.45</v>
      </c>
      <c r="G422" s="400" t="n">
        <v>0</v>
      </c>
      <c r="H422" s="557"/>
      <c r="I422" s="408"/>
      <c r="J422" s="399"/>
      <c r="K422" s="410"/>
      <c r="L422" s="492"/>
      <c r="M422" s="493"/>
      <c r="N422" s="399"/>
      <c r="O422" s="400"/>
      <c r="P422" s="401"/>
      <c r="Q422" s="410"/>
      <c r="R422" s="407" t="n">
        <f aca="false">+F422+I422-K422-P422</f>
        <v>2097.45</v>
      </c>
      <c r="S422" s="408" t="n">
        <f aca="false">+G422+H422-J422-Q422</f>
        <v>0</v>
      </c>
      <c r="T422" s="43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</row>
    <row r="423" customFormat="false" ht="36" hidden="false" customHeight="false" outlineLevel="0" collapsed="false">
      <c r="A423" s="83"/>
      <c r="B423" s="396" t="n">
        <f aca="false">B422+1</f>
        <v>8</v>
      </c>
      <c r="C423" s="397" t="s">
        <v>1191</v>
      </c>
      <c r="D423" s="404"/>
      <c r="E423" s="397" t="s">
        <v>795</v>
      </c>
      <c r="F423" s="399" t="n">
        <v>0</v>
      </c>
      <c r="G423" s="400" t="n">
        <v>0</v>
      </c>
      <c r="H423" s="557"/>
      <c r="I423" s="408"/>
      <c r="J423" s="399"/>
      <c r="K423" s="410"/>
      <c r="L423" s="492"/>
      <c r="M423" s="493"/>
      <c r="N423" s="399"/>
      <c r="O423" s="400"/>
      <c r="P423" s="401"/>
      <c r="Q423" s="410"/>
      <c r="R423" s="407" t="n">
        <f aca="false">+F423+I423-K423-P423</f>
        <v>0</v>
      </c>
      <c r="S423" s="408" t="n">
        <f aca="false">+G423+H423-J423-Q423</f>
        <v>0</v>
      </c>
      <c r="T423" s="43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</row>
    <row r="424" customFormat="false" ht="36" hidden="false" customHeight="false" outlineLevel="0" collapsed="false">
      <c r="A424" s="83"/>
      <c r="B424" s="396" t="n">
        <f aca="false">B423+1</f>
        <v>9</v>
      </c>
      <c r="C424" s="397" t="s">
        <v>796</v>
      </c>
      <c r="D424" s="474"/>
      <c r="E424" s="397" t="s">
        <v>797</v>
      </c>
      <c r="F424" s="399" t="n">
        <v>4847.44</v>
      </c>
      <c r="G424" s="400" t="n">
        <v>0</v>
      </c>
      <c r="H424" s="557"/>
      <c r="I424" s="408"/>
      <c r="J424" s="399"/>
      <c r="K424" s="410"/>
      <c r="L424" s="492"/>
      <c r="M424" s="493"/>
      <c r="N424" s="399"/>
      <c r="O424" s="400"/>
      <c r="P424" s="401"/>
      <c r="Q424" s="410"/>
      <c r="R424" s="407" t="n">
        <f aca="false">+F424+I424-K424-P424</f>
        <v>4847.44</v>
      </c>
      <c r="S424" s="408" t="n">
        <f aca="false">+G424+H424-J424-Q424</f>
        <v>0</v>
      </c>
      <c r="T424" s="43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</row>
    <row r="425" customFormat="false" ht="36" hidden="false" customHeight="false" outlineLevel="0" collapsed="false">
      <c r="A425" s="83" t="n">
        <v>516.95</v>
      </c>
      <c r="B425" s="396" t="n">
        <f aca="false">B424+1</f>
        <v>10</v>
      </c>
      <c r="C425" s="397" t="s">
        <v>1194</v>
      </c>
      <c r="D425" s="404"/>
      <c r="E425" s="397" t="s">
        <v>800</v>
      </c>
      <c r="F425" s="399" t="n">
        <v>0</v>
      </c>
      <c r="G425" s="400" t="n">
        <v>0</v>
      </c>
      <c r="H425" s="557"/>
      <c r="I425" s="408"/>
      <c r="J425" s="399"/>
      <c r="K425" s="410" t="n">
        <v>605.93</v>
      </c>
      <c r="L425" s="492" t="s">
        <v>113</v>
      </c>
      <c r="M425" s="493" t="s">
        <v>899</v>
      </c>
      <c r="N425" s="399"/>
      <c r="O425" s="400"/>
      <c r="P425" s="401"/>
      <c r="Q425" s="410"/>
      <c r="R425" s="407" t="n">
        <f aca="false">+F425+I425-K425-P425</f>
        <v>-605.93</v>
      </c>
      <c r="S425" s="408" t="n">
        <f aca="false">+G425+H425-J425-Q425</f>
        <v>0</v>
      </c>
      <c r="T425" s="43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</row>
    <row r="426" customFormat="false" ht="36" hidden="false" customHeight="false" outlineLevel="0" collapsed="false">
      <c r="A426" s="83"/>
      <c r="B426" s="396" t="n">
        <f aca="false">B425+1</f>
        <v>11</v>
      </c>
      <c r="C426" s="397" t="s">
        <v>1195</v>
      </c>
      <c r="D426" s="474"/>
      <c r="E426" s="397" t="s">
        <v>800</v>
      </c>
      <c r="F426" s="399" t="n">
        <v>1033.9</v>
      </c>
      <c r="G426" s="400" t="n">
        <v>0</v>
      </c>
      <c r="H426" s="557"/>
      <c r="I426" s="408"/>
      <c r="J426" s="399"/>
      <c r="K426" s="597" t="n">
        <v>516.95</v>
      </c>
      <c r="L426" s="492" t="s">
        <v>113</v>
      </c>
      <c r="M426" s="493" t="s">
        <v>899</v>
      </c>
      <c r="N426" s="399"/>
      <c r="O426" s="400"/>
      <c r="P426" s="401"/>
      <c r="Q426" s="410"/>
      <c r="R426" s="407" t="n">
        <f aca="false">+F426+I426-K426-P426</f>
        <v>516.95</v>
      </c>
      <c r="S426" s="408" t="n">
        <f aca="false">+G426+H426-J426-Q426</f>
        <v>0</v>
      </c>
      <c r="T426" s="43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</row>
    <row r="427" customFormat="false" ht="36" hidden="false" customHeight="false" outlineLevel="0" collapsed="false">
      <c r="A427" s="83"/>
      <c r="B427" s="396" t="n">
        <f aca="false">B426+1</f>
        <v>12</v>
      </c>
      <c r="C427" s="397" t="s">
        <v>801</v>
      </c>
      <c r="D427" s="474"/>
      <c r="E427" s="397" t="s">
        <v>802</v>
      </c>
      <c r="F427" s="399" t="n">
        <v>4431.36</v>
      </c>
      <c r="G427" s="400" t="n">
        <v>0</v>
      </c>
      <c r="H427" s="557"/>
      <c r="I427" s="400"/>
      <c r="J427" s="399"/>
      <c r="K427" s="410"/>
      <c r="L427" s="492"/>
      <c r="M427" s="493"/>
      <c r="N427" s="399"/>
      <c r="O427" s="400"/>
      <c r="P427" s="401"/>
      <c r="Q427" s="410"/>
      <c r="R427" s="407" t="n">
        <f aca="false">+F427+I427-K427-P427</f>
        <v>4431.36</v>
      </c>
      <c r="S427" s="408" t="n">
        <f aca="false">+G427+H427-J427-Q427</f>
        <v>0</v>
      </c>
      <c r="T427" s="43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</row>
    <row r="428" customFormat="false" ht="36" hidden="false" customHeight="false" outlineLevel="0" collapsed="false">
      <c r="A428" s="83"/>
      <c r="B428" s="396" t="n">
        <f aca="false">B427+1</f>
        <v>13</v>
      </c>
      <c r="C428" s="397" t="s">
        <v>803</v>
      </c>
      <c r="D428" s="474"/>
      <c r="E428" s="397" t="s">
        <v>804</v>
      </c>
      <c r="F428" s="399" t="n">
        <v>3938.96</v>
      </c>
      <c r="G428" s="400" t="n">
        <v>0</v>
      </c>
      <c r="H428" s="557"/>
      <c r="I428" s="400"/>
      <c r="J428" s="399"/>
      <c r="K428" s="410" t="n">
        <v>492.37</v>
      </c>
      <c r="L428" s="492" t="s">
        <v>182</v>
      </c>
      <c r="M428" s="493" t="s">
        <v>899</v>
      </c>
      <c r="N428" s="399"/>
      <c r="O428" s="400"/>
      <c r="P428" s="401"/>
      <c r="Q428" s="410"/>
      <c r="R428" s="407" t="n">
        <f aca="false">+F428+I428-K428-P428</f>
        <v>3446.59</v>
      </c>
      <c r="S428" s="408" t="n">
        <f aca="false">+G428+H428-J428-Q428</f>
        <v>0</v>
      </c>
      <c r="T428" s="43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</row>
    <row r="429" customFormat="false" ht="36" hidden="false" customHeight="false" outlineLevel="0" collapsed="false">
      <c r="A429" s="83" t="n">
        <f aca="false">745.76/2</f>
        <v>372.88</v>
      </c>
      <c r="B429" s="396" t="n">
        <f aca="false">B428+1</f>
        <v>14</v>
      </c>
      <c r="C429" s="397" t="s">
        <v>805</v>
      </c>
      <c r="D429" s="404"/>
      <c r="E429" s="397" t="s">
        <v>806</v>
      </c>
      <c r="F429" s="399" t="n">
        <v>1491.52</v>
      </c>
      <c r="G429" s="400" t="n">
        <v>0</v>
      </c>
      <c r="H429" s="557"/>
      <c r="I429" s="408"/>
      <c r="J429" s="399"/>
      <c r="K429" s="410" t="n">
        <v>372.88</v>
      </c>
      <c r="L429" s="492" t="s">
        <v>113</v>
      </c>
      <c r="M429" s="493" t="s">
        <v>899</v>
      </c>
      <c r="N429" s="399"/>
      <c r="O429" s="400"/>
      <c r="P429" s="401"/>
      <c r="Q429" s="410"/>
      <c r="R429" s="407" t="n">
        <f aca="false">+F429+I429-K429-P429</f>
        <v>1118.64</v>
      </c>
      <c r="S429" s="408" t="n">
        <f aca="false">+G429+H429-J429-Q429</f>
        <v>0</v>
      </c>
      <c r="T429" s="43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</row>
    <row r="430" customFormat="false" ht="36" hidden="false" customHeight="false" outlineLevel="0" collapsed="false">
      <c r="A430" s="83"/>
      <c r="B430" s="396" t="n">
        <f aca="false">B429+1</f>
        <v>15</v>
      </c>
      <c r="C430" s="397" t="s">
        <v>805</v>
      </c>
      <c r="D430" s="404"/>
      <c r="E430" s="397" t="s">
        <v>807</v>
      </c>
      <c r="F430" s="399" t="n">
        <v>1864.4</v>
      </c>
      <c r="G430" s="400" t="n">
        <v>0</v>
      </c>
      <c r="H430" s="557"/>
      <c r="I430" s="408"/>
      <c r="J430" s="399"/>
      <c r="K430" s="410" t="n">
        <v>372.88</v>
      </c>
      <c r="L430" s="492" t="s">
        <v>113</v>
      </c>
      <c r="M430" s="493" t="s">
        <v>899</v>
      </c>
      <c r="N430" s="399"/>
      <c r="O430" s="400"/>
      <c r="P430" s="401"/>
      <c r="Q430" s="410"/>
      <c r="R430" s="407" t="n">
        <f aca="false">+F430+I430-K430-P430</f>
        <v>1491.52</v>
      </c>
      <c r="S430" s="408" t="n">
        <f aca="false">+G430+H430-J430-Q430</f>
        <v>0</v>
      </c>
      <c r="T430" s="43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</row>
    <row r="431" customFormat="false" ht="36" hidden="false" customHeight="false" outlineLevel="0" collapsed="false">
      <c r="A431" s="83"/>
      <c r="B431" s="396" t="n">
        <f aca="false">B430+1</f>
        <v>16</v>
      </c>
      <c r="C431" s="397" t="s">
        <v>808</v>
      </c>
      <c r="D431" s="404"/>
      <c r="E431" s="397" t="s">
        <v>810</v>
      </c>
      <c r="F431" s="399" t="n">
        <v>686.66</v>
      </c>
      <c r="G431" s="400" t="n">
        <v>0</v>
      </c>
      <c r="H431" s="557"/>
      <c r="I431" s="408"/>
      <c r="J431" s="399"/>
      <c r="K431" s="410"/>
      <c r="L431" s="492"/>
      <c r="M431" s="493"/>
      <c r="N431" s="399"/>
      <c r="O431" s="400"/>
      <c r="P431" s="401"/>
      <c r="Q431" s="410"/>
      <c r="R431" s="407" t="n">
        <f aca="false">+F431+I431-K431-P431</f>
        <v>686.66</v>
      </c>
      <c r="S431" s="408" t="n">
        <f aca="false">+G431+H431-J431-Q431</f>
        <v>0</v>
      </c>
      <c r="T431" s="43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</row>
    <row r="432" customFormat="false" ht="36" hidden="false" customHeight="false" outlineLevel="0" collapsed="false">
      <c r="A432" s="83"/>
      <c r="B432" s="396" t="n">
        <f aca="false">B431+1</f>
        <v>17</v>
      </c>
      <c r="C432" s="397" t="s">
        <v>808</v>
      </c>
      <c r="D432" s="404"/>
      <c r="E432" s="397" t="s">
        <v>811</v>
      </c>
      <c r="F432" s="399" t="n">
        <v>686.66</v>
      </c>
      <c r="G432" s="400" t="n">
        <v>0</v>
      </c>
      <c r="H432" s="557"/>
      <c r="I432" s="408"/>
      <c r="J432" s="399"/>
      <c r="K432" s="410"/>
      <c r="L432" s="492"/>
      <c r="M432" s="493"/>
      <c r="N432" s="399"/>
      <c r="O432" s="400"/>
      <c r="P432" s="401"/>
      <c r="Q432" s="410"/>
      <c r="R432" s="407" t="n">
        <f aca="false">+F432+I432-K432-P432</f>
        <v>686.66</v>
      </c>
      <c r="S432" s="408" t="n">
        <f aca="false">+G432+H432-J432-Q432</f>
        <v>0</v>
      </c>
      <c r="T432" s="43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</row>
    <row r="433" customFormat="false" ht="36" hidden="false" customHeight="false" outlineLevel="0" collapsed="false">
      <c r="A433" s="83"/>
      <c r="B433" s="396" t="n">
        <f aca="false">B432+1</f>
        <v>18</v>
      </c>
      <c r="C433" s="397" t="s">
        <v>812</v>
      </c>
      <c r="D433" s="404"/>
      <c r="E433" s="397" t="s">
        <v>813</v>
      </c>
      <c r="F433" s="399" t="n">
        <v>2135.58</v>
      </c>
      <c r="G433" s="400" t="n">
        <v>0</v>
      </c>
      <c r="H433" s="557"/>
      <c r="I433" s="408"/>
      <c r="J433" s="399"/>
      <c r="K433" s="410" t="n">
        <v>355.93</v>
      </c>
      <c r="L433" s="492" t="s">
        <v>85</v>
      </c>
      <c r="M433" s="493" t="s">
        <v>899</v>
      </c>
      <c r="N433" s="399"/>
      <c r="O433" s="400"/>
      <c r="P433" s="401"/>
      <c r="Q433" s="410"/>
      <c r="R433" s="407" t="n">
        <f aca="false">+F433+I433-K433-P433</f>
        <v>1779.65</v>
      </c>
      <c r="S433" s="408" t="n">
        <f aca="false">+G433+H433-J433-Q433</f>
        <v>0</v>
      </c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</row>
    <row r="434" customFormat="false" ht="36" hidden="false" customHeight="false" outlineLevel="0" collapsed="false">
      <c r="A434" s="83"/>
      <c r="B434" s="396" t="n">
        <f aca="false">B433+1</f>
        <v>19</v>
      </c>
      <c r="C434" s="397" t="s">
        <v>814</v>
      </c>
      <c r="D434" s="404"/>
      <c r="E434" s="397" t="s">
        <v>816</v>
      </c>
      <c r="F434" s="399" t="n">
        <v>0</v>
      </c>
      <c r="G434" s="400" t="n">
        <v>0</v>
      </c>
      <c r="H434" s="557"/>
      <c r="I434" s="400"/>
      <c r="J434" s="399"/>
      <c r="K434" s="410"/>
      <c r="L434" s="492"/>
      <c r="M434" s="493"/>
      <c r="N434" s="399"/>
      <c r="O434" s="400"/>
      <c r="P434" s="401"/>
      <c r="Q434" s="410"/>
      <c r="R434" s="407" t="n">
        <f aca="false">+F434+I434-K434-P434</f>
        <v>0</v>
      </c>
      <c r="S434" s="408" t="n">
        <f aca="false">+G434+H434-J434-Q434</f>
        <v>0</v>
      </c>
      <c r="T434" s="43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</row>
    <row r="435" customFormat="false" ht="36" hidden="false" customHeight="false" outlineLevel="0" collapsed="false">
      <c r="A435" s="83" t="n">
        <v>1100</v>
      </c>
      <c r="B435" s="396" t="n">
        <f aca="false">B434+1</f>
        <v>20</v>
      </c>
      <c r="C435" s="397" t="s">
        <v>817</v>
      </c>
      <c r="D435" s="404"/>
      <c r="E435" s="397" t="s">
        <v>818</v>
      </c>
      <c r="F435" s="399" t="n">
        <v>12550</v>
      </c>
      <c r="G435" s="400" t="n">
        <v>0</v>
      </c>
      <c r="H435" s="557"/>
      <c r="I435" s="400"/>
      <c r="J435" s="399"/>
      <c r="K435" s="410"/>
      <c r="L435" s="492"/>
      <c r="M435" s="493"/>
      <c r="N435" s="399"/>
      <c r="O435" s="400"/>
      <c r="P435" s="401"/>
      <c r="Q435" s="410"/>
      <c r="R435" s="407" t="n">
        <f aca="false">+F435+I435-K435-P435</f>
        <v>12550</v>
      </c>
      <c r="S435" s="408" t="n">
        <f aca="false">+G435+H435-J435-Q435</f>
        <v>0</v>
      </c>
      <c r="T435" s="43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</row>
    <row r="436" customFormat="false" ht="36.75" hidden="false" customHeight="false" outlineLevel="0" collapsed="false">
      <c r="A436" s="83"/>
      <c r="B436" s="475" t="n">
        <f aca="false">B435+1</f>
        <v>21</v>
      </c>
      <c r="C436" s="476" t="s">
        <v>819</v>
      </c>
      <c r="D436" s="481"/>
      <c r="E436" s="476" t="s">
        <v>820</v>
      </c>
      <c r="F436" s="433" t="n">
        <v>915.24</v>
      </c>
      <c r="G436" s="434" t="n">
        <v>0</v>
      </c>
      <c r="H436" s="598"/>
      <c r="I436" s="434"/>
      <c r="J436" s="433"/>
      <c r="K436" s="521"/>
      <c r="L436" s="500"/>
      <c r="M436" s="599"/>
      <c r="N436" s="433"/>
      <c r="O436" s="434"/>
      <c r="P436" s="551"/>
      <c r="Q436" s="521"/>
      <c r="R436" s="440" t="n">
        <f aca="false">+F436+I436-K436-P436</f>
        <v>915.24</v>
      </c>
      <c r="S436" s="441" t="n">
        <f aca="false">+G436+H436-J436-Q436</f>
        <v>0</v>
      </c>
      <c r="T436" s="43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</row>
    <row r="437" customFormat="false" ht="36.75" hidden="false" customHeight="false" outlineLevel="0" collapsed="false">
      <c r="A437" s="83"/>
      <c r="B437" s="456"/>
      <c r="C437" s="461"/>
      <c r="D437" s="600"/>
      <c r="E437" s="102" t="s">
        <v>185</v>
      </c>
      <c r="F437" s="452" t="n">
        <f aca="false">SUM(F416:F436)</f>
        <v>56936.68</v>
      </c>
      <c r="G437" s="447" t="n">
        <f aca="false">SUM(G416:G436)</f>
        <v>0</v>
      </c>
      <c r="H437" s="452" t="n">
        <f aca="false">SUM(H416:H436)</f>
        <v>0</v>
      </c>
      <c r="I437" s="523" t="n">
        <f aca="false">SUM(I416:I436)</f>
        <v>0</v>
      </c>
      <c r="J437" s="452" t="n">
        <f aca="false">SUM(J416:J436)</f>
        <v>0</v>
      </c>
      <c r="K437" s="447" t="n">
        <f aca="false">SUM(K416:K436)</f>
        <v>4820.32</v>
      </c>
      <c r="L437" s="586"/>
      <c r="M437" s="601"/>
      <c r="N437" s="452" t="n">
        <f aca="false">SUM(N416:N436)</f>
        <v>0</v>
      </c>
      <c r="O437" s="447" t="n">
        <f aca="false">SUM(O416:O436)</f>
        <v>0</v>
      </c>
      <c r="P437" s="452" t="n">
        <f aca="false">SUM(P416:P436)</f>
        <v>0</v>
      </c>
      <c r="Q437" s="447" t="n">
        <f aca="false">SUM(Q416:Q436)</f>
        <v>0</v>
      </c>
      <c r="R437" s="452" t="n">
        <f aca="false">SUM(R416:R436)</f>
        <v>52116.36</v>
      </c>
      <c r="S437" s="447" t="n">
        <f aca="false">SUM(S416:S436)</f>
        <v>0</v>
      </c>
      <c r="T437" s="43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</row>
    <row r="438" customFormat="false" ht="36" hidden="false" customHeight="false" outlineLevel="0" collapsed="false">
      <c r="A438" s="83"/>
      <c r="B438" s="456"/>
      <c r="C438" s="217"/>
      <c r="D438" s="218"/>
      <c r="E438" s="588"/>
      <c r="F438" s="453"/>
      <c r="G438" s="453"/>
      <c r="H438" s="453"/>
      <c r="I438" s="453"/>
      <c r="J438" s="453"/>
      <c r="K438" s="453"/>
      <c r="L438" s="220"/>
      <c r="M438" s="220"/>
      <c r="N438" s="453"/>
      <c r="O438" s="453"/>
      <c r="P438" s="453"/>
      <c r="Q438" s="453"/>
      <c r="R438" s="590"/>
      <c r="S438" s="590"/>
      <c r="T438" s="43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</row>
    <row r="439" s="30" customFormat="true" ht="36.75" hidden="false" customHeight="false" outlineLevel="0" collapsed="false">
      <c r="A439" s="83"/>
      <c r="B439" s="367"/>
      <c r="C439" s="454" t="s">
        <v>1196</v>
      </c>
      <c r="D439" s="218"/>
      <c r="E439" s="217"/>
      <c r="F439" s="217"/>
      <c r="G439" s="217"/>
      <c r="H439" s="217"/>
      <c r="I439" s="217"/>
      <c r="J439" s="217"/>
      <c r="K439" s="217"/>
      <c r="L439" s="456"/>
      <c r="M439" s="217"/>
      <c r="N439" s="217"/>
      <c r="O439" s="457"/>
      <c r="P439" s="457"/>
      <c r="Q439" s="217"/>
      <c r="R439" s="591"/>
      <c r="S439" s="592" t="str">
        <f aca="false">+C439</f>
        <v>PLAYAS DE ESTACIONAMIENTO</v>
      </c>
      <c r="T439" s="90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83"/>
      <c r="AP439" s="83"/>
      <c r="AQ439" s="83"/>
      <c r="AR439" s="83"/>
      <c r="AS439" s="83"/>
    </row>
    <row r="440" customFormat="false" ht="36.75" hidden="false" customHeight="true" outlineLevel="0" collapsed="false">
      <c r="A440" s="83"/>
      <c r="B440" s="83"/>
      <c r="C440" s="459" t="s">
        <v>3</v>
      </c>
      <c r="D440" s="460"/>
      <c r="E440" s="461"/>
      <c r="F440" s="461"/>
      <c r="G440" s="461"/>
      <c r="H440" s="461"/>
      <c r="I440" s="461"/>
      <c r="J440" s="461"/>
      <c r="K440" s="461"/>
      <c r="L440" s="367"/>
      <c r="M440" s="461"/>
      <c r="N440" s="93"/>
      <c r="O440" s="93"/>
      <c r="P440" s="94" t="s">
        <v>891</v>
      </c>
      <c r="Q440" s="94"/>
      <c r="R440" s="593"/>
      <c r="S440" s="593"/>
      <c r="T440" s="43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</row>
    <row r="441" customFormat="false" ht="36.75" hidden="false" customHeight="false" outlineLevel="0" collapsed="false">
      <c r="A441" s="83"/>
      <c r="B441" s="96" t="s">
        <v>5</v>
      </c>
      <c r="C441" s="96" t="s">
        <v>6</v>
      </c>
      <c r="D441" s="97"/>
      <c r="E441" s="96" t="s">
        <v>7</v>
      </c>
      <c r="F441" s="99" t="str">
        <f aca="false">F6</f>
        <v>SALDO ABRIL 2018</v>
      </c>
      <c r="G441" s="100"/>
      <c r="H441" s="96" t="s">
        <v>9</v>
      </c>
      <c r="I441" s="96"/>
      <c r="J441" s="96" t="s">
        <v>10</v>
      </c>
      <c r="K441" s="96"/>
      <c r="L441" s="96"/>
      <c r="M441" s="96"/>
      <c r="N441" s="93"/>
      <c r="O441" s="93"/>
      <c r="P441" s="94"/>
      <c r="Q441" s="94"/>
      <c r="R441" s="255" t="str">
        <f aca="false">R6</f>
        <v>SALDO MAYO 2018</v>
      </c>
      <c r="S441" s="255"/>
      <c r="T441" s="43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</row>
    <row r="442" customFormat="false" ht="36.75" hidden="false" customHeight="false" outlineLevel="0" collapsed="false">
      <c r="A442" s="83"/>
      <c r="B442" s="96"/>
      <c r="C442" s="96"/>
      <c r="D442" s="97"/>
      <c r="E442" s="96"/>
      <c r="F442" s="103" t="s">
        <v>12</v>
      </c>
      <c r="G442" s="104" t="s">
        <v>13</v>
      </c>
      <c r="H442" s="105" t="s">
        <v>13</v>
      </c>
      <c r="I442" s="106" t="s">
        <v>12</v>
      </c>
      <c r="J442" s="103" t="s">
        <v>13</v>
      </c>
      <c r="K442" s="104" t="s">
        <v>12</v>
      </c>
      <c r="L442" s="96" t="s">
        <v>894</v>
      </c>
      <c r="M442" s="111" t="s">
        <v>15</v>
      </c>
      <c r="N442" s="108" t="s">
        <v>16</v>
      </c>
      <c r="O442" s="109" t="s">
        <v>13</v>
      </c>
      <c r="P442" s="110" t="s">
        <v>12</v>
      </c>
      <c r="Q442" s="104" t="s">
        <v>13</v>
      </c>
      <c r="R442" s="602" t="s">
        <v>12</v>
      </c>
      <c r="S442" s="603" t="s">
        <v>13</v>
      </c>
      <c r="T442" s="43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</row>
    <row r="443" customFormat="false" ht="36" hidden="false" customHeight="false" outlineLevel="0" collapsed="false">
      <c r="A443" s="83"/>
      <c r="B443" s="379" t="n">
        <v>1</v>
      </c>
      <c r="C443" s="443" t="s">
        <v>1197</v>
      </c>
      <c r="D443" s="489"/>
      <c r="E443" s="604" t="s">
        <v>823</v>
      </c>
      <c r="F443" s="411" t="n">
        <v>0</v>
      </c>
      <c r="G443" s="406" t="n">
        <v>0</v>
      </c>
      <c r="H443" s="605"/>
      <c r="I443" s="410"/>
      <c r="J443" s="392"/>
      <c r="K443" s="410"/>
      <c r="L443" s="381"/>
      <c r="M443" s="606"/>
      <c r="N443" s="605"/>
      <c r="O443" s="393"/>
      <c r="P443" s="411"/>
      <c r="Q443" s="607"/>
      <c r="R443" s="407" t="n">
        <f aca="false">+F443+I443-K443-P443</f>
        <v>0</v>
      </c>
      <c r="S443" s="408" t="n">
        <f aca="false">+G443+H443-J443-Q443</f>
        <v>0</v>
      </c>
      <c r="T443" s="43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</row>
    <row r="444" customFormat="false" ht="36" hidden="false" customHeight="false" outlineLevel="0" collapsed="false">
      <c r="A444" s="83"/>
      <c r="B444" s="396" t="n">
        <f aca="false">B443+1</f>
        <v>2</v>
      </c>
      <c r="C444" s="397" t="s">
        <v>1197</v>
      </c>
      <c r="D444" s="492"/>
      <c r="E444" s="398" t="s">
        <v>824</v>
      </c>
      <c r="F444" s="411" t="n">
        <v>0</v>
      </c>
      <c r="G444" s="406" t="n">
        <v>0</v>
      </c>
      <c r="H444" s="608"/>
      <c r="I444" s="410"/>
      <c r="J444" s="126"/>
      <c r="K444" s="410"/>
      <c r="L444" s="413"/>
      <c r="M444" s="515"/>
      <c r="N444" s="608"/>
      <c r="O444" s="127"/>
      <c r="P444" s="411"/>
      <c r="Q444" s="607"/>
      <c r="R444" s="407" t="n">
        <f aca="false">+F444+I444-K444-P444</f>
        <v>0</v>
      </c>
      <c r="S444" s="408" t="n">
        <f aca="false">+G444+H444-J444-Q444</f>
        <v>0</v>
      </c>
      <c r="T444" s="43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</row>
    <row r="445" customFormat="false" ht="36" hidden="false" customHeight="false" outlineLevel="0" collapsed="false">
      <c r="A445" s="83"/>
      <c r="B445" s="396" t="n">
        <f aca="false">B444+1</f>
        <v>3</v>
      </c>
      <c r="C445" s="461" t="s">
        <v>1197</v>
      </c>
      <c r="D445" s="492"/>
      <c r="E445" s="398" t="s">
        <v>825</v>
      </c>
      <c r="F445" s="411" t="n">
        <v>0</v>
      </c>
      <c r="G445" s="406" t="n">
        <v>0</v>
      </c>
      <c r="H445" s="608"/>
      <c r="I445" s="410"/>
      <c r="J445" s="126"/>
      <c r="K445" s="410"/>
      <c r="L445" s="413"/>
      <c r="M445" s="515"/>
      <c r="N445" s="608"/>
      <c r="O445" s="127"/>
      <c r="P445" s="411"/>
      <c r="Q445" s="607"/>
      <c r="R445" s="407" t="n">
        <f aca="false">+F445+I445-K445-P445</f>
        <v>0</v>
      </c>
      <c r="S445" s="408" t="n">
        <f aca="false">+G445+H445-J445-Q445</f>
        <v>0</v>
      </c>
      <c r="T445" s="43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</row>
    <row r="446" customFormat="false" ht="36" hidden="false" customHeight="false" outlineLevel="0" collapsed="false">
      <c r="A446" s="83"/>
      <c r="B446" s="396" t="n">
        <f aca="false">B445+1</f>
        <v>4</v>
      </c>
      <c r="C446" s="397" t="s">
        <v>1197</v>
      </c>
      <c r="D446" s="492"/>
      <c r="E446" s="398" t="s">
        <v>826</v>
      </c>
      <c r="F446" s="411" t="n">
        <v>0</v>
      </c>
      <c r="G446" s="406" t="n">
        <v>0</v>
      </c>
      <c r="H446" s="608"/>
      <c r="I446" s="410"/>
      <c r="J446" s="126"/>
      <c r="K446" s="410"/>
      <c r="L446" s="413"/>
      <c r="M446" s="515"/>
      <c r="N446" s="608"/>
      <c r="O446" s="127"/>
      <c r="P446" s="411"/>
      <c r="Q446" s="607"/>
      <c r="R446" s="407" t="n">
        <f aca="false">+F446+I446-K446-P446</f>
        <v>0</v>
      </c>
      <c r="S446" s="408" t="n">
        <f aca="false">+G446+H446-J446-Q446</f>
        <v>0</v>
      </c>
      <c r="T446" s="43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</row>
    <row r="447" customFormat="false" ht="36" hidden="false" customHeight="false" outlineLevel="0" collapsed="false">
      <c r="A447" s="83"/>
      <c r="B447" s="396" t="n">
        <f aca="false">B446+1</f>
        <v>5</v>
      </c>
      <c r="C447" s="461" t="s">
        <v>1197</v>
      </c>
      <c r="D447" s="492"/>
      <c r="E447" s="398" t="s">
        <v>827</v>
      </c>
      <c r="F447" s="411" t="n">
        <v>0</v>
      </c>
      <c r="G447" s="406" t="n">
        <v>0</v>
      </c>
      <c r="H447" s="608"/>
      <c r="I447" s="410"/>
      <c r="J447" s="126"/>
      <c r="K447" s="410"/>
      <c r="L447" s="413"/>
      <c r="M447" s="515"/>
      <c r="N447" s="608"/>
      <c r="O447" s="127"/>
      <c r="P447" s="411"/>
      <c r="Q447" s="607"/>
      <c r="R447" s="407" t="n">
        <f aca="false">+F447+I447-K447-P447</f>
        <v>0</v>
      </c>
      <c r="S447" s="408" t="n">
        <f aca="false">+G447+H447-J447-Q447</f>
        <v>0</v>
      </c>
      <c r="T447" s="43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</row>
    <row r="448" customFormat="false" ht="36" hidden="false" customHeight="false" outlineLevel="0" collapsed="false">
      <c r="A448" s="83"/>
      <c r="B448" s="396" t="n">
        <f aca="false">B447+1</f>
        <v>6</v>
      </c>
      <c r="C448" s="397" t="s">
        <v>1197</v>
      </c>
      <c r="D448" s="492"/>
      <c r="E448" s="398" t="s">
        <v>828</v>
      </c>
      <c r="F448" s="411" t="n">
        <v>0</v>
      </c>
      <c r="G448" s="406" t="n">
        <v>0</v>
      </c>
      <c r="H448" s="608"/>
      <c r="I448" s="504"/>
      <c r="J448" s="126"/>
      <c r="K448" s="504"/>
      <c r="L448" s="492"/>
      <c r="M448" s="515"/>
      <c r="N448" s="608"/>
      <c r="O448" s="127"/>
      <c r="P448" s="411"/>
      <c r="Q448" s="607"/>
      <c r="R448" s="407" t="n">
        <f aca="false">+F448+I448-K448-P448</f>
        <v>0</v>
      </c>
      <c r="S448" s="408" t="n">
        <f aca="false">+G448+H448-J448-Q448</f>
        <v>0</v>
      </c>
      <c r="T448" s="43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</row>
    <row r="449" customFormat="false" ht="36" hidden="false" customHeight="false" outlineLevel="0" collapsed="false">
      <c r="A449" s="83"/>
      <c r="B449" s="396" t="n">
        <f aca="false">B448+1</f>
        <v>7</v>
      </c>
      <c r="C449" s="397" t="s">
        <v>1197</v>
      </c>
      <c r="D449" s="492"/>
      <c r="E449" s="428" t="s">
        <v>829</v>
      </c>
      <c r="F449" s="436" t="n">
        <v>0</v>
      </c>
      <c r="G449" s="437" t="n">
        <v>0</v>
      </c>
      <c r="H449" s="609"/>
      <c r="I449" s="410"/>
      <c r="J449" s="126"/>
      <c r="K449" s="410"/>
      <c r="L449" s="413"/>
      <c r="M449" s="515"/>
      <c r="N449" s="609"/>
      <c r="O449" s="610"/>
      <c r="P449" s="436"/>
      <c r="Q449" s="611"/>
      <c r="R449" s="407" t="n">
        <f aca="false">+F449+I449-K449-P449</f>
        <v>0</v>
      </c>
      <c r="S449" s="408" t="n">
        <f aca="false">+G449+H449-J449-Q449</f>
        <v>0</v>
      </c>
      <c r="T449" s="43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</row>
    <row r="450" customFormat="false" ht="36" hidden="false" customHeight="false" outlineLevel="0" collapsed="false">
      <c r="A450" s="83"/>
      <c r="B450" s="396" t="n">
        <f aca="false">B449+1</f>
        <v>8</v>
      </c>
      <c r="C450" s="596" t="s">
        <v>1197</v>
      </c>
      <c r="D450" s="492"/>
      <c r="E450" s="398" t="s">
        <v>830</v>
      </c>
      <c r="F450" s="126" t="n">
        <v>-1.81898940354586E-012</v>
      </c>
      <c r="G450" s="406" t="n">
        <v>0</v>
      </c>
      <c r="H450" s="608"/>
      <c r="I450" s="400"/>
      <c r="J450" s="612"/>
      <c r="K450" s="400"/>
      <c r="L450" s="613"/>
      <c r="M450" s="614"/>
      <c r="N450" s="609"/>
      <c r="O450" s="610"/>
      <c r="P450" s="436"/>
      <c r="Q450" s="611"/>
      <c r="R450" s="407" t="n">
        <f aca="false">+F450+I450-K450-P450</f>
        <v>-1.81898940354586E-012</v>
      </c>
      <c r="S450" s="408" t="n">
        <f aca="false">+G450+H450-J450-Q450</f>
        <v>0</v>
      </c>
      <c r="T450" s="43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</row>
    <row r="451" customFormat="false" ht="36.75" hidden="false" customHeight="false" outlineLevel="0" collapsed="false">
      <c r="A451" s="83"/>
      <c r="B451" s="396" t="n">
        <f aca="false">B450+1</f>
        <v>9</v>
      </c>
      <c r="C451" s="370" t="s">
        <v>1198</v>
      </c>
      <c r="D451" s="615"/>
      <c r="E451" s="101" t="s">
        <v>1199</v>
      </c>
      <c r="F451" s="616" t="n">
        <v>-11271.19</v>
      </c>
      <c r="G451" s="617" t="n">
        <v>0</v>
      </c>
      <c r="H451" s="618"/>
      <c r="I451" s="581"/>
      <c r="J451" s="438"/>
      <c r="K451" s="521" t="n">
        <v>11271.19</v>
      </c>
      <c r="L451" s="500" t="s">
        <v>21</v>
      </c>
      <c r="M451" s="619" t="s">
        <v>1200</v>
      </c>
      <c r="N451" s="620"/>
      <c r="O451" s="439"/>
      <c r="P451" s="621"/>
      <c r="Q451" s="622"/>
      <c r="R451" s="623" t="n">
        <f aca="false">+F451+I451-K451-P451</f>
        <v>-22542.38</v>
      </c>
      <c r="S451" s="441" t="n">
        <f aca="false">+G451+H451-J451-Q451</f>
        <v>0</v>
      </c>
      <c r="T451" s="43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</row>
    <row r="452" customFormat="false" ht="36.75" hidden="false" customHeight="false" outlineLevel="0" collapsed="false">
      <c r="A452" s="83"/>
      <c r="B452" s="456"/>
      <c r="C452" s="461"/>
      <c r="D452" s="600"/>
      <c r="E452" s="102" t="s">
        <v>185</v>
      </c>
      <c r="F452" s="452" t="n">
        <f aca="false">SUM(F443:F451)</f>
        <v>-11271.19</v>
      </c>
      <c r="G452" s="447" t="n">
        <f aca="false">SUM(G443:G451)</f>
        <v>0</v>
      </c>
      <c r="H452" s="452" t="n">
        <f aca="false">SUM(H443:H451)</f>
        <v>0</v>
      </c>
      <c r="I452" s="447" t="n">
        <f aca="false">SUM(I443:I451)</f>
        <v>0</v>
      </c>
      <c r="J452" s="537" t="n">
        <f aca="false">SUM(J443:J451)</f>
        <v>0</v>
      </c>
      <c r="K452" s="523" t="n">
        <f aca="false">SUM(K443:K451)</f>
        <v>11271.19</v>
      </c>
      <c r="L452" s="456"/>
      <c r="M452" s="217"/>
      <c r="N452" s="624" t="n">
        <f aca="false">SUM(N443:N451)</f>
        <v>0</v>
      </c>
      <c r="O452" s="625" t="n">
        <f aca="false">SUM(O443:O451)</f>
        <v>0</v>
      </c>
      <c r="P452" s="452" t="n">
        <f aca="false">SUM(P443:P451)</f>
        <v>0</v>
      </c>
      <c r="Q452" s="447" t="n">
        <f aca="false">SUM(Q443:Q451)</f>
        <v>0</v>
      </c>
      <c r="R452" s="452" t="n">
        <f aca="false">SUM(R443:R451)</f>
        <v>-22542.38</v>
      </c>
      <c r="S452" s="447" t="n">
        <f aca="false">SUM(S443:S451)</f>
        <v>0</v>
      </c>
      <c r="T452" s="43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</row>
    <row r="453" customFormat="false" ht="36" hidden="false" customHeight="false" outlineLevel="0" collapsed="false">
      <c r="A453" s="83"/>
      <c r="B453" s="456"/>
      <c r="C453" s="461"/>
      <c r="D453" s="600"/>
      <c r="E453" s="588"/>
      <c r="F453" s="453"/>
      <c r="G453" s="453"/>
      <c r="H453" s="453"/>
      <c r="I453" s="453"/>
      <c r="J453" s="453"/>
      <c r="K453" s="453"/>
      <c r="L453" s="456"/>
      <c r="M453" s="217"/>
      <c r="N453" s="590"/>
      <c r="O453" s="590"/>
      <c r="P453" s="453"/>
      <c r="Q453" s="453"/>
      <c r="R453" s="590"/>
      <c r="S453" s="590"/>
      <c r="T453" s="43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</row>
    <row r="454" customFormat="false" ht="36.75" hidden="false" customHeight="false" outlineLevel="0" collapsed="false">
      <c r="A454" s="83"/>
      <c r="B454" s="367"/>
      <c r="C454" s="454" t="s">
        <v>1201</v>
      </c>
      <c r="D454" s="218"/>
      <c r="E454" s="217"/>
      <c r="F454" s="217"/>
      <c r="G454" s="217"/>
      <c r="H454" s="217"/>
      <c r="I454" s="217"/>
      <c r="J454" s="217"/>
      <c r="K454" s="217"/>
      <c r="L454" s="456"/>
      <c r="M454" s="217"/>
      <c r="N454" s="217"/>
      <c r="O454" s="457"/>
      <c r="P454" s="457"/>
      <c r="Q454" s="217"/>
      <c r="R454" s="626" t="str">
        <f aca="false">C454</f>
        <v>CANCHAS DEPORTIVAS LA PAZ</v>
      </c>
      <c r="S454" s="626"/>
      <c r="T454" s="43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</row>
    <row r="455" customFormat="false" ht="36.75" hidden="false" customHeight="true" outlineLevel="0" collapsed="false">
      <c r="A455" s="83"/>
      <c r="B455" s="83"/>
      <c r="C455" s="459" t="s">
        <v>3</v>
      </c>
      <c r="D455" s="460"/>
      <c r="E455" s="461"/>
      <c r="F455" s="461"/>
      <c r="G455" s="461"/>
      <c r="H455" s="461"/>
      <c r="I455" s="461"/>
      <c r="J455" s="461"/>
      <c r="K455" s="461"/>
      <c r="L455" s="367"/>
      <c r="M455" s="461"/>
      <c r="N455" s="93"/>
      <c r="O455" s="93"/>
      <c r="P455" s="94" t="s">
        <v>891</v>
      </c>
      <c r="Q455" s="94"/>
      <c r="R455" s="593"/>
      <c r="S455" s="593"/>
      <c r="T455" s="43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</row>
    <row r="456" customFormat="false" ht="36.75" hidden="false" customHeight="false" outlineLevel="0" collapsed="false">
      <c r="A456" s="83"/>
      <c r="B456" s="96" t="s">
        <v>5</v>
      </c>
      <c r="C456" s="96" t="s">
        <v>6</v>
      </c>
      <c r="D456" s="97"/>
      <c r="E456" s="96" t="s">
        <v>7</v>
      </c>
      <c r="F456" s="96" t="s">
        <v>11</v>
      </c>
      <c r="G456" s="96"/>
      <c r="H456" s="96" t="s">
        <v>9</v>
      </c>
      <c r="I456" s="96"/>
      <c r="J456" s="96" t="s">
        <v>10</v>
      </c>
      <c r="K456" s="96"/>
      <c r="L456" s="96"/>
      <c r="M456" s="96"/>
      <c r="N456" s="93"/>
      <c r="O456" s="93"/>
      <c r="P456" s="94"/>
      <c r="Q456" s="94"/>
      <c r="R456" s="375" t="s">
        <v>1202</v>
      </c>
      <c r="S456" s="375"/>
      <c r="T456" s="43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</row>
    <row r="457" customFormat="false" ht="36.75" hidden="false" customHeight="false" outlineLevel="0" collapsed="false">
      <c r="A457" s="83"/>
      <c r="B457" s="96"/>
      <c r="C457" s="96"/>
      <c r="D457" s="97"/>
      <c r="E457" s="96"/>
      <c r="F457" s="103" t="s">
        <v>12</v>
      </c>
      <c r="G457" s="104" t="s">
        <v>13</v>
      </c>
      <c r="H457" s="105" t="s">
        <v>13</v>
      </c>
      <c r="I457" s="106" t="s">
        <v>12</v>
      </c>
      <c r="J457" s="103" t="s">
        <v>13</v>
      </c>
      <c r="K457" s="104" t="s">
        <v>12</v>
      </c>
      <c r="L457" s="96" t="s">
        <v>894</v>
      </c>
      <c r="M457" s="111" t="s">
        <v>15</v>
      </c>
      <c r="N457" s="108" t="s">
        <v>16</v>
      </c>
      <c r="O457" s="109" t="s">
        <v>13</v>
      </c>
      <c r="P457" s="110" t="s">
        <v>12</v>
      </c>
      <c r="Q457" s="104" t="s">
        <v>13</v>
      </c>
      <c r="R457" s="602" t="s">
        <v>12</v>
      </c>
      <c r="S457" s="603" t="s">
        <v>13</v>
      </c>
      <c r="T457" s="43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</row>
    <row r="458" customFormat="false" ht="36" hidden="false" customHeight="false" outlineLevel="0" collapsed="false">
      <c r="A458" s="83"/>
      <c r="B458" s="627" t="n">
        <v>1</v>
      </c>
      <c r="C458" s="604" t="s">
        <v>1197</v>
      </c>
      <c r="D458" s="489"/>
      <c r="E458" s="604" t="s">
        <v>832</v>
      </c>
      <c r="F458" s="411" t="n">
        <v>0</v>
      </c>
      <c r="G458" s="406" t="n">
        <v>0</v>
      </c>
      <c r="H458" s="605"/>
      <c r="I458" s="410"/>
      <c r="J458" s="628"/>
      <c r="K458" s="410"/>
      <c r="L458" s="381"/>
      <c r="M458" s="606"/>
      <c r="N458" s="605"/>
      <c r="O458" s="393"/>
      <c r="P458" s="411"/>
      <c r="Q458" s="607"/>
      <c r="R458" s="407" t="n">
        <f aca="false">+F458+I458-K458-P458</f>
        <v>0</v>
      </c>
      <c r="S458" s="408" t="n">
        <f aca="false">+G458+H458-J458-Q458</f>
        <v>0</v>
      </c>
      <c r="T458" s="43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</row>
    <row r="459" customFormat="false" ht="36.75" hidden="false" customHeight="false" outlineLevel="0" collapsed="false">
      <c r="A459" s="83"/>
      <c r="B459" s="629"/>
      <c r="C459" s="550"/>
      <c r="D459" s="500"/>
      <c r="E459" s="398"/>
      <c r="F459" s="411"/>
      <c r="G459" s="406"/>
      <c r="H459" s="608"/>
      <c r="I459" s="406"/>
      <c r="J459" s="438"/>
      <c r="K459" s="630"/>
      <c r="L459" s="536"/>
      <c r="M459" s="619"/>
      <c r="N459" s="620"/>
      <c r="O459" s="439"/>
      <c r="P459" s="621"/>
      <c r="Q459" s="622"/>
      <c r="R459" s="440"/>
      <c r="S459" s="441"/>
      <c r="T459" s="43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</row>
    <row r="460" customFormat="false" ht="36.75" hidden="false" customHeight="false" outlineLevel="0" collapsed="false">
      <c r="A460" s="83"/>
      <c r="B460" s="456"/>
      <c r="C460" s="461"/>
      <c r="D460" s="600"/>
      <c r="E460" s="96" t="s">
        <v>185</v>
      </c>
      <c r="F460" s="446" t="n">
        <f aca="false">SUM(F458:F459)</f>
        <v>0</v>
      </c>
      <c r="G460" s="447" t="n">
        <f aca="false">SUM(G458:G459)</f>
        <v>0</v>
      </c>
      <c r="H460" s="446" t="n">
        <f aca="false">SUM(H458:H459)</f>
        <v>0</v>
      </c>
      <c r="I460" s="447" t="n">
        <f aca="false">SUM(I458:I459)</f>
        <v>0</v>
      </c>
      <c r="J460" s="219" t="n">
        <f aca="false">SUM(J458:J459)</f>
        <v>0</v>
      </c>
      <c r="K460" s="523" t="n">
        <f aca="false">SUM(K458:K459)</f>
        <v>0</v>
      </c>
      <c r="L460" s="456"/>
      <c r="M460" s="217"/>
      <c r="N460" s="624" t="n">
        <f aca="false">SUM(N458:N459)</f>
        <v>0</v>
      </c>
      <c r="O460" s="625" t="n">
        <f aca="false">SUM(O458:O459)</f>
        <v>0</v>
      </c>
      <c r="P460" s="452" t="n">
        <f aca="false">SUM(P458:P459)</f>
        <v>0</v>
      </c>
      <c r="Q460" s="447" t="n">
        <f aca="false">SUM(Q458:Q459)</f>
        <v>0</v>
      </c>
      <c r="R460" s="452" t="n">
        <f aca="false">SUM(R458:R459)</f>
        <v>0</v>
      </c>
      <c r="S460" s="625" t="n">
        <f aca="false">SUM(S458:S459)</f>
        <v>0</v>
      </c>
      <c r="T460" s="43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</row>
    <row r="461" customFormat="false" ht="36" hidden="false" customHeight="false" outlineLevel="0" collapsed="false">
      <c r="A461" s="83"/>
      <c r="B461" s="456"/>
      <c r="C461" s="461"/>
      <c r="D461" s="600"/>
      <c r="E461" s="588"/>
      <c r="F461" s="453"/>
      <c r="G461" s="453"/>
      <c r="H461" s="453"/>
      <c r="I461" s="453"/>
      <c r="J461" s="453"/>
      <c r="K461" s="453"/>
      <c r="L461" s="456"/>
      <c r="M461" s="217"/>
      <c r="N461" s="590"/>
      <c r="O461" s="590"/>
      <c r="P461" s="453"/>
      <c r="Q461" s="453"/>
      <c r="R461" s="590"/>
      <c r="S461" s="590"/>
      <c r="T461" s="43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</row>
    <row r="462" s="30" customFormat="true" ht="36.75" hidden="false" customHeight="false" outlineLevel="0" collapsed="false">
      <c r="A462" s="83"/>
      <c r="B462" s="367"/>
      <c r="C462" s="454" t="s">
        <v>833</v>
      </c>
      <c r="D462" s="218"/>
      <c r="E462" s="217"/>
      <c r="F462" s="217"/>
      <c r="G462" s="217"/>
      <c r="H462" s="217"/>
      <c r="I462" s="217"/>
      <c r="J462" s="217"/>
      <c r="K462" s="217"/>
      <c r="L462" s="456"/>
      <c r="M462" s="217"/>
      <c r="N462" s="217"/>
      <c r="O462" s="457"/>
      <c r="P462" s="457"/>
      <c r="Q462" s="217"/>
      <c r="R462" s="457"/>
      <c r="S462" s="631" t="str">
        <f aca="false">C462</f>
        <v>OFICINA LIMA</v>
      </c>
      <c r="T462" s="90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  <c r="AP462" s="83"/>
      <c r="AQ462" s="83"/>
      <c r="AR462" s="83"/>
      <c r="AS462" s="83"/>
    </row>
    <row r="463" customFormat="false" ht="36.75" hidden="false" customHeight="true" outlineLevel="0" collapsed="false">
      <c r="A463" s="83"/>
      <c r="B463" s="83"/>
      <c r="C463" s="459" t="s">
        <v>3</v>
      </c>
      <c r="D463" s="460"/>
      <c r="E463" s="461"/>
      <c r="F463" s="461"/>
      <c r="G463" s="461"/>
      <c r="H463" s="461"/>
      <c r="I463" s="461"/>
      <c r="J463" s="461"/>
      <c r="K463" s="461"/>
      <c r="L463" s="367"/>
      <c r="M463" s="461"/>
      <c r="N463" s="93"/>
      <c r="O463" s="93"/>
      <c r="P463" s="94" t="s">
        <v>891</v>
      </c>
      <c r="Q463" s="94"/>
      <c r="R463" s="632"/>
      <c r="S463" s="632"/>
      <c r="T463" s="43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</row>
    <row r="464" customFormat="false" ht="36.75" hidden="false" customHeight="false" outlineLevel="0" collapsed="false">
      <c r="A464" s="83"/>
      <c r="B464" s="96" t="s">
        <v>5</v>
      </c>
      <c r="C464" s="96" t="s">
        <v>6</v>
      </c>
      <c r="D464" s="97"/>
      <c r="E464" s="96" t="s">
        <v>7</v>
      </c>
      <c r="F464" s="99" t="str">
        <f aca="false">F6</f>
        <v>SALDO ABRIL 2018</v>
      </c>
      <c r="G464" s="100"/>
      <c r="H464" s="96" t="s">
        <v>9</v>
      </c>
      <c r="I464" s="96"/>
      <c r="J464" s="96" t="s">
        <v>10</v>
      </c>
      <c r="K464" s="96"/>
      <c r="L464" s="96"/>
      <c r="M464" s="96"/>
      <c r="N464" s="93"/>
      <c r="O464" s="93"/>
      <c r="P464" s="94"/>
      <c r="Q464" s="94"/>
      <c r="R464" s="255" t="str">
        <f aca="false">R6</f>
        <v>SALDO MAYO 2018</v>
      </c>
      <c r="S464" s="255"/>
      <c r="T464" s="43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</row>
    <row r="465" customFormat="false" ht="36.75" hidden="false" customHeight="false" outlineLevel="0" collapsed="false">
      <c r="A465" s="83"/>
      <c r="B465" s="96"/>
      <c r="C465" s="96"/>
      <c r="D465" s="97"/>
      <c r="E465" s="96"/>
      <c r="F465" s="103" t="s">
        <v>12</v>
      </c>
      <c r="G465" s="104" t="s">
        <v>13</v>
      </c>
      <c r="H465" s="105" t="s">
        <v>13</v>
      </c>
      <c r="I465" s="106" t="s">
        <v>12</v>
      </c>
      <c r="J465" s="103" t="s">
        <v>13</v>
      </c>
      <c r="K465" s="378" t="s">
        <v>12</v>
      </c>
      <c r="L465" s="96" t="s">
        <v>894</v>
      </c>
      <c r="M465" s="111" t="s">
        <v>15</v>
      </c>
      <c r="N465" s="108" t="s">
        <v>16</v>
      </c>
      <c r="O465" s="109" t="s">
        <v>13</v>
      </c>
      <c r="P465" s="110" t="s">
        <v>12</v>
      </c>
      <c r="Q465" s="104" t="s">
        <v>13</v>
      </c>
      <c r="R465" s="602" t="s">
        <v>12</v>
      </c>
      <c r="S465" s="603" t="s">
        <v>13</v>
      </c>
      <c r="T465" s="43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</row>
    <row r="466" customFormat="false" ht="36" hidden="false" customHeight="false" outlineLevel="0" collapsed="false">
      <c r="A466" s="83" t="n">
        <f aca="false">6152.56/3</f>
        <v>2050.85333333333</v>
      </c>
      <c r="B466" s="379" t="n">
        <v>1</v>
      </c>
      <c r="C466" s="380" t="s">
        <v>834</v>
      </c>
      <c r="D466" s="404"/>
      <c r="E466" s="604" t="s">
        <v>1203</v>
      </c>
      <c r="F466" s="384" t="n">
        <v>19937.25</v>
      </c>
      <c r="G466" s="385" t="n">
        <v>0</v>
      </c>
      <c r="H466" s="386"/>
      <c r="I466" s="395"/>
      <c r="J466" s="386"/>
      <c r="K466" s="507"/>
      <c r="L466" s="494"/>
      <c r="M466" s="490"/>
      <c r="N466" s="386"/>
      <c r="O466" s="387"/>
      <c r="P466" s="384"/>
      <c r="Q466" s="383"/>
      <c r="R466" s="633" t="n">
        <f aca="false">+F466+I466-K466-P466-N466</f>
        <v>19937.25</v>
      </c>
      <c r="S466" s="383" t="n">
        <f aca="false">+G466+H466-J466-Q466-O466</f>
        <v>0</v>
      </c>
      <c r="T466" s="43"/>
      <c r="U466" s="35"/>
      <c r="V466" s="35"/>
      <c r="W466" s="35" t="n">
        <v>108.01</v>
      </c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</row>
    <row r="467" customFormat="false" ht="36" hidden="false" customHeight="false" outlineLevel="0" collapsed="false">
      <c r="A467" s="83" t="n">
        <v>1333.05</v>
      </c>
      <c r="B467" s="396" t="n">
        <f aca="false">B466+1</f>
        <v>2</v>
      </c>
      <c r="C467" s="380" t="s">
        <v>834</v>
      </c>
      <c r="D467" s="404"/>
      <c r="E467" s="634" t="s">
        <v>1204</v>
      </c>
      <c r="F467" s="384" t="n">
        <v>12956.94</v>
      </c>
      <c r="G467" s="385" t="n">
        <v>0</v>
      </c>
      <c r="H467" s="382"/>
      <c r="I467" s="491"/>
      <c r="J467" s="382"/>
      <c r="K467" s="385"/>
      <c r="L467" s="494"/>
      <c r="M467" s="490"/>
      <c r="N467" s="382"/>
      <c r="O467" s="383"/>
      <c r="P467" s="401"/>
      <c r="Q467" s="383"/>
      <c r="R467" s="633" t="n">
        <f aca="false">+F467+I467-K467-P467-N467</f>
        <v>12956.94</v>
      </c>
      <c r="S467" s="383" t="n">
        <f aca="false">+G467+H467-J467-Q467-O467</f>
        <v>0</v>
      </c>
      <c r="T467" s="43"/>
      <c r="U467" s="35"/>
      <c r="V467" s="35"/>
      <c r="W467" s="35" t="n">
        <f aca="false">506*8</f>
        <v>4048</v>
      </c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</row>
    <row r="468" customFormat="false" ht="36" hidden="false" customHeight="false" outlineLevel="0" collapsed="false">
      <c r="A468" s="83"/>
      <c r="B468" s="396" t="n">
        <f aca="false">B467+1</f>
        <v>3</v>
      </c>
      <c r="C468" s="397" t="s">
        <v>839</v>
      </c>
      <c r="D468" s="514"/>
      <c r="E468" s="559" t="s">
        <v>1205</v>
      </c>
      <c r="F468" s="635" t="n">
        <v>4745.76</v>
      </c>
      <c r="G468" s="597" t="n">
        <v>0</v>
      </c>
      <c r="H468" s="511"/>
      <c r="I468" s="636"/>
      <c r="J468" s="399"/>
      <c r="K468" s="410"/>
      <c r="L468" s="492"/>
      <c r="M468" s="412" t="s">
        <v>907</v>
      </c>
      <c r="N468" s="399"/>
      <c r="O468" s="400"/>
      <c r="P468" s="401" t="n">
        <v>593.22</v>
      </c>
      <c r="Q468" s="400"/>
      <c r="R468" s="633" t="n">
        <f aca="false">+F468+I468-K468-P468-N468</f>
        <v>4152.54</v>
      </c>
      <c r="S468" s="383" t="n">
        <f aca="false">+G468+H468-J468-Q468-O468</f>
        <v>0</v>
      </c>
      <c r="T468" s="43"/>
      <c r="U468" s="35"/>
      <c r="V468" s="35"/>
      <c r="W468" s="35" t="n">
        <f aca="false">W467+W466</f>
        <v>4156.01</v>
      </c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</row>
    <row r="469" customFormat="false" ht="34.5" hidden="false" customHeight="true" outlineLevel="0" collapsed="false">
      <c r="A469" s="83"/>
      <c r="B469" s="396" t="n">
        <f aca="false">B468+1</f>
        <v>4</v>
      </c>
      <c r="C469" s="397" t="s">
        <v>1206</v>
      </c>
      <c r="D469" s="514"/>
      <c r="E469" s="559" t="s">
        <v>1207</v>
      </c>
      <c r="F469" s="635" t="n">
        <v>-1996.61</v>
      </c>
      <c r="G469" s="597" t="n">
        <v>0</v>
      </c>
      <c r="H469" s="511"/>
      <c r="I469" s="636"/>
      <c r="J469" s="399"/>
      <c r="K469" s="410"/>
      <c r="L469" s="492"/>
      <c r="M469" s="517"/>
      <c r="N469" s="399"/>
      <c r="O469" s="400"/>
      <c r="P469" s="401"/>
      <c r="Q469" s="400"/>
      <c r="R469" s="633" t="n">
        <f aca="false">+F469+I469-K469-P469-N469</f>
        <v>-1996.61</v>
      </c>
      <c r="S469" s="383" t="n">
        <f aca="false">+G469+H469-J469-Q469-O469</f>
        <v>0</v>
      </c>
      <c r="T469" s="43"/>
      <c r="U469" s="35"/>
      <c r="V469" s="35"/>
      <c r="W469" s="35" t="n">
        <f aca="false">W468/1.18</f>
        <v>3522.04237288136</v>
      </c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</row>
    <row r="470" customFormat="false" ht="33.75" hidden="false" customHeight="true" outlineLevel="0" collapsed="false">
      <c r="A470" s="83"/>
      <c r="B470" s="396" t="n">
        <f aca="false">B469+1</f>
        <v>5</v>
      </c>
      <c r="C470" s="397" t="s">
        <v>846</v>
      </c>
      <c r="D470" s="514"/>
      <c r="E470" s="559" t="s">
        <v>1208</v>
      </c>
      <c r="F470" s="635" t="n">
        <v>4101.68</v>
      </c>
      <c r="G470" s="597" t="n">
        <v>0</v>
      </c>
      <c r="H470" s="511"/>
      <c r="I470" s="636"/>
      <c r="J470" s="399"/>
      <c r="K470" s="410"/>
      <c r="L470" s="492"/>
      <c r="M470" s="412" t="s">
        <v>907</v>
      </c>
      <c r="N470" s="399"/>
      <c r="O470" s="400"/>
      <c r="P470" s="401" t="n">
        <v>512.71</v>
      </c>
      <c r="Q470" s="400"/>
      <c r="R470" s="633" t="n">
        <f aca="false">+F470+I470-K470-P470-N470</f>
        <v>3588.97</v>
      </c>
      <c r="S470" s="383" t="n">
        <f aca="false">+G470+H470-J470-Q470-O470</f>
        <v>0</v>
      </c>
      <c r="T470" s="43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</row>
    <row r="471" customFormat="false" ht="36" hidden="false" customHeight="false" outlineLevel="0" collapsed="false">
      <c r="A471" s="83"/>
      <c r="B471" s="396" t="n">
        <f aca="false">B470+1</f>
        <v>6</v>
      </c>
      <c r="C471" s="397" t="s">
        <v>1209</v>
      </c>
      <c r="D471" s="514"/>
      <c r="E471" s="559" t="s">
        <v>1210</v>
      </c>
      <c r="F471" s="637" t="n">
        <v>593.22</v>
      </c>
      <c r="G471" s="638" t="n">
        <v>0</v>
      </c>
      <c r="H471" s="511"/>
      <c r="I471" s="636"/>
      <c r="J471" s="399"/>
      <c r="K471" s="410"/>
      <c r="L471" s="492"/>
      <c r="M471" s="508"/>
      <c r="N471" s="399"/>
      <c r="O471" s="400"/>
      <c r="P471" s="401"/>
      <c r="Q471" s="400"/>
      <c r="R471" s="633" t="n">
        <f aca="false">+F471+I471-K471-P471-N471</f>
        <v>593.22</v>
      </c>
      <c r="S471" s="383" t="n">
        <f aca="false">+G471+H471-J471-Q471-O471</f>
        <v>0</v>
      </c>
      <c r="T471" s="43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</row>
    <row r="472" customFormat="false" ht="36" hidden="false" customHeight="true" outlineLevel="0" collapsed="false">
      <c r="A472" s="83"/>
      <c r="B472" s="396" t="n">
        <f aca="false">B471+1</f>
        <v>7</v>
      </c>
      <c r="C472" s="397" t="s">
        <v>848</v>
      </c>
      <c r="D472" s="404"/>
      <c r="E472" s="398" t="s">
        <v>1211</v>
      </c>
      <c r="F472" s="431" t="n">
        <v>256.35</v>
      </c>
      <c r="G472" s="432" t="n">
        <v>0</v>
      </c>
      <c r="H472" s="399"/>
      <c r="I472" s="491"/>
      <c r="J472" s="399"/>
      <c r="K472" s="410" t="n">
        <v>593.22</v>
      </c>
      <c r="L472" s="492" t="s">
        <v>950</v>
      </c>
      <c r="M472" s="639" t="s">
        <v>1212</v>
      </c>
      <c r="N472" s="399"/>
      <c r="O472" s="400"/>
      <c r="P472" s="401"/>
      <c r="Q472" s="400"/>
      <c r="R472" s="633" t="n">
        <f aca="false">+F472+I472-K472-P472-N472</f>
        <v>-336.87</v>
      </c>
      <c r="S472" s="383" t="n">
        <f aca="false">+G472+H472-J472-Q472-O472</f>
        <v>0</v>
      </c>
      <c r="T472" s="43"/>
      <c r="U472" s="5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</row>
    <row r="473" customFormat="false" ht="36" hidden="false" customHeight="false" outlineLevel="0" collapsed="false">
      <c r="A473" s="83"/>
      <c r="B473" s="396" t="n">
        <f aca="false">B472+1</f>
        <v>8</v>
      </c>
      <c r="C473" s="397" t="s">
        <v>846</v>
      </c>
      <c r="D473" s="404"/>
      <c r="E473" s="398" t="s">
        <v>1213</v>
      </c>
      <c r="F473" s="401" t="n">
        <v>8559.35</v>
      </c>
      <c r="G473" s="410" t="n">
        <v>0</v>
      </c>
      <c r="H473" s="399"/>
      <c r="I473" s="491"/>
      <c r="J473" s="399"/>
      <c r="K473" s="410"/>
      <c r="L473" s="492"/>
      <c r="M473" s="640"/>
      <c r="N473" s="399"/>
      <c r="O473" s="400"/>
      <c r="P473" s="401"/>
      <c r="Q473" s="400"/>
      <c r="R473" s="633" t="n">
        <f aca="false">+F473+I473-K473-P473-N473</f>
        <v>8559.35</v>
      </c>
      <c r="S473" s="383" t="n">
        <f aca="false">+G473+H473-J473-Q473-O473</f>
        <v>0</v>
      </c>
      <c r="T473" s="57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</row>
    <row r="474" customFormat="false" ht="36" hidden="false" customHeight="false" outlineLevel="0" collapsed="false">
      <c r="A474" s="83"/>
      <c r="B474" s="396" t="n">
        <f aca="false">B473+1</f>
        <v>9</v>
      </c>
      <c r="C474" s="397" t="s">
        <v>1214</v>
      </c>
      <c r="D474" s="404"/>
      <c r="E474" s="398" t="s">
        <v>1215</v>
      </c>
      <c r="F474" s="401" t="n">
        <v>338.99</v>
      </c>
      <c r="G474" s="410" t="n">
        <v>0</v>
      </c>
      <c r="H474" s="399"/>
      <c r="I474" s="491"/>
      <c r="J474" s="399"/>
      <c r="K474" s="410"/>
      <c r="L474" s="492"/>
      <c r="M474" s="639"/>
      <c r="N474" s="399"/>
      <c r="O474" s="400"/>
      <c r="P474" s="401"/>
      <c r="Q474" s="400"/>
      <c r="R474" s="633" t="n">
        <f aca="false">+F474+I474-K474-P474-N474</f>
        <v>338.99</v>
      </c>
      <c r="S474" s="383" t="n">
        <f aca="false">+G474+H474-J474-Q474-O474</f>
        <v>0</v>
      </c>
      <c r="T474" s="43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</row>
    <row r="475" customFormat="false" ht="36" hidden="false" customHeight="false" outlineLevel="0" collapsed="false">
      <c r="A475" s="83"/>
      <c r="B475" s="396" t="n">
        <f aca="false">B474+1</f>
        <v>10</v>
      </c>
      <c r="C475" s="380"/>
      <c r="D475" s="404"/>
      <c r="E475" s="634" t="s">
        <v>1216</v>
      </c>
      <c r="F475" s="401" t="n">
        <v>0</v>
      </c>
      <c r="G475" s="410" t="n">
        <v>0</v>
      </c>
      <c r="H475" s="382"/>
      <c r="I475" s="491"/>
      <c r="J475" s="382"/>
      <c r="K475" s="385"/>
      <c r="L475" s="494"/>
      <c r="M475" s="490"/>
      <c r="N475" s="382"/>
      <c r="O475" s="383"/>
      <c r="P475" s="384"/>
      <c r="Q475" s="383"/>
      <c r="R475" s="633" t="n">
        <f aca="false">+F475+I475-K475-P475-N475</f>
        <v>0</v>
      </c>
      <c r="S475" s="383" t="n">
        <f aca="false">+G475+H475-J475-Q475-O475</f>
        <v>0</v>
      </c>
      <c r="T475" s="43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</row>
    <row r="476" customFormat="false" ht="36" hidden="false" customHeight="false" outlineLevel="0" collapsed="false">
      <c r="A476" s="83"/>
      <c r="B476" s="396" t="n">
        <f aca="false">B475+1</f>
        <v>11</v>
      </c>
      <c r="C476" s="397" t="s">
        <v>1217</v>
      </c>
      <c r="D476" s="404"/>
      <c r="E476" s="428" t="s">
        <v>1218</v>
      </c>
      <c r="F476" s="401" t="n">
        <v>-1000</v>
      </c>
      <c r="G476" s="410" t="n">
        <v>0</v>
      </c>
      <c r="H476" s="399"/>
      <c r="I476" s="491"/>
      <c r="J476" s="399"/>
      <c r="K476" s="410"/>
      <c r="L476" s="492"/>
      <c r="M476" s="517"/>
      <c r="N476" s="399"/>
      <c r="O476" s="400"/>
      <c r="P476" s="401"/>
      <c r="Q476" s="400"/>
      <c r="R476" s="633" t="n">
        <f aca="false">+F476+I476-K476-P476-N476</f>
        <v>-1000</v>
      </c>
      <c r="S476" s="383" t="n">
        <f aca="false">+G476+H476-J476-Q476-O476</f>
        <v>0</v>
      </c>
      <c r="T476" s="43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</row>
    <row r="477" customFormat="false" ht="36" hidden="false" customHeight="false" outlineLevel="0" collapsed="false">
      <c r="A477" s="83"/>
      <c r="B477" s="396" t="n">
        <f aca="false">B476+1</f>
        <v>12</v>
      </c>
      <c r="C477" s="397" t="s">
        <v>1219</v>
      </c>
      <c r="D477" s="404"/>
      <c r="E477" s="428" t="s">
        <v>1218</v>
      </c>
      <c r="F477" s="401" t="n">
        <v>2186.44</v>
      </c>
      <c r="G477" s="410" t="n">
        <v>0</v>
      </c>
      <c r="H477" s="399"/>
      <c r="I477" s="491"/>
      <c r="J477" s="399"/>
      <c r="K477" s="385"/>
      <c r="L477" s="494"/>
      <c r="M477" s="641"/>
      <c r="N477" s="399"/>
      <c r="O477" s="400"/>
      <c r="P477" s="401"/>
      <c r="Q477" s="400"/>
      <c r="R477" s="633" t="n">
        <f aca="false">+F477+I477-K477-P477-N477</f>
        <v>2186.44</v>
      </c>
      <c r="S477" s="383" t="n">
        <f aca="false">+G477+H477-J477-Q477-O477</f>
        <v>0</v>
      </c>
      <c r="T477" s="43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</row>
    <row r="478" customFormat="false" ht="36" hidden="false" customHeight="false" outlineLevel="0" collapsed="false">
      <c r="A478" s="83"/>
      <c r="B478" s="396" t="n">
        <f aca="false">B477+1</f>
        <v>13</v>
      </c>
      <c r="C478" s="397"/>
      <c r="D478" s="404"/>
      <c r="E478" s="398" t="s">
        <v>1220</v>
      </c>
      <c r="F478" s="401" t="n">
        <v>0</v>
      </c>
      <c r="G478" s="410" t="n">
        <v>0</v>
      </c>
      <c r="H478" s="399"/>
      <c r="I478" s="491"/>
      <c r="J478" s="399"/>
      <c r="K478" s="385"/>
      <c r="L478" s="494"/>
      <c r="M478" s="490"/>
      <c r="N478" s="399"/>
      <c r="O478" s="400"/>
      <c r="P478" s="401"/>
      <c r="Q478" s="400"/>
      <c r="R478" s="633" t="n">
        <f aca="false">+F478+I478-K478-P478-N478</f>
        <v>0</v>
      </c>
      <c r="S478" s="383" t="n">
        <f aca="false">+G478+H478-J478-Q478-O478</f>
        <v>0</v>
      </c>
      <c r="T478" s="43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</row>
    <row r="479" customFormat="false" ht="36" hidden="false" customHeight="false" outlineLevel="0" collapsed="false">
      <c r="A479" s="83"/>
      <c r="B479" s="396" t="n">
        <f aca="false">B478+1</f>
        <v>14</v>
      </c>
      <c r="C479" s="380"/>
      <c r="D479" s="404"/>
      <c r="E479" s="634" t="s">
        <v>1221</v>
      </c>
      <c r="F479" s="401" t="n">
        <v>0</v>
      </c>
      <c r="G479" s="410" t="n">
        <v>0</v>
      </c>
      <c r="H479" s="399"/>
      <c r="I479" s="408"/>
      <c r="J479" s="399"/>
      <c r="K479" s="410"/>
      <c r="L479" s="492"/>
      <c r="M479" s="508"/>
      <c r="N479" s="382"/>
      <c r="O479" s="383"/>
      <c r="P479" s="384"/>
      <c r="Q479" s="383"/>
      <c r="R479" s="633" t="n">
        <f aca="false">+F479+I479-K479-P479-N479</f>
        <v>0</v>
      </c>
      <c r="S479" s="383" t="n">
        <f aca="false">+G479+H479-J479-Q479-O479</f>
        <v>0</v>
      </c>
      <c r="T479" s="43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</row>
    <row r="480" customFormat="false" ht="36" hidden="false" customHeight="false" outlineLevel="0" collapsed="false">
      <c r="A480" s="83"/>
      <c r="B480" s="396" t="n">
        <f aca="false">B479+1</f>
        <v>15</v>
      </c>
      <c r="C480" s="397"/>
      <c r="D480" s="404"/>
      <c r="E480" s="398" t="s">
        <v>1222</v>
      </c>
      <c r="F480" s="401" t="n">
        <v>0</v>
      </c>
      <c r="G480" s="410" t="n">
        <v>0</v>
      </c>
      <c r="H480" s="399"/>
      <c r="I480" s="491"/>
      <c r="J480" s="399"/>
      <c r="K480" s="410"/>
      <c r="L480" s="492"/>
      <c r="M480" s="508"/>
      <c r="N480" s="399"/>
      <c r="O480" s="400"/>
      <c r="P480" s="401"/>
      <c r="Q480" s="400"/>
      <c r="R480" s="633" t="n">
        <f aca="false">+F480+I480-K480-P480-N480</f>
        <v>0</v>
      </c>
      <c r="S480" s="383" t="n">
        <f aca="false">+G480+H480-J480-Q480-O480</f>
        <v>0</v>
      </c>
      <c r="T480" s="43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</row>
    <row r="481" customFormat="false" ht="36" hidden="false" customHeight="false" outlineLevel="0" collapsed="false">
      <c r="A481" s="83"/>
      <c r="B481" s="396" t="n">
        <f aca="false">B480+1</f>
        <v>16</v>
      </c>
      <c r="C481" s="397"/>
      <c r="D481" s="404"/>
      <c r="E481" s="398" t="s">
        <v>1223</v>
      </c>
      <c r="F481" s="401" t="n">
        <v>0</v>
      </c>
      <c r="G481" s="410" t="n">
        <v>0</v>
      </c>
      <c r="H481" s="399"/>
      <c r="I481" s="491"/>
      <c r="J481" s="399"/>
      <c r="K481" s="410"/>
      <c r="L481" s="492"/>
      <c r="M481" s="508"/>
      <c r="N481" s="399"/>
      <c r="O481" s="400"/>
      <c r="P481" s="401"/>
      <c r="Q481" s="400"/>
      <c r="R481" s="633" t="n">
        <f aca="false">+F481+I481-K481-P481-N481</f>
        <v>0</v>
      </c>
      <c r="S481" s="383" t="n">
        <f aca="false">+G481+H481-J481-Q481-O481</f>
        <v>0</v>
      </c>
      <c r="T481" s="43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</row>
    <row r="482" customFormat="false" ht="36" hidden="false" customHeight="false" outlineLevel="0" collapsed="false">
      <c r="A482" s="83"/>
      <c r="B482" s="396" t="n">
        <f aca="false">B481+1</f>
        <v>17</v>
      </c>
      <c r="C482" s="397" t="s">
        <v>864</v>
      </c>
      <c r="D482" s="404"/>
      <c r="E482" s="398" t="s">
        <v>1224</v>
      </c>
      <c r="F482" s="401" t="n">
        <v>7242.36</v>
      </c>
      <c r="G482" s="410" t="n">
        <v>0</v>
      </c>
      <c r="H482" s="399"/>
      <c r="I482" s="408"/>
      <c r="J482" s="399"/>
      <c r="K482" s="410"/>
      <c r="L482" s="492"/>
      <c r="M482" s="639"/>
      <c r="N482" s="399"/>
      <c r="O482" s="400"/>
      <c r="P482" s="401"/>
      <c r="Q482" s="400"/>
      <c r="R482" s="633" t="n">
        <f aca="false">+F482+I482-K482-P482-N482</f>
        <v>7242.36</v>
      </c>
      <c r="S482" s="383" t="n">
        <f aca="false">+G482+H482-J482-Q482-O482</f>
        <v>0</v>
      </c>
      <c r="T482" s="43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</row>
    <row r="483" customFormat="false" ht="36.75" hidden="false" customHeight="false" outlineLevel="0" collapsed="false">
      <c r="A483" s="83"/>
      <c r="B483" s="475" t="n">
        <f aca="false">B482+1</f>
        <v>18</v>
      </c>
      <c r="C483" s="476" t="s">
        <v>834</v>
      </c>
      <c r="D483" s="481"/>
      <c r="E483" s="550" t="s">
        <v>1225</v>
      </c>
      <c r="F483" s="551" t="n">
        <v>7242.37</v>
      </c>
      <c r="G483" s="521" t="n">
        <v>0</v>
      </c>
      <c r="H483" s="433"/>
      <c r="I483" s="441"/>
      <c r="J483" s="433"/>
      <c r="K483" s="521"/>
      <c r="L483" s="500"/>
      <c r="M483" s="642"/>
      <c r="N483" s="433"/>
      <c r="O483" s="434"/>
      <c r="P483" s="551"/>
      <c r="Q483" s="434"/>
      <c r="R483" s="440" t="n">
        <f aca="false">+F483+I483-K483-P483-N483</f>
        <v>7242.37</v>
      </c>
      <c r="S483" s="434" t="n">
        <f aca="false">+G483+H483-J483-Q483-O483</f>
        <v>0</v>
      </c>
      <c r="T483" s="43"/>
      <c r="U483" s="199" t="n">
        <v>16305.11</v>
      </c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</row>
    <row r="484" customFormat="false" ht="36.75" hidden="false" customHeight="false" outlineLevel="0" collapsed="false">
      <c r="A484" s="83"/>
      <c r="B484" s="456"/>
      <c r="C484" s="217"/>
      <c r="D484" s="217"/>
      <c r="E484" s="376" t="s">
        <v>693</v>
      </c>
      <c r="F484" s="452" t="n">
        <f aca="false">SUM(F466:F483)</f>
        <v>65164.1</v>
      </c>
      <c r="G484" s="452" t="n">
        <f aca="false">SUM(G466:G483)</f>
        <v>0</v>
      </c>
      <c r="H484" s="537" t="n">
        <f aca="false">SUM(H466:H483)</f>
        <v>0</v>
      </c>
      <c r="I484" s="523" t="n">
        <f aca="false">SUM(I466:I483)</f>
        <v>0</v>
      </c>
      <c r="J484" s="452" t="n">
        <f aca="false">SUM(J466:J483)</f>
        <v>0</v>
      </c>
      <c r="K484" s="523" t="n">
        <f aca="false">SUM(K466:K483)</f>
        <v>593.22</v>
      </c>
      <c r="L484" s="456"/>
      <c r="M484" s="217"/>
      <c r="N484" s="452" t="n">
        <f aca="false">SUM(N466:N483)</f>
        <v>0</v>
      </c>
      <c r="O484" s="447" t="n">
        <f aca="false">SUM(O466:O483)</f>
        <v>0</v>
      </c>
      <c r="P484" s="452" t="n">
        <f aca="false">SUM(P466:P483)</f>
        <v>1105.93</v>
      </c>
      <c r="Q484" s="447" t="n">
        <f aca="false">SUM(Q466:Q483)</f>
        <v>0</v>
      </c>
      <c r="R484" s="452" t="n">
        <f aca="false">SUM(R466:R483)</f>
        <v>63464.95</v>
      </c>
      <c r="S484" s="625" t="n">
        <f aca="false">SUM(S466:S483)</f>
        <v>0</v>
      </c>
      <c r="T484" s="43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</row>
    <row r="485" customFormat="false" ht="36" hidden="false" customHeight="false" outlineLevel="0" collapsed="false">
      <c r="A485" s="83"/>
      <c r="B485" s="456"/>
      <c r="C485" s="217"/>
      <c r="D485" s="217"/>
      <c r="E485" s="217"/>
      <c r="F485" s="217"/>
      <c r="G485" s="217"/>
      <c r="H485" s="217"/>
      <c r="I485" s="217"/>
      <c r="J485" s="217"/>
      <c r="K485" s="217"/>
      <c r="L485" s="456"/>
      <c r="M485" s="217"/>
      <c r="N485" s="217"/>
      <c r="O485" s="457"/>
      <c r="P485" s="457"/>
      <c r="Q485" s="217"/>
      <c r="R485" s="217"/>
      <c r="S485" s="217"/>
      <c r="T485" s="43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</row>
    <row r="486" customFormat="false" ht="36" hidden="false" customHeight="false" outlineLevel="0" collapsed="false">
      <c r="A486" s="83"/>
      <c r="B486" s="456"/>
      <c r="C486" s="217"/>
      <c r="D486" s="217"/>
      <c r="E486" s="461"/>
      <c r="F486" s="453"/>
      <c r="G486" s="217"/>
      <c r="H486" s="217"/>
      <c r="I486" s="217"/>
      <c r="J486" s="217"/>
      <c r="K486" s="217"/>
      <c r="L486" s="456"/>
      <c r="M486" s="461"/>
      <c r="N486" s="461"/>
      <c r="O486" s="632"/>
      <c r="P486" s="632"/>
      <c r="Q486" s="461"/>
      <c r="R486" s="453"/>
      <c r="S486" s="217"/>
      <c r="T486" s="43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</row>
    <row r="487" customFormat="false" ht="36" hidden="false" customHeight="false" outlineLevel="0" collapsed="false">
      <c r="A487" s="83"/>
      <c r="B487" s="456"/>
      <c r="C487" s="217"/>
      <c r="D487" s="217"/>
      <c r="E487" s="461"/>
      <c r="F487" s="453"/>
      <c r="G487" s="217"/>
      <c r="H487" s="217"/>
      <c r="I487" s="217"/>
      <c r="J487" s="217"/>
      <c r="K487" s="217"/>
      <c r="L487" s="456"/>
      <c r="M487" s="461"/>
      <c r="N487" s="461"/>
      <c r="O487" s="632"/>
      <c r="P487" s="632"/>
      <c r="Q487" s="461"/>
      <c r="R487" s="453"/>
      <c r="S487" s="217"/>
      <c r="T487" s="43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</row>
    <row r="488" customFormat="false" ht="36" hidden="false" customHeight="false" outlineLevel="0" collapsed="false">
      <c r="A488" s="83"/>
      <c r="B488" s="456"/>
      <c r="C488" s="217"/>
      <c r="D488" s="217"/>
      <c r="E488" s="461"/>
      <c r="F488" s="453"/>
      <c r="G488" s="217"/>
      <c r="H488" s="217"/>
      <c r="I488" s="217"/>
      <c r="J488" s="217"/>
      <c r="K488" s="217"/>
      <c r="L488" s="456"/>
      <c r="M488" s="461"/>
      <c r="N488" s="461"/>
      <c r="O488" s="632"/>
      <c r="P488" s="632"/>
      <c r="Q488" s="461"/>
      <c r="R488" s="453"/>
      <c r="S488" s="643"/>
      <c r="T488" s="43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</row>
    <row r="489" customFormat="false" ht="57" hidden="false" customHeight="true" outlineLevel="0" collapsed="false">
      <c r="A489" s="83"/>
      <c r="B489" s="456"/>
      <c r="C489" s="217"/>
      <c r="D489" s="217"/>
      <c r="E489" s="461"/>
      <c r="F489" s="453"/>
      <c r="G489" s="217"/>
      <c r="H489" s="217"/>
      <c r="I489" s="217"/>
      <c r="J489" s="217"/>
      <c r="K489" s="217"/>
      <c r="L489" s="456"/>
      <c r="M489" s="461"/>
      <c r="N489" s="461"/>
      <c r="O489" s="632"/>
      <c r="P489" s="632"/>
      <c r="Q489" s="461"/>
      <c r="R489" s="453"/>
      <c r="S489" s="643"/>
      <c r="T489" s="43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</row>
    <row r="490" customFormat="false" ht="36" hidden="false" customHeight="false" outlineLevel="0" collapsed="false">
      <c r="A490" s="83"/>
      <c r="B490" s="456"/>
      <c r="C490" s="217"/>
      <c r="D490" s="482" t="s">
        <v>869</v>
      </c>
      <c r="E490" s="482"/>
      <c r="F490" s="482"/>
      <c r="G490" s="482"/>
      <c r="H490" s="217"/>
      <c r="I490" s="217"/>
      <c r="J490" s="217"/>
      <c r="K490" s="217"/>
      <c r="L490" s="456"/>
      <c r="M490" s="217"/>
      <c r="N490" s="217"/>
      <c r="O490" s="457"/>
      <c r="P490" s="457"/>
      <c r="Q490" s="217"/>
      <c r="R490" s="217"/>
      <c r="S490" s="643"/>
      <c r="T490" s="43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</row>
    <row r="491" customFormat="false" ht="36" hidden="false" customHeight="false" outlineLevel="0" collapsed="false">
      <c r="A491" s="83"/>
      <c r="B491" s="456"/>
      <c r="C491" s="217"/>
      <c r="D491" s="482" t="s">
        <v>870</v>
      </c>
      <c r="E491" s="482"/>
      <c r="F491" s="482"/>
      <c r="G491" s="482"/>
      <c r="H491" s="217"/>
      <c r="I491" s="217"/>
      <c r="J491" s="217"/>
      <c r="K491" s="217"/>
      <c r="L491" s="456"/>
      <c r="M491" s="217"/>
      <c r="N491" s="217"/>
      <c r="O491" s="457"/>
      <c r="P491" s="457"/>
      <c r="Q491" s="217"/>
      <c r="R491" s="217"/>
      <c r="S491" s="643"/>
      <c r="T491" s="43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</row>
    <row r="492" customFormat="false" ht="36" hidden="false" customHeight="false" outlineLevel="0" collapsed="false">
      <c r="A492" s="83"/>
      <c r="B492" s="456"/>
      <c r="C492" s="217"/>
      <c r="D492" s="482" t="s">
        <v>871</v>
      </c>
      <c r="E492" s="482"/>
      <c r="F492" s="482"/>
      <c r="G492" s="482"/>
      <c r="H492" s="217"/>
      <c r="I492" s="217"/>
      <c r="J492" s="217"/>
      <c r="K492" s="217"/>
      <c r="L492" s="456"/>
      <c r="M492" s="217"/>
      <c r="N492" s="217"/>
      <c r="O492" s="457"/>
      <c r="P492" s="457"/>
      <c r="Q492" s="217"/>
      <c r="R492" s="217"/>
      <c r="S492" s="643"/>
      <c r="T492" s="43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</row>
    <row r="493" customFormat="false" ht="36" hidden="false" customHeight="false" outlineLevel="0" collapsed="false">
      <c r="A493" s="83"/>
      <c r="B493" s="456"/>
      <c r="C493" s="217"/>
      <c r="D493" s="482" t="s">
        <v>872</v>
      </c>
      <c r="E493" s="482"/>
      <c r="F493" s="482"/>
      <c r="G493" s="482"/>
      <c r="H493" s="217"/>
      <c r="I493" s="217"/>
      <c r="J493" s="217"/>
      <c r="K493" s="217"/>
      <c r="L493" s="456"/>
      <c r="M493" s="217"/>
      <c r="N493" s="217"/>
      <c r="O493" s="457"/>
      <c r="P493" s="457"/>
      <c r="Q493" s="217"/>
      <c r="R493" s="644"/>
      <c r="S493" s="643"/>
      <c r="T493" s="43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</row>
    <row r="494" customFormat="false" ht="36.75" hidden="false" customHeight="false" outlineLevel="0" collapsed="false">
      <c r="A494" s="83"/>
      <c r="B494" s="456"/>
      <c r="C494" s="217"/>
      <c r="D494" s="217"/>
      <c r="E494" s="217"/>
      <c r="F494" s="217"/>
      <c r="G494" s="217"/>
      <c r="H494" s="217"/>
      <c r="I494" s="461"/>
      <c r="J494" s="459"/>
      <c r="K494" s="459"/>
      <c r="L494" s="459"/>
      <c r="M494" s="217"/>
      <c r="N494" s="217"/>
      <c r="O494" s="457"/>
      <c r="P494" s="457"/>
      <c r="Q494" s="217"/>
      <c r="R494" s="644"/>
      <c r="S494" s="643"/>
      <c r="T494" s="43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</row>
    <row r="495" customFormat="false" ht="62.25" hidden="false" customHeight="false" outlineLevel="0" collapsed="false">
      <c r="A495" s="83"/>
      <c r="B495" s="645"/>
      <c r="C495" s="646"/>
      <c r="D495" s="327" t="s">
        <v>873</v>
      </c>
      <c r="E495" s="327"/>
      <c r="F495" s="327" t="s">
        <v>185</v>
      </c>
      <c r="G495" s="327"/>
      <c r="H495" s="646"/>
      <c r="I495" s="461"/>
      <c r="J495" s="459"/>
      <c r="K495" s="459"/>
      <c r="L495" s="459" t="s">
        <v>13</v>
      </c>
      <c r="M495" s="647" t="s">
        <v>874</v>
      </c>
      <c r="N495" s="217"/>
      <c r="O495" s="457"/>
      <c r="P495" s="457" t="n">
        <v>6060.71</v>
      </c>
      <c r="Q495" s="217"/>
      <c r="R495" s="644"/>
      <c r="S495" s="643"/>
      <c r="T495" s="43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</row>
    <row r="496" customFormat="false" ht="61.5" hidden="false" customHeight="false" outlineLevel="0" collapsed="false">
      <c r="A496" s="83"/>
      <c r="B496" s="645"/>
      <c r="C496" s="646"/>
      <c r="D496" s="648" t="s">
        <v>875</v>
      </c>
      <c r="E496" s="649"/>
      <c r="F496" s="650" t="n">
        <f aca="false">R79</f>
        <v>303227.02</v>
      </c>
      <c r="G496" s="650"/>
      <c r="H496" s="651"/>
      <c r="I496" s="367"/>
      <c r="J496" s="652"/>
      <c r="K496" s="652"/>
      <c r="L496" s="652" t="s">
        <v>9</v>
      </c>
      <c r="M496" s="653" t="n">
        <f aca="false">I78+I197+I346+I361+I410+I437+I452+I460+I484</f>
        <v>0</v>
      </c>
      <c r="N496" s="217"/>
      <c r="O496" s="457"/>
      <c r="P496" s="457" t="n">
        <v>34067.81</v>
      </c>
      <c r="Q496" s="217"/>
      <c r="R496" s="644"/>
      <c r="S496" s="643"/>
      <c r="T496" s="43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</row>
    <row r="497" customFormat="false" ht="61.5" hidden="false" customHeight="false" outlineLevel="0" collapsed="false">
      <c r="A497" s="83"/>
      <c r="B497" s="645"/>
      <c r="C497" s="646"/>
      <c r="D497" s="654" t="s">
        <v>876</v>
      </c>
      <c r="E497" s="655"/>
      <c r="F497" s="656" t="n">
        <f aca="false">R197</f>
        <v>550628.32</v>
      </c>
      <c r="G497" s="656"/>
      <c r="H497" s="651"/>
      <c r="I497" s="367"/>
      <c r="J497" s="652"/>
      <c r="K497" s="652"/>
      <c r="L497" s="652" t="s">
        <v>877</v>
      </c>
      <c r="M497" s="653" t="n">
        <f aca="false">P484+P460+P452+P437+P410+P361+P346+P197+P78</f>
        <v>21821.23</v>
      </c>
      <c r="N497" s="217"/>
      <c r="O497" s="457"/>
      <c r="P497" s="457" t="n">
        <v>37286.02</v>
      </c>
      <c r="Q497" s="217"/>
      <c r="R497" s="644"/>
      <c r="S497" s="643"/>
      <c r="T497" s="43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</row>
    <row r="498" customFormat="false" ht="61.5" hidden="false" customHeight="false" outlineLevel="0" collapsed="false">
      <c r="A498" s="83"/>
      <c r="B498" s="645"/>
      <c r="C498" s="646"/>
      <c r="D498" s="654" t="s">
        <v>878</v>
      </c>
      <c r="E498" s="655"/>
      <c r="F498" s="656" t="e">
        <f aca="false">R346</f>
        <v>#REF!</v>
      </c>
      <c r="G498" s="656"/>
      <c r="H498" s="651"/>
      <c r="I498" s="367"/>
      <c r="J498" s="652"/>
      <c r="K498" s="652"/>
      <c r="L498" s="652" t="s">
        <v>879</v>
      </c>
      <c r="M498" s="657" t="n">
        <f aca="false">F484+F460+F452+F437+F410+F361+F346+F197+F78</f>
        <v>1747001.93</v>
      </c>
      <c r="N498" s="217"/>
      <c r="O498" s="457"/>
      <c r="P498" s="457" t="n">
        <v>1864.4</v>
      </c>
      <c r="Q498" s="217"/>
      <c r="R498" s="644"/>
      <c r="S498" s="643"/>
      <c r="T498" s="43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</row>
    <row r="499" customFormat="false" ht="61.5" hidden="false" customHeight="false" outlineLevel="0" collapsed="false">
      <c r="A499" s="83"/>
      <c r="B499" s="645"/>
      <c r="C499" s="646"/>
      <c r="D499" s="654" t="s">
        <v>880</v>
      </c>
      <c r="E499" s="655"/>
      <c r="F499" s="656" t="n">
        <f aca="false">R361</f>
        <v>10096.16</v>
      </c>
      <c r="G499" s="656"/>
      <c r="H499" s="651"/>
      <c r="I499" s="367"/>
      <c r="J499" s="652"/>
      <c r="K499" s="652"/>
      <c r="L499" s="652" t="s">
        <v>10</v>
      </c>
      <c r="M499" s="504" t="n">
        <f aca="false">K484+K460+K452+K437+K410+K361+K346+K197+K78</f>
        <v>176421.26</v>
      </c>
      <c r="N499" s="217"/>
      <c r="O499" s="457"/>
      <c r="P499" s="457" t="n">
        <v>562.72</v>
      </c>
      <c r="Q499" s="217"/>
      <c r="R499" s="644"/>
      <c r="S499" s="643"/>
      <c r="T499" s="43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</row>
    <row r="500" customFormat="false" ht="61.5" hidden="false" customHeight="false" outlineLevel="0" collapsed="false">
      <c r="A500" s="83"/>
      <c r="B500" s="645"/>
      <c r="C500" s="646"/>
      <c r="D500" s="654" t="s">
        <v>881</v>
      </c>
      <c r="E500" s="655"/>
      <c r="F500" s="656" t="n">
        <f aca="false">R410</f>
        <v>294657.59</v>
      </c>
      <c r="G500" s="656"/>
      <c r="H500" s="651"/>
      <c r="I500" s="367"/>
      <c r="J500" s="652"/>
      <c r="K500" s="652"/>
      <c r="L500" s="652"/>
      <c r="M500" s="504" t="n">
        <f aca="false">[1]SUMAS!$M$54</f>
        <v>336140.58</v>
      </c>
      <c r="N500" s="217"/>
      <c r="O500" s="457"/>
      <c r="P500" s="457" t="n">
        <v>70536.03</v>
      </c>
      <c r="Q500" s="217"/>
      <c r="R500" s="644"/>
      <c r="S500" s="643"/>
      <c r="T500" s="43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</row>
    <row r="501" customFormat="false" ht="61.5" hidden="false" customHeight="false" outlineLevel="0" collapsed="false">
      <c r="A501" s="83"/>
      <c r="B501" s="645"/>
      <c r="C501" s="646"/>
      <c r="D501" s="654" t="s">
        <v>882</v>
      </c>
      <c r="E501" s="655"/>
      <c r="F501" s="656" t="n">
        <f aca="false">R437</f>
        <v>52116.36</v>
      </c>
      <c r="G501" s="656"/>
      <c r="H501" s="651"/>
      <c r="I501" s="367"/>
      <c r="J501" s="652"/>
      <c r="K501" s="652"/>
      <c r="L501" s="652"/>
      <c r="M501" s="504" t="n">
        <f aca="false">M499-M500</f>
        <v>-159719.32</v>
      </c>
      <c r="N501" s="217"/>
      <c r="O501" s="457"/>
      <c r="P501" s="457" t="n">
        <v>14970.33</v>
      </c>
      <c r="Q501" s="217"/>
      <c r="R501" s="644"/>
      <c r="S501" s="643"/>
      <c r="T501" s="43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</row>
    <row r="502" customFormat="false" ht="61.5" hidden="false" customHeight="false" outlineLevel="0" collapsed="false">
      <c r="A502" s="83"/>
      <c r="B502" s="645"/>
      <c r="C502" s="646"/>
      <c r="D502" s="658" t="s">
        <v>1226</v>
      </c>
      <c r="E502" s="659"/>
      <c r="F502" s="656" t="n">
        <f aca="false">R452</f>
        <v>-22542.38</v>
      </c>
      <c r="G502" s="656"/>
      <c r="H502" s="651"/>
      <c r="I502" s="367"/>
      <c r="J502" s="652"/>
      <c r="K502" s="652"/>
      <c r="L502" s="652"/>
      <c r="M502" s="504" t="n">
        <f aca="false">[2]SUMAS!$M$54</f>
        <v>295827.23</v>
      </c>
      <c r="N502" s="217"/>
      <c r="O502" s="457"/>
      <c r="P502" s="457" t="n">
        <v>9415.25</v>
      </c>
      <c r="Q502" s="217"/>
      <c r="R502" s="644"/>
      <c r="S502" s="643"/>
      <c r="T502" s="43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</row>
    <row r="503" customFormat="false" ht="61.5" hidden="false" customHeight="false" outlineLevel="0" collapsed="false">
      <c r="A503" s="83"/>
      <c r="B503" s="645"/>
      <c r="C503" s="646"/>
      <c r="D503" s="654" t="s">
        <v>884</v>
      </c>
      <c r="E503" s="655"/>
      <c r="F503" s="660" t="n">
        <f aca="false">R460</f>
        <v>0</v>
      </c>
      <c r="G503" s="660"/>
      <c r="H503" s="651"/>
      <c r="I503" s="367"/>
      <c r="J503" s="652"/>
      <c r="K503" s="652"/>
      <c r="L503" s="652" t="s">
        <v>885</v>
      </c>
      <c r="M503" s="504" t="n">
        <f aca="false">M501-M502</f>
        <v>-455546.55</v>
      </c>
      <c r="N503" s="217"/>
      <c r="O503" s="457"/>
      <c r="P503" s="457" t="n">
        <f aca="false">SUM(P493:P502)</f>
        <v>174763.27</v>
      </c>
      <c r="Q503" s="217"/>
      <c r="R503" s="644"/>
      <c r="S503" s="643"/>
      <c r="T503" s="43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</row>
    <row r="504" customFormat="false" ht="62.25" hidden="false" customHeight="false" outlineLevel="0" collapsed="false">
      <c r="A504" s="83"/>
      <c r="B504" s="645" t="s">
        <v>886</v>
      </c>
      <c r="C504" s="646"/>
      <c r="D504" s="661" t="s">
        <v>887</v>
      </c>
      <c r="E504" s="662"/>
      <c r="F504" s="663" t="n">
        <f aca="false">R484</f>
        <v>63464.95</v>
      </c>
      <c r="G504" s="663"/>
      <c r="H504" s="651"/>
      <c r="I504" s="367"/>
      <c r="J504" s="652"/>
      <c r="K504" s="652"/>
      <c r="L504" s="652"/>
      <c r="M504" s="504"/>
      <c r="N504" s="217"/>
      <c r="O504" s="457"/>
      <c r="P504" s="457"/>
      <c r="Q504" s="217"/>
      <c r="R504" s="644"/>
      <c r="S504" s="643"/>
      <c r="T504" s="43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</row>
    <row r="505" customFormat="false" ht="62.1" hidden="false" customHeight="true" outlineLevel="0" collapsed="false">
      <c r="A505" s="83"/>
      <c r="B505" s="645"/>
      <c r="C505" s="646"/>
      <c r="D505" s="348" t="s">
        <v>1227</v>
      </c>
      <c r="E505" s="348"/>
      <c r="F505" s="664" t="e">
        <f aca="false">SUM(F496:G504)</f>
        <v>#REF!</v>
      </c>
      <c r="G505" s="664"/>
      <c r="H505" s="665"/>
      <c r="I505" s="367"/>
      <c r="J505" s="652"/>
      <c r="K505" s="652"/>
      <c r="L505" s="652"/>
      <c r="M505" s="504"/>
      <c r="N505" s="217"/>
      <c r="O505" s="457"/>
      <c r="P505" s="457"/>
      <c r="Q505" s="217"/>
      <c r="R505" s="644"/>
      <c r="S505" s="643"/>
    </row>
    <row r="506" customFormat="false" ht="31.5" hidden="false" customHeight="false" outlineLevel="0" collapsed="false">
      <c r="A506" s="83"/>
      <c r="B506" s="451"/>
      <c r="C506" s="220"/>
      <c r="D506" s="220"/>
      <c r="E506" s="220"/>
      <c r="F506" s="524"/>
      <c r="G506" s="524"/>
      <c r="H506" s="220"/>
      <c r="I506" s="220"/>
      <c r="J506" s="220"/>
      <c r="K506" s="220"/>
      <c r="L506" s="451"/>
      <c r="M506" s="220"/>
      <c r="N506" s="220"/>
      <c r="O506" s="666"/>
      <c r="P506" s="666"/>
      <c r="Q506" s="220"/>
      <c r="R506" s="524"/>
      <c r="S506" s="524"/>
    </row>
    <row r="507" customFormat="false" ht="31.5" hidden="false" customHeight="false" outlineLevel="0" collapsed="false">
      <c r="A507" s="83"/>
      <c r="B507" s="451"/>
      <c r="C507" s="220"/>
      <c r="D507" s="220"/>
      <c r="E507" s="220"/>
      <c r="F507" s="524"/>
      <c r="G507" s="524"/>
      <c r="H507" s="220"/>
      <c r="I507" s="220"/>
      <c r="J507" s="220"/>
      <c r="K507" s="220"/>
      <c r="L507" s="451"/>
      <c r="M507" s="220"/>
      <c r="N507" s="220"/>
      <c r="O507" s="666"/>
      <c r="P507" s="666"/>
      <c r="Q507" s="220"/>
      <c r="R507" s="524"/>
      <c r="S507" s="524"/>
    </row>
    <row r="508" customFormat="false" ht="31.5" hidden="false" customHeight="false" outlineLevel="0" collapsed="false">
      <c r="A508" s="83"/>
      <c r="B508" s="451"/>
      <c r="C508" s="220"/>
      <c r="D508" s="220"/>
      <c r="E508" s="220"/>
      <c r="F508" s="524"/>
      <c r="G508" s="524"/>
      <c r="H508" s="220"/>
      <c r="I508" s="220"/>
      <c r="J508" s="220"/>
      <c r="K508" s="220"/>
      <c r="L508" s="451"/>
      <c r="M508" s="220"/>
      <c r="N508" s="220"/>
      <c r="O508" s="666"/>
      <c r="P508" s="666"/>
      <c r="Q508" s="220"/>
      <c r="R508" s="524"/>
      <c r="S508" s="524"/>
    </row>
    <row r="509" customFormat="false" ht="31.5" hidden="false" customHeight="false" outlineLevel="0" collapsed="false">
      <c r="A509" s="83"/>
      <c r="B509" s="451"/>
      <c r="C509" s="220"/>
      <c r="D509" s="220"/>
      <c r="E509" s="220"/>
      <c r="F509" s="524"/>
      <c r="G509" s="524"/>
      <c r="H509" s="220"/>
      <c r="I509" s="220"/>
      <c r="J509" s="220"/>
      <c r="K509" s="220"/>
      <c r="L509" s="451"/>
      <c r="M509" s="220"/>
      <c r="N509" s="220"/>
      <c r="O509" s="666"/>
      <c r="P509" s="666"/>
      <c r="Q509" s="220"/>
      <c r="R509" s="524"/>
      <c r="S509" s="524"/>
    </row>
    <row r="510" customFormat="false" ht="31.5" hidden="false" customHeight="false" outlineLevel="0" collapsed="false">
      <c r="A510" s="83"/>
      <c r="B510" s="451"/>
      <c r="C510" s="220"/>
      <c r="D510" s="220"/>
      <c r="E510" s="220"/>
      <c r="F510" s="524"/>
      <c r="G510" s="524"/>
      <c r="H510" s="220"/>
      <c r="I510" s="220"/>
      <c r="J510" s="220"/>
      <c r="K510" s="220"/>
      <c r="L510" s="451"/>
      <c r="M510" s="220"/>
      <c r="N510" s="220"/>
      <c r="O510" s="666"/>
      <c r="P510" s="666"/>
      <c r="Q510" s="220"/>
      <c r="R510" s="524"/>
      <c r="S510" s="524"/>
    </row>
    <row r="511" customFormat="false" ht="31.5" hidden="false" customHeight="false" outlineLevel="0" collapsed="false">
      <c r="A511" s="83"/>
      <c r="B511" s="451"/>
      <c r="C511" s="220"/>
      <c r="D511" s="220"/>
      <c r="E511" s="220"/>
      <c r="F511" s="524"/>
      <c r="G511" s="524"/>
      <c r="H511" s="220"/>
      <c r="I511" s="220"/>
      <c r="J511" s="220"/>
      <c r="K511" s="220"/>
      <c r="L511" s="451"/>
      <c r="M511" s="220"/>
      <c r="N511" s="220"/>
      <c r="O511" s="666"/>
      <c r="P511" s="666"/>
      <c r="Q511" s="220"/>
      <c r="R511" s="524"/>
      <c r="S511" s="524"/>
    </row>
    <row r="512" customFormat="false" ht="31.5" hidden="false" customHeight="false" outlineLevel="0" collapsed="false">
      <c r="A512" s="83"/>
      <c r="B512" s="451"/>
      <c r="C512" s="220"/>
      <c r="D512" s="220"/>
      <c r="E512" s="220"/>
      <c r="F512" s="524"/>
      <c r="G512" s="524"/>
      <c r="H512" s="220"/>
      <c r="I512" s="220"/>
      <c r="J512" s="220"/>
      <c r="K512" s="220"/>
      <c r="L512" s="451"/>
      <c r="M512" s="220"/>
      <c r="N512" s="220"/>
      <c r="O512" s="666"/>
      <c r="P512" s="666"/>
      <c r="Q512" s="220"/>
      <c r="R512" s="524"/>
      <c r="S512" s="524"/>
    </row>
    <row r="513" customFormat="false" ht="31.5" hidden="false" customHeight="false" outlineLevel="0" collapsed="false">
      <c r="A513" s="83"/>
      <c r="B513" s="451"/>
      <c r="C513" s="220"/>
      <c r="D513" s="220"/>
      <c r="E513" s="220"/>
      <c r="F513" s="524"/>
      <c r="G513" s="524"/>
      <c r="H513" s="220"/>
      <c r="I513" s="220"/>
      <c r="J513" s="220"/>
      <c r="K513" s="220"/>
      <c r="L513" s="451"/>
      <c r="M513" s="220"/>
      <c r="N513" s="220"/>
      <c r="O513" s="666"/>
      <c r="P513" s="666"/>
      <c r="Q513" s="220"/>
      <c r="R513" s="524"/>
      <c r="S513" s="524"/>
    </row>
    <row r="514" customFormat="false" ht="31.5" hidden="false" customHeight="false" outlineLevel="0" collapsed="false">
      <c r="A514" s="83"/>
      <c r="B514" s="451"/>
      <c r="C514" s="220"/>
      <c r="D514" s="220"/>
      <c r="E514" s="220"/>
      <c r="F514" s="524"/>
      <c r="G514" s="524"/>
      <c r="H514" s="220"/>
      <c r="I514" s="220"/>
      <c r="J514" s="220"/>
      <c r="K514" s="220"/>
      <c r="L514" s="451"/>
      <c r="M514" s="220"/>
      <c r="N514" s="220"/>
      <c r="O514" s="666"/>
      <c r="P514" s="666"/>
      <c r="Q514" s="220"/>
      <c r="R514" s="524"/>
      <c r="S514" s="524"/>
    </row>
    <row r="515" customFormat="false" ht="31.5" hidden="false" customHeight="false" outlineLevel="0" collapsed="false">
      <c r="A515" s="83"/>
      <c r="B515" s="451"/>
      <c r="C515" s="220"/>
      <c r="D515" s="220"/>
      <c r="E515" s="220"/>
      <c r="F515" s="524"/>
      <c r="G515" s="524"/>
      <c r="H515" s="220"/>
      <c r="I515" s="220"/>
      <c r="J515" s="220"/>
      <c r="K515" s="220"/>
      <c r="L515" s="451"/>
      <c r="M515" s="220"/>
      <c r="N515" s="220"/>
      <c r="O515" s="666"/>
      <c r="P515" s="666"/>
      <c r="Q515" s="220"/>
      <c r="R515" s="524"/>
      <c r="S515" s="524"/>
    </row>
    <row r="516" customFormat="false" ht="31.5" hidden="false" customHeight="false" outlineLevel="0" collapsed="false">
      <c r="A516" s="83"/>
      <c r="B516" s="451"/>
      <c r="C516" s="220"/>
      <c r="D516" s="220"/>
      <c r="E516" s="220"/>
      <c r="F516" s="524"/>
      <c r="G516" s="524"/>
      <c r="H516" s="220"/>
      <c r="I516" s="220"/>
      <c r="J516" s="220"/>
      <c r="K516" s="220"/>
      <c r="L516" s="451"/>
      <c r="M516" s="220"/>
      <c r="N516" s="220"/>
      <c r="O516" s="666"/>
      <c r="P516" s="666"/>
      <c r="Q516" s="220"/>
      <c r="R516" s="524"/>
      <c r="S516" s="524"/>
    </row>
    <row r="517" customFormat="false" ht="31.5" hidden="false" customHeight="false" outlineLevel="0" collapsed="false">
      <c r="A517" s="83"/>
      <c r="B517" s="451"/>
      <c r="C517" s="220"/>
      <c r="D517" s="220"/>
      <c r="E517" s="220"/>
      <c r="F517" s="524"/>
      <c r="G517" s="524"/>
      <c r="H517" s="220"/>
      <c r="I517" s="220"/>
      <c r="J517" s="220"/>
      <c r="K517" s="220"/>
      <c r="L517" s="451"/>
      <c r="M517" s="220"/>
      <c r="N517" s="220"/>
      <c r="O517" s="666"/>
      <c r="P517" s="666"/>
      <c r="Q517" s="220"/>
      <c r="R517" s="524"/>
      <c r="S517" s="524"/>
    </row>
    <row r="518" customFormat="false" ht="31.5" hidden="false" customHeight="false" outlineLevel="0" collapsed="false">
      <c r="A518" s="83"/>
      <c r="B518" s="451"/>
      <c r="C518" s="220"/>
      <c r="D518" s="220"/>
      <c r="E518" s="220"/>
      <c r="F518" s="524"/>
      <c r="G518" s="524"/>
      <c r="H518" s="220"/>
      <c r="I518" s="220"/>
      <c r="J518" s="220"/>
      <c r="K518" s="220"/>
      <c r="L518" s="451"/>
      <c r="M518" s="220"/>
      <c r="N518" s="220"/>
      <c r="O518" s="666"/>
      <c r="P518" s="666"/>
      <c r="Q518" s="220"/>
      <c r="R518" s="524"/>
      <c r="S518" s="524"/>
    </row>
    <row r="519" customFormat="false" ht="31.5" hidden="false" customHeight="false" outlineLevel="0" collapsed="false">
      <c r="A519" s="83"/>
      <c r="B519" s="451"/>
      <c r="C519" s="220"/>
      <c r="D519" s="220"/>
      <c r="E519" s="220"/>
      <c r="F519" s="524"/>
      <c r="G519" s="524"/>
      <c r="H519" s="220"/>
      <c r="I519" s="220"/>
      <c r="J519" s="220"/>
      <c r="K519" s="220"/>
      <c r="L519" s="451"/>
      <c r="M519" s="220"/>
      <c r="N519" s="220"/>
      <c r="O519" s="666"/>
      <c r="P519" s="666"/>
      <c r="Q519" s="220"/>
      <c r="R519" s="524"/>
      <c r="S519" s="524"/>
    </row>
    <row r="520" customFormat="false" ht="31.5" hidden="false" customHeight="false" outlineLevel="0" collapsed="false">
      <c r="A520" s="83"/>
      <c r="B520" s="451"/>
      <c r="C520" s="220"/>
      <c r="D520" s="220"/>
      <c r="E520" s="220"/>
      <c r="F520" s="524"/>
      <c r="G520" s="524"/>
      <c r="H520" s="220"/>
      <c r="I520" s="220"/>
      <c r="J520" s="220"/>
      <c r="K520" s="220"/>
      <c r="L520" s="451"/>
      <c r="M520" s="220"/>
      <c r="N520" s="220"/>
      <c r="O520" s="666"/>
      <c r="P520" s="666"/>
      <c r="Q520" s="220"/>
      <c r="R520" s="524"/>
      <c r="S520" s="524"/>
    </row>
    <row r="521" customFormat="false" ht="31.5" hidden="false" customHeight="false" outlineLevel="0" collapsed="false">
      <c r="A521" s="83"/>
      <c r="B521" s="451"/>
      <c r="C521" s="220"/>
      <c r="D521" s="220"/>
      <c r="E521" s="220"/>
      <c r="F521" s="524"/>
      <c r="G521" s="524"/>
      <c r="H521" s="220"/>
      <c r="I521" s="220"/>
      <c r="J521" s="220"/>
      <c r="K521" s="220"/>
      <c r="L521" s="451"/>
      <c r="M521" s="220"/>
      <c r="N521" s="220"/>
      <c r="O521" s="666"/>
      <c r="P521" s="666"/>
      <c r="Q521" s="220"/>
      <c r="R521" s="524"/>
      <c r="S521" s="524"/>
    </row>
    <row r="522" customFormat="false" ht="31.5" hidden="false" customHeight="false" outlineLevel="0" collapsed="false">
      <c r="A522" s="83"/>
      <c r="B522" s="451"/>
      <c r="C522" s="220"/>
      <c r="D522" s="220"/>
      <c r="E522" s="220"/>
      <c r="F522" s="524"/>
      <c r="G522" s="524"/>
      <c r="H522" s="220"/>
      <c r="I522" s="220"/>
      <c r="J522" s="220"/>
      <c r="K522" s="220"/>
      <c r="L522" s="451"/>
      <c r="M522" s="220"/>
      <c r="N522" s="220"/>
      <c r="O522" s="666"/>
      <c r="P522" s="666"/>
      <c r="Q522" s="220"/>
      <c r="R522" s="524"/>
      <c r="S522" s="524"/>
    </row>
    <row r="523" customFormat="false" ht="31.5" hidden="false" customHeight="false" outlineLevel="0" collapsed="false">
      <c r="A523" s="83"/>
      <c r="B523" s="451"/>
      <c r="C523" s="220"/>
      <c r="D523" s="220"/>
      <c r="E523" s="220"/>
      <c r="F523" s="524"/>
      <c r="G523" s="524"/>
      <c r="H523" s="220"/>
      <c r="I523" s="220"/>
      <c r="J523" s="220"/>
      <c r="K523" s="220"/>
      <c r="L523" s="451"/>
      <c r="M523" s="220"/>
      <c r="N523" s="220"/>
      <c r="O523" s="666"/>
      <c r="P523" s="666"/>
      <c r="Q523" s="220"/>
      <c r="R523" s="524"/>
      <c r="S523" s="524"/>
    </row>
    <row r="524" customFormat="false" ht="31.5" hidden="false" customHeight="false" outlineLevel="0" collapsed="false">
      <c r="A524" s="83"/>
      <c r="B524" s="451"/>
      <c r="C524" s="220"/>
      <c r="D524" s="220"/>
      <c r="E524" s="220"/>
      <c r="F524" s="524"/>
      <c r="G524" s="524"/>
      <c r="H524" s="220"/>
      <c r="I524" s="220"/>
      <c r="J524" s="220"/>
      <c r="K524" s="220"/>
      <c r="L524" s="451"/>
      <c r="M524" s="220"/>
      <c r="N524" s="220"/>
      <c r="O524" s="666"/>
      <c r="P524" s="666"/>
      <c r="Q524" s="220"/>
      <c r="R524" s="524"/>
      <c r="S524" s="524"/>
    </row>
    <row r="525" customFormat="false" ht="31.5" hidden="false" customHeight="false" outlineLevel="0" collapsed="false">
      <c r="A525" s="83"/>
      <c r="B525" s="451"/>
      <c r="C525" s="220"/>
      <c r="D525" s="220"/>
      <c r="E525" s="220"/>
      <c r="F525" s="524"/>
      <c r="G525" s="524"/>
      <c r="H525" s="220"/>
      <c r="I525" s="220"/>
      <c r="J525" s="220"/>
      <c r="K525" s="220"/>
      <c r="L525" s="451"/>
      <c r="M525" s="220"/>
      <c r="N525" s="220"/>
      <c r="O525" s="666"/>
      <c r="P525" s="666"/>
      <c r="Q525" s="220"/>
      <c r="R525" s="524"/>
      <c r="S525" s="524"/>
    </row>
    <row r="526" customFormat="false" ht="31.5" hidden="false" customHeight="false" outlineLevel="0" collapsed="false">
      <c r="A526" s="83"/>
      <c r="B526" s="451"/>
      <c r="C526" s="220"/>
      <c r="D526" s="220"/>
      <c r="E526" s="220"/>
      <c r="F526" s="524"/>
      <c r="G526" s="524"/>
      <c r="H526" s="220"/>
      <c r="I526" s="220"/>
      <c r="J526" s="220"/>
      <c r="K526" s="220"/>
      <c r="L526" s="451"/>
      <c r="M526" s="220"/>
      <c r="N526" s="220"/>
      <c r="O526" s="666"/>
      <c r="P526" s="666"/>
      <c r="Q526" s="220"/>
      <c r="R526" s="524"/>
      <c r="S526" s="524"/>
    </row>
    <row r="527" customFormat="false" ht="31.5" hidden="false" customHeight="false" outlineLevel="0" collapsed="false">
      <c r="A527" s="83"/>
      <c r="B527" s="451"/>
      <c r="C527" s="220"/>
      <c r="D527" s="220"/>
      <c r="E527" s="220"/>
      <c r="F527" s="524"/>
      <c r="G527" s="524"/>
      <c r="H527" s="220"/>
      <c r="I527" s="220"/>
      <c r="J527" s="220"/>
      <c r="K527" s="220"/>
      <c r="L527" s="451"/>
      <c r="M527" s="220"/>
      <c r="N527" s="220"/>
      <c r="O527" s="666"/>
      <c r="P527" s="666"/>
      <c r="Q527" s="220"/>
      <c r="R527" s="524"/>
      <c r="S527" s="524"/>
    </row>
    <row r="528" customFormat="false" ht="31.5" hidden="false" customHeight="false" outlineLevel="0" collapsed="false">
      <c r="A528" s="83"/>
      <c r="B528" s="451"/>
      <c r="C528" s="220"/>
      <c r="D528" s="220"/>
      <c r="E528" s="220"/>
      <c r="F528" s="524"/>
      <c r="G528" s="524"/>
      <c r="H528" s="220"/>
      <c r="I528" s="220"/>
      <c r="J528" s="220"/>
      <c r="K528" s="220"/>
      <c r="L528" s="451"/>
      <c r="M528" s="220"/>
      <c r="N528" s="220"/>
      <c r="O528" s="666"/>
      <c r="P528" s="666"/>
      <c r="Q528" s="220"/>
      <c r="R528" s="524"/>
      <c r="S528" s="524"/>
    </row>
    <row r="529" customFormat="false" ht="31.5" hidden="false" customHeight="false" outlineLevel="0" collapsed="false">
      <c r="A529" s="83"/>
      <c r="B529" s="451"/>
      <c r="C529" s="220"/>
      <c r="D529" s="220"/>
      <c r="E529" s="220"/>
      <c r="F529" s="524"/>
      <c r="G529" s="524"/>
      <c r="H529" s="220"/>
      <c r="I529" s="220"/>
      <c r="J529" s="220"/>
      <c r="K529" s="220"/>
      <c r="L529" s="451"/>
      <c r="M529" s="220"/>
      <c r="N529" s="220"/>
      <c r="O529" s="666"/>
      <c r="P529" s="666"/>
      <c r="Q529" s="220"/>
      <c r="R529" s="524"/>
      <c r="S529" s="524"/>
    </row>
    <row r="530" customFormat="false" ht="31.5" hidden="false" customHeight="false" outlineLevel="0" collapsed="false">
      <c r="A530" s="83"/>
      <c r="B530" s="451"/>
      <c r="C530" s="220"/>
      <c r="D530" s="220"/>
      <c r="E530" s="220"/>
      <c r="F530" s="524"/>
      <c r="G530" s="524"/>
      <c r="H530" s="220"/>
      <c r="I530" s="220"/>
      <c r="J530" s="220"/>
      <c r="K530" s="220"/>
      <c r="L530" s="451"/>
      <c r="M530" s="220"/>
      <c r="N530" s="220"/>
      <c r="O530" s="666"/>
      <c r="P530" s="666"/>
      <c r="Q530" s="220"/>
      <c r="R530" s="524"/>
      <c r="S530" s="524"/>
    </row>
    <row r="531" customFormat="false" ht="31.5" hidden="false" customHeight="false" outlineLevel="0" collapsed="false">
      <c r="A531" s="83"/>
      <c r="B531" s="451"/>
      <c r="C531" s="220"/>
      <c r="D531" s="220"/>
      <c r="E531" s="220"/>
      <c r="F531" s="524"/>
      <c r="G531" s="524"/>
      <c r="H531" s="220"/>
      <c r="I531" s="220"/>
      <c r="J531" s="220"/>
      <c r="K531" s="220"/>
      <c r="L531" s="451"/>
      <c r="M531" s="220"/>
      <c r="N531" s="220"/>
      <c r="O531" s="666"/>
      <c r="P531" s="666"/>
      <c r="Q531" s="220"/>
      <c r="R531" s="524"/>
      <c r="S531" s="524"/>
    </row>
    <row r="532" customFormat="false" ht="31.5" hidden="false" customHeight="false" outlineLevel="0" collapsed="false">
      <c r="A532" s="83"/>
      <c r="B532" s="451"/>
      <c r="C532" s="220"/>
      <c r="D532" s="220"/>
      <c r="E532" s="220"/>
      <c r="F532" s="524"/>
      <c r="G532" s="524"/>
      <c r="H532" s="220"/>
      <c r="I532" s="220"/>
      <c r="J532" s="220"/>
      <c r="K532" s="220"/>
      <c r="L532" s="451"/>
      <c r="M532" s="220"/>
      <c r="N532" s="220"/>
      <c r="O532" s="666"/>
      <c r="P532" s="666"/>
      <c r="Q532" s="220"/>
      <c r="R532" s="524"/>
      <c r="S532" s="524"/>
    </row>
    <row r="533" customFormat="false" ht="31.5" hidden="false" customHeight="false" outlineLevel="0" collapsed="false">
      <c r="A533" s="83"/>
      <c r="B533" s="451"/>
      <c r="C533" s="220"/>
      <c r="D533" s="220"/>
      <c r="E533" s="220"/>
      <c r="F533" s="524"/>
      <c r="G533" s="524"/>
      <c r="H533" s="220"/>
      <c r="I533" s="220"/>
      <c r="J533" s="220"/>
      <c r="K533" s="220"/>
      <c r="L533" s="451"/>
      <c r="M533" s="220"/>
      <c r="N533" s="220"/>
      <c r="O533" s="666"/>
      <c r="P533" s="666"/>
      <c r="Q533" s="220"/>
      <c r="R533" s="524"/>
      <c r="S533" s="524"/>
    </row>
    <row r="534" customFormat="false" ht="31.5" hidden="false" customHeight="false" outlineLevel="0" collapsed="false">
      <c r="A534" s="83"/>
      <c r="B534" s="451"/>
      <c r="C534" s="220"/>
      <c r="D534" s="220"/>
      <c r="E534" s="220"/>
      <c r="F534" s="524"/>
      <c r="G534" s="524"/>
      <c r="H534" s="220"/>
      <c r="I534" s="220"/>
      <c r="J534" s="220"/>
      <c r="K534" s="220"/>
      <c r="L534" s="451"/>
      <c r="M534" s="220"/>
      <c r="N534" s="220"/>
      <c r="O534" s="666"/>
      <c r="P534" s="666"/>
      <c r="Q534" s="220"/>
      <c r="R534" s="524"/>
      <c r="S534" s="524"/>
    </row>
  </sheetData>
  <mergeCells count="132">
    <mergeCell ref="C1:D2"/>
    <mergeCell ref="E1:S2"/>
    <mergeCell ref="C4:D4"/>
    <mergeCell ref="R4:S4"/>
    <mergeCell ref="N5:O6"/>
    <mergeCell ref="P5:Q6"/>
    <mergeCell ref="B6:B7"/>
    <mergeCell ref="C6:C7"/>
    <mergeCell ref="D6:D7"/>
    <mergeCell ref="E6:E7"/>
    <mergeCell ref="F6:G6"/>
    <mergeCell ref="H6:I6"/>
    <mergeCell ref="J6:M6"/>
    <mergeCell ref="R6:S6"/>
    <mergeCell ref="R81:S81"/>
    <mergeCell ref="N82:O83"/>
    <mergeCell ref="P82:Q83"/>
    <mergeCell ref="B83:B84"/>
    <mergeCell ref="C83:C84"/>
    <mergeCell ref="D83:D84"/>
    <mergeCell ref="E83:E84"/>
    <mergeCell ref="F83:G83"/>
    <mergeCell ref="H83:I83"/>
    <mergeCell ref="J83:M83"/>
    <mergeCell ref="R83:S83"/>
    <mergeCell ref="R164:S164"/>
    <mergeCell ref="N165:O166"/>
    <mergeCell ref="P165:Q166"/>
    <mergeCell ref="B166:B167"/>
    <mergeCell ref="C166:C167"/>
    <mergeCell ref="D166:D167"/>
    <mergeCell ref="E166:E167"/>
    <mergeCell ref="F166:G166"/>
    <mergeCell ref="H166:I166"/>
    <mergeCell ref="J166:M166"/>
    <mergeCell ref="R166:S166"/>
    <mergeCell ref="N200:O201"/>
    <mergeCell ref="P200:Q201"/>
    <mergeCell ref="B201:B202"/>
    <mergeCell ref="C201:C202"/>
    <mergeCell ref="D201:D202"/>
    <mergeCell ref="E201:E202"/>
    <mergeCell ref="F201:G201"/>
    <mergeCell ref="H201:I201"/>
    <mergeCell ref="J201:M201"/>
    <mergeCell ref="R201:S201"/>
    <mergeCell ref="N283:O284"/>
    <mergeCell ref="P283:Q284"/>
    <mergeCell ref="B284:B285"/>
    <mergeCell ref="C284:C285"/>
    <mergeCell ref="D284:D285"/>
    <mergeCell ref="E284:E285"/>
    <mergeCell ref="F284:G284"/>
    <mergeCell ref="H284:I284"/>
    <mergeCell ref="J284:M284"/>
    <mergeCell ref="R284:S284"/>
    <mergeCell ref="R348:S348"/>
    <mergeCell ref="N349:O350"/>
    <mergeCell ref="P349:Q350"/>
    <mergeCell ref="B350:B351"/>
    <mergeCell ref="C350:C351"/>
    <mergeCell ref="D350:D351"/>
    <mergeCell ref="E350:E351"/>
    <mergeCell ref="F350:G350"/>
    <mergeCell ref="H350:I350"/>
    <mergeCell ref="J350:M350"/>
    <mergeCell ref="R350:S350"/>
    <mergeCell ref="N364:O365"/>
    <mergeCell ref="P364:Q365"/>
    <mergeCell ref="B365:B366"/>
    <mergeCell ref="C365:C366"/>
    <mergeCell ref="D365:D366"/>
    <mergeCell ref="E365:E366"/>
    <mergeCell ref="F365:G365"/>
    <mergeCell ref="H365:I365"/>
    <mergeCell ref="J365:M365"/>
    <mergeCell ref="R365:S365"/>
    <mergeCell ref="N413:O414"/>
    <mergeCell ref="P413:Q414"/>
    <mergeCell ref="R413:S413"/>
    <mergeCell ref="B414:B415"/>
    <mergeCell ref="C414:C415"/>
    <mergeCell ref="D414:D415"/>
    <mergeCell ref="E414:E415"/>
    <mergeCell ref="F414:G414"/>
    <mergeCell ref="H414:I414"/>
    <mergeCell ref="J414:M414"/>
    <mergeCell ref="R414:S414"/>
    <mergeCell ref="N440:O441"/>
    <mergeCell ref="P440:Q441"/>
    <mergeCell ref="R440:S440"/>
    <mergeCell ref="B441:B442"/>
    <mergeCell ref="C441:C442"/>
    <mergeCell ref="D441:D442"/>
    <mergeCell ref="E441:E442"/>
    <mergeCell ref="H441:I441"/>
    <mergeCell ref="J441:M441"/>
    <mergeCell ref="R441:S441"/>
    <mergeCell ref="R454:S454"/>
    <mergeCell ref="N455:O456"/>
    <mergeCell ref="P455:Q456"/>
    <mergeCell ref="R455:S455"/>
    <mergeCell ref="B456:B457"/>
    <mergeCell ref="C456:C457"/>
    <mergeCell ref="D456:D457"/>
    <mergeCell ref="E456:E457"/>
    <mergeCell ref="F456:G456"/>
    <mergeCell ref="H456:I456"/>
    <mergeCell ref="J456:M456"/>
    <mergeCell ref="R456:S456"/>
    <mergeCell ref="N463:O464"/>
    <mergeCell ref="P463:Q464"/>
    <mergeCell ref="B464:B465"/>
    <mergeCell ref="C464:C465"/>
    <mergeCell ref="D464:D465"/>
    <mergeCell ref="E464:E465"/>
    <mergeCell ref="H464:I464"/>
    <mergeCell ref="J464:M464"/>
    <mergeCell ref="R464:S464"/>
    <mergeCell ref="D495:E495"/>
    <mergeCell ref="F495:G495"/>
    <mergeCell ref="F496:G496"/>
    <mergeCell ref="F497:G497"/>
    <mergeCell ref="F498:G498"/>
    <mergeCell ref="F499:G499"/>
    <mergeCell ref="F500:G500"/>
    <mergeCell ref="F501:G501"/>
    <mergeCell ref="F502:G502"/>
    <mergeCell ref="F503:G503"/>
    <mergeCell ref="F504:G504"/>
    <mergeCell ref="D505:E505"/>
    <mergeCell ref="F505:G505"/>
  </mergeCells>
  <conditionalFormatting sqref="L226">
    <cfRule type="iconSet" priority="2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printOptions headings="false" gridLines="false" gridLinesSet="true" horizontalCentered="false" verticalCentered="false"/>
  <pageMargins left="0.7875" right="0.118055555555556" top="0.39375" bottom="0.39375" header="0.511805555555555" footer="0.511805555555555"/>
  <pageSetup paperSize="39" scale="2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6" manualBreakCount="6">
    <brk id="80" man="true" max="16383" min="0"/>
    <brk id="163" man="true" max="16383" min="0"/>
    <brk id="197" man="true" max="16383" min="0"/>
    <brk id="281" man="true" max="16383" min="0"/>
    <brk id="362" man="true" max="16383" min="0"/>
    <brk id="452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2015-07-15T14:48:43Z</dcterms:created>
  <dc:creator>INM-APY1</dc:creator>
  <dc:description/>
  <dc:language>es-PE</dc:language>
  <cp:lastModifiedBy>Deyanira Villavicencio Roque</cp:lastModifiedBy>
  <cp:lastPrinted>2018-06-14T16:32:57Z</cp:lastPrinted>
  <dcterms:modified xsi:type="dcterms:W3CDTF">2018-06-14T16:35:29Z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