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ет модели" sheetId="1" r:id="rId4"/>
  </sheets>
  <definedNames/>
  <calcPr/>
</workbook>
</file>

<file path=xl/sharedStrings.xml><?xml version="1.0" encoding="utf-8"?>
<sst xmlns="http://schemas.openxmlformats.org/spreadsheetml/2006/main" count="80" uniqueCount="22">
  <si>
    <t>На один товар</t>
  </si>
  <si>
    <t>Количество произведенного товара за период</t>
  </si>
  <si>
    <t>Марципан</t>
  </si>
  <si>
    <t>Фисташка</t>
  </si>
  <si>
    <t>Арахис</t>
  </si>
  <si>
    <t>Стоимость продажи товара</t>
  </si>
  <si>
    <t>Выручка за период</t>
  </si>
  <si>
    <t xml:space="preserve">Объемы производства </t>
  </si>
  <si>
    <t>Переменные расходы за период (COGS)</t>
  </si>
  <si>
    <t>Переменные расходы за период</t>
  </si>
  <si>
    <t xml:space="preserve">   Себестоимость производства</t>
  </si>
  <si>
    <t xml:space="preserve">    Упаковка</t>
  </si>
  <si>
    <t xml:space="preserve">   Скидки</t>
  </si>
  <si>
    <t xml:space="preserve">   Другие расходы</t>
  </si>
  <si>
    <t>Маржинальная прибыль на один товар</t>
  </si>
  <si>
    <t>Постоянные расходы за период</t>
  </si>
  <si>
    <t xml:space="preserve">  Аренда помещения для производства</t>
  </si>
  <si>
    <t xml:space="preserve">  Аренда офиса</t>
  </si>
  <si>
    <t xml:space="preserve">  Расходы ФОТ</t>
  </si>
  <si>
    <t>Постоянные расходы на тип товара</t>
  </si>
  <si>
    <t>Необхоимое количество продаж</t>
  </si>
  <si>
    <t>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</si>
</sst>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%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sz val="10.0"/>
      <color theme="1"/>
      <name val="Arial"/>
      <scheme val="minor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color rgb="FF000000"/>
      <name val="Arial"/>
      <scheme val="minor"/>
    </font>
    <font>
      <color rgb="FFB7B7B7"/>
      <name val="Arial"/>
      <scheme val="minor"/>
    </font>
    <font>
      <b/>
      <sz val="10.0"/>
      <color rgb="FF000000"/>
      <name val="Arial"/>
      <scheme val="minor"/>
    </font>
    <font>
      <b/>
      <color rgb="FF000000"/>
      <name val="Arial"/>
      <scheme val="minor"/>
    </font>
    <font>
      <i/>
      <sz val="8.0"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4" xfId="0" applyAlignment="1" applyFont="1" applyNumberFormat="1">
      <alignment readingOrder="0"/>
    </xf>
    <xf borderId="0" fillId="3" fontId="1" numFmtId="4" xfId="0" applyAlignment="1" applyFill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" numFmtId="1" xfId="0" applyAlignment="1" applyFont="1" applyNumberFormat="1">
      <alignment readingOrder="0"/>
    </xf>
    <xf borderId="0" fillId="3" fontId="1" numFmtId="0" xfId="0" applyFont="1"/>
    <xf borderId="0" fillId="0" fontId="4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5" numFmtId="4" xfId="0" applyFont="1" applyNumberFormat="1"/>
    <xf borderId="0" fillId="3" fontId="5" numFmtId="164" xfId="0" applyFont="1" applyNumberFormat="1"/>
    <xf borderId="0" fillId="0" fontId="5" numFmtId="164" xfId="0" applyFont="1" applyNumberFormat="1"/>
    <xf borderId="0" fillId="2" fontId="6" numFmtId="4" xfId="0" applyAlignment="1" applyFont="1" applyNumberFormat="1">
      <alignment readingOrder="0"/>
    </xf>
    <xf borderId="0" fillId="3" fontId="7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9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6" numFmtId="9" xfId="0" applyAlignment="1" applyFont="1" applyNumberFormat="1">
      <alignment readingOrder="0"/>
    </xf>
    <xf borderId="0" fillId="3" fontId="1" numFmtId="4" xfId="0" applyFont="1" applyNumberFormat="1"/>
    <xf borderId="0" fillId="0" fontId="1" numFmtId="164" xfId="0" applyFont="1" applyNumberFormat="1"/>
    <xf borderId="0" fillId="3" fontId="10" numFmtId="165" xfId="0" applyAlignment="1" applyFont="1" applyNumberFormat="1">
      <alignment readingOrder="0"/>
    </xf>
    <xf borderId="0" fillId="0" fontId="11" numFmtId="164" xfId="0" applyAlignment="1" applyFont="1" applyNumberFormat="1">
      <alignment horizontal="right" vertical="bottom"/>
    </xf>
    <xf borderId="0" fillId="2" fontId="1" numFmtId="0" xfId="0" applyAlignment="1" applyFont="1">
      <alignment readingOrder="0"/>
    </xf>
    <xf borderId="0" fillId="2" fontId="5" numFmtId="164" xfId="0" applyFont="1" applyNumberFormat="1"/>
    <xf borderId="0" fillId="2" fontId="1" numFmtId="4" xfId="0" applyFont="1" applyNumberFormat="1"/>
    <xf borderId="0" fillId="3" fontId="1" numFmtId="164" xfId="0" applyFont="1" applyNumberFormat="1"/>
    <xf borderId="0" fillId="2" fontId="5" numFmtId="3" xfId="0" applyFont="1" applyNumberFormat="1"/>
    <xf borderId="0" fillId="0" fontId="5" numFmtId="3" xfId="0" applyFont="1" applyNumberFormat="1"/>
    <xf borderId="0" fillId="2" fontId="12" numFmtId="3" xfId="0" applyFont="1" applyNumberFormat="1"/>
    <xf borderId="0" fillId="3" fontId="5" numFmtId="3" xfId="0" applyFont="1" applyNumberFormat="1"/>
    <xf borderId="0" fillId="0" fontId="1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75"/>
    <col customWidth="1" min="4" max="4" width="9.63"/>
    <col customWidth="1" min="6" max="6" width="35.88"/>
    <col customWidth="1" min="7" max="7" width="14.88"/>
  </cols>
  <sheetData>
    <row r="1">
      <c r="D1" s="1"/>
    </row>
    <row r="2">
      <c r="D2" s="1"/>
      <c r="G2" s="2"/>
      <c r="H2" s="3"/>
    </row>
    <row r="3" ht="26.25" customHeight="1">
      <c r="C3" s="4" t="s">
        <v>0</v>
      </c>
      <c r="D3" s="1"/>
      <c r="F3" s="4" t="s">
        <v>1</v>
      </c>
      <c r="G3" s="5">
        <v>68965.0</v>
      </c>
      <c r="H3" s="5"/>
    </row>
    <row r="4">
      <c r="D4" s="1"/>
      <c r="F4" s="6" t="s">
        <v>2</v>
      </c>
      <c r="G4" s="7">
        <f t="shared" ref="G4:G6" si="1">$G$3*D13</f>
        <v>17241.25</v>
      </c>
      <c r="H4" s="8"/>
    </row>
    <row r="5">
      <c r="D5" s="1"/>
      <c r="F5" s="9" t="s">
        <v>3</v>
      </c>
      <c r="G5" s="7">
        <f t="shared" si="1"/>
        <v>7586.15</v>
      </c>
      <c r="H5" s="8"/>
    </row>
    <row r="6">
      <c r="D6" s="1"/>
      <c r="F6" s="6" t="s">
        <v>4</v>
      </c>
      <c r="G6" s="7">
        <f t="shared" si="1"/>
        <v>44137.6</v>
      </c>
      <c r="H6" s="8"/>
    </row>
    <row r="7">
      <c r="D7" s="10"/>
      <c r="E7" s="3"/>
      <c r="H7" s="8"/>
    </row>
    <row r="8">
      <c r="C8" s="11" t="s">
        <v>5</v>
      </c>
      <c r="D8" s="12">
        <f>AVERAGE(D9:D11)</f>
        <v>67</v>
      </c>
      <c r="E8" s="13"/>
      <c r="F8" s="11" t="s">
        <v>6</v>
      </c>
      <c r="G8" s="14">
        <f>SUM(G9:G11)</f>
        <v>4299278.1</v>
      </c>
      <c r="H8" s="13"/>
    </row>
    <row r="9">
      <c r="C9" s="6" t="s">
        <v>2</v>
      </c>
      <c r="D9" s="15">
        <v>64.0</v>
      </c>
      <c r="E9" s="16"/>
      <c r="F9" s="6" t="s">
        <v>2</v>
      </c>
      <c r="G9" s="17">
        <f t="shared" ref="G9:G11" si="2">G4*D9</f>
        <v>1103440</v>
      </c>
      <c r="H9" s="18"/>
    </row>
    <row r="10">
      <c r="C10" s="9" t="s">
        <v>3</v>
      </c>
      <c r="D10" s="15">
        <v>78.0</v>
      </c>
      <c r="E10" s="16"/>
      <c r="F10" s="9" t="s">
        <v>3</v>
      </c>
      <c r="G10" s="17">
        <f t="shared" si="2"/>
        <v>591719.7</v>
      </c>
      <c r="H10" s="18"/>
    </row>
    <row r="11">
      <c r="C11" s="6" t="s">
        <v>4</v>
      </c>
      <c r="D11" s="15">
        <v>59.0</v>
      </c>
      <c r="E11" s="16"/>
      <c r="F11" s="6" t="s">
        <v>4</v>
      </c>
      <c r="G11" s="17">
        <f t="shared" si="2"/>
        <v>2604118.4</v>
      </c>
      <c r="H11" s="18"/>
    </row>
    <row r="12">
      <c r="C12" s="19" t="s">
        <v>7</v>
      </c>
      <c r="D12" s="20">
        <f>D13+D14+D15</f>
        <v>1</v>
      </c>
      <c r="E12" s="16"/>
      <c r="F12" s="21"/>
      <c r="G12" s="17"/>
      <c r="H12" s="18"/>
    </row>
    <row r="13">
      <c r="C13" s="6" t="s">
        <v>2</v>
      </c>
      <c r="D13" s="22">
        <v>0.25</v>
      </c>
      <c r="E13" s="16"/>
      <c r="G13" s="17"/>
      <c r="H13" s="18"/>
    </row>
    <row r="14">
      <c r="C14" s="9" t="s">
        <v>3</v>
      </c>
      <c r="D14" s="22">
        <v>0.11</v>
      </c>
      <c r="E14" s="23"/>
      <c r="F14" s="6"/>
      <c r="G14" s="24"/>
      <c r="H14" s="18"/>
    </row>
    <row r="15">
      <c r="C15" s="6" t="s">
        <v>4</v>
      </c>
      <c r="D15" s="22">
        <v>0.64</v>
      </c>
      <c r="E15" s="23"/>
      <c r="F15" s="6"/>
      <c r="G15" s="24"/>
      <c r="H15" s="18"/>
    </row>
    <row r="16">
      <c r="C16" s="4"/>
      <c r="D16" s="13"/>
      <c r="E16" s="23"/>
      <c r="F16" s="6"/>
      <c r="G16" s="24"/>
      <c r="H16" s="18"/>
    </row>
    <row r="17">
      <c r="C17" s="4" t="s">
        <v>8</v>
      </c>
      <c r="D17" s="13">
        <f t="shared" ref="D17:D20" si="3">D21+D25+D30</f>
        <v>-53.29</v>
      </c>
      <c r="E17" s="23"/>
      <c r="F17" s="4" t="s">
        <v>9</v>
      </c>
      <c r="G17" s="14">
        <f>G18+G22+G26+G27</f>
        <v>-2901771.34</v>
      </c>
      <c r="H17" s="18"/>
    </row>
    <row r="18">
      <c r="C18" s="6" t="s">
        <v>2</v>
      </c>
      <c r="D18" s="15">
        <f t="shared" si="3"/>
        <v>-52.69</v>
      </c>
      <c r="E18" s="25"/>
      <c r="F18" s="21" t="s">
        <v>10</v>
      </c>
      <c r="G18" s="17">
        <f>G19+G20+G21</f>
        <v>-2633704.385</v>
      </c>
      <c r="H18" s="8"/>
    </row>
    <row r="19">
      <c r="C19" s="9" t="s">
        <v>3</v>
      </c>
      <c r="D19" s="15">
        <f t="shared" si="3"/>
        <v>-74.89</v>
      </c>
      <c r="E19" s="3"/>
      <c r="F19" s="6" t="s">
        <v>2</v>
      </c>
      <c r="G19" s="17">
        <f>$G$4*D22</f>
        <v>-832752.375</v>
      </c>
      <c r="H19" s="18"/>
    </row>
    <row r="20">
      <c r="C20" s="6" t="s">
        <v>4</v>
      </c>
      <c r="D20" s="15">
        <f t="shared" si="3"/>
        <v>-32.29</v>
      </c>
      <c r="E20" s="3"/>
      <c r="F20" s="9" t="s">
        <v>3</v>
      </c>
      <c r="G20" s="17">
        <f>$G$5*D23</f>
        <v>-538616.65</v>
      </c>
      <c r="H20" s="18"/>
    </row>
    <row r="21">
      <c r="C21" s="11" t="s">
        <v>10</v>
      </c>
      <c r="D21" s="15">
        <f>(D22+D23+D24)/3</f>
        <v>-49.3</v>
      </c>
      <c r="E21" s="3"/>
      <c r="F21" s="6" t="s">
        <v>4</v>
      </c>
      <c r="G21" s="17">
        <f>$G$6*D24</f>
        <v>-1262335.36</v>
      </c>
      <c r="H21" s="18"/>
    </row>
    <row r="22">
      <c r="C22" s="6" t="s">
        <v>2</v>
      </c>
      <c r="D22" s="10">
        <v>-48.3</v>
      </c>
      <c r="E22" s="3"/>
      <c r="F22" s="21" t="s">
        <v>11</v>
      </c>
      <c r="G22" s="17">
        <f>G23+G24+G25</f>
        <v>-192964.07</v>
      </c>
      <c r="H22" s="18"/>
    </row>
    <row r="23">
      <c r="C23" s="9" t="s">
        <v>3</v>
      </c>
      <c r="D23" s="10">
        <v>-71.0</v>
      </c>
      <c r="E23" s="8"/>
      <c r="F23" s="6" t="s">
        <v>2</v>
      </c>
      <c r="G23" s="17">
        <f>$G$4*D26</f>
        <v>-51551.3375</v>
      </c>
      <c r="H23" s="8"/>
    </row>
    <row r="24">
      <c r="C24" s="6" t="s">
        <v>4</v>
      </c>
      <c r="D24" s="15">
        <v>-28.6</v>
      </c>
      <c r="E24" s="13"/>
      <c r="F24" s="9" t="s">
        <v>3</v>
      </c>
      <c r="G24" s="17">
        <f>$G$5*D27</f>
        <v>-22682.5885</v>
      </c>
      <c r="H24" s="13"/>
    </row>
    <row r="25">
      <c r="C25" s="11" t="s">
        <v>11</v>
      </c>
      <c r="D25" s="15">
        <f>(D26+D27+D28)/3</f>
        <v>-2.89</v>
      </c>
      <c r="E25" s="13"/>
      <c r="F25" s="6" t="s">
        <v>4</v>
      </c>
      <c r="G25" s="17">
        <f>$G$6*D28</f>
        <v>-118730.144</v>
      </c>
      <c r="H25" s="13"/>
    </row>
    <row r="26">
      <c r="C26" s="6" t="s">
        <v>2</v>
      </c>
      <c r="D26" s="10">
        <v>-2.99</v>
      </c>
      <c r="E26" s="13"/>
      <c r="F26" s="21" t="s">
        <v>12</v>
      </c>
      <c r="G26" s="17">
        <f>D29*G3</f>
        <v>0</v>
      </c>
      <c r="H26" s="13"/>
    </row>
    <row r="27">
      <c r="C27" s="9" t="s">
        <v>3</v>
      </c>
      <c r="D27" s="10">
        <v>-2.99</v>
      </c>
      <c r="E27" s="13"/>
      <c r="F27" s="21" t="s">
        <v>13</v>
      </c>
      <c r="G27" s="17">
        <f>G28+G29+G30</f>
        <v>-75102.885</v>
      </c>
      <c r="H27" s="13"/>
    </row>
    <row r="28">
      <c r="C28" s="6" t="s">
        <v>4</v>
      </c>
      <c r="D28" s="10">
        <v>-2.69</v>
      </c>
      <c r="E28" s="3"/>
      <c r="F28" s="6" t="s">
        <v>2</v>
      </c>
      <c r="G28" s="26">
        <f>$G$4*D31</f>
        <v>-24137.75</v>
      </c>
      <c r="H28" s="18"/>
    </row>
    <row r="29">
      <c r="C29" s="11" t="s">
        <v>12</v>
      </c>
      <c r="D29" s="10">
        <v>0.0</v>
      </c>
      <c r="E29" s="3"/>
      <c r="F29" s="9" t="s">
        <v>3</v>
      </c>
      <c r="G29" s="26">
        <f>$G$5*D32</f>
        <v>-6827.535</v>
      </c>
      <c r="H29" s="18"/>
    </row>
    <row r="30">
      <c r="C30" s="11" t="s">
        <v>13</v>
      </c>
      <c r="D30" s="15">
        <f>(D31+D32+D33)/3</f>
        <v>-1.1</v>
      </c>
      <c r="E30" s="3"/>
      <c r="F30" s="6" t="s">
        <v>4</v>
      </c>
      <c r="G30" s="26">
        <f>$G$6*D33</f>
        <v>-44137.6</v>
      </c>
      <c r="H30" s="18"/>
    </row>
    <row r="31">
      <c r="C31" s="6" t="s">
        <v>2</v>
      </c>
      <c r="D31" s="10">
        <v>-1.4</v>
      </c>
      <c r="E31" s="3"/>
      <c r="H31" s="18"/>
    </row>
    <row r="32">
      <c r="C32" s="9" t="s">
        <v>3</v>
      </c>
      <c r="D32" s="10">
        <v>-0.9</v>
      </c>
      <c r="E32" s="3"/>
      <c r="H32" s="18"/>
    </row>
    <row r="33">
      <c r="C33" s="6" t="s">
        <v>4</v>
      </c>
      <c r="D33" s="27">
        <v>-1.0</v>
      </c>
      <c r="E33" s="3"/>
      <c r="H33" s="18"/>
    </row>
    <row r="34">
      <c r="D34" s="1"/>
      <c r="E34" s="3"/>
      <c r="H34" s="18"/>
    </row>
    <row r="35">
      <c r="D35" s="1"/>
      <c r="E35" s="3"/>
      <c r="H35" s="18"/>
    </row>
    <row r="36">
      <c r="C36" s="4" t="s">
        <v>14</v>
      </c>
      <c r="D36" s="28">
        <f t="shared" ref="D36:D39" si="4">D8+D17</f>
        <v>13.71</v>
      </c>
      <c r="E36" s="3"/>
      <c r="F36" s="4" t="s">
        <v>14</v>
      </c>
      <c r="G36" s="14">
        <f t="shared" ref="G36:G39" si="5">D36</f>
        <v>13.71</v>
      </c>
      <c r="H36" s="18"/>
    </row>
    <row r="37">
      <c r="C37" s="6" t="s">
        <v>2</v>
      </c>
      <c r="D37" s="29">
        <f t="shared" si="4"/>
        <v>11.31</v>
      </c>
      <c r="E37" s="3"/>
      <c r="F37" s="6" t="s">
        <v>2</v>
      </c>
      <c r="G37" s="24">
        <f t="shared" si="5"/>
        <v>11.31</v>
      </c>
      <c r="H37" s="18"/>
    </row>
    <row r="38">
      <c r="C38" s="9" t="s">
        <v>3</v>
      </c>
      <c r="D38" s="29">
        <f t="shared" si="4"/>
        <v>3.11</v>
      </c>
      <c r="E38" s="3"/>
      <c r="F38" s="9" t="s">
        <v>3</v>
      </c>
      <c r="G38" s="24">
        <f t="shared" si="5"/>
        <v>3.11</v>
      </c>
      <c r="H38" s="18"/>
    </row>
    <row r="39">
      <c r="C39" s="6" t="s">
        <v>4</v>
      </c>
      <c r="D39" s="29">
        <f t="shared" si="4"/>
        <v>26.71</v>
      </c>
      <c r="E39" s="23"/>
      <c r="F39" s="6" t="s">
        <v>4</v>
      </c>
      <c r="G39" s="24">
        <f t="shared" si="5"/>
        <v>26.71</v>
      </c>
      <c r="H39" s="30"/>
    </row>
    <row r="40">
      <c r="D40" s="1"/>
      <c r="E40" s="23"/>
      <c r="G40" s="24"/>
      <c r="H40" s="30"/>
    </row>
    <row r="41">
      <c r="C41" s="4"/>
      <c r="D41" s="28"/>
      <c r="E41" s="13"/>
      <c r="F41" s="4"/>
      <c r="G41" s="14"/>
      <c r="H41" s="13"/>
    </row>
    <row r="42">
      <c r="C42" s="4" t="s">
        <v>15</v>
      </c>
      <c r="D42" s="28">
        <f>SUM(D43:D45)</f>
        <v>-355000</v>
      </c>
      <c r="E42" s="13"/>
      <c r="F42" s="4" t="s">
        <v>15</v>
      </c>
      <c r="G42" s="14">
        <f>SUM(G43:G45)</f>
        <v>-355000</v>
      </c>
      <c r="H42" s="13"/>
    </row>
    <row r="43">
      <c r="C43" s="9" t="s">
        <v>16</v>
      </c>
      <c r="D43" s="10">
        <v>-90000.0</v>
      </c>
      <c r="E43" s="23"/>
      <c r="F43" s="9" t="s">
        <v>17</v>
      </c>
      <c r="G43" s="17">
        <f t="shared" ref="G43:G45" si="6">D43</f>
        <v>-90000</v>
      </c>
      <c r="H43" s="30"/>
    </row>
    <row r="44">
      <c r="C44" s="9" t="s">
        <v>18</v>
      </c>
      <c r="D44" s="10">
        <v>-250000.0</v>
      </c>
      <c r="E44" s="23"/>
      <c r="F44" s="9" t="s">
        <v>18</v>
      </c>
      <c r="G44" s="17">
        <f t="shared" si="6"/>
        <v>-250000</v>
      </c>
      <c r="H44" s="30"/>
    </row>
    <row r="45">
      <c r="C45" s="9" t="s">
        <v>13</v>
      </c>
      <c r="D45" s="10">
        <v>-15000.0</v>
      </c>
      <c r="E45" s="13"/>
      <c r="F45" s="9" t="s">
        <v>13</v>
      </c>
      <c r="G45" s="17">
        <f t="shared" si="6"/>
        <v>-15000</v>
      </c>
      <c r="H45" s="13"/>
    </row>
    <row r="46">
      <c r="C46" s="21" t="s">
        <v>19</v>
      </c>
      <c r="D46" s="29"/>
      <c r="E46" s="13"/>
      <c r="F46" s="21" t="s">
        <v>19</v>
      </c>
      <c r="G46" s="29"/>
      <c r="H46" s="13"/>
    </row>
    <row r="47">
      <c r="C47" s="6" t="s">
        <v>2</v>
      </c>
      <c r="D47" s="29">
        <f t="shared" ref="D47:D49" si="7">$D$42*D13</f>
        <v>-88750</v>
      </c>
      <c r="E47" s="13"/>
      <c r="F47" s="6" t="s">
        <v>2</v>
      </c>
      <c r="G47" s="29">
        <f t="shared" ref="G47:G49" si="8">D47</f>
        <v>-88750</v>
      </c>
      <c r="H47" s="13"/>
    </row>
    <row r="48">
      <c r="C48" s="9" t="s">
        <v>3</v>
      </c>
      <c r="D48" s="29">
        <f t="shared" si="7"/>
        <v>-39050</v>
      </c>
      <c r="E48" s="3"/>
      <c r="F48" s="9" t="s">
        <v>3</v>
      </c>
      <c r="G48" s="29">
        <f t="shared" si="8"/>
        <v>-39050</v>
      </c>
      <c r="H48" s="18"/>
    </row>
    <row r="49">
      <c r="C49" s="6" t="s">
        <v>4</v>
      </c>
      <c r="D49" s="29">
        <f t="shared" si="7"/>
        <v>-227200</v>
      </c>
      <c r="E49" s="3"/>
      <c r="F49" s="6" t="s">
        <v>4</v>
      </c>
      <c r="G49" s="29">
        <f t="shared" si="8"/>
        <v>-227200</v>
      </c>
      <c r="H49" s="18"/>
    </row>
    <row r="50">
      <c r="E50" s="3"/>
      <c r="H50" s="18"/>
    </row>
    <row r="51">
      <c r="E51" s="23"/>
      <c r="H51" s="30"/>
    </row>
    <row r="52">
      <c r="C52" s="21" t="s">
        <v>20</v>
      </c>
      <c r="D52" s="31">
        <f>ROUNDUP(D42*-1/D36)</f>
        <v>25894</v>
      </c>
      <c r="E52" s="8"/>
      <c r="F52" s="21" t="s">
        <v>21</v>
      </c>
      <c r="G52" s="32">
        <f>SUM(G53:G55)</f>
        <v>1042506.76</v>
      </c>
      <c r="H52" s="30"/>
    </row>
    <row r="53">
      <c r="C53" s="6" t="s">
        <v>2</v>
      </c>
      <c r="D53" s="33">
        <f t="shared" ref="D53:D55" si="9">ROUNDUP(D47*-1/D37)</f>
        <v>7848</v>
      </c>
      <c r="E53" s="34"/>
      <c r="F53" s="6" t="s">
        <v>2</v>
      </c>
      <c r="G53" s="35">
        <f t="shared" ref="G53:G55" si="10">G4*G37+G47</f>
        <v>106248.5375</v>
      </c>
      <c r="H53" s="13"/>
    </row>
    <row r="54">
      <c r="C54" s="9" t="s">
        <v>3</v>
      </c>
      <c r="D54" s="33">
        <f t="shared" si="9"/>
        <v>12557</v>
      </c>
      <c r="E54" s="34"/>
      <c r="F54" s="9" t="s">
        <v>3</v>
      </c>
      <c r="G54" s="35">
        <f t="shared" si="10"/>
        <v>-15457.0735</v>
      </c>
      <c r="H54" s="13"/>
    </row>
    <row r="55">
      <c r="C55" s="6" t="s">
        <v>4</v>
      </c>
      <c r="D55" s="33">
        <f t="shared" si="9"/>
        <v>8507</v>
      </c>
      <c r="E55" s="34"/>
      <c r="F55" s="6" t="s">
        <v>4</v>
      </c>
      <c r="G55" s="35">
        <f t="shared" si="10"/>
        <v>951715.296</v>
      </c>
      <c r="H55" s="13"/>
    </row>
    <row r="56">
      <c r="E56" s="34"/>
      <c r="H56" s="13"/>
    </row>
    <row r="57">
      <c r="E57" s="8"/>
      <c r="H57" s="8"/>
    </row>
    <row r="58">
      <c r="H58" s="8"/>
    </row>
    <row r="59">
      <c r="D59" s="1"/>
      <c r="H59" s="8"/>
    </row>
    <row r="60">
      <c r="D60" s="1"/>
      <c r="H60" s="8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  <row r="1001">
      <c r="D1001" s="1"/>
    </row>
    <row r="1002">
      <c r="D1002" s="1"/>
    </row>
    <row r="1003">
      <c r="D1003" s="1"/>
    </row>
    <row r="1004">
      <c r="D1004" s="1"/>
    </row>
    <row r="1005">
      <c r="D1005" s="1"/>
    </row>
    <row r="1006">
      <c r="D1006" s="1"/>
    </row>
    <row r="1007">
      <c r="D1007" s="1"/>
    </row>
    <row r="1008">
      <c r="D1008" s="1"/>
    </row>
    <row r="1009">
      <c r="D1009" s="1"/>
    </row>
    <row r="1010">
      <c r="D1010" s="1"/>
    </row>
    <row r="1011">
      <c r="D1011" s="1"/>
    </row>
    <row r="1012">
      <c r="D1012" s="1"/>
    </row>
    <row r="1013">
      <c r="D1013" s="1"/>
    </row>
    <row r="1014">
      <c r="D1014" s="1"/>
    </row>
    <row r="1015">
      <c r="D1015" s="1"/>
    </row>
    <row r="1016">
      <c r="D1016" s="1"/>
    </row>
    <row r="1017">
      <c r="D1017" s="1"/>
    </row>
    <row r="1018">
      <c r="D1018" s="1"/>
    </row>
    <row r="1019">
      <c r="D1019" s="1"/>
    </row>
    <row r="1020">
      <c r="D1020" s="1"/>
    </row>
    <row r="1021">
      <c r="D1021" s="1"/>
    </row>
    <row r="1022">
      <c r="D1022" s="1"/>
    </row>
  </sheetData>
  <drawing r:id="rId1"/>
</worksheet>
</file>