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7EA38F8-3775-4D86-A2DA-54D29A9F788A}" xr6:coauthVersionLast="47" xr6:coauthVersionMax="47" xr10:uidLastSave="{00000000-0000-0000-0000-000000000000}"/>
  <bookViews>
    <workbookView xWindow="-120" yWindow="-120" windowWidth="20730" windowHeight="11160" activeTab="1" xr2:uid="{84844630-6E00-45BE-BC93-116E08893C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0" i="2" l="1"/>
  <c r="F60" i="2"/>
  <c r="E18" i="2"/>
  <c r="D23" i="2"/>
  <c r="E23" i="2"/>
  <c r="C23" i="2"/>
  <c r="D21" i="2"/>
  <c r="E21" i="2"/>
  <c r="C21" i="2"/>
  <c r="C18" i="2"/>
  <c r="D18" i="2"/>
  <c r="C19" i="2"/>
  <c r="D19" i="2"/>
  <c r="E19" i="2"/>
  <c r="D17" i="2"/>
  <c r="E17" i="2"/>
  <c r="C17" i="2"/>
  <c r="D15" i="2"/>
  <c r="E15" i="2"/>
  <c r="D14" i="2"/>
  <c r="E14" i="2"/>
  <c r="D13" i="2"/>
  <c r="E13" i="2"/>
  <c r="C13" i="2"/>
  <c r="C14" i="2"/>
  <c r="C15" i="2"/>
  <c r="D12" i="2"/>
  <c r="E12" i="2"/>
  <c r="C12" i="2"/>
  <c r="D9" i="2"/>
  <c r="E9" i="2"/>
  <c r="C62" i="2"/>
  <c r="D47" i="2"/>
  <c r="D48" i="2" s="1"/>
  <c r="E47" i="2"/>
  <c r="C47" i="2"/>
  <c r="C48" i="2" s="1"/>
  <c r="D54" i="2"/>
  <c r="E54" i="2"/>
  <c r="C54" i="2"/>
  <c r="D62" i="2"/>
  <c r="E62" i="2"/>
  <c r="F19" i="2" l="1"/>
  <c r="G19" i="2" s="1"/>
  <c r="G53" i="2" s="1"/>
  <c r="F18" i="2"/>
  <c r="F52" i="2" s="1"/>
  <c r="F23" i="2"/>
  <c r="G23" i="2" s="1"/>
  <c r="F14" i="2"/>
  <c r="F45" i="2" s="1"/>
  <c r="F17" i="2"/>
  <c r="F51" i="2" s="1"/>
  <c r="F9" i="2"/>
  <c r="F40" i="2" s="1"/>
  <c r="F12" i="2"/>
  <c r="F43" i="2" s="1"/>
  <c r="F21" i="2"/>
  <c r="F59" i="2" s="1"/>
  <c r="F62" i="2" s="1"/>
  <c r="F15" i="2"/>
  <c r="G15" i="2" s="1"/>
  <c r="F13" i="2"/>
  <c r="F44" i="2" s="1"/>
  <c r="G21" i="2"/>
  <c r="H21" i="2" s="1"/>
  <c r="H59" i="2" s="1"/>
  <c r="G18" i="2"/>
  <c r="H18" i="2" s="1"/>
  <c r="F53" i="2"/>
  <c r="G12" i="2"/>
  <c r="G13" i="2"/>
  <c r="H13" i="2" s="1"/>
  <c r="I13" i="2" s="1"/>
  <c r="G14" i="2"/>
  <c r="H14" i="2" s="1"/>
  <c r="G9" i="2"/>
  <c r="D55" i="2"/>
  <c r="D57" i="2" s="1"/>
  <c r="D63" i="2" s="1"/>
  <c r="C55" i="2"/>
  <c r="C57" i="2" s="1"/>
  <c r="C63" i="2" s="1"/>
  <c r="E48" i="2"/>
  <c r="E55" i="2" s="1"/>
  <c r="E57" i="2" s="1"/>
  <c r="E63" i="2" s="1"/>
  <c r="F54" i="2" l="1"/>
  <c r="G17" i="2"/>
  <c r="G51" i="2" s="1"/>
  <c r="H19" i="2"/>
  <c r="H23" i="2"/>
  <c r="I23" i="2" s="1"/>
  <c r="F46" i="2"/>
  <c r="I21" i="2"/>
  <c r="J21" i="2" s="1"/>
  <c r="J59" i="2" s="1"/>
  <c r="G59" i="2"/>
  <c r="G62" i="2" s="1"/>
  <c r="G52" i="2"/>
  <c r="G54" i="2" s="1"/>
  <c r="H52" i="2"/>
  <c r="I19" i="2"/>
  <c r="I53" i="2" s="1"/>
  <c r="H53" i="2"/>
  <c r="F47" i="2"/>
  <c r="F48" i="2" s="1"/>
  <c r="F55" i="2" s="1"/>
  <c r="F57" i="2" s="1"/>
  <c r="F63" i="2" s="1"/>
  <c r="F65" i="2" s="1"/>
  <c r="F66" i="2" s="1"/>
  <c r="I18" i="2"/>
  <c r="I52" i="2" s="1"/>
  <c r="J13" i="2"/>
  <c r="H12" i="2"/>
  <c r="I14" i="2"/>
  <c r="H9" i="2"/>
  <c r="H60" i="2"/>
  <c r="H62" i="2" s="1"/>
  <c r="G40" i="2"/>
  <c r="G43" i="2" s="1"/>
  <c r="H15" i="2"/>
  <c r="E66" i="2"/>
  <c r="E24" i="2"/>
  <c r="C66" i="2"/>
  <c r="C24" i="2"/>
  <c r="D66" i="2"/>
  <c r="D24" i="2"/>
  <c r="J23" i="2" l="1"/>
  <c r="H17" i="2"/>
  <c r="H51" i="2" s="1"/>
  <c r="I59" i="2"/>
  <c r="I17" i="2"/>
  <c r="G45" i="2"/>
  <c r="J19" i="2"/>
  <c r="J53" i="2" s="1"/>
  <c r="J18" i="2"/>
  <c r="J52" i="2" s="1"/>
  <c r="H54" i="2"/>
  <c r="J14" i="2"/>
  <c r="I15" i="2"/>
  <c r="G46" i="2"/>
  <c r="H40" i="2"/>
  <c r="H45" i="2" s="1"/>
  <c r="I9" i="2"/>
  <c r="J9" i="2" s="1"/>
  <c r="G44" i="2"/>
  <c r="I12" i="2"/>
  <c r="G47" i="2" l="1"/>
  <c r="G48" i="2" s="1"/>
  <c r="G55" i="2" s="1"/>
  <c r="G57" i="2" s="1"/>
  <c r="G63" i="2" s="1"/>
  <c r="G65" i="2" s="1"/>
  <c r="G66" i="2" s="1"/>
  <c r="I51" i="2"/>
  <c r="I54" i="2" s="1"/>
  <c r="J17" i="2"/>
  <c r="J51" i="2" s="1"/>
  <c r="J54" i="2" s="1"/>
  <c r="J60" i="2"/>
  <c r="J62" i="2" s="1"/>
  <c r="I60" i="2"/>
  <c r="I62" i="2" s="1"/>
  <c r="J12" i="2"/>
  <c r="I40" i="2"/>
  <c r="I45" i="2" s="1"/>
  <c r="H44" i="2"/>
  <c r="J15" i="2"/>
  <c r="H43" i="2"/>
  <c r="H46" i="2"/>
  <c r="I43" i="2" l="1"/>
  <c r="H47" i="2"/>
  <c r="H48" i="2" s="1"/>
  <c r="H55" i="2" s="1"/>
  <c r="H57" i="2" s="1"/>
  <c r="H63" i="2" s="1"/>
  <c r="H65" i="2" s="1"/>
  <c r="H66" i="2" s="1"/>
  <c r="I46" i="2"/>
  <c r="J40" i="2"/>
  <c r="J46" i="2" s="1"/>
  <c r="I44" i="2"/>
  <c r="I47" i="2" l="1"/>
  <c r="I48" i="2" s="1"/>
  <c r="I55" i="2" s="1"/>
  <c r="I57" i="2" s="1"/>
  <c r="I63" i="2" s="1"/>
  <c r="I65" i="2" s="1"/>
  <c r="I66" i="2" s="1"/>
  <c r="J44" i="2"/>
  <c r="J45" i="2"/>
  <c r="J43" i="2"/>
  <c r="J47" i="2" l="1"/>
  <c r="J48" i="2" s="1"/>
  <c r="J55" i="2" s="1"/>
  <c r="J57" i="2" s="1"/>
  <c r="J63" i="2" s="1"/>
  <c r="J65" i="2" s="1"/>
  <c r="J66" i="2" s="1"/>
  <c r="F38" i="2" l="1"/>
  <c r="G38" i="2" s="1"/>
  <c r="H38" i="2" s="1"/>
  <c r="I38" i="2" s="1"/>
  <c r="J38" i="2" s="1"/>
  <c r="D38" i="2"/>
  <c r="C38" i="2" s="1"/>
  <c r="G3" i="1"/>
  <c r="H3" i="1" s="1"/>
  <c r="I3" i="1" s="1"/>
  <c r="J3" i="1" s="1"/>
  <c r="K3" i="1" s="1"/>
  <c r="E3" i="1"/>
  <c r="D3" i="1" s="1"/>
</calcChain>
</file>

<file path=xl/sharedStrings.xml><?xml version="1.0" encoding="utf-8"?>
<sst xmlns="http://schemas.openxmlformats.org/spreadsheetml/2006/main" count="56" uniqueCount="49">
  <si>
    <t>Projections</t>
  </si>
  <si>
    <t>Actuals</t>
  </si>
  <si>
    <t>Revenue</t>
  </si>
  <si>
    <t>Income Statement</t>
  </si>
  <si>
    <t>Cost of Goods Sold</t>
  </si>
  <si>
    <t xml:space="preserve">Operating </t>
  </si>
  <si>
    <t>Total operating revenues</t>
  </si>
  <si>
    <t>Total operating expenses</t>
  </si>
  <si>
    <t>Tax expense/credit</t>
  </si>
  <si>
    <t>Metrics/Growth Rate</t>
  </si>
  <si>
    <t>Operating Expenses</t>
  </si>
  <si>
    <t>Fuel and Oil</t>
  </si>
  <si>
    <t>Staff Cost</t>
  </si>
  <si>
    <t>Airport and Handling Charges</t>
  </si>
  <si>
    <t>Route Charges</t>
  </si>
  <si>
    <t>Marketing, Distribution, others</t>
  </si>
  <si>
    <t>Maintenenace, Materials amd Repairs</t>
  </si>
  <si>
    <t>EBITDA</t>
  </si>
  <si>
    <t>Depreciation/Amortization</t>
  </si>
  <si>
    <t>EBIT</t>
  </si>
  <si>
    <t>Finance Expense</t>
  </si>
  <si>
    <t>Finance Income</t>
  </si>
  <si>
    <t>Total Finance Income/(Expense)</t>
  </si>
  <si>
    <t>Earnings Before Tax</t>
  </si>
  <si>
    <t>Net Earnings</t>
  </si>
  <si>
    <t>Foreign Exchange Gain/loss</t>
  </si>
  <si>
    <t>Revenue Growth Rate (% Cange)</t>
  </si>
  <si>
    <t>Fuel and Oil(% of Revenue)</t>
  </si>
  <si>
    <t>Staff Cost (% of Revenue)</t>
  </si>
  <si>
    <t>Airport and Handling Charges (% of Revenue)</t>
  </si>
  <si>
    <t>Total Cost of Service</t>
  </si>
  <si>
    <t>Gross Profit</t>
  </si>
  <si>
    <t>Cost of Service</t>
  </si>
  <si>
    <t>Route Charges (% of Revenue</t>
  </si>
  <si>
    <t>Depreciation/Amortization (% of PPE and Opening Balance)</t>
  </si>
  <si>
    <t>Foreign Exchange Gain/loss($'000)</t>
  </si>
  <si>
    <t>Finance Expense(% of Debt Open Bal)</t>
  </si>
  <si>
    <t>Finance Income($'000)</t>
  </si>
  <si>
    <t>Tax Rate (% of Earnings Before Tax)</t>
  </si>
  <si>
    <t>Marketing, Distribution, others($'000)</t>
  </si>
  <si>
    <t>Maintenenace, Materials amd Repairs($'000)</t>
  </si>
  <si>
    <t>Balance Sheet</t>
  </si>
  <si>
    <t>Accounts Receivable (Days)</t>
  </si>
  <si>
    <t>Inventory (Days)</t>
  </si>
  <si>
    <t>Accounts Payable (Days)</t>
  </si>
  <si>
    <t>Capital Expenditures ($000's)</t>
  </si>
  <si>
    <t>Debt Issuance (Repayment) ($000's)</t>
  </si>
  <si>
    <t>Equity Issued (Repaid) ($000's)</t>
  </si>
  <si>
    <t>Staff Cost ($'000)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</si>
</sst>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6" formatCode="_-* #,##0_-;\(#,##0\)_-;_-* &quot;-&quot;_-;_-@_-"/>
    <numFmt numFmtId="167" formatCode="#,##0.0_);\(#,##0.0\)"/>
    <numFmt numFmtId="168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 val="singleAccounting"/>
      <sz val="12"/>
      <color theme="1"/>
      <name val="Arial Narrow"/>
      <family val="2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Continuous"/>
    </xf>
    <xf numFmtId="4" fontId="0" fillId="0" borderId="0" xfId="0" applyNumberFormat="1"/>
    <xf numFmtId="0" fontId="2" fillId="0" borderId="0" xfId="0" applyFont="1"/>
    <xf numFmtId="39" fontId="0" fillId="0" borderId="0" xfId="0" applyNumberFormat="1"/>
    <xf numFmtId="0" fontId="0" fillId="0" borderId="0" xfId="0" applyFont="1"/>
    <xf numFmtId="39" fontId="2" fillId="0" borderId="0" xfId="0" applyNumberFormat="1" applyFont="1"/>
    <xf numFmtId="39" fontId="3" fillId="0" borderId="0" xfId="0" applyNumberFormat="1" applyFont="1"/>
    <xf numFmtId="0" fontId="2" fillId="0" borderId="1" xfId="0" applyFont="1" applyBorder="1"/>
    <xf numFmtId="39" fontId="2" fillId="0" borderId="1" xfId="0" applyNumberFormat="1" applyFont="1" applyBorder="1"/>
    <xf numFmtId="0" fontId="2" fillId="0" borderId="0" xfId="0" applyFont="1" applyBorder="1"/>
    <xf numFmtId="39" fontId="4" fillId="0" borderId="0" xfId="0" applyNumberFormat="1" applyFont="1" applyBorder="1"/>
    <xf numFmtId="39" fontId="2" fillId="0" borderId="0" xfId="0" applyNumberFormat="1" applyFont="1" applyBorder="1"/>
    <xf numFmtId="0" fontId="5" fillId="0" borderId="2" xfId="0" applyFont="1" applyBorder="1"/>
    <xf numFmtId="0" fontId="6" fillId="0" borderId="2" xfId="0" applyFont="1" applyBorder="1"/>
    <xf numFmtId="39" fontId="5" fillId="0" borderId="2" xfId="0" applyNumberFormat="1" applyFont="1" applyBorder="1"/>
    <xf numFmtId="0" fontId="2" fillId="0" borderId="2" xfId="0" applyFont="1" applyBorder="1"/>
    <xf numFmtId="0" fontId="0" fillId="0" borderId="2" xfId="0" applyBorder="1"/>
    <xf numFmtId="39" fontId="0" fillId="0" borderId="2" xfId="0" applyNumberFormat="1" applyBorder="1"/>
    <xf numFmtId="39" fontId="7" fillId="0" borderId="2" xfId="0" applyNumberFormat="1" applyFont="1" applyBorder="1"/>
    <xf numFmtId="0" fontId="0" fillId="0" borderId="0" xfId="0" applyFont="1" applyBorder="1"/>
    <xf numFmtId="4" fontId="2" fillId="0" borderId="2" xfId="0" applyNumberFormat="1" applyFont="1" applyBorder="1"/>
    <xf numFmtId="4" fontId="2" fillId="0" borderId="0" xfId="0" applyNumberFormat="1" applyFont="1" applyBorder="1"/>
    <xf numFmtId="166" fontId="8" fillId="0" borderId="0" xfId="1" applyNumberFormat="1" applyFont="1"/>
    <xf numFmtId="166" fontId="5" fillId="0" borderId="0" xfId="1" applyNumberFormat="1" applyFont="1"/>
    <xf numFmtId="167" fontId="0" fillId="0" borderId="0" xfId="0" applyNumberFormat="1"/>
    <xf numFmtId="168" fontId="0" fillId="0" borderId="0" xfId="0" applyNumberFormat="1"/>
    <xf numFmtId="0" fontId="0" fillId="2" borderId="0" xfId="0" applyFill="1"/>
    <xf numFmtId="39" fontId="7" fillId="0" borderId="0" xfId="0" applyNumberFormat="1" applyFont="1" applyBorder="1"/>
    <xf numFmtId="0" fontId="2" fillId="3" borderId="0" xfId="0" applyFont="1" applyFill="1"/>
    <xf numFmtId="39" fontId="2" fillId="3" borderId="0" xfId="0" applyNumberFormat="1" applyFont="1" applyFill="1"/>
    <xf numFmtId="167" fontId="2" fillId="0" borderId="2" xfId="0" applyNumberFormat="1" applyFont="1" applyBorder="1"/>
    <xf numFmtId="167" fontId="2" fillId="0" borderId="0" xfId="0" applyNumberFormat="1" applyFont="1"/>
    <xf numFmtId="167" fontId="2" fillId="3" borderId="0" xfId="0" applyNumberFormat="1" applyFont="1" applyFill="1"/>
    <xf numFmtId="167" fontId="2" fillId="0" borderId="1" xfId="0" applyNumberFormat="1" applyFont="1" applyBorder="1"/>
    <xf numFmtId="167" fontId="2" fillId="0" borderId="0" xfId="0" applyNumberFormat="1" applyFont="1" applyBorder="1"/>
    <xf numFmtId="167" fontId="5" fillId="0" borderId="2" xfId="0" applyNumberFormat="1" applyFont="1" applyBorder="1"/>
    <xf numFmtId="167" fontId="0" fillId="0" borderId="0" xfId="0" applyNumberFormat="1" applyFont="1"/>
    <xf numFmtId="167" fontId="0" fillId="0" borderId="2" xfId="0" applyNumberFormat="1" applyFont="1" applyBorder="1"/>
    <xf numFmtId="0" fontId="9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Border="1"/>
    <xf numFmtId="0" fontId="10" fillId="0" borderId="0" xfId="0" applyFont="1" applyAlignment="1">
      <alignment horizontal="centerContinuous"/>
    </xf>
    <xf numFmtId="0" fontId="10" fillId="0" borderId="0" xfId="0" applyFont="1"/>
    <xf numFmtId="0" fontId="6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1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3899-F9F5-4AFB-B49B-C0546E2A2148}">
  <dimension ref="C1:L8"/>
  <sheetViews>
    <sheetView workbookViewId="0">
      <selection activeCell="C8" sqref="C8"/>
    </sheetView>
  </sheetViews>
  <sheetFormatPr defaultRowHeight="15" x14ac:dyDescent="0.25"/>
  <cols>
    <col min="3" max="3" width="19.7109375" customWidth="1"/>
  </cols>
  <sheetData>
    <row r="1" spans="3:12" x14ac:dyDescent="0.25">
      <c r="L1">
        <v>-1</v>
      </c>
    </row>
    <row r="2" spans="3:12" x14ac:dyDescent="0.25">
      <c r="D2" s="1" t="s">
        <v>1</v>
      </c>
      <c r="E2" s="1"/>
      <c r="F2" s="1"/>
      <c r="G2" s="1" t="s">
        <v>0</v>
      </c>
      <c r="H2" s="1"/>
      <c r="I2" s="1"/>
      <c r="J2" s="1"/>
      <c r="K2" s="1"/>
    </row>
    <row r="3" spans="3:12" x14ac:dyDescent="0.25">
      <c r="D3">
        <f t="shared" ref="D3:E3" si="0">E3-1</f>
        <v>2021</v>
      </c>
      <c r="E3">
        <f>F3-1</f>
        <v>2022</v>
      </c>
      <c r="F3">
        <v>2023</v>
      </c>
      <c r="G3">
        <f>F3+1</f>
        <v>2024</v>
      </c>
      <c r="H3">
        <f t="shared" ref="H3:K3" si="1">G3+1</f>
        <v>2025</v>
      </c>
      <c r="I3">
        <f t="shared" si="1"/>
        <v>2026</v>
      </c>
      <c r="J3">
        <f t="shared" si="1"/>
        <v>2027</v>
      </c>
      <c r="K3">
        <f t="shared" si="1"/>
        <v>2028</v>
      </c>
    </row>
    <row r="4" spans="3:12" x14ac:dyDescent="0.25">
      <c r="C4" t="s">
        <v>3</v>
      </c>
    </row>
    <row r="6" spans="3:12" x14ac:dyDescent="0.25">
      <c r="C6" t="s">
        <v>2</v>
      </c>
      <c r="D6">
        <v>1000</v>
      </c>
      <c r="E6">
        <v>1100</v>
      </c>
      <c r="F6">
        <v>1200</v>
      </c>
    </row>
    <row r="7" spans="3:12" x14ac:dyDescent="0.25">
      <c r="C7" t="s">
        <v>4</v>
      </c>
      <c r="D7">
        <v>-500</v>
      </c>
      <c r="E7">
        <v>-600</v>
      </c>
      <c r="F7">
        <v>-700</v>
      </c>
    </row>
    <row r="8" spans="3:12" x14ac:dyDescent="0.25">
      <c r="C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BDBF-669B-42EB-8B5D-F34AB52D002B}">
  <dimension ref="A1:L69"/>
  <sheetViews>
    <sheetView tabSelected="1" zoomScale="74" zoomScaleNormal="80" workbookViewId="0">
      <pane ySplit="3" topLeftCell="A66" activePane="bottomLeft" state="frozen"/>
      <selection pane="bottomLeft" activeCell="B83" sqref="B83"/>
    </sheetView>
  </sheetViews>
  <sheetFormatPr defaultRowHeight="15" outlineLevelRow="1" x14ac:dyDescent="0.25"/>
  <cols>
    <col min="1" max="1" width="4.85546875" customWidth="1"/>
    <col min="2" max="2" width="60.5703125" bestFit="1" customWidth="1"/>
    <col min="3" max="5" width="20.7109375" customWidth="1"/>
    <col min="6" max="10" width="13" bestFit="1" customWidth="1"/>
    <col min="11" max="11" width="9.85546875" bestFit="1" customWidth="1"/>
  </cols>
  <sheetData>
    <row r="1" spans="1:10" ht="18" customHeight="1" x14ac:dyDescent="1.35">
      <c r="A1" s="1"/>
      <c r="B1" s="46"/>
    </row>
    <row r="2" spans="1:10" s="44" customFormat="1" ht="21.75" customHeight="1" x14ac:dyDescent="0.3">
      <c r="A2" s="43"/>
      <c r="C2" s="43" t="s">
        <v>1</v>
      </c>
      <c r="D2" s="43"/>
      <c r="E2" s="43"/>
      <c r="F2" s="43" t="s">
        <v>0</v>
      </c>
      <c r="G2" s="43"/>
      <c r="H2" s="43"/>
      <c r="I2" s="43"/>
      <c r="J2" s="43"/>
    </row>
    <row r="3" spans="1:10" s="41" customFormat="1" ht="15.75" x14ac:dyDescent="0.25">
      <c r="A3" s="45"/>
      <c r="B3" s="45"/>
      <c r="C3" s="41">
        <v>2022</v>
      </c>
      <c r="D3" s="41">
        <v>2023</v>
      </c>
      <c r="E3" s="41">
        <v>2024</v>
      </c>
      <c r="F3" s="41">
        <v>2025</v>
      </c>
      <c r="G3" s="41">
        <v>2026</v>
      </c>
      <c r="H3" s="41">
        <v>2027</v>
      </c>
      <c r="I3" s="41">
        <v>2028</v>
      </c>
      <c r="J3" s="41">
        <v>2029</v>
      </c>
    </row>
    <row r="4" spans="1:10" x14ac:dyDescent="0.25">
      <c r="A4" s="1"/>
      <c r="B4" s="1"/>
    </row>
    <row r="5" spans="1:10" x14ac:dyDescent="0.25">
      <c r="A5" s="1"/>
      <c r="B5" s="1"/>
    </row>
    <row r="6" spans="1:10" ht="15.75" x14ac:dyDescent="0.25">
      <c r="B6" s="39" t="s">
        <v>9</v>
      </c>
    </row>
    <row r="7" spans="1:10" ht="15.75" outlineLevel="1" x14ac:dyDescent="0.25">
      <c r="B7" s="39"/>
    </row>
    <row r="8" spans="1:10" ht="15.75" outlineLevel="1" x14ac:dyDescent="0.25">
      <c r="B8" s="39" t="s">
        <v>3</v>
      </c>
    </row>
    <row r="9" spans="1:10" ht="15.75" outlineLevel="1" x14ac:dyDescent="0.25">
      <c r="B9" s="40" t="s">
        <v>26</v>
      </c>
      <c r="D9" s="26">
        <f t="shared" ref="D9" si="0">D40/C40 -1</f>
        <v>1.244412505988461</v>
      </c>
      <c r="E9" s="26">
        <f>E40/D40 -1</f>
        <v>0.24766129631004508</v>
      </c>
      <c r="F9" s="26">
        <f>AVERAGE(D9:E9)</f>
        <v>0.74603690114925303</v>
      </c>
      <c r="G9" s="26">
        <f t="shared" ref="G9:J9" si="1">AVERAGE(E9:F9)</f>
        <v>0.49684909872964905</v>
      </c>
      <c r="H9" s="26">
        <f t="shared" si="1"/>
        <v>0.62144299993945107</v>
      </c>
      <c r="I9" s="26">
        <f t="shared" si="1"/>
        <v>0.55914604933455003</v>
      </c>
      <c r="J9" s="26">
        <f t="shared" si="1"/>
        <v>0.59029452463700061</v>
      </c>
    </row>
    <row r="10" spans="1:10" ht="15.75" outlineLevel="1" x14ac:dyDescent="0.25">
      <c r="B10" s="40"/>
    </row>
    <row r="11" spans="1:10" ht="15.75" outlineLevel="1" x14ac:dyDescent="0.25">
      <c r="B11" s="41" t="s">
        <v>32</v>
      </c>
    </row>
    <row r="12" spans="1:10" ht="15.75" outlineLevel="1" x14ac:dyDescent="0.25">
      <c r="B12" s="40" t="s">
        <v>27</v>
      </c>
      <c r="C12" s="26">
        <f>ABS(C43/C$40)</f>
        <v>0.35397529629861074</v>
      </c>
      <c r="D12" s="26">
        <f t="shared" ref="D12:E12" si="2">ABS(D43/D$40)</f>
        <v>0.37360791447026503</v>
      </c>
      <c r="E12" s="26">
        <f t="shared" si="2"/>
        <v>0.38252577396271892</v>
      </c>
      <c r="F12" s="26">
        <f>AVERAGE(C12:E12)</f>
        <v>0.37003632824386495</v>
      </c>
      <c r="G12" s="26">
        <f t="shared" ref="G12:J12" si="3">AVERAGE(D12:F12)</f>
        <v>0.37539000555894964</v>
      </c>
      <c r="H12" s="26">
        <f t="shared" si="3"/>
        <v>0.37598403592184448</v>
      </c>
      <c r="I12" s="26">
        <f t="shared" si="3"/>
        <v>0.37380345657488639</v>
      </c>
      <c r="J12" s="26">
        <f t="shared" si="3"/>
        <v>0.37505916601856021</v>
      </c>
    </row>
    <row r="13" spans="1:10" ht="15.75" outlineLevel="1" x14ac:dyDescent="0.25">
      <c r="B13" s="40" t="s">
        <v>28</v>
      </c>
      <c r="C13" s="26">
        <f t="shared" ref="C13:E15" si="4">ABS(C44/C$40)</f>
        <v>7.1871940677789584E-2</v>
      </c>
      <c r="D13" s="26">
        <f t="shared" si="4"/>
        <v>5.5284356670873856E-2</v>
      </c>
      <c r="E13" s="26">
        <f t="shared" si="4"/>
        <v>5.5787798092801148E-2</v>
      </c>
      <c r="F13" s="26">
        <f t="shared" ref="F13:F15" si="5">AVERAGE(C13:E13)</f>
        <v>6.098136514715486E-2</v>
      </c>
      <c r="G13" s="26">
        <f t="shared" ref="G13:G15" si="6">AVERAGE(D13:F13)</f>
        <v>5.7351173303609955E-2</v>
      </c>
      <c r="H13" s="26">
        <f t="shared" ref="H13:H15" si="7">AVERAGE(E13:G13)</f>
        <v>5.8040112181188652E-2</v>
      </c>
      <c r="I13" s="26">
        <f t="shared" ref="I13:I15" si="8">AVERAGE(F13:H13)</f>
        <v>5.8790883543984485E-2</v>
      </c>
      <c r="J13" s="26">
        <f t="shared" ref="J13:J15" si="9">AVERAGE(G13:I13)</f>
        <v>5.8060723009594362E-2</v>
      </c>
    </row>
    <row r="14" spans="1:10" ht="15.75" outlineLevel="1" x14ac:dyDescent="0.25">
      <c r="B14" s="40" t="s">
        <v>29</v>
      </c>
      <c r="C14" s="26">
        <f t="shared" si="4"/>
        <v>0.16942656585223606</v>
      </c>
      <c r="D14" s="26">
        <f t="shared" si="4"/>
        <v>0.1151254733090801</v>
      </c>
      <c r="E14" s="26">
        <f t="shared" si="4"/>
        <v>0.11042264835835107</v>
      </c>
      <c r="F14" s="26">
        <f t="shared" si="5"/>
        <v>0.13165822917322242</v>
      </c>
      <c r="G14" s="26">
        <f t="shared" si="6"/>
        <v>0.11906878361355118</v>
      </c>
      <c r="H14" s="26">
        <f t="shared" si="7"/>
        <v>0.12038322038170822</v>
      </c>
      <c r="I14" s="26">
        <f t="shared" si="8"/>
        <v>0.12370341105616062</v>
      </c>
      <c r="J14" s="26">
        <f t="shared" si="9"/>
        <v>0.12105180501714001</v>
      </c>
    </row>
    <row r="15" spans="1:10" ht="15.75" outlineLevel="1" x14ac:dyDescent="0.25">
      <c r="B15" s="40" t="s">
        <v>33</v>
      </c>
      <c r="C15" s="26">
        <f t="shared" si="4"/>
        <v>0.11481180611968592</v>
      </c>
      <c r="D15" s="26">
        <f t="shared" si="4"/>
        <v>8.3868512881431434E-2</v>
      </c>
      <c r="E15" s="26">
        <f t="shared" si="4"/>
        <v>7.6198693821687327E-2</v>
      </c>
      <c r="F15" s="26">
        <f t="shared" si="5"/>
        <v>9.1626337607601568E-2</v>
      </c>
      <c r="G15" s="26">
        <f t="shared" si="6"/>
        <v>8.3897848103573439E-2</v>
      </c>
      <c r="H15" s="26">
        <f t="shared" si="7"/>
        <v>8.3907626510954111E-2</v>
      </c>
      <c r="I15" s="26">
        <f t="shared" si="8"/>
        <v>8.6477270740709711E-2</v>
      </c>
      <c r="J15" s="26">
        <f t="shared" si="9"/>
        <v>8.4760915118412425E-2</v>
      </c>
    </row>
    <row r="16" spans="1:10" ht="15.75" outlineLevel="1" x14ac:dyDescent="0.25">
      <c r="B16" s="40"/>
    </row>
    <row r="17" spans="2:12" ht="15.75" outlineLevel="1" x14ac:dyDescent="0.25">
      <c r="B17" s="40" t="s">
        <v>48</v>
      </c>
      <c r="C17" s="4">
        <f>C51</f>
        <v>-345.05</v>
      </c>
      <c r="D17" s="4">
        <f t="shared" ref="D17:E17" si="10">D51</f>
        <v>-595.70000000000005</v>
      </c>
      <c r="E17" s="4">
        <f t="shared" si="10"/>
        <v>-750</v>
      </c>
      <c r="F17" s="4">
        <f>AVERAGE(C17:E17)</f>
        <v>-563.58333333333337</v>
      </c>
      <c r="G17" s="4">
        <f t="shared" ref="G17:J17" si="11">AVERAGE(D17:F17)</f>
        <v>-636.42777777777781</v>
      </c>
      <c r="H17" s="4">
        <f t="shared" si="11"/>
        <v>-650.00370370370376</v>
      </c>
      <c r="I17" s="4">
        <f t="shared" si="11"/>
        <v>-616.67160493827168</v>
      </c>
      <c r="J17" s="4">
        <f t="shared" si="11"/>
        <v>-634.36769547325105</v>
      </c>
    </row>
    <row r="18" spans="2:12" ht="15.75" outlineLevel="1" x14ac:dyDescent="0.25">
      <c r="B18" s="40" t="s">
        <v>39</v>
      </c>
      <c r="C18" s="4">
        <f t="shared" ref="C18:D18" si="12">C52</f>
        <v>-411.3</v>
      </c>
      <c r="D18" s="4">
        <f t="shared" si="12"/>
        <v>-674.4</v>
      </c>
      <c r="E18" s="4">
        <f>E52</f>
        <v>-757.2</v>
      </c>
      <c r="F18" s="4">
        <f>AVERAGE(C18:E18)</f>
        <v>-614.30000000000007</v>
      </c>
      <c r="G18" s="4">
        <f t="shared" ref="G18:J18" si="13">AVERAGE(D18:F18)</f>
        <v>-681.9666666666667</v>
      </c>
      <c r="H18" s="4">
        <f t="shared" si="13"/>
        <v>-684.48888888888894</v>
      </c>
      <c r="I18" s="4">
        <f t="shared" si="13"/>
        <v>-660.25185185185194</v>
      </c>
      <c r="J18" s="4">
        <f t="shared" si="13"/>
        <v>-675.56913580246919</v>
      </c>
    </row>
    <row r="19" spans="2:12" ht="15.75" outlineLevel="1" x14ac:dyDescent="0.25">
      <c r="B19" s="40" t="s">
        <v>40</v>
      </c>
      <c r="C19" s="4">
        <f t="shared" ref="C19:E19" si="14">C53</f>
        <v>-255.7</v>
      </c>
      <c r="D19" s="4">
        <f t="shared" si="14"/>
        <v>-373.7</v>
      </c>
      <c r="E19" s="4">
        <f t="shared" si="14"/>
        <v>-414.9</v>
      </c>
      <c r="F19" s="4">
        <f>AVERAGE(C19:E19)</f>
        <v>-348.09999999999997</v>
      </c>
      <c r="G19" s="4">
        <f t="shared" ref="G19:J19" si="15">AVERAGE(D19:F19)</f>
        <v>-378.89999999999992</v>
      </c>
      <c r="H19" s="4">
        <f t="shared" si="15"/>
        <v>-380.63333333333327</v>
      </c>
      <c r="I19" s="4">
        <f t="shared" si="15"/>
        <v>-369.21111111111105</v>
      </c>
      <c r="J19" s="4">
        <f t="shared" si="15"/>
        <v>-376.24814814814812</v>
      </c>
    </row>
    <row r="20" spans="2:12" ht="15.75" outlineLevel="1" x14ac:dyDescent="0.25">
      <c r="B20" s="40" t="s">
        <v>34</v>
      </c>
      <c r="E20" s="27"/>
      <c r="F20" s="27"/>
      <c r="G20" s="27"/>
      <c r="H20" s="27"/>
      <c r="I20" s="27"/>
      <c r="J20" s="27"/>
    </row>
    <row r="21" spans="2:12" ht="15.75" outlineLevel="1" x14ac:dyDescent="0.25">
      <c r="B21" s="42" t="s">
        <v>35</v>
      </c>
      <c r="C21" s="4">
        <f>C59</f>
        <v>1.2</v>
      </c>
      <c r="D21" s="4">
        <f t="shared" ref="D21:E21" si="16">D59</f>
        <v>34.299999999999997</v>
      </c>
      <c r="E21" s="4">
        <f t="shared" si="16"/>
        <v>5.5</v>
      </c>
      <c r="F21" s="4">
        <f>AVERAGE(C21:E21)</f>
        <v>13.666666666666666</v>
      </c>
      <c r="G21" s="4">
        <f t="shared" ref="G21:J21" si="17">AVERAGE(D21:F21)</f>
        <v>17.822222222222219</v>
      </c>
      <c r="H21" s="4">
        <f t="shared" si="17"/>
        <v>12.329629629629627</v>
      </c>
      <c r="I21" s="4">
        <f t="shared" si="17"/>
        <v>14.606172839506172</v>
      </c>
      <c r="J21" s="4">
        <f t="shared" si="17"/>
        <v>14.919341563786006</v>
      </c>
    </row>
    <row r="22" spans="2:12" ht="15.75" outlineLevel="1" x14ac:dyDescent="0.25">
      <c r="B22" s="40" t="s">
        <v>36</v>
      </c>
      <c r="C22" s="29"/>
      <c r="D22" s="29"/>
      <c r="E22" s="30"/>
      <c r="F22" s="29"/>
      <c r="G22" s="29"/>
      <c r="H22" s="29"/>
      <c r="I22" s="29"/>
      <c r="J22" s="30"/>
      <c r="K22" s="29"/>
      <c r="L22" s="29"/>
    </row>
    <row r="23" spans="2:12" ht="15.75" outlineLevel="1" x14ac:dyDescent="0.25">
      <c r="B23" s="40" t="s">
        <v>37</v>
      </c>
      <c r="C23" s="4">
        <f>C61</f>
        <v>0</v>
      </c>
      <c r="D23" s="4">
        <f t="shared" ref="D23:E23" si="18">D61</f>
        <v>42.4</v>
      </c>
      <c r="E23" s="4">
        <f t="shared" si="18"/>
        <v>144.80000000000001</v>
      </c>
      <c r="F23" s="4">
        <f>AVERAGE(C23:E23)</f>
        <v>62.400000000000006</v>
      </c>
      <c r="G23" s="4">
        <f t="shared" ref="G23:J23" si="19">AVERAGE(D23:F23)</f>
        <v>83.2</v>
      </c>
      <c r="H23" s="4">
        <f t="shared" si="19"/>
        <v>96.800000000000011</v>
      </c>
      <c r="I23" s="4">
        <f t="shared" si="19"/>
        <v>80.800000000000011</v>
      </c>
      <c r="J23" s="4">
        <f t="shared" si="19"/>
        <v>86.933333333333337</v>
      </c>
    </row>
    <row r="24" spans="2:12" ht="15.75" outlineLevel="1" x14ac:dyDescent="0.25">
      <c r="B24" s="40" t="s">
        <v>38</v>
      </c>
      <c r="C24" s="26">
        <f>-(C65/C63)</f>
        <v>0.43973941368078129</v>
      </c>
      <c r="D24" s="26">
        <f t="shared" ref="D24:E24" si="20">-(D65/D63)</f>
        <v>8.9220103986135099E-2</v>
      </c>
      <c r="E24" s="26">
        <f t="shared" si="20"/>
        <v>9.910714285714288E-2</v>
      </c>
      <c r="F24" s="26">
        <v>9.910714285714288E-2</v>
      </c>
      <c r="G24" s="26">
        <v>9.910714285714288E-2</v>
      </c>
      <c r="H24" s="26">
        <v>9.910714285714288E-2</v>
      </c>
      <c r="I24" s="26">
        <v>9.910714285714288E-2</v>
      </c>
      <c r="J24" s="26">
        <v>9.910714285714288E-2</v>
      </c>
    </row>
    <row r="25" spans="2:12" outlineLevel="1" x14ac:dyDescent="0.25"/>
    <row r="26" spans="2:12" outlineLevel="1" x14ac:dyDescent="0.25"/>
    <row r="27" spans="2:12" ht="18" outlineLevel="1" x14ac:dyDescent="0.4">
      <c r="B27" s="23" t="s">
        <v>41</v>
      </c>
    </row>
    <row r="28" spans="2:12" ht="15.75" outlineLevel="1" x14ac:dyDescent="0.25">
      <c r="B28" s="24" t="s">
        <v>42</v>
      </c>
    </row>
    <row r="29" spans="2:12" ht="15.75" outlineLevel="1" x14ac:dyDescent="0.25">
      <c r="B29" s="24" t="s">
        <v>43</v>
      </c>
    </row>
    <row r="30" spans="2:12" ht="15.75" outlineLevel="1" x14ac:dyDescent="0.25">
      <c r="B30" s="24" t="s">
        <v>44</v>
      </c>
    </row>
    <row r="31" spans="2:12" ht="15.75" outlineLevel="1" x14ac:dyDescent="0.25">
      <c r="B31" s="24" t="s">
        <v>45</v>
      </c>
    </row>
    <row r="32" spans="2:12" ht="15.75" outlineLevel="1" x14ac:dyDescent="0.25">
      <c r="B32" s="24" t="s">
        <v>46</v>
      </c>
    </row>
    <row r="33" spans="2:11" ht="15.75" outlineLevel="1" x14ac:dyDescent="0.25">
      <c r="B33" s="24" t="s">
        <v>47</v>
      </c>
    </row>
    <row r="37" spans="2:11" x14ac:dyDescent="0.25">
      <c r="B37">
        <v>-1</v>
      </c>
      <c r="C37" s="1"/>
      <c r="D37" s="1"/>
      <c r="E37" s="1"/>
      <c r="F37" s="1"/>
      <c r="G37" s="1"/>
      <c r="H37" s="1"/>
      <c r="I37" s="1"/>
      <c r="J37" s="1"/>
    </row>
    <row r="38" spans="2:11" x14ac:dyDescent="0.25">
      <c r="C38">
        <f t="shared" ref="C38" si="21">D38-1</f>
        <v>2022</v>
      </c>
      <c r="D38">
        <f>E38-1</f>
        <v>2023</v>
      </c>
      <c r="E38">
        <v>2024</v>
      </c>
      <c r="F38">
        <f>E38+1</f>
        <v>2025</v>
      </c>
      <c r="G38">
        <f t="shared" ref="G38:J38" si="22">F38+1</f>
        <v>2026</v>
      </c>
      <c r="H38">
        <f t="shared" si="22"/>
        <v>2027</v>
      </c>
      <c r="I38">
        <f t="shared" si="22"/>
        <v>2028</v>
      </c>
      <c r="J38">
        <f t="shared" si="22"/>
        <v>2029</v>
      </c>
    </row>
    <row r="39" spans="2:11" ht="18.75" x14ac:dyDescent="0.3">
      <c r="B39" s="43" t="s">
        <v>3</v>
      </c>
    </row>
    <row r="40" spans="2:11" x14ac:dyDescent="0.25">
      <c r="B40" t="s">
        <v>6</v>
      </c>
      <c r="C40" s="7">
        <v>4800.8999999999996</v>
      </c>
      <c r="D40" s="7">
        <v>10775.2</v>
      </c>
      <c r="E40" s="7">
        <v>13443.8</v>
      </c>
      <c r="F40" s="37">
        <f>E40*(1+F9)</f>
        <v>23473.370891670329</v>
      </c>
      <c r="G40" s="37">
        <f t="shared" ref="G40:J40" si="23">F40*(1+G9)</f>
        <v>35136.094063343509</v>
      </c>
      <c r="H40" s="37">
        <f t="shared" si="23"/>
        <v>56971.17376422244</v>
      </c>
      <c r="I40" s="37">
        <f t="shared" si="23"/>
        <v>88826.380500439569</v>
      </c>
      <c r="J40" s="37">
        <f t="shared" si="23"/>
        <v>141260.10655317188</v>
      </c>
      <c r="K40" s="2"/>
    </row>
    <row r="41" spans="2:11" x14ac:dyDescent="0.25">
      <c r="C41" s="7"/>
      <c r="D41" s="7"/>
      <c r="E41" s="7"/>
      <c r="F41" s="25"/>
      <c r="G41" s="25"/>
      <c r="H41" s="25"/>
      <c r="I41" s="25"/>
      <c r="J41" s="25"/>
      <c r="K41" s="2"/>
    </row>
    <row r="42" spans="2:11" x14ac:dyDescent="0.25">
      <c r="B42" s="3" t="s">
        <v>32</v>
      </c>
      <c r="C42" s="7"/>
      <c r="D42" s="7"/>
      <c r="E42" s="7"/>
      <c r="F42" s="25"/>
      <c r="G42" s="25"/>
      <c r="H42" s="25"/>
      <c r="I42" s="25"/>
      <c r="J42" s="25"/>
      <c r="K42" s="2"/>
    </row>
    <row r="43" spans="2:11" x14ac:dyDescent="0.25">
      <c r="B43" t="s">
        <v>11</v>
      </c>
      <c r="C43" s="7">
        <v>-1699.4</v>
      </c>
      <c r="D43" s="7">
        <v>-4025.7</v>
      </c>
      <c r="E43" s="7">
        <v>-5142.6000000000004</v>
      </c>
      <c r="F43" s="37">
        <f>F12*F40</f>
        <v>8685.9999762601074</v>
      </c>
      <c r="G43" s="37">
        <f t="shared" ref="G43:J43" si="24">G12*G40</f>
        <v>13189.738545758297</v>
      </c>
      <c r="H43" s="37">
        <f t="shared" si="24"/>
        <v>21420.251843077054</v>
      </c>
      <c r="I43" s="37">
        <f t="shared" si="24"/>
        <v>33203.608066100402</v>
      </c>
      <c r="J43" s="37">
        <f t="shared" si="24"/>
        <v>52980.897755525599</v>
      </c>
      <c r="K43" s="2"/>
    </row>
    <row r="44" spans="2:11" x14ac:dyDescent="0.25">
      <c r="B44" t="s">
        <v>12</v>
      </c>
      <c r="C44" s="7">
        <v>-345.05</v>
      </c>
      <c r="D44" s="7">
        <v>-595.70000000000005</v>
      </c>
      <c r="E44" s="7">
        <v>-750</v>
      </c>
      <c r="F44" s="37">
        <f>F13*F40</f>
        <v>1431.4382015795445</v>
      </c>
      <c r="G44" s="37">
        <f t="shared" ref="G44:J44" si="25">G13*G40</f>
        <v>2015.0962198387545</v>
      </c>
      <c r="H44" s="37">
        <f t="shared" si="25"/>
        <v>3306.6133163694622</v>
      </c>
      <c r="I44" s="37">
        <f t="shared" si="25"/>
        <v>5222.1813916349965</v>
      </c>
      <c r="J44" s="37">
        <f t="shared" si="25"/>
        <v>8201.6639188894969</v>
      </c>
      <c r="K44" s="2"/>
    </row>
    <row r="45" spans="2:11" x14ac:dyDescent="0.25">
      <c r="B45" t="s">
        <v>13</v>
      </c>
      <c r="C45" s="7">
        <v>-813.4</v>
      </c>
      <c r="D45" s="7">
        <v>-1240.5</v>
      </c>
      <c r="E45" s="7">
        <v>-1484.5</v>
      </c>
      <c r="F45" s="37">
        <f>F14*F40</f>
        <v>3090.4624443235807</v>
      </c>
      <c r="G45" s="37">
        <f t="shared" ref="G45:J45" si="26">G14*G40</f>
        <v>4183.6119810536284</v>
      </c>
      <c r="H45" s="37">
        <f t="shared" si="26"/>
        <v>6858.3733666629832</v>
      </c>
      <c r="I45" s="37">
        <f t="shared" si="26"/>
        <v>10988.126259676807</v>
      </c>
      <c r="J45" s="37">
        <f t="shared" si="26"/>
        <v>17099.790875174986</v>
      </c>
      <c r="K45" s="2"/>
    </row>
    <row r="46" spans="2:11" x14ac:dyDescent="0.25">
      <c r="B46" t="s">
        <v>14</v>
      </c>
      <c r="C46" s="7">
        <v>-551.20000000000005</v>
      </c>
      <c r="D46" s="7">
        <v>-903.7</v>
      </c>
      <c r="E46" s="7">
        <v>-1024.4000000000001</v>
      </c>
      <c r="F46" s="37">
        <f>F15*F40</f>
        <v>2150.779006108633</v>
      </c>
      <c r="G46" s="37">
        <f t="shared" ref="G46:J46" si="27">G15*G40</f>
        <v>2947.842682679262</v>
      </c>
      <c r="H46" s="37">
        <f t="shared" si="27"/>
        <v>4780.3159700990445</v>
      </c>
      <c r="I46" s="37">
        <f t="shared" si="27"/>
        <v>7681.4629554538105</v>
      </c>
      <c r="J46" s="37">
        <f t="shared" si="27"/>
        <v>11973.335901171296</v>
      </c>
      <c r="K46" s="2"/>
    </row>
    <row r="47" spans="2:11" s="16" customFormat="1" x14ac:dyDescent="0.25">
      <c r="B47" s="16" t="s">
        <v>30</v>
      </c>
      <c r="C47" s="19">
        <f>SUM(C43:C46)</f>
        <v>-3409.05</v>
      </c>
      <c r="D47" s="19">
        <f t="shared" ref="D47:E47" si="28">SUM(D43:D46)</f>
        <v>-6765.5999999999995</v>
      </c>
      <c r="E47" s="19">
        <f t="shared" si="28"/>
        <v>-8401.5</v>
      </c>
      <c r="F47" s="31">
        <f t="shared" ref="F47" si="29">SUM(F43:F46)</f>
        <v>15358.679628271866</v>
      </c>
      <c r="G47" s="31">
        <f t="shared" ref="G47" si="30">SUM(G43:G46)</f>
        <v>22336.28942932994</v>
      </c>
      <c r="H47" s="31">
        <f t="shared" ref="H47" si="31">SUM(H43:H46)</f>
        <v>36365.554496208541</v>
      </c>
      <c r="I47" s="31">
        <f t="shared" ref="I47" si="32">SUM(I43:I46)</f>
        <v>57095.37867286602</v>
      </c>
      <c r="J47" s="31">
        <f t="shared" ref="J47" si="33">SUM(J43:J46)</f>
        <v>90255.688450761372</v>
      </c>
      <c r="K47" s="21"/>
    </row>
    <row r="48" spans="2:11" s="10" customFormat="1" x14ac:dyDescent="0.25">
      <c r="B48" s="10" t="s">
        <v>31</v>
      </c>
      <c r="C48" s="28">
        <f>C47+C40</f>
        <v>1391.8499999999995</v>
      </c>
      <c r="D48" s="28">
        <f t="shared" ref="D48:E48" si="34">D47+D40</f>
        <v>4009.6000000000013</v>
      </c>
      <c r="E48" s="28">
        <f t="shared" si="34"/>
        <v>5042.2999999999993</v>
      </c>
      <c r="F48" s="35">
        <f t="shared" ref="F48" si="35">F47+F40</f>
        <v>38832.050519942197</v>
      </c>
      <c r="G48" s="35">
        <f t="shared" ref="G48" si="36">G47+G40</f>
        <v>57472.383492673449</v>
      </c>
      <c r="H48" s="35">
        <f t="shared" ref="H48" si="37">H47+H40</f>
        <v>93336.728260430973</v>
      </c>
      <c r="I48" s="35">
        <f t="shared" ref="I48" si="38">I47+I40</f>
        <v>145921.75917330559</v>
      </c>
      <c r="J48" s="35">
        <f t="shared" ref="J48" si="39">J47+J40</f>
        <v>231515.79500393325</v>
      </c>
      <c r="K48" s="22"/>
    </row>
    <row r="49" spans="2:11" x14ac:dyDescent="0.25">
      <c r="C49" s="7"/>
      <c r="D49" s="7"/>
      <c r="E49" s="7"/>
      <c r="F49" s="25"/>
      <c r="G49" s="25"/>
      <c r="H49" s="25"/>
      <c r="I49" s="25"/>
      <c r="J49" s="25"/>
      <c r="K49" s="2"/>
    </row>
    <row r="50" spans="2:11" x14ac:dyDescent="0.25">
      <c r="B50" s="3" t="s">
        <v>10</v>
      </c>
      <c r="C50" s="7"/>
      <c r="D50" s="7"/>
      <c r="E50" s="7"/>
      <c r="F50" s="25"/>
      <c r="G50" s="25"/>
      <c r="H50" s="25"/>
      <c r="I50" s="25"/>
      <c r="J50" s="25"/>
      <c r="K50" s="2"/>
    </row>
    <row r="51" spans="2:11" x14ac:dyDescent="0.25">
      <c r="B51" t="s">
        <v>12</v>
      </c>
      <c r="C51" s="7">
        <v>-345.05</v>
      </c>
      <c r="D51" s="7">
        <v>-595.70000000000005</v>
      </c>
      <c r="E51" s="7">
        <v>-750</v>
      </c>
      <c r="F51" s="37">
        <f>F17</f>
        <v>-563.58333333333337</v>
      </c>
      <c r="G51" s="37">
        <f t="shared" ref="G51:J51" si="40">G17</f>
        <v>-636.42777777777781</v>
      </c>
      <c r="H51" s="37">
        <f t="shared" si="40"/>
        <v>-650.00370370370376</v>
      </c>
      <c r="I51" s="37">
        <f t="shared" si="40"/>
        <v>-616.67160493827168</v>
      </c>
      <c r="J51" s="37">
        <f t="shared" si="40"/>
        <v>-634.36769547325105</v>
      </c>
      <c r="K51" s="2"/>
    </row>
    <row r="52" spans="2:11" x14ac:dyDescent="0.25">
      <c r="B52" t="s">
        <v>15</v>
      </c>
      <c r="C52" s="7">
        <v>-411.3</v>
      </c>
      <c r="D52" s="7">
        <v>-674.4</v>
      </c>
      <c r="E52" s="7">
        <v>-757.2</v>
      </c>
      <c r="F52" s="37">
        <f t="shared" ref="F52:J53" si="41">F18</f>
        <v>-614.30000000000007</v>
      </c>
      <c r="G52" s="37">
        <f t="shared" si="41"/>
        <v>-681.9666666666667</v>
      </c>
      <c r="H52" s="37">
        <f t="shared" si="41"/>
        <v>-684.48888888888894</v>
      </c>
      <c r="I52" s="37">
        <f t="shared" si="41"/>
        <v>-660.25185185185194</v>
      </c>
      <c r="J52" s="37">
        <f t="shared" si="41"/>
        <v>-675.56913580246919</v>
      </c>
      <c r="K52" s="2"/>
    </row>
    <row r="53" spans="2:11" x14ac:dyDescent="0.25">
      <c r="B53" t="s">
        <v>16</v>
      </c>
      <c r="C53" s="7">
        <v>-255.7</v>
      </c>
      <c r="D53" s="7">
        <v>-373.7</v>
      </c>
      <c r="E53" s="7">
        <v>-414.9</v>
      </c>
      <c r="F53" s="37">
        <f t="shared" si="41"/>
        <v>-348.09999999999997</v>
      </c>
      <c r="G53" s="37">
        <f t="shared" si="41"/>
        <v>-378.89999999999992</v>
      </c>
      <c r="H53" s="37">
        <f t="shared" si="41"/>
        <v>-380.63333333333327</v>
      </c>
      <c r="I53" s="37">
        <f t="shared" si="41"/>
        <v>-369.21111111111105</v>
      </c>
      <c r="J53" s="37">
        <f t="shared" si="41"/>
        <v>-376.24814814814812</v>
      </c>
      <c r="K53" s="2"/>
    </row>
    <row r="54" spans="2:11" s="16" customFormat="1" x14ac:dyDescent="0.25">
      <c r="B54" s="16" t="s">
        <v>7</v>
      </c>
      <c r="C54" s="19">
        <f>SUM(C51:C53)</f>
        <v>-1012.05</v>
      </c>
      <c r="D54" s="19">
        <f t="shared" ref="D54:E54" si="42">SUM(D51:D53)</f>
        <v>-1643.8</v>
      </c>
      <c r="E54" s="19">
        <f t="shared" si="42"/>
        <v>-1922.1</v>
      </c>
      <c r="F54" s="31">
        <f t="shared" ref="F54" si="43">SUM(F51:F53)</f>
        <v>-1525.9833333333333</v>
      </c>
      <c r="G54" s="31">
        <f t="shared" ref="G54" si="44">SUM(G51:G53)</f>
        <v>-1697.2944444444445</v>
      </c>
      <c r="H54" s="31">
        <f t="shared" ref="H54" si="45">SUM(H51:H53)</f>
        <v>-1715.1259259259259</v>
      </c>
      <c r="I54" s="31">
        <f t="shared" ref="I54" si="46">SUM(I51:I53)</f>
        <v>-1646.1345679012345</v>
      </c>
      <c r="J54" s="31">
        <f t="shared" ref="J54" si="47">SUM(J51:J53)</f>
        <v>-1686.1849794238683</v>
      </c>
    </row>
    <row r="55" spans="2:11" s="3" customFormat="1" x14ac:dyDescent="0.25">
      <c r="B55" s="3" t="s">
        <v>17</v>
      </c>
      <c r="C55" s="6">
        <f>C48+C54</f>
        <v>379.7999999999995</v>
      </c>
      <c r="D55" s="6">
        <f t="shared" ref="D55:E55" si="48">D48+D54</f>
        <v>2365.8000000000011</v>
      </c>
      <c r="E55" s="6">
        <f t="shared" si="48"/>
        <v>3120.1999999999994</v>
      </c>
      <c r="F55" s="32">
        <f t="shared" ref="F55" si="49">F48+F54</f>
        <v>37306.067186608867</v>
      </c>
      <c r="G55" s="32">
        <f t="shared" ref="G55" si="50">G48+G54</f>
        <v>55775.089048229005</v>
      </c>
      <c r="H55" s="32">
        <f t="shared" ref="H55" si="51">H48+H54</f>
        <v>91621.602334505049</v>
      </c>
      <c r="I55" s="32">
        <f t="shared" ref="I55" si="52">I48+I54</f>
        <v>144275.62460540436</v>
      </c>
      <c r="J55" s="32">
        <f t="shared" ref="J55" si="53">J48+J54</f>
        <v>229829.61002450937</v>
      </c>
    </row>
    <row r="56" spans="2:11" s="3" customFormat="1" x14ac:dyDescent="0.25">
      <c r="B56" s="5" t="s">
        <v>18</v>
      </c>
      <c r="C56" s="7">
        <v>-719.4</v>
      </c>
      <c r="D56" s="7">
        <v>-923.2</v>
      </c>
      <c r="E56" s="7">
        <v>-1059.5</v>
      </c>
      <c r="F56" s="33"/>
      <c r="G56" s="33"/>
      <c r="H56" s="33"/>
      <c r="I56" s="33"/>
      <c r="J56" s="33"/>
    </row>
    <row r="57" spans="2:11" s="8" customFormat="1" x14ac:dyDescent="0.25">
      <c r="B57" s="8" t="s">
        <v>19</v>
      </c>
      <c r="C57" s="9">
        <f>SUM(C55:C56)</f>
        <v>-339.60000000000048</v>
      </c>
      <c r="D57" s="9">
        <f t="shared" ref="D57:E57" si="54">SUM(D55:D56)</f>
        <v>1442.600000000001</v>
      </c>
      <c r="E57" s="9">
        <f t="shared" si="54"/>
        <v>2060.6999999999994</v>
      </c>
      <c r="F57" s="34">
        <f t="shared" ref="F57" si="55">SUM(F55:F56)</f>
        <v>37306.067186608867</v>
      </c>
      <c r="G57" s="34">
        <f t="shared" ref="G57" si="56">SUM(G55:G56)</f>
        <v>55775.089048229005</v>
      </c>
      <c r="H57" s="34">
        <f t="shared" ref="H57" si="57">SUM(H55:H56)</f>
        <v>91621.602334505049</v>
      </c>
      <c r="I57" s="34">
        <f t="shared" ref="I57" si="58">SUM(I55:I56)</f>
        <v>144275.62460540436</v>
      </c>
      <c r="J57" s="34">
        <f t="shared" ref="J57" si="59">SUM(J55:J56)</f>
        <v>229829.61002450937</v>
      </c>
    </row>
    <row r="58" spans="2:11" s="10" customFormat="1" x14ac:dyDescent="0.25">
      <c r="C58" s="12"/>
      <c r="D58" s="12"/>
      <c r="E58" s="12"/>
      <c r="F58" s="35"/>
      <c r="G58" s="35"/>
      <c r="H58" s="35"/>
      <c r="I58" s="35"/>
      <c r="J58" s="35"/>
    </row>
    <row r="59" spans="2:11" s="10" customFormat="1" x14ac:dyDescent="0.25">
      <c r="B59" s="20" t="s">
        <v>25</v>
      </c>
      <c r="C59" s="11">
        <v>1.2</v>
      </c>
      <c r="D59" s="11">
        <v>34.299999999999997</v>
      </c>
      <c r="E59" s="11">
        <v>5.5</v>
      </c>
      <c r="F59" s="35">
        <f>F21</f>
        <v>13.666666666666666</v>
      </c>
      <c r="G59" s="35">
        <f t="shared" ref="G59:J59" si="60">G21</f>
        <v>17.822222222222219</v>
      </c>
      <c r="H59" s="35">
        <f t="shared" si="60"/>
        <v>12.329629629629627</v>
      </c>
      <c r="I59" s="35">
        <f t="shared" si="60"/>
        <v>14.606172839506172</v>
      </c>
      <c r="J59" s="35">
        <f t="shared" si="60"/>
        <v>14.919341563786006</v>
      </c>
    </row>
    <row r="60" spans="2:11" x14ac:dyDescent="0.25">
      <c r="B60" s="5" t="s">
        <v>20</v>
      </c>
      <c r="C60" s="7">
        <v>-91.4</v>
      </c>
      <c r="D60" s="7">
        <v>-76.8</v>
      </c>
      <c r="E60" s="7">
        <v>-83</v>
      </c>
      <c r="F60" s="35">
        <f t="shared" ref="F60:J60" si="61">F22</f>
        <v>0</v>
      </c>
      <c r="G60" s="35">
        <f t="shared" si="61"/>
        <v>0</v>
      </c>
      <c r="H60" s="35">
        <f t="shared" si="61"/>
        <v>0</v>
      </c>
      <c r="I60" s="35">
        <f t="shared" si="61"/>
        <v>0</v>
      </c>
      <c r="J60" s="35">
        <f t="shared" si="61"/>
        <v>0</v>
      </c>
    </row>
    <row r="61" spans="2:11" x14ac:dyDescent="0.25">
      <c r="B61" s="5" t="s">
        <v>21</v>
      </c>
      <c r="C61" s="7">
        <v>0</v>
      </c>
      <c r="D61" s="7">
        <v>42.4</v>
      </c>
      <c r="E61" s="7">
        <v>144.80000000000001</v>
      </c>
      <c r="F61" s="33"/>
      <c r="G61" s="33"/>
      <c r="H61" s="33"/>
      <c r="I61" s="33"/>
      <c r="J61" s="33"/>
    </row>
    <row r="62" spans="2:11" s="17" customFormat="1" x14ac:dyDescent="0.25">
      <c r="B62" s="16" t="s">
        <v>22</v>
      </c>
      <c r="C62" s="18">
        <f>SUM(C59:C61)</f>
        <v>-90.2</v>
      </c>
      <c r="D62" s="18">
        <f t="shared" ref="D62:E62" si="62">SUM(D59:D61)</f>
        <v>-0.10000000000000142</v>
      </c>
      <c r="E62" s="18">
        <f t="shared" si="62"/>
        <v>67.300000000000011</v>
      </c>
      <c r="F62" s="38">
        <f t="shared" ref="F62" si="63">SUM(F59:F61)</f>
        <v>13.666666666666666</v>
      </c>
      <c r="G62" s="38">
        <f t="shared" ref="G62" si="64">SUM(G59:G61)</f>
        <v>17.822222222222219</v>
      </c>
      <c r="H62" s="38">
        <f t="shared" ref="H62" si="65">SUM(H59:H61)</f>
        <v>12.329629629629627</v>
      </c>
      <c r="I62" s="38">
        <f t="shared" ref="I62" si="66">SUM(I59:I61)</f>
        <v>14.606172839506172</v>
      </c>
      <c r="J62" s="38">
        <f t="shared" ref="J62" si="67">SUM(J59:J61)</f>
        <v>14.919341563786006</v>
      </c>
    </row>
    <row r="63" spans="2:11" x14ac:dyDescent="0.25">
      <c r="B63" s="3" t="s">
        <v>23</v>
      </c>
      <c r="C63" s="4">
        <f>C62+C57</f>
        <v>-429.80000000000047</v>
      </c>
      <c r="D63" s="4">
        <f>D62+D57</f>
        <v>1442.5000000000011</v>
      </c>
      <c r="E63" s="4">
        <f>E62+E57</f>
        <v>2127.9999999999995</v>
      </c>
      <c r="F63" s="37">
        <f t="shared" ref="F63:J63" si="68">F62+F57</f>
        <v>37319.733853275531</v>
      </c>
      <c r="G63" s="37">
        <f t="shared" si="68"/>
        <v>55792.91127045123</v>
      </c>
      <c r="H63" s="37">
        <f t="shared" si="68"/>
        <v>91633.931964134681</v>
      </c>
      <c r="I63" s="37">
        <f t="shared" si="68"/>
        <v>144290.23077824386</v>
      </c>
      <c r="J63" s="37">
        <f t="shared" si="68"/>
        <v>229844.52936607317</v>
      </c>
    </row>
    <row r="64" spans="2:11" x14ac:dyDescent="0.25">
      <c r="B64" s="3"/>
      <c r="C64" s="4"/>
      <c r="D64" s="4"/>
      <c r="E64" s="4"/>
      <c r="F64" s="25"/>
      <c r="G64" s="25"/>
      <c r="H64" s="25"/>
      <c r="I64" s="25"/>
      <c r="J64" s="25"/>
    </row>
    <row r="65" spans="2:10" x14ac:dyDescent="0.25">
      <c r="B65" t="s">
        <v>8</v>
      </c>
      <c r="C65" s="7">
        <v>189</v>
      </c>
      <c r="D65" s="7">
        <v>-128.69999999999999</v>
      </c>
      <c r="E65" s="7">
        <v>-210.9</v>
      </c>
      <c r="F65" s="37">
        <f>F24*F63</f>
        <v>3698.6521943871294</v>
      </c>
      <c r="G65" s="37">
        <f t="shared" ref="G65:J65" si="69">G24*G63</f>
        <v>5529.4760276965071</v>
      </c>
      <c r="H65" s="37">
        <f t="shared" si="69"/>
        <v>9081.5771857312066</v>
      </c>
      <c r="I65" s="37">
        <f t="shared" si="69"/>
        <v>14300.192514629529</v>
      </c>
      <c r="J65" s="37">
        <f t="shared" si="69"/>
        <v>22779.234606816186</v>
      </c>
    </row>
    <row r="66" spans="2:10" s="13" customFormat="1" ht="15.75" x14ac:dyDescent="0.25">
      <c r="B66" s="14" t="s">
        <v>24</v>
      </c>
      <c r="C66" s="15">
        <f>C65+C63</f>
        <v>-240.80000000000047</v>
      </c>
      <c r="D66" s="15">
        <f t="shared" ref="D66:E66" si="70">D65+D63</f>
        <v>1313.8000000000011</v>
      </c>
      <c r="E66" s="15">
        <f t="shared" si="70"/>
        <v>1917.0999999999995</v>
      </c>
      <c r="F66" s="36">
        <f t="shared" ref="F66" si="71">F65+F63</f>
        <v>41018.386047662658</v>
      </c>
      <c r="G66" s="36">
        <f t="shared" ref="G66" si="72">G65+G63</f>
        <v>61322.38729814774</v>
      </c>
      <c r="H66" s="36">
        <f t="shared" ref="H66" si="73">H65+H63</f>
        <v>100715.50914986589</v>
      </c>
      <c r="I66" s="36">
        <f t="shared" ref="I66" si="74">I65+I63</f>
        <v>158590.4232928734</v>
      </c>
      <c r="J66" s="36">
        <f t="shared" ref="J66" si="75">J65+J63</f>
        <v>252623.76397288934</v>
      </c>
    </row>
    <row r="69" spans="2:10" ht="17.25" x14ac:dyDescent="0.3">
      <c r="B69" s="47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2025-06-27T07:28:29Z</dcterms:created>
  <dcterms:modified xsi:type="dcterms:W3CDTF">2025-06-28T11:21:15Z</dcterms:modified>
</cp:coreProperties>
</file>