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Y:\脑谱解析实验室 - 共享\A1 - TINIscope设计文件\github\head-mounted PCB\"/>
    </mc:Choice>
  </mc:AlternateContent>
  <xr:revisionPtr revIDLastSave="0" documentId="13_ncr:1_{7A401F92-0A67-4FD4-97C0-48CFDDE492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ck-up" sheetId="1" r:id="rId1"/>
  </sheets>
  <calcPr calcId="191029"/>
</workbook>
</file>

<file path=xl/calcChain.xml><?xml version="1.0" encoding="utf-8"?>
<calcChain xmlns="http://schemas.openxmlformats.org/spreadsheetml/2006/main">
  <c r="L14" i="1" l="1"/>
  <c r="E20" i="1"/>
  <c r="E19" i="1"/>
  <c r="AB18" i="1"/>
  <c r="AC18" i="1" s="1"/>
  <c r="AA18" i="1"/>
  <c r="Z18" i="1"/>
  <c r="Y18" i="1"/>
  <c r="X18" i="1"/>
  <c r="W18" i="1"/>
  <c r="V18" i="1"/>
  <c r="AB17" i="1"/>
  <c r="AC17" i="1" s="1"/>
  <c r="AA17" i="1"/>
  <c r="Z17" i="1"/>
  <c r="Y17" i="1"/>
  <c r="X17" i="1"/>
  <c r="W17" i="1"/>
  <c r="V17" i="1"/>
  <c r="AB16" i="1"/>
  <c r="AC16" i="1" s="1"/>
  <c r="AA16" i="1"/>
  <c r="Z16" i="1"/>
  <c r="Y16" i="1"/>
  <c r="X16" i="1"/>
  <c r="W16" i="1"/>
  <c r="V16" i="1"/>
  <c r="J15" i="1"/>
  <c r="E15" i="1"/>
  <c r="J14" i="1"/>
  <c r="E14" i="1"/>
  <c r="J13" i="1"/>
  <c r="E13" i="1"/>
  <c r="AC12" i="1"/>
  <c r="AB12" i="1"/>
  <c r="AA12" i="1"/>
  <c r="Z12" i="1"/>
  <c r="Y12" i="1"/>
  <c r="X12" i="1"/>
  <c r="W12" i="1"/>
  <c r="V12" i="1"/>
  <c r="AB11" i="1"/>
  <c r="AC11" i="1" s="1"/>
  <c r="AA11" i="1"/>
  <c r="Z11" i="1"/>
  <c r="Y11" i="1"/>
  <c r="X11" i="1"/>
  <c r="W11" i="1"/>
  <c r="V11" i="1"/>
  <c r="AC10" i="1"/>
  <c r="AB10" i="1"/>
  <c r="AA10" i="1"/>
  <c r="Z10" i="1"/>
  <c r="Y10" i="1"/>
  <c r="X10" i="1"/>
  <c r="W10" i="1"/>
  <c r="V10" i="1"/>
  <c r="E9" i="1"/>
  <c r="E8" i="1"/>
  <c r="G6" i="1"/>
  <c r="V2" i="1"/>
  <c r="D10" i="1" l="1"/>
  <c r="D16" i="1"/>
  <c r="E16" i="1" s="1"/>
  <c r="E10" i="1" l="1"/>
</calcChain>
</file>

<file path=xl/sharedStrings.xml><?xml version="1.0" encoding="utf-8"?>
<sst xmlns="http://schemas.openxmlformats.org/spreadsheetml/2006/main" count="28" uniqueCount="19">
  <si>
    <t>Stack-up of Panasonic's material</t>
  </si>
  <si>
    <t>layer</t>
  </si>
  <si>
    <t>um</t>
  </si>
  <si>
    <t>mil</t>
  </si>
  <si>
    <t>soldermask</t>
  </si>
  <si>
    <t>base copper</t>
  </si>
  <si>
    <t>18um+</t>
  </si>
  <si>
    <t>plating</t>
  </si>
  <si>
    <t>1 0 8 0</t>
  </si>
  <si>
    <t>x1</t>
  </si>
  <si>
    <t>coverlay PI</t>
  </si>
  <si>
    <t>coverlay adhesive</t>
  </si>
  <si>
    <t>inner copper</t>
  </si>
  <si>
    <t>Polyimide(double side)</t>
  </si>
  <si>
    <t>mm</t>
  </si>
  <si>
    <t>flex part thickness</t>
  </si>
  <si>
    <t>+/-0.05mm</t>
  </si>
  <si>
    <t>the total thickness</t>
  </si>
  <si>
    <t>+/-0.1mm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</si>
</sst>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family val="2"/>
      <charset val="134"/>
    </font>
    <font>
      <sz val="11"/>
      <color indexed="8"/>
      <name val="Arial"/>
      <family val="2"/>
      <charset val="134"/>
    </font>
    <font>
      <sz val="10"/>
      <color indexed="8"/>
      <name val="Arial"/>
      <family val="2"/>
      <charset val="134"/>
    </font>
    <font>
      <sz val="9"/>
      <color indexed="8"/>
      <name val="Arial"/>
      <family val="2"/>
      <charset val="134"/>
    </font>
    <font>
      <sz val="16"/>
      <color indexed="8"/>
      <name val="Arial"/>
      <family val="2"/>
      <charset val="134"/>
    </font>
    <font>
      <sz val="14"/>
      <color indexed="8"/>
      <name val="Arial"/>
      <family val="2"/>
      <charset val="134"/>
    </font>
    <font>
      <b/>
      <sz val="12"/>
      <color indexed="10"/>
      <name val="Arial"/>
      <family val="2"/>
      <charset val="134"/>
    </font>
    <font>
      <sz val="11"/>
      <name val="Arial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8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</xdr:colOff>
      <xdr:row>10</xdr:row>
      <xdr:rowOff>0</xdr:rowOff>
    </xdr:from>
    <xdr:to>
      <xdr:col>10</xdr:col>
      <xdr:colOff>266700</xdr:colOff>
      <xdr:row>16</xdr:row>
      <xdr:rowOff>144780</xdr:rowOff>
    </xdr:to>
    <xdr:sp macro="" textlink="">
      <xdr:nvSpPr>
        <xdr:cNvPr id="1025" name="AutoShape 3">
          <a:extLst>
            <a:ext uri="{FF2B5EF4-FFF2-40B4-BE49-F238E27FC236}">
              <a16:creationId xmlns:a16="http://schemas.microsoft.com/office/drawing/2014/main" id="{C34C6366-7B3B-24FC-EC51-B32BAED0ADD1}"/>
            </a:ext>
          </a:extLst>
        </xdr:cNvPr>
        <xdr:cNvSpPr>
          <a:spLocks/>
        </xdr:cNvSpPr>
      </xdr:nvSpPr>
      <xdr:spPr bwMode="auto">
        <a:xfrm>
          <a:off x="4572000" y="1737360"/>
          <a:ext cx="220980" cy="1242060"/>
        </a:xfrm>
        <a:prstGeom prst="rightBrace">
          <a:avLst>
            <a:gd name="adj1" fmla="val 64664"/>
            <a:gd name="adj2" fmla="val 4924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26"/>
  <sheetViews>
    <sheetView tabSelected="1" workbookViewId="0">
      <selection activeCell="AD19" sqref="AD19"/>
    </sheetView>
  </sheetViews>
  <sheetFormatPr defaultColWidth="9" defaultRowHeight="13.2" x14ac:dyDescent="0.25"/>
  <cols>
    <col min="1" max="1" width="2.6640625" style="2" customWidth="1"/>
    <col min="2" max="2" width="9" style="2" customWidth="1"/>
    <col min="3" max="3" width="4.6640625" style="2" customWidth="1"/>
    <col min="4" max="4" width="5.6640625" style="2" customWidth="1"/>
    <col min="5" max="5" width="4.6640625" style="3" customWidth="1"/>
    <col min="6" max="6" width="10.6640625" style="2" customWidth="1"/>
    <col min="7" max="7" width="6.6640625" style="2" customWidth="1"/>
    <col min="8" max="8" width="8.6640625" style="2" customWidth="1"/>
    <col min="9" max="9" width="7.6640625" style="2" customWidth="1"/>
    <col min="10" max="11" width="5.6640625" style="2" customWidth="1"/>
    <col min="12" max="12" width="12" style="2" customWidth="1"/>
    <col min="13" max="14" width="8.6640625" style="2" customWidth="1"/>
    <col min="15" max="17" width="2.44140625" style="2" customWidth="1"/>
    <col min="18" max="18" width="8.6640625" style="2" customWidth="1"/>
    <col min="19" max="19" width="5.6640625" style="4" customWidth="1"/>
    <col min="20" max="21" width="9" style="2"/>
    <col min="22" max="29" width="9" style="2" hidden="1" customWidth="1"/>
    <col min="30" max="16384" width="9" style="2"/>
  </cols>
  <sheetData>
    <row r="1" spans="2:29" ht="13.5" customHeight="1" x14ac:dyDescent="0.25"/>
    <row r="2" spans="2:29" ht="13.5" customHeight="1" x14ac:dyDescent="0.25">
      <c r="B2" s="5"/>
      <c r="C2" s="6"/>
      <c r="D2" s="6"/>
      <c r="E2" s="7"/>
      <c r="F2" s="6"/>
      <c r="G2" s="25" t="s">
        <v>0</v>
      </c>
      <c r="H2" s="25"/>
      <c r="I2" s="25"/>
      <c r="J2" s="25"/>
      <c r="K2" s="25"/>
      <c r="L2" s="25"/>
      <c r="M2" s="6"/>
      <c r="N2" s="6"/>
      <c r="O2" s="6"/>
      <c r="P2" s="6"/>
      <c r="Q2" s="6"/>
      <c r="R2" s="6"/>
      <c r="S2" s="17"/>
      <c r="T2" s="18"/>
      <c r="V2" s="19" t="str">
        <f>MID(G2,13,8)</f>
        <v>Panasoni</v>
      </c>
    </row>
    <row r="3" spans="2:29" ht="13.5" customHeight="1" x14ac:dyDescent="0.25">
      <c r="B3" s="8"/>
      <c r="C3" s="36"/>
      <c r="D3" s="36"/>
      <c r="E3" s="39"/>
      <c r="F3" s="36"/>
      <c r="G3" s="35"/>
      <c r="H3" s="35"/>
      <c r="I3" s="35"/>
      <c r="J3" s="35"/>
      <c r="K3" s="35"/>
      <c r="L3" s="35"/>
      <c r="M3" s="36"/>
      <c r="N3" s="36"/>
      <c r="O3" s="36"/>
      <c r="P3" s="36"/>
      <c r="Q3" s="36"/>
      <c r="R3" s="36"/>
      <c r="S3" s="40"/>
      <c r="T3" s="20"/>
    </row>
    <row r="4" spans="2:29" ht="13.5" customHeight="1" x14ac:dyDescent="0.25">
      <c r="B4" s="8"/>
      <c r="C4" s="36"/>
      <c r="D4" s="36"/>
      <c r="E4" s="39"/>
      <c r="F4" s="36"/>
      <c r="G4" s="37"/>
      <c r="H4" s="37"/>
      <c r="I4" s="37"/>
      <c r="J4" s="37"/>
      <c r="K4" s="37"/>
      <c r="L4" s="37"/>
      <c r="M4" s="36"/>
      <c r="N4" s="36"/>
      <c r="O4" s="36"/>
      <c r="P4" s="36"/>
      <c r="Q4" s="36"/>
      <c r="R4" s="36"/>
      <c r="S4" s="40"/>
      <c r="T4" s="20"/>
    </row>
    <row r="5" spans="2:29" ht="13.5" customHeight="1" x14ac:dyDescent="0.25">
      <c r="B5" s="8"/>
      <c r="C5" s="36"/>
      <c r="D5" s="36"/>
      <c r="E5" s="39"/>
      <c r="F5" s="36"/>
      <c r="G5" s="37"/>
      <c r="H5" s="37"/>
      <c r="I5" s="37"/>
      <c r="J5" s="37"/>
      <c r="K5" s="37"/>
      <c r="L5" s="37"/>
      <c r="M5" s="36"/>
      <c r="N5" s="36"/>
      <c r="O5" s="36"/>
      <c r="P5" s="36"/>
      <c r="Q5" s="36"/>
      <c r="R5" s="36"/>
      <c r="S5" s="40"/>
      <c r="T5" s="20"/>
    </row>
    <row r="6" spans="2:29" ht="13.5" customHeight="1" x14ac:dyDescent="0.25">
      <c r="B6" s="8"/>
      <c r="C6" s="36"/>
      <c r="D6" s="36"/>
      <c r="E6" s="39"/>
      <c r="F6" s="36"/>
      <c r="G6" s="38" t="str">
        <f>IF(V2="Thinflex","柔性在外层/柔性面印阻焊禁止使用新扬板材"," ")</f>
        <v xml:space="preserve"> </v>
      </c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40"/>
      <c r="T6" s="20"/>
    </row>
    <row r="7" spans="2:29" s="1" customFormat="1" ht="14.4" customHeight="1" x14ac:dyDescent="0.25">
      <c r="B7" s="9"/>
      <c r="C7" s="32" t="s">
        <v>1</v>
      </c>
      <c r="D7" s="32" t="s">
        <v>2</v>
      </c>
      <c r="E7" s="32" t="s">
        <v>3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41"/>
      <c r="T7" s="21"/>
    </row>
    <row r="8" spans="2:29" s="1" customFormat="1" ht="14.4" customHeight="1" x14ac:dyDescent="0.25">
      <c r="B8" s="9"/>
      <c r="C8" s="32"/>
      <c r="D8" s="10">
        <v>18</v>
      </c>
      <c r="E8" s="32">
        <f>IF(D8&gt;0,D8/25.4," ")</f>
        <v>0.70866141732283472</v>
      </c>
      <c r="F8" s="42" t="s">
        <v>4</v>
      </c>
      <c r="G8" s="42"/>
      <c r="H8" s="42"/>
      <c r="I8" s="33"/>
      <c r="J8" s="33"/>
      <c r="K8" s="33"/>
      <c r="L8" s="33"/>
      <c r="M8" s="42"/>
      <c r="N8" s="42"/>
      <c r="O8" s="42"/>
      <c r="P8" s="42"/>
      <c r="Q8" s="42"/>
      <c r="R8" s="42"/>
      <c r="S8" s="32"/>
      <c r="T8" s="21"/>
    </row>
    <row r="9" spans="2:29" s="1" customFormat="1" ht="14.4" customHeight="1" x14ac:dyDescent="0.25">
      <c r="B9" s="9"/>
      <c r="C9" s="32">
        <v>1</v>
      </c>
      <c r="D9" s="10">
        <v>37</v>
      </c>
      <c r="E9" s="32">
        <f>IF(D9&gt;0,D9/25.4," ")</f>
        <v>1.4566929133858268</v>
      </c>
      <c r="F9" s="43" t="s">
        <v>5</v>
      </c>
      <c r="G9" s="43" t="s">
        <v>6</v>
      </c>
      <c r="H9" s="43" t="s">
        <v>7</v>
      </c>
      <c r="I9" s="33"/>
      <c r="J9" s="33"/>
      <c r="K9" s="33"/>
      <c r="L9" s="33"/>
      <c r="M9" s="43"/>
      <c r="N9" s="43"/>
      <c r="O9" s="44"/>
      <c r="P9" s="43"/>
      <c r="Q9" s="43"/>
      <c r="R9" s="43"/>
      <c r="S9" s="32"/>
      <c r="T9" s="21"/>
    </row>
    <row r="10" spans="2:29" s="1" customFormat="1" ht="14.4" customHeight="1" x14ac:dyDescent="0.25">
      <c r="B10" s="9"/>
      <c r="C10" s="32"/>
      <c r="D10" s="27">
        <f>SUM(AC10:AC12)-D13*(1-S13/100)</f>
        <v>59.88</v>
      </c>
      <c r="E10" s="30">
        <f t="shared" ref="E10" si="0">IF(D10&gt;0,D10/25.4," ")</f>
        <v>2.3574803149606303</v>
      </c>
      <c r="F10" s="11"/>
      <c r="G10" s="11"/>
      <c r="H10" s="45"/>
      <c r="I10" s="33"/>
      <c r="J10" s="33"/>
      <c r="K10" s="33"/>
      <c r="L10" s="33"/>
      <c r="M10" s="45"/>
      <c r="N10" s="45"/>
      <c r="O10" s="46"/>
      <c r="P10" s="45"/>
      <c r="Q10" s="45"/>
      <c r="R10" s="45"/>
      <c r="S10" s="32"/>
      <c r="T10" s="21"/>
      <c r="V10" s="1">
        <f t="shared" ref="V10" si="1">IF(F10=106,56,0)</f>
        <v>0</v>
      </c>
      <c r="W10" s="1">
        <f t="shared" ref="W10" si="2">IF(F10=1080,84,0)</f>
        <v>0</v>
      </c>
      <c r="X10" s="1">
        <f t="shared" ref="X10" si="3">IF(F10="1 0 6",50,0)</f>
        <v>0</v>
      </c>
      <c r="Y10" s="1">
        <f t="shared" ref="Y10" si="4">IF(F10="1 0 8 0",75,0)</f>
        <v>0</v>
      </c>
      <c r="Z10" s="1">
        <f t="shared" ref="Z10" si="5">IF(F10="106 .",55.88,0)</f>
        <v>0</v>
      </c>
      <c r="AA10" s="1">
        <f t="shared" ref="AA10" si="6">IF(F10="1080 .",81.28,0)</f>
        <v>0</v>
      </c>
      <c r="AB10" s="1">
        <f t="shared" ref="AB10" si="7">IF(G10&gt;0,RIGHT(G10,1),0)</f>
        <v>0</v>
      </c>
      <c r="AC10" s="1">
        <f t="shared" ref="AC10" si="8">SUM(V10:AA10)*AB10</f>
        <v>0</v>
      </c>
    </row>
    <row r="11" spans="2:29" s="1" customFormat="1" ht="14.4" customHeight="1" x14ac:dyDescent="0.25">
      <c r="B11" s="9"/>
      <c r="C11" s="32"/>
      <c r="D11" s="28"/>
      <c r="E11" s="30"/>
      <c r="F11" s="11" t="s">
        <v>8</v>
      </c>
      <c r="G11" s="11" t="s">
        <v>9</v>
      </c>
      <c r="H11" s="47" t="s">
        <v>10</v>
      </c>
      <c r="I11" s="47"/>
      <c r="J11" s="14">
        <v>25</v>
      </c>
      <c r="K11" s="48"/>
      <c r="L11" s="47"/>
      <c r="M11" s="47"/>
      <c r="N11" s="45"/>
      <c r="O11" s="46"/>
      <c r="P11" s="45"/>
      <c r="Q11" s="45"/>
      <c r="R11" s="45"/>
      <c r="S11" s="32"/>
      <c r="T11" s="21"/>
      <c r="V11" s="1">
        <f>IF(F11=106,56,0)</f>
        <v>0</v>
      </c>
      <c r="W11" s="1">
        <f>IF(F11=1080,84,0)</f>
        <v>0</v>
      </c>
      <c r="X11" s="1">
        <f>IF(F11="1 0 6",50,0)</f>
        <v>0</v>
      </c>
      <c r="Y11" s="1">
        <f>IF(F11="1 0 8 0",75,0)</f>
        <v>75</v>
      </c>
      <c r="Z11" s="1">
        <f>IF(F11="106 .",55.88,0)</f>
        <v>0</v>
      </c>
      <c r="AA11" s="1">
        <f>IF(F11="1080 .",81.28,0)</f>
        <v>0</v>
      </c>
      <c r="AB11" s="1" t="str">
        <f>IF(G11&gt;0,RIGHT(G11,1),0)</f>
        <v>1</v>
      </c>
      <c r="AC11" s="1">
        <f>SUM(V11:AA11)*AB11</f>
        <v>75</v>
      </c>
    </row>
    <row r="12" spans="2:29" s="1" customFormat="1" ht="14.4" customHeight="1" x14ac:dyDescent="0.25">
      <c r="B12" s="9"/>
      <c r="C12" s="32"/>
      <c r="D12" s="29"/>
      <c r="E12" s="30"/>
      <c r="F12" s="11"/>
      <c r="G12" s="11"/>
      <c r="H12" s="49" t="s">
        <v>11</v>
      </c>
      <c r="I12" s="49"/>
      <c r="J12" s="15">
        <v>25</v>
      </c>
      <c r="K12" s="50"/>
      <c r="L12" s="49"/>
      <c r="M12" s="49"/>
      <c r="N12" s="45"/>
      <c r="O12" s="46"/>
      <c r="P12" s="45"/>
      <c r="Q12" s="45"/>
      <c r="R12" s="45"/>
      <c r="S12" s="32"/>
      <c r="T12" s="21"/>
      <c r="V12" s="1">
        <f>IF(F12=106,56,0)</f>
        <v>0</v>
      </c>
      <c r="W12" s="1">
        <f>IF(F12=1080,84,0)</f>
        <v>0</v>
      </c>
      <c r="X12" s="1">
        <f>IF(F12="1 0 6",50,0)</f>
        <v>0</v>
      </c>
      <c r="Y12" s="1">
        <f>IF(F12="1 0 8 0",75,0)</f>
        <v>0</v>
      </c>
      <c r="Z12" s="1">
        <f>IF(F12="106 .",55.88,0)</f>
        <v>0</v>
      </c>
      <c r="AA12" s="1">
        <f>IF(F12="1080 .",81.28,0)</f>
        <v>0</v>
      </c>
      <c r="AB12" s="1">
        <f>IF(G12&gt;0,RIGHT(G12,1),0)</f>
        <v>0</v>
      </c>
      <c r="AC12" s="1">
        <f>SUM(V12:AA12)*AB12</f>
        <v>0</v>
      </c>
    </row>
    <row r="13" spans="2:29" s="1" customFormat="1" ht="14.4" customHeight="1" x14ac:dyDescent="0.25">
      <c r="B13" s="9"/>
      <c r="C13" s="32">
        <v>2</v>
      </c>
      <c r="D13" s="10">
        <v>18</v>
      </c>
      <c r="E13" s="32">
        <f>IF(D13&gt;0,D13/25.4," ")</f>
        <v>0.70866141732283472</v>
      </c>
      <c r="F13" s="43" t="s">
        <v>12</v>
      </c>
      <c r="G13" s="43"/>
      <c r="H13" s="43"/>
      <c r="I13" s="43"/>
      <c r="J13" s="16">
        <f t="shared" ref="J13" si="9">IF(D13&gt;0,D13," ")</f>
        <v>18</v>
      </c>
      <c r="K13" s="51"/>
      <c r="L13" s="43"/>
      <c r="M13" s="43"/>
      <c r="N13" s="43"/>
      <c r="O13" s="44"/>
      <c r="P13" s="43"/>
      <c r="Q13" s="44"/>
      <c r="R13" s="43"/>
      <c r="S13" s="10">
        <v>16</v>
      </c>
      <c r="T13" s="21"/>
    </row>
    <row r="14" spans="2:29" s="1" customFormat="1" ht="14.4" customHeight="1" x14ac:dyDescent="0.25">
      <c r="B14" s="9"/>
      <c r="C14" s="32"/>
      <c r="D14" s="10">
        <v>50</v>
      </c>
      <c r="E14" s="32">
        <f>IF(D14&gt;0,D14/25.4," ")</f>
        <v>1.9685039370078741</v>
      </c>
      <c r="F14" s="47" t="s">
        <v>13</v>
      </c>
      <c r="G14" s="47"/>
      <c r="H14" s="47"/>
      <c r="I14" s="47"/>
      <c r="J14" s="14">
        <f>IF(D14&gt;0,D14," ")</f>
        <v>50</v>
      </c>
      <c r="K14" s="48"/>
      <c r="L14" s="14">
        <f>0.19</f>
        <v>0.19</v>
      </c>
      <c r="M14" s="47" t="s">
        <v>14</v>
      </c>
      <c r="N14" s="47"/>
      <c r="O14" s="47"/>
      <c r="P14" s="47"/>
      <c r="Q14" s="44"/>
      <c r="R14" s="47"/>
      <c r="S14" s="32"/>
      <c r="T14" s="21"/>
    </row>
    <row r="15" spans="2:29" s="1" customFormat="1" ht="14.4" customHeight="1" x14ac:dyDescent="0.25">
      <c r="B15" s="9"/>
      <c r="C15" s="32">
        <v>3</v>
      </c>
      <c r="D15" s="10">
        <v>18</v>
      </c>
      <c r="E15" s="32">
        <f>IF(D15&gt;0,D15/25.4," ")</f>
        <v>0.70866141732283472</v>
      </c>
      <c r="F15" s="43" t="s">
        <v>12</v>
      </c>
      <c r="G15" s="43"/>
      <c r="H15" s="43"/>
      <c r="I15" s="43"/>
      <c r="J15" s="16">
        <f>IF(D15&gt;0,D15," ")</f>
        <v>18</v>
      </c>
      <c r="K15" s="51"/>
      <c r="L15" s="43"/>
      <c r="M15" s="43"/>
      <c r="N15" s="43"/>
      <c r="O15" s="44"/>
      <c r="P15" s="43"/>
      <c r="Q15" s="44"/>
      <c r="R15" s="43"/>
      <c r="S15" s="10">
        <v>27</v>
      </c>
      <c r="T15" s="21"/>
    </row>
    <row r="16" spans="2:29" s="1" customFormat="1" ht="14.4" customHeight="1" x14ac:dyDescent="0.25">
      <c r="B16" s="9"/>
      <c r="C16" s="32"/>
      <c r="D16" s="27">
        <f>SUM(AC16:AC18)-D15*(1-S15/100)</f>
        <v>61.86</v>
      </c>
      <c r="E16" s="30">
        <f>IF(D16&gt;0,D16/25.4," ")</f>
        <v>2.435433070866142</v>
      </c>
      <c r="F16" s="11"/>
      <c r="G16" s="11"/>
      <c r="H16" s="49" t="s">
        <v>11</v>
      </c>
      <c r="I16" s="49"/>
      <c r="J16" s="15">
        <v>25</v>
      </c>
      <c r="K16" s="50"/>
      <c r="L16" s="49"/>
      <c r="M16" s="49"/>
      <c r="N16" s="45"/>
      <c r="O16" s="46"/>
      <c r="P16" s="45"/>
      <c r="Q16" s="45"/>
      <c r="R16" s="45"/>
      <c r="S16" s="32"/>
      <c r="T16" s="21"/>
      <c r="V16" s="1">
        <f t="shared" ref="V16" si="10">IF(F16=106,56,0)</f>
        <v>0</v>
      </c>
      <c r="W16" s="1">
        <f t="shared" ref="W16" si="11">IF(F16=1080,84,0)</f>
        <v>0</v>
      </c>
      <c r="X16" s="1">
        <f t="shared" ref="X16" si="12">IF(F16="1 0 6",50,0)</f>
        <v>0</v>
      </c>
      <c r="Y16" s="1">
        <f t="shared" ref="Y16" si="13">IF(F16="1 0 8 0",75,0)</f>
        <v>0</v>
      </c>
      <c r="Z16" s="1">
        <f t="shared" ref="Z16" si="14">IF(F16="106 .",55.88,0)</f>
        <v>0</v>
      </c>
      <c r="AA16" s="1">
        <f t="shared" ref="AA16" si="15">IF(F16="1080 .",81.28,0)</f>
        <v>0</v>
      </c>
      <c r="AB16" s="1">
        <f t="shared" ref="AB16" si="16">IF(G16&gt;0,RIGHT(G16,1),0)</f>
        <v>0</v>
      </c>
      <c r="AC16" s="1">
        <f>SUM(V16:AA16)*AB16</f>
        <v>0</v>
      </c>
    </row>
    <row r="17" spans="2:29" s="1" customFormat="1" ht="14.4" customHeight="1" x14ac:dyDescent="0.25">
      <c r="B17" s="9"/>
      <c r="C17" s="32"/>
      <c r="D17" s="28"/>
      <c r="E17" s="30"/>
      <c r="F17" s="11" t="s">
        <v>8</v>
      </c>
      <c r="G17" s="11" t="s">
        <v>9</v>
      </c>
      <c r="H17" s="47" t="s">
        <v>10</v>
      </c>
      <c r="I17" s="47"/>
      <c r="J17" s="14">
        <v>25</v>
      </c>
      <c r="K17" s="48"/>
      <c r="L17" s="47"/>
      <c r="M17" s="47"/>
      <c r="N17" s="45"/>
      <c r="O17" s="46"/>
      <c r="P17" s="45"/>
      <c r="Q17" s="45"/>
      <c r="R17" s="45"/>
      <c r="S17" s="32"/>
      <c r="T17" s="21"/>
      <c r="V17" s="1">
        <f>IF(F17=106,56,0)</f>
        <v>0</v>
      </c>
      <c r="W17" s="1">
        <f>IF(F17=1080,84,0)</f>
        <v>0</v>
      </c>
      <c r="X17" s="1">
        <f>IF(F17="1 0 6",50,0)</f>
        <v>0</v>
      </c>
      <c r="Y17" s="1">
        <f>IF(F17="1 0 8 0",75,0)</f>
        <v>75</v>
      </c>
      <c r="Z17" s="1">
        <f>IF(F17="106 .",55.88,0)</f>
        <v>0</v>
      </c>
      <c r="AA17" s="1">
        <f>IF(F17="1080 .",81.28,0)</f>
        <v>0</v>
      </c>
      <c r="AB17" s="1" t="str">
        <f>IF(G17&gt;0,RIGHT(G17,1),0)</f>
        <v>1</v>
      </c>
      <c r="AC17" s="1">
        <f t="shared" ref="AC17" si="17">SUM(V17:AA17)*AB17</f>
        <v>75</v>
      </c>
    </row>
    <row r="18" spans="2:29" s="1" customFormat="1" ht="14.4" customHeight="1" x14ac:dyDescent="0.25">
      <c r="B18" s="9"/>
      <c r="C18" s="32"/>
      <c r="D18" s="29"/>
      <c r="E18" s="30"/>
      <c r="F18" s="11"/>
      <c r="G18" s="11"/>
      <c r="H18" s="45"/>
      <c r="I18" s="33"/>
      <c r="J18" s="33"/>
      <c r="K18" s="33"/>
      <c r="L18" s="33"/>
      <c r="M18" s="45"/>
      <c r="N18" s="45"/>
      <c r="O18" s="46"/>
      <c r="P18" s="45"/>
      <c r="Q18" s="45"/>
      <c r="R18" s="45"/>
      <c r="S18" s="32"/>
      <c r="T18" s="21"/>
      <c r="V18" s="1">
        <f>IF(F18=106,56,0)</f>
        <v>0</v>
      </c>
      <c r="W18" s="1">
        <f>IF(F18=1080,84,0)</f>
        <v>0</v>
      </c>
      <c r="X18" s="1">
        <f>IF(F18="1 0 6",50,0)</f>
        <v>0</v>
      </c>
      <c r="Y18" s="1">
        <f>IF(F18="1 0 8 0",75,0)</f>
        <v>0</v>
      </c>
      <c r="Z18" s="1">
        <f>IF(F18="106 .",55.88,0)</f>
        <v>0</v>
      </c>
      <c r="AA18" s="1">
        <f>IF(F18="1080 .",81.28,0)</f>
        <v>0</v>
      </c>
      <c r="AB18" s="1">
        <f>IF(G18&gt;0,RIGHT(G18,1),0)</f>
        <v>0</v>
      </c>
      <c r="AC18" s="1">
        <f>SUM(V18:AA18)*AB18</f>
        <v>0</v>
      </c>
    </row>
    <row r="19" spans="2:29" s="1" customFormat="1" ht="14.4" customHeight="1" x14ac:dyDescent="0.25">
      <c r="B19" s="9"/>
      <c r="C19" s="32">
        <v>4</v>
      </c>
      <c r="D19" s="24">
        <v>37</v>
      </c>
      <c r="E19" s="32">
        <f>IF(D19&gt;0,D19/25.4," ")</f>
        <v>1.4566929133858268</v>
      </c>
      <c r="F19" s="43" t="s">
        <v>5</v>
      </c>
      <c r="G19" s="43" t="s">
        <v>6</v>
      </c>
      <c r="H19" s="43" t="s">
        <v>7</v>
      </c>
      <c r="I19" s="33"/>
      <c r="J19" s="33"/>
      <c r="K19" s="33"/>
      <c r="L19" s="33"/>
      <c r="M19" s="43"/>
      <c r="N19" s="43"/>
      <c r="O19" s="44"/>
      <c r="P19" s="43"/>
      <c r="Q19" s="43"/>
      <c r="R19" s="43"/>
      <c r="S19" s="32"/>
      <c r="T19" s="21"/>
    </row>
    <row r="20" spans="2:29" s="1" customFormat="1" ht="14.4" customHeight="1" x14ac:dyDescent="0.25">
      <c r="B20" s="9"/>
      <c r="C20" s="32"/>
      <c r="D20" s="34">
        <v>18</v>
      </c>
      <c r="E20" s="32">
        <f>IF(D20&gt;0,D20/25.4," ")</f>
        <v>0.70866141732283472</v>
      </c>
      <c r="F20" s="42" t="s">
        <v>4</v>
      </c>
      <c r="G20" s="42"/>
      <c r="H20" s="42"/>
      <c r="I20" s="33"/>
      <c r="J20" s="33"/>
      <c r="K20" s="33"/>
      <c r="L20" s="33"/>
      <c r="M20" s="42"/>
      <c r="N20" s="42"/>
      <c r="O20" s="42"/>
      <c r="P20" s="42"/>
      <c r="Q20" s="42"/>
      <c r="R20" s="42"/>
      <c r="S20" s="32"/>
      <c r="T20" s="21"/>
    </row>
    <row r="21" spans="2:29" s="1" customFormat="1" ht="14.4" customHeight="1" x14ac:dyDescent="0.25">
      <c r="B21" s="26"/>
      <c r="C21" s="31"/>
      <c r="D21" s="32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2"/>
      <c r="T21" s="21"/>
    </row>
    <row r="22" spans="2:29" s="1" customFormat="1" ht="14.4" customHeight="1" x14ac:dyDescent="0.25">
      <c r="B22" s="9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2"/>
      <c r="T22" s="21"/>
    </row>
    <row r="23" spans="2:29" s="1" customFormat="1" ht="14.4" customHeight="1" x14ac:dyDescent="0.25">
      <c r="B23" s="26" t="s">
        <v>15</v>
      </c>
      <c r="C23" s="31"/>
      <c r="D23" s="31"/>
      <c r="E23" s="31"/>
      <c r="F23" s="10">
        <v>0.19</v>
      </c>
      <c r="G23" s="52" t="s">
        <v>16</v>
      </c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2"/>
      <c r="T23" s="21"/>
    </row>
    <row r="24" spans="2:29" s="1" customFormat="1" ht="14.4" customHeight="1" x14ac:dyDescent="0.25">
      <c r="B24" s="26" t="s">
        <v>17</v>
      </c>
      <c r="C24" s="31"/>
      <c r="D24" s="31"/>
      <c r="E24" s="31"/>
      <c r="F24" s="10">
        <v>0.32</v>
      </c>
      <c r="G24" s="52" t="s">
        <v>18</v>
      </c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2"/>
      <c r="T24" s="21"/>
    </row>
    <row r="25" spans="2:29" s="1" customFormat="1" ht="14.4" customHeight="1" x14ac:dyDescent="0.25">
      <c r="B25" s="9"/>
      <c r="C25" s="33"/>
      <c r="D25" s="33"/>
      <c r="E25" s="33"/>
      <c r="F25" s="33"/>
      <c r="G25" s="52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2"/>
      <c r="T25" s="21"/>
    </row>
    <row r="26" spans="2:29" s="1" customFormat="1" ht="14.4" customHeight="1" x14ac:dyDescent="0.25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22"/>
      <c r="T26" s="23"/>
    </row>
  </sheetData>
  <mergeCells count="9">
    <mergeCell ref="G2:L3"/>
    <mergeCell ref="G4:L5"/>
    <mergeCell ref="B21:C21"/>
    <mergeCell ref="B23:E23"/>
    <mergeCell ref="B24:E24"/>
    <mergeCell ref="D10:D12"/>
    <mergeCell ref="D16:D18"/>
    <mergeCell ref="E10:E12"/>
    <mergeCell ref="E16:E18"/>
  </mergeCells>
  <phoneticPr fontId="9" type="noConversion"/>
  <dataValidations count="5">
    <dataValidation type="list" allowBlank="1" showInputMessage="1" showErrorMessage="1" sqref="G19 G9" xr:uid="{00000000-0002-0000-0000-000000000000}">
      <formula1>"18um+,12um+,35um+"</formula1>
    </dataValidation>
    <dataValidation type="list" allowBlank="1" showInputMessage="1" showErrorMessage="1" sqref="H19 H9" xr:uid="{00000000-0002-0000-0000-000001000000}">
      <formula1>"plating,button plating"</formula1>
    </dataValidation>
    <dataValidation type="list" allowBlank="1" showInputMessage="1" showErrorMessage="1" sqref="G10:G12 G16:G18" xr:uid="{00000000-0002-0000-0000-000002000000}">
      <formula1>"x1,x2,x3,x4,x5"</formula1>
    </dataValidation>
    <dataValidation type="list" allowBlank="1" showInputMessage="1" showErrorMessage="1" sqref="F10:F12 F16:F18" xr:uid="{00000000-0002-0000-0000-000003000000}">
      <formula1>"106,1080,1 0 6,1 0 8 0,106 .,1080 ."</formula1>
    </dataValidation>
    <dataValidation type="list" allowBlank="1" showInputMessage="1" showErrorMessage="1" sqref="G2" xr:uid="{00000000-0002-0000-0000-000004000000}">
      <formula1>"Stack-up of Shengyi's material,Stack-up of Thinflex's material,Stack-up of Dupont's material,Stack-up of Panasonic's material"</formula1>
    </dataValidation>
  </dataValidations>
  <pageMargins left="0.69930555555555596" right="0.69930555555555596" top="0.75" bottom="0.75" header="0.3" footer="0.3"/>
  <pageSetup paperSize="9" orientation="portrait" horizontalDpi="2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stack-up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wuzq</dc:creator>
  <cp:lastModifiedBy>alex</cp:lastModifiedBy>
  <dcterms:created xsi:type="dcterms:W3CDTF">2017-12-28T11:31:36Z</dcterms:created>
  <dcterms:modified xsi:type="dcterms:W3CDTF">2023-04-14T17:53:02Z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2052-9.1.0.4472</vt:lpwstr>
  </property>
</Properties>
</file>