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ustomProperty2.bin" ContentType="application/vnd.openxmlformats-officedocument.spreadsheetml.customProperty"/>
  <Override PartName="/xl/tables/table2.xml" ContentType="application/vnd.openxmlformats-officedocument.spreadsheetml.table+xml"/>
  <Override PartName="/xl/namedSheetViews/namedSheetView2.xml" ContentType="application/vnd.ms-excel.namedsheetviews+xml"/>
  <Override PartName="/xl/customProperty3.bin" ContentType="application/vnd.openxmlformats-officedocument.spreadsheetml.customProperty"/>
  <Override PartName="/xl/tables/table3.xml" ContentType="application/vnd.openxmlformats-officedocument.spreadsheetml.table+xml"/>
  <Override PartName="/xl/customProperty4.bin" ContentType="application/vnd.openxmlformats-officedocument.spreadsheetml.customProperty"/>
  <Override PartName="/xl/tables/table4.xml" ContentType="application/vnd.openxmlformats-officedocument.spreadsheetml.table+xml"/>
  <Override PartName="/xl/namedSheetViews/namedSheetView3.xml" ContentType="application/vnd.ms-excel.namedsheetview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cevalogisticsoffice365.sharepoint.com/sites/ovlkosice/Shared Documents/Produktivita/plachty 2024/"/>
    </mc:Choice>
  </mc:AlternateContent>
  <xr:revisionPtr revIDLastSave="3464" documentId="8_{60355AA2-53A6-4A38-83AF-BF6A91B2B2A3}" xr6:coauthVersionLast="47" xr6:coauthVersionMax="47" xr10:uidLastSave="{1D8B7872-FF1D-4E84-AF8C-C563E2C50633}"/>
  <bookViews>
    <workbookView xWindow="-28920" yWindow="-2655" windowWidth="29040" windowHeight="15720" tabRatio="564" xr2:uid="{00000000-000D-0000-FFFF-FFFF00000000}"/>
  </bookViews>
  <sheets>
    <sheet name="CROWN" sheetId="34" r:id="rId1"/>
    <sheet name="Garrett" sheetId="27" r:id="rId2"/>
    <sheet name="Tenneco" sheetId="21" r:id="rId3"/>
    <sheet name="INE" sheetId="33" r:id="rId4"/>
  </sheets>
  <externalReferences>
    <externalReference r:id="rId5"/>
    <externalReference r:id="rId6"/>
  </externalReferences>
  <definedNames>
    <definedName name="_xlnm._FilterDatabase" localSheetId="0" hidden="1">CROWN!#REF!</definedName>
    <definedName name="_xlnm._FilterDatabase" localSheetId="3" hidden="1">INE!#REF!</definedName>
    <definedName name="_xlnm._FilterDatabase" localSheetId="2" hidden="1">Tenneco!#REF!</definedName>
    <definedName name="K">[1]Sheet2!$A$2:$A$4</definedName>
    <definedName name="Sklad">[2]Sheet2!$A$2:$A$3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1" l="1"/>
  <c r="U17" i="21"/>
  <c r="V17" i="21" s="1"/>
  <c r="AB17" i="21"/>
  <c r="AC17" i="21"/>
  <c r="AL17" i="21"/>
  <c r="AN17" i="21"/>
  <c r="AN77" i="33" l="1"/>
  <c r="AL77" i="33"/>
  <c r="AC77" i="33"/>
  <c r="AB77" i="33"/>
  <c r="U77" i="33"/>
  <c r="V77" i="33" s="1"/>
  <c r="A77" i="33"/>
  <c r="AN76" i="33"/>
  <c r="AL76" i="33"/>
  <c r="AC76" i="33"/>
  <c r="AB76" i="33"/>
  <c r="U76" i="33"/>
  <c r="V76" i="33" s="1"/>
  <c r="A76" i="33"/>
  <c r="A75" i="33" l="1"/>
  <c r="U75" i="33"/>
  <c r="V75" i="33" s="1"/>
  <c r="AB75" i="33"/>
  <c r="AC75" i="33"/>
  <c r="AL75" i="33"/>
  <c r="AN75" i="33"/>
  <c r="A74" i="33" l="1"/>
  <c r="U74" i="33"/>
  <c r="V74" i="33" s="1"/>
  <c r="AB74" i="33"/>
  <c r="AC74" i="33"/>
  <c r="AL74" i="33"/>
  <c r="AN74" i="33"/>
  <c r="A73" i="33"/>
  <c r="U73" i="33"/>
  <c r="V73" i="33" s="1"/>
  <c r="AB73" i="33"/>
  <c r="AC73" i="33"/>
  <c r="AL73" i="33"/>
  <c r="AN73" i="33"/>
  <c r="A72" i="33" l="1"/>
  <c r="U72" i="33"/>
  <c r="V72" i="33" s="1"/>
  <c r="AB72" i="33"/>
  <c r="AC72" i="33"/>
  <c r="AL72" i="33"/>
  <c r="AN72" i="33"/>
  <c r="A71" i="33" l="1"/>
  <c r="U71" i="33"/>
  <c r="V71" i="33" s="1"/>
  <c r="AB71" i="33"/>
  <c r="AC71" i="33"/>
  <c r="AL71" i="33"/>
  <c r="AN71" i="33"/>
  <c r="A10" i="27"/>
  <c r="U10" i="27"/>
  <c r="V10" i="27" s="1"/>
  <c r="AB10" i="27"/>
  <c r="AC10" i="27"/>
  <c r="AL10" i="27"/>
  <c r="AN10" i="27"/>
  <c r="A70" i="33"/>
  <c r="U70" i="33"/>
  <c r="V70" i="33" s="1"/>
  <c r="AB70" i="33"/>
  <c r="AC70" i="33"/>
  <c r="AL70" i="33"/>
  <c r="AN70" i="33"/>
  <c r="A154" i="34"/>
  <c r="A155" i="34"/>
  <c r="U154" i="34"/>
  <c r="V154" i="34" s="1"/>
  <c r="U155" i="34"/>
  <c r="V155" i="34" s="1"/>
  <c r="AB154" i="34"/>
  <c r="AB155" i="34"/>
  <c r="AC154" i="34"/>
  <c r="AC155" i="34"/>
  <c r="AL154" i="34"/>
  <c r="AL155" i="34"/>
  <c r="AN154" i="34"/>
  <c r="AN155" i="34"/>
  <c r="A9" i="27" l="1"/>
  <c r="U9" i="27"/>
  <c r="V9" i="27" s="1"/>
  <c r="AB9" i="27"/>
  <c r="AC9" i="27"/>
  <c r="AL9" i="27"/>
  <c r="AN9" i="27"/>
  <c r="AN69" i="33" l="1"/>
  <c r="AL69" i="33"/>
  <c r="AC69" i="33"/>
  <c r="AB69" i="33"/>
  <c r="U69" i="33"/>
  <c r="V69" i="33" s="1"/>
  <c r="A69" i="33"/>
  <c r="A153" i="34" l="1"/>
  <c r="U153" i="34"/>
  <c r="V153" i="34" s="1"/>
  <c r="AB153" i="34"/>
  <c r="AC153" i="34"/>
  <c r="AL153" i="34"/>
  <c r="AN153" i="34"/>
  <c r="A68" i="33"/>
  <c r="U68" i="33"/>
  <c r="V68" i="33" s="1"/>
  <c r="AB68" i="33"/>
  <c r="AC68" i="33"/>
  <c r="AL68" i="33"/>
  <c r="AN68" i="33"/>
  <c r="AN67" i="33" l="1"/>
  <c r="AL67" i="33"/>
  <c r="AC67" i="33"/>
  <c r="AB67" i="33"/>
  <c r="U67" i="33"/>
  <c r="V67" i="33" s="1"/>
  <c r="A67" i="33"/>
  <c r="A152" i="34"/>
  <c r="U152" i="34"/>
  <c r="V152" i="34" s="1"/>
  <c r="AB152" i="34"/>
  <c r="AC152" i="34"/>
  <c r="AL152" i="34"/>
  <c r="AN152" i="34"/>
  <c r="A151" i="34"/>
  <c r="U151" i="34"/>
  <c r="V151" i="34" s="1"/>
  <c r="AB151" i="34"/>
  <c r="AC151" i="34"/>
  <c r="AL151" i="34"/>
  <c r="AN151" i="34"/>
  <c r="AN66" i="33"/>
  <c r="AL66" i="33"/>
  <c r="AC66" i="33"/>
  <c r="AB66" i="33"/>
  <c r="U66" i="33"/>
  <c r="V66" i="33" s="1"/>
  <c r="A66" i="33"/>
  <c r="A15" i="21" l="1"/>
  <c r="A16" i="21"/>
  <c r="U15" i="21"/>
  <c r="V15" i="21" s="1"/>
  <c r="U16" i="21"/>
  <c r="V16" i="21" s="1"/>
  <c r="AB15" i="21"/>
  <c r="AB16" i="21"/>
  <c r="AC15" i="21"/>
  <c r="AC16" i="21"/>
  <c r="AL15" i="21"/>
  <c r="AL16" i="21"/>
  <c r="AN15" i="21"/>
  <c r="AN16" i="21"/>
  <c r="AN65" i="33"/>
  <c r="AL65" i="33"/>
  <c r="AC65" i="33"/>
  <c r="AB65" i="33"/>
  <c r="U65" i="33"/>
  <c r="V65" i="33" s="1"/>
  <c r="A65" i="33"/>
  <c r="AN150" i="34" l="1"/>
  <c r="AL150" i="34"/>
  <c r="AC150" i="34"/>
  <c r="AB150" i="34"/>
  <c r="U150" i="34"/>
  <c r="V150" i="34" s="1"/>
  <c r="A150" i="34"/>
  <c r="AN149" i="34"/>
  <c r="AL149" i="34"/>
  <c r="AC149" i="34"/>
  <c r="AB149" i="34"/>
  <c r="U149" i="34"/>
  <c r="V149" i="34" s="1"/>
  <c r="A149" i="34"/>
  <c r="AN148" i="34"/>
  <c r="AL148" i="34"/>
  <c r="AC148" i="34"/>
  <c r="AB148" i="34"/>
  <c r="U148" i="34"/>
  <c r="V148" i="34" s="1"/>
  <c r="A148" i="34"/>
  <c r="A8" i="27"/>
  <c r="U8" i="27"/>
  <c r="V8" i="27" s="1"/>
  <c r="AB8" i="27"/>
  <c r="AC8" i="27"/>
  <c r="AL8" i="27"/>
  <c r="AN8" i="27"/>
  <c r="A147" i="34" l="1"/>
  <c r="U147" i="34"/>
  <c r="V147" i="34" s="1"/>
  <c r="AB147" i="34"/>
  <c r="AC147" i="34"/>
  <c r="AL147" i="34"/>
  <c r="AN147" i="34"/>
  <c r="A64" i="33" l="1"/>
  <c r="U64" i="33"/>
  <c r="V64" i="33" s="1"/>
  <c r="AB64" i="33"/>
  <c r="AC64" i="33"/>
  <c r="AL64" i="33"/>
  <c r="AN64" i="33"/>
  <c r="A63" i="33"/>
  <c r="U63" i="33"/>
  <c r="V63" i="33" s="1"/>
  <c r="AB63" i="33"/>
  <c r="AC63" i="33"/>
  <c r="AL63" i="33"/>
  <c r="AN63" i="33"/>
  <c r="A62" i="33"/>
  <c r="U62" i="33"/>
  <c r="V62" i="33" s="1"/>
  <c r="AB62" i="33"/>
  <c r="AC62" i="33"/>
  <c r="AL62" i="33"/>
  <c r="AN62" i="33"/>
  <c r="A61" i="33"/>
  <c r="U61" i="33"/>
  <c r="V61" i="33" s="1"/>
  <c r="AB61" i="33"/>
  <c r="AC61" i="33"/>
  <c r="AL61" i="33"/>
  <c r="AN61" i="33"/>
  <c r="A146" i="34" l="1"/>
  <c r="U146" i="34"/>
  <c r="V146" i="34" s="1"/>
  <c r="AB146" i="34"/>
  <c r="AC146" i="34"/>
  <c r="AL146" i="34"/>
  <c r="AN146" i="34"/>
  <c r="A60" i="33" l="1"/>
  <c r="U60" i="33"/>
  <c r="V60" i="33" s="1"/>
  <c r="AB60" i="33"/>
  <c r="AC60" i="33"/>
  <c r="AL60" i="33"/>
  <c r="AN60" i="33"/>
  <c r="A59" i="33" l="1"/>
  <c r="U59" i="33"/>
  <c r="V59" i="33" s="1"/>
  <c r="AB59" i="33"/>
  <c r="AC59" i="33"/>
  <c r="AL59" i="33"/>
  <c r="AN59" i="33"/>
  <c r="A58" i="33"/>
  <c r="U58" i="33"/>
  <c r="V58" i="33" s="1"/>
  <c r="AB58" i="33"/>
  <c r="AC58" i="33"/>
  <c r="AL58" i="33"/>
  <c r="AN58" i="33"/>
  <c r="A57" i="33"/>
  <c r="U57" i="33"/>
  <c r="V57" i="33" s="1"/>
  <c r="AB57" i="33"/>
  <c r="AC57" i="33"/>
  <c r="AL57" i="33"/>
  <c r="AN57" i="33"/>
  <c r="A14" i="21"/>
  <c r="U14" i="21"/>
  <c r="V14" i="21" s="1"/>
  <c r="AB14" i="21"/>
  <c r="AC14" i="21"/>
  <c r="AL14" i="21"/>
  <c r="AN14" i="21"/>
  <c r="A7" i="27"/>
  <c r="U7" i="27"/>
  <c r="V7" i="27" s="1"/>
  <c r="AB7" i="27"/>
  <c r="AC7" i="27"/>
  <c r="AL7" i="27"/>
  <c r="AN7" i="27"/>
  <c r="A145" i="34"/>
  <c r="U145" i="34"/>
  <c r="V145" i="34" s="1"/>
  <c r="AB145" i="34"/>
  <c r="AC145" i="34"/>
  <c r="AL145" i="34"/>
  <c r="AN145" i="34"/>
  <c r="A144" i="34" l="1"/>
  <c r="U144" i="34"/>
  <c r="V144" i="34" s="1"/>
  <c r="AB144" i="34"/>
  <c r="AC144" i="34"/>
  <c r="AL144" i="34"/>
  <c r="AN144" i="34"/>
  <c r="A56" i="33" l="1"/>
  <c r="U56" i="33"/>
  <c r="V56" i="33" s="1"/>
  <c r="AB56" i="33"/>
  <c r="AC56" i="33"/>
  <c r="AL56" i="33"/>
  <c r="AN56" i="33"/>
  <c r="A143" i="34" l="1"/>
  <c r="U143" i="34"/>
  <c r="V143" i="34" s="1"/>
  <c r="AB143" i="34"/>
  <c r="AC143" i="34"/>
  <c r="AL143" i="34"/>
  <c r="AN143" i="34"/>
  <c r="A55" i="33" l="1"/>
  <c r="U55" i="33"/>
  <c r="V55" i="33" s="1"/>
  <c r="AB55" i="33"/>
  <c r="AC55" i="33"/>
  <c r="AL55" i="33"/>
  <c r="AN55" i="33"/>
  <c r="A54" i="33"/>
  <c r="U54" i="33"/>
  <c r="V54" i="33" s="1"/>
  <c r="AB54" i="33"/>
  <c r="AC54" i="33"/>
  <c r="AL54" i="33"/>
  <c r="AN54" i="33"/>
  <c r="A53" i="33"/>
  <c r="U53" i="33"/>
  <c r="V53" i="33" s="1"/>
  <c r="AB53" i="33"/>
  <c r="AC53" i="33"/>
  <c r="AL53" i="33"/>
  <c r="AN53" i="33"/>
  <c r="A52" i="33" l="1"/>
  <c r="U52" i="33"/>
  <c r="V52" i="33" s="1"/>
  <c r="AB52" i="33"/>
  <c r="AC52" i="33"/>
  <c r="AL52" i="33"/>
  <c r="AN52" i="33"/>
  <c r="A142" i="34" l="1"/>
  <c r="U142" i="34"/>
  <c r="V142" i="34" s="1"/>
  <c r="AB142" i="34"/>
  <c r="AC142" i="34"/>
  <c r="AL142" i="34"/>
  <c r="AN142" i="34"/>
  <c r="A13" i="21" l="1"/>
  <c r="U13" i="21"/>
  <c r="V13" i="21" s="1"/>
  <c r="AB13" i="21"/>
  <c r="AC13" i="21"/>
  <c r="AL13" i="21"/>
  <c r="AN13" i="21"/>
  <c r="A12" i="21"/>
  <c r="U12" i="21"/>
  <c r="V12" i="21" s="1"/>
  <c r="AB12" i="21"/>
  <c r="AC12" i="21"/>
  <c r="AL12" i="21"/>
  <c r="AN12" i="21"/>
  <c r="A141" i="34"/>
  <c r="U141" i="34"/>
  <c r="V141" i="34" s="1"/>
  <c r="AB141" i="34"/>
  <c r="AC141" i="34"/>
  <c r="AL141" i="34"/>
  <c r="AN141" i="34"/>
  <c r="A51" i="33"/>
  <c r="U51" i="33"/>
  <c r="V51" i="33" s="1"/>
  <c r="AB51" i="33"/>
  <c r="AC51" i="33"/>
  <c r="AL51" i="33"/>
  <c r="AN51" i="33"/>
  <c r="A50" i="33" l="1"/>
  <c r="U50" i="33"/>
  <c r="V50" i="33" s="1"/>
  <c r="AB50" i="33"/>
  <c r="AC50" i="33"/>
  <c r="AL50" i="33"/>
  <c r="AN50" i="33"/>
  <c r="A49" i="33"/>
  <c r="U49" i="33"/>
  <c r="V49" i="33" s="1"/>
  <c r="AB49" i="33"/>
  <c r="AC49" i="33"/>
  <c r="AL49" i="33"/>
  <c r="AN49" i="33"/>
  <c r="A48" i="33"/>
  <c r="U48" i="33"/>
  <c r="V48" i="33" s="1"/>
  <c r="AB48" i="33"/>
  <c r="AC48" i="33"/>
  <c r="AL48" i="33"/>
  <c r="AN48" i="33"/>
  <c r="A140" i="34"/>
  <c r="U140" i="34"/>
  <c r="V140" i="34" s="1"/>
  <c r="AB140" i="34"/>
  <c r="AC140" i="34"/>
  <c r="AL140" i="34"/>
  <c r="AN140" i="34"/>
  <c r="A89" i="34" l="1"/>
  <c r="A90" i="34"/>
  <c r="A91" i="34"/>
  <c r="A92" i="34"/>
  <c r="A93" i="34"/>
  <c r="A94" i="34"/>
  <c r="A95" i="34"/>
  <c r="A96" i="34"/>
  <c r="A97" i="34"/>
  <c r="A98" i="34"/>
  <c r="A99" i="34"/>
  <c r="A100" i="34"/>
  <c r="A101" i="34"/>
  <c r="A102" i="34"/>
  <c r="A103" i="34"/>
  <c r="A104" i="34"/>
  <c r="A105" i="34"/>
  <c r="A106" i="34"/>
  <c r="A107" i="34"/>
  <c r="A108" i="34"/>
  <c r="A109" i="34"/>
  <c r="A110" i="34"/>
  <c r="A111" i="34"/>
  <c r="A112" i="34"/>
  <c r="A113" i="34"/>
  <c r="A114" i="34"/>
  <c r="A115" i="34"/>
  <c r="A116" i="34"/>
  <c r="A117" i="34"/>
  <c r="A118" i="34"/>
  <c r="A119" i="34"/>
  <c r="A120" i="34"/>
  <c r="A121" i="34"/>
  <c r="A122" i="34"/>
  <c r="A123" i="34"/>
  <c r="A124" i="34"/>
  <c r="A125" i="34"/>
  <c r="A126" i="34"/>
  <c r="A127" i="34"/>
  <c r="A128" i="34"/>
  <c r="A129" i="34"/>
  <c r="A130" i="34"/>
  <c r="A131" i="34"/>
  <c r="A132" i="34"/>
  <c r="A133" i="34"/>
  <c r="A134" i="34"/>
  <c r="A135" i="34"/>
  <c r="A136" i="34"/>
  <c r="A137" i="34"/>
  <c r="A138" i="34"/>
  <c r="A139" i="34"/>
  <c r="U89" i="34"/>
  <c r="V89" i="34" s="1"/>
  <c r="U90" i="34"/>
  <c r="V90" i="34" s="1"/>
  <c r="U91" i="34"/>
  <c r="V91" i="34" s="1"/>
  <c r="U92" i="34"/>
  <c r="V92" i="34" s="1"/>
  <c r="U93" i="34"/>
  <c r="V93" i="34" s="1"/>
  <c r="U94" i="34"/>
  <c r="V94" i="34" s="1"/>
  <c r="U95" i="34"/>
  <c r="V95" i="34" s="1"/>
  <c r="U96" i="34"/>
  <c r="V96" i="34" s="1"/>
  <c r="U97" i="34"/>
  <c r="V97" i="34" s="1"/>
  <c r="U98" i="34"/>
  <c r="V98" i="34" s="1"/>
  <c r="U99" i="34"/>
  <c r="V99" i="34" s="1"/>
  <c r="U100" i="34"/>
  <c r="V100" i="34" s="1"/>
  <c r="U101" i="34"/>
  <c r="V101" i="34" s="1"/>
  <c r="U102" i="34"/>
  <c r="V102" i="34" s="1"/>
  <c r="U103" i="34"/>
  <c r="V103" i="34" s="1"/>
  <c r="U104" i="34"/>
  <c r="V104" i="34" s="1"/>
  <c r="U105" i="34"/>
  <c r="V105" i="34" s="1"/>
  <c r="U106" i="34"/>
  <c r="V106" i="34" s="1"/>
  <c r="U107" i="34"/>
  <c r="V107" i="34" s="1"/>
  <c r="U108" i="34"/>
  <c r="V108" i="34" s="1"/>
  <c r="U109" i="34"/>
  <c r="V109" i="34" s="1"/>
  <c r="U110" i="34"/>
  <c r="V110" i="34" s="1"/>
  <c r="U111" i="34"/>
  <c r="V111" i="34" s="1"/>
  <c r="U112" i="34"/>
  <c r="V112" i="34" s="1"/>
  <c r="U113" i="34"/>
  <c r="V113" i="34" s="1"/>
  <c r="U114" i="34"/>
  <c r="V114" i="34" s="1"/>
  <c r="U115" i="34"/>
  <c r="V115" i="34" s="1"/>
  <c r="U116" i="34"/>
  <c r="V116" i="34" s="1"/>
  <c r="U117" i="34"/>
  <c r="V117" i="34" s="1"/>
  <c r="U118" i="34"/>
  <c r="V118" i="34" s="1"/>
  <c r="U119" i="34"/>
  <c r="V119" i="34" s="1"/>
  <c r="U120" i="34"/>
  <c r="V120" i="34" s="1"/>
  <c r="U121" i="34"/>
  <c r="V121" i="34" s="1"/>
  <c r="U122" i="34"/>
  <c r="V122" i="34" s="1"/>
  <c r="U123" i="34"/>
  <c r="V123" i="34" s="1"/>
  <c r="U124" i="34"/>
  <c r="V124" i="34" s="1"/>
  <c r="U125" i="34"/>
  <c r="V125" i="34" s="1"/>
  <c r="U126" i="34"/>
  <c r="V126" i="34" s="1"/>
  <c r="U127" i="34"/>
  <c r="V127" i="34" s="1"/>
  <c r="U128" i="34"/>
  <c r="V128" i="34" s="1"/>
  <c r="U129" i="34"/>
  <c r="V129" i="34" s="1"/>
  <c r="U130" i="34"/>
  <c r="V130" i="34" s="1"/>
  <c r="U131" i="34"/>
  <c r="V131" i="34" s="1"/>
  <c r="U132" i="34"/>
  <c r="V132" i="34" s="1"/>
  <c r="U133" i="34"/>
  <c r="V133" i="34" s="1"/>
  <c r="U134" i="34"/>
  <c r="V134" i="34" s="1"/>
  <c r="U135" i="34"/>
  <c r="V135" i="34" s="1"/>
  <c r="U136" i="34"/>
  <c r="V136" i="34" s="1"/>
  <c r="U137" i="34"/>
  <c r="V137" i="34" s="1"/>
  <c r="U138" i="34"/>
  <c r="V138" i="34" s="1"/>
  <c r="U139" i="34"/>
  <c r="V139" i="34" s="1"/>
  <c r="AB89" i="34"/>
  <c r="AB90" i="34"/>
  <c r="AB91" i="34"/>
  <c r="AB92" i="34"/>
  <c r="AB93" i="34"/>
  <c r="AB94" i="34"/>
  <c r="AB95" i="34"/>
  <c r="AB96" i="34"/>
  <c r="AB97" i="34"/>
  <c r="AB98" i="34"/>
  <c r="AB99" i="34"/>
  <c r="AB100" i="34"/>
  <c r="AB101" i="34"/>
  <c r="AB102" i="34"/>
  <c r="AB103" i="34"/>
  <c r="AB104" i="34"/>
  <c r="AB105" i="34"/>
  <c r="AB106" i="34"/>
  <c r="AB107" i="34"/>
  <c r="AB108" i="34"/>
  <c r="AB109" i="34"/>
  <c r="AB110" i="34"/>
  <c r="AB111" i="34"/>
  <c r="AB112" i="34"/>
  <c r="AB113" i="34"/>
  <c r="AB114" i="34"/>
  <c r="AB115" i="34"/>
  <c r="AB116" i="34"/>
  <c r="AB117" i="34"/>
  <c r="AB118" i="34"/>
  <c r="AB119" i="34"/>
  <c r="AB120" i="34"/>
  <c r="AB121" i="34"/>
  <c r="AB122" i="34"/>
  <c r="AB123" i="34"/>
  <c r="AB124" i="34"/>
  <c r="AB125" i="34"/>
  <c r="AB126" i="34"/>
  <c r="AB127" i="34"/>
  <c r="AB128" i="34"/>
  <c r="AB129" i="34"/>
  <c r="AB130" i="34"/>
  <c r="AB131" i="34"/>
  <c r="AB132" i="34"/>
  <c r="AB133" i="34"/>
  <c r="AB134" i="34"/>
  <c r="AB135" i="34"/>
  <c r="AB136" i="34"/>
  <c r="AB137" i="34"/>
  <c r="AB138" i="34"/>
  <c r="AB139" i="34"/>
  <c r="AC89" i="34"/>
  <c r="AC90" i="34"/>
  <c r="AC91" i="34"/>
  <c r="AC92" i="34"/>
  <c r="AC93" i="34"/>
  <c r="AC94" i="34"/>
  <c r="AC95" i="34"/>
  <c r="AC96" i="34"/>
  <c r="AC97" i="34"/>
  <c r="AC98" i="34"/>
  <c r="AC99" i="34"/>
  <c r="AC100" i="34"/>
  <c r="AC101" i="34"/>
  <c r="AC102" i="34"/>
  <c r="AC103" i="34"/>
  <c r="AC104" i="34"/>
  <c r="AC105" i="34"/>
  <c r="AC106" i="34"/>
  <c r="AC107" i="34"/>
  <c r="AC108" i="34"/>
  <c r="AC109" i="34"/>
  <c r="AC110" i="34"/>
  <c r="AC111" i="34"/>
  <c r="AC112" i="34"/>
  <c r="AC113" i="34"/>
  <c r="AC114" i="34"/>
  <c r="AC115" i="34"/>
  <c r="AC116" i="34"/>
  <c r="AC117" i="34"/>
  <c r="AC118" i="34"/>
  <c r="AC119" i="34"/>
  <c r="AC120" i="34"/>
  <c r="AC121" i="34"/>
  <c r="AC122" i="34"/>
  <c r="AC123" i="34"/>
  <c r="AC124" i="34"/>
  <c r="AC125" i="34"/>
  <c r="AC126" i="34"/>
  <c r="AC127" i="34"/>
  <c r="AC128" i="34"/>
  <c r="AC129" i="34"/>
  <c r="AC130" i="34"/>
  <c r="AC131" i="34"/>
  <c r="AC132" i="34"/>
  <c r="AC133" i="34"/>
  <c r="AC134" i="34"/>
  <c r="AC135" i="34"/>
  <c r="AC136" i="34"/>
  <c r="AC137" i="34"/>
  <c r="AC138" i="34"/>
  <c r="AC139" i="34"/>
  <c r="AL89" i="34"/>
  <c r="AL90" i="34"/>
  <c r="AL91" i="34"/>
  <c r="AL92" i="34"/>
  <c r="AL93" i="34"/>
  <c r="AL94" i="34"/>
  <c r="AL95" i="34"/>
  <c r="AL96" i="34"/>
  <c r="AL97" i="34"/>
  <c r="AL98" i="34"/>
  <c r="AL99" i="34"/>
  <c r="AL100" i="34"/>
  <c r="AL101" i="34"/>
  <c r="AL102" i="34"/>
  <c r="AL103" i="34"/>
  <c r="AL104" i="34"/>
  <c r="AL105" i="34"/>
  <c r="AL106" i="34"/>
  <c r="AL107" i="34"/>
  <c r="AL108" i="34"/>
  <c r="AL109" i="34"/>
  <c r="AL110" i="34"/>
  <c r="AL111" i="34"/>
  <c r="AL112" i="34"/>
  <c r="AL113" i="34"/>
  <c r="AL114" i="34"/>
  <c r="AL115" i="34"/>
  <c r="AL116" i="34"/>
  <c r="AL117" i="34"/>
  <c r="AL118" i="34"/>
  <c r="AL119" i="34"/>
  <c r="AL120" i="34"/>
  <c r="AL121" i="34"/>
  <c r="AL122" i="34"/>
  <c r="AL123" i="34"/>
  <c r="AL124" i="34"/>
  <c r="AL125" i="34"/>
  <c r="AL126" i="34"/>
  <c r="AL127" i="34"/>
  <c r="AL128" i="34"/>
  <c r="AL129" i="34"/>
  <c r="AL130" i="34"/>
  <c r="AL131" i="34"/>
  <c r="AL132" i="34"/>
  <c r="AL133" i="34"/>
  <c r="AL134" i="34"/>
  <c r="AL135" i="34"/>
  <c r="AL136" i="34"/>
  <c r="AL137" i="34"/>
  <c r="AL138" i="34"/>
  <c r="AL139" i="34"/>
  <c r="AN89" i="34"/>
  <c r="AN90" i="34"/>
  <c r="AN91" i="34"/>
  <c r="AN92" i="34"/>
  <c r="AN93" i="34"/>
  <c r="AN94" i="34"/>
  <c r="AN95" i="34"/>
  <c r="AN96" i="34"/>
  <c r="AN97" i="34"/>
  <c r="AN98" i="34"/>
  <c r="AN99" i="34"/>
  <c r="AN100" i="34"/>
  <c r="AN101" i="34"/>
  <c r="AN102" i="34"/>
  <c r="AN103" i="34"/>
  <c r="AN104" i="34"/>
  <c r="AN105" i="34"/>
  <c r="AN106" i="34"/>
  <c r="AN107" i="34"/>
  <c r="AN108" i="34"/>
  <c r="AN109" i="34"/>
  <c r="AN110" i="34"/>
  <c r="AN111" i="34"/>
  <c r="AN112" i="34"/>
  <c r="AN113" i="34"/>
  <c r="AN114" i="34"/>
  <c r="AN115" i="34"/>
  <c r="AN116" i="34"/>
  <c r="AN117" i="34"/>
  <c r="AN118" i="34"/>
  <c r="AN119" i="34"/>
  <c r="AN120" i="34"/>
  <c r="AN121" i="34"/>
  <c r="AN122" i="34"/>
  <c r="AN123" i="34"/>
  <c r="AN124" i="34"/>
  <c r="AN125" i="34"/>
  <c r="AN126" i="34"/>
  <c r="AN127" i="34"/>
  <c r="AN128" i="34"/>
  <c r="AN129" i="34"/>
  <c r="AN130" i="34"/>
  <c r="AN131" i="34"/>
  <c r="AN132" i="34"/>
  <c r="AN133" i="34"/>
  <c r="AN134" i="34"/>
  <c r="AN135" i="34"/>
  <c r="AN136" i="34"/>
  <c r="AN137" i="34"/>
  <c r="AN138" i="34"/>
  <c r="AN139" i="34"/>
  <c r="A47" i="33" l="1"/>
  <c r="U47" i="33"/>
  <c r="V47" i="33" s="1"/>
  <c r="AB47" i="33"/>
  <c r="AC47" i="33"/>
  <c r="AL47" i="33"/>
  <c r="AN47" i="33"/>
  <c r="A46" i="33" l="1"/>
  <c r="U46" i="33"/>
  <c r="V46" i="33" s="1"/>
  <c r="AB46" i="33"/>
  <c r="AC46" i="33"/>
  <c r="AL46" i="33"/>
  <c r="AN46" i="33"/>
  <c r="A45" i="33"/>
  <c r="U45" i="33"/>
  <c r="V45" i="33" s="1"/>
  <c r="AB45" i="33"/>
  <c r="AC45" i="33"/>
  <c r="AL45" i="33"/>
  <c r="AN45" i="33"/>
  <c r="A10" i="21" l="1"/>
  <c r="A11" i="21"/>
  <c r="U10" i="21"/>
  <c r="V10" i="21" s="1"/>
  <c r="AC11" i="21"/>
  <c r="U11" i="21"/>
  <c r="V11" i="21" s="1"/>
  <c r="AB10" i="21"/>
  <c r="AB11" i="21"/>
  <c r="AL10" i="21"/>
  <c r="AL11" i="21"/>
  <c r="AN10" i="21"/>
  <c r="AN11" i="21"/>
  <c r="AC10" i="21" l="1"/>
  <c r="A44" i="33" l="1"/>
  <c r="U44" i="33"/>
  <c r="V44" i="33" s="1"/>
  <c r="AB44" i="33"/>
  <c r="AC44" i="33"/>
  <c r="AL44" i="33"/>
  <c r="AN44" i="33"/>
  <c r="A43" i="33"/>
  <c r="U43" i="33"/>
  <c r="V43" i="33" s="1"/>
  <c r="AB43" i="33"/>
  <c r="AC43" i="33"/>
  <c r="AL43" i="33"/>
  <c r="AN43" i="33"/>
  <c r="A6" i="27" l="1"/>
  <c r="U6" i="27"/>
  <c r="V6" i="27" s="1"/>
  <c r="AB6" i="27"/>
  <c r="AC6" i="27"/>
  <c r="AL6" i="27"/>
  <c r="AN6" i="27"/>
  <c r="A86" i="34" l="1"/>
  <c r="A87" i="34"/>
  <c r="A88" i="34"/>
  <c r="U86" i="34"/>
  <c r="V86" i="34" s="1"/>
  <c r="U87" i="34"/>
  <c r="V87" i="34" s="1"/>
  <c r="U88" i="34"/>
  <c r="V88" i="34" s="1"/>
  <c r="AB86" i="34"/>
  <c r="AB87" i="34"/>
  <c r="AB88" i="34"/>
  <c r="AC86" i="34"/>
  <c r="AC87" i="34"/>
  <c r="AC88" i="34"/>
  <c r="AL86" i="34"/>
  <c r="AL87" i="34"/>
  <c r="AL88" i="34"/>
  <c r="AN86" i="34"/>
  <c r="AN87" i="34"/>
  <c r="AN88" i="34"/>
  <c r="A42" i="33" l="1"/>
  <c r="U42" i="33"/>
  <c r="V42" i="33" s="1"/>
  <c r="AB42" i="33"/>
  <c r="AC42" i="33"/>
  <c r="AL42" i="33"/>
  <c r="AN42" i="33"/>
  <c r="A41" i="33"/>
  <c r="U41" i="33"/>
  <c r="V41" i="33" s="1"/>
  <c r="AB41" i="33"/>
  <c r="AC41" i="33"/>
  <c r="AL41" i="33"/>
  <c r="AN41" i="33"/>
  <c r="A40" i="33" l="1"/>
  <c r="U40" i="33"/>
  <c r="V40" i="33" s="1"/>
  <c r="AB40" i="33"/>
  <c r="AC40" i="33"/>
  <c r="AL40" i="33"/>
  <c r="AN40" i="33"/>
  <c r="A85" i="34" l="1"/>
  <c r="U85" i="34"/>
  <c r="V85" i="34" s="1"/>
  <c r="AB85" i="34"/>
  <c r="AC85" i="34"/>
  <c r="AL85" i="34"/>
  <c r="AN85" i="34"/>
  <c r="A8" i="34" l="1"/>
  <c r="A9" i="34"/>
  <c r="A10" i="34"/>
  <c r="A11" i="34"/>
  <c r="A12" i="34"/>
  <c r="A13" i="34"/>
  <c r="A14" i="34"/>
  <c r="A15" i="34"/>
  <c r="A16" i="34"/>
  <c r="A17" i="34"/>
  <c r="A18" i="34"/>
  <c r="A19" i="34"/>
  <c r="A20" i="34"/>
  <c r="A21" i="34"/>
  <c r="A22" i="34"/>
  <c r="A23" i="34"/>
  <c r="A24" i="34"/>
  <c r="A25" i="34"/>
  <c r="A26" i="34"/>
  <c r="A27" i="34"/>
  <c r="A28" i="34"/>
  <c r="A29" i="34"/>
  <c r="A30" i="34"/>
  <c r="A31" i="34"/>
  <c r="A32" i="34"/>
  <c r="A33" i="34"/>
  <c r="A34" i="34"/>
  <c r="A35" i="34"/>
  <c r="A36" i="34"/>
  <c r="A37" i="34"/>
  <c r="A38" i="34"/>
  <c r="A39" i="34"/>
  <c r="A40" i="34"/>
  <c r="A41" i="34"/>
  <c r="A42" i="34"/>
  <c r="A43" i="34"/>
  <c r="A44" i="34"/>
  <c r="A45" i="34"/>
  <c r="A46" i="34"/>
  <c r="A47" i="34"/>
  <c r="A48" i="34"/>
  <c r="A49" i="34"/>
  <c r="A50" i="34"/>
  <c r="A51" i="34"/>
  <c r="A52" i="34"/>
  <c r="A53" i="34"/>
  <c r="A54" i="34"/>
  <c r="A55" i="34"/>
  <c r="A56" i="34"/>
  <c r="A57" i="34"/>
  <c r="A58" i="34"/>
  <c r="A59" i="34"/>
  <c r="A60" i="34"/>
  <c r="A61" i="34"/>
  <c r="A62" i="34"/>
  <c r="A63" i="34"/>
  <c r="A64" i="34"/>
  <c r="A65" i="34"/>
  <c r="A66" i="34"/>
  <c r="A67" i="34"/>
  <c r="A68" i="34"/>
  <c r="A69" i="34"/>
  <c r="A70" i="34"/>
  <c r="A71" i="34"/>
  <c r="A72" i="34"/>
  <c r="A73" i="34"/>
  <c r="A74" i="34"/>
  <c r="A75" i="34"/>
  <c r="A76" i="34"/>
  <c r="A77" i="34"/>
  <c r="A78" i="34"/>
  <c r="A79" i="34"/>
  <c r="A80" i="34"/>
  <c r="A81" i="34"/>
  <c r="A82" i="34"/>
  <c r="A83" i="34"/>
  <c r="A84" i="34"/>
  <c r="U8" i="34"/>
  <c r="V8" i="34" s="1"/>
  <c r="U9" i="34"/>
  <c r="V9" i="34" s="1"/>
  <c r="U10" i="34"/>
  <c r="V10" i="34" s="1"/>
  <c r="U11" i="34"/>
  <c r="V11" i="34" s="1"/>
  <c r="U12" i="34"/>
  <c r="V12" i="34" s="1"/>
  <c r="U13" i="34"/>
  <c r="V13" i="34" s="1"/>
  <c r="U14" i="34"/>
  <c r="V14" i="34" s="1"/>
  <c r="U15" i="34"/>
  <c r="V15" i="34" s="1"/>
  <c r="U16" i="34"/>
  <c r="V16" i="34" s="1"/>
  <c r="U17" i="34"/>
  <c r="V17" i="34" s="1"/>
  <c r="U18" i="34"/>
  <c r="V18" i="34" s="1"/>
  <c r="U19" i="34"/>
  <c r="V19" i="34" s="1"/>
  <c r="U20" i="34"/>
  <c r="V20" i="34" s="1"/>
  <c r="U21" i="34"/>
  <c r="V21" i="34" s="1"/>
  <c r="U22" i="34"/>
  <c r="V22" i="34" s="1"/>
  <c r="U23" i="34"/>
  <c r="V23" i="34" s="1"/>
  <c r="U24" i="34"/>
  <c r="V24" i="34" s="1"/>
  <c r="U25" i="34"/>
  <c r="V25" i="34" s="1"/>
  <c r="U26" i="34"/>
  <c r="V26" i="34" s="1"/>
  <c r="U27" i="34"/>
  <c r="V27" i="34" s="1"/>
  <c r="U28" i="34"/>
  <c r="V28" i="34" s="1"/>
  <c r="U29" i="34"/>
  <c r="V29" i="34" s="1"/>
  <c r="U30" i="34"/>
  <c r="V30" i="34" s="1"/>
  <c r="U31" i="34"/>
  <c r="V31" i="34" s="1"/>
  <c r="U32" i="34"/>
  <c r="V32" i="34" s="1"/>
  <c r="U33" i="34"/>
  <c r="V33" i="34" s="1"/>
  <c r="U34" i="34"/>
  <c r="V34" i="34" s="1"/>
  <c r="U35" i="34"/>
  <c r="V35" i="34" s="1"/>
  <c r="U36" i="34"/>
  <c r="V36" i="34" s="1"/>
  <c r="U37" i="34"/>
  <c r="V37" i="34" s="1"/>
  <c r="U38" i="34"/>
  <c r="V38" i="34" s="1"/>
  <c r="U39" i="34"/>
  <c r="V39" i="34" s="1"/>
  <c r="U40" i="34"/>
  <c r="V40" i="34" s="1"/>
  <c r="U41" i="34"/>
  <c r="V41" i="34" s="1"/>
  <c r="U42" i="34"/>
  <c r="V42" i="34" s="1"/>
  <c r="U43" i="34"/>
  <c r="V43" i="34" s="1"/>
  <c r="U44" i="34"/>
  <c r="V44" i="34" s="1"/>
  <c r="U45" i="34"/>
  <c r="V45" i="34" s="1"/>
  <c r="U46" i="34"/>
  <c r="V46" i="34" s="1"/>
  <c r="U47" i="34"/>
  <c r="V47" i="34" s="1"/>
  <c r="U48" i="34"/>
  <c r="V48" i="34" s="1"/>
  <c r="U49" i="34"/>
  <c r="V49" i="34" s="1"/>
  <c r="U50" i="34"/>
  <c r="V50" i="34" s="1"/>
  <c r="U51" i="34"/>
  <c r="V51" i="34" s="1"/>
  <c r="U52" i="34"/>
  <c r="V52" i="34" s="1"/>
  <c r="U53" i="34"/>
  <c r="V53" i="34" s="1"/>
  <c r="U54" i="34"/>
  <c r="V54" i="34" s="1"/>
  <c r="U55" i="34"/>
  <c r="V55" i="34" s="1"/>
  <c r="U56" i="34"/>
  <c r="V56" i="34" s="1"/>
  <c r="U57" i="34"/>
  <c r="V57" i="34" s="1"/>
  <c r="U58" i="34"/>
  <c r="V58" i="34" s="1"/>
  <c r="U59" i="34"/>
  <c r="V59" i="34" s="1"/>
  <c r="U60" i="34"/>
  <c r="V60" i="34" s="1"/>
  <c r="U61" i="34"/>
  <c r="V61" i="34" s="1"/>
  <c r="U62" i="34"/>
  <c r="V62" i="34" s="1"/>
  <c r="U63" i="34"/>
  <c r="V63" i="34" s="1"/>
  <c r="U64" i="34"/>
  <c r="V64" i="34" s="1"/>
  <c r="U65" i="34"/>
  <c r="V65" i="34" s="1"/>
  <c r="U66" i="34"/>
  <c r="V66" i="34" s="1"/>
  <c r="U67" i="34"/>
  <c r="V67" i="34" s="1"/>
  <c r="U68" i="34"/>
  <c r="V68" i="34" s="1"/>
  <c r="U69" i="34"/>
  <c r="V69" i="34" s="1"/>
  <c r="U70" i="34"/>
  <c r="V70" i="34" s="1"/>
  <c r="U71" i="34"/>
  <c r="V71" i="34" s="1"/>
  <c r="U72" i="34"/>
  <c r="V72" i="34" s="1"/>
  <c r="U73" i="34"/>
  <c r="V73" i="34" s="1"/>
  <c r="U74" i="34"/>
  <c r="V74" i="34" s="1"/>
  <c r="U75" i="34"/>
  <c r="V75" i="34" s="1"/>
  <c r="U76" i="34"/>
  <c r="V76" i="34" s="1"/>
  <c r="U77" i="34"/>
  <c r="V77" i="34" s="1"/>
  <c r="U78" i="34"/>
  <c r="V78" i="34" s="1"/>
  <c r="U79" i="34"/>
  <c r="V79" i="34" s="1"/>
  <c r="U80" i="34"/>
  <c r="V80" i="34" s="1"/>
  <c r="U81" i="34"/>
  <c r="V81" i="34" s="1"/>
  <c r="U82" i="34"/>
  <c r="V82" i="34" s="1"/>
  <c r="U83" i="34"/>
  <c r="V83" i="34" s="1"/>
  <c r="U84" i="34"/>
  <c r="V84" i="34" s="1"/>
  <c r="AB8" i="34"/>
  <c r="AB9" i="34"/>
  <c r="AB10" i="34"/>
  <c r="AB11" i="34"/>
  <c r="AB12" i="34"/>
  <c r="AB13" i="34"/>
  <c r="AB14" i="34"/>
  <c r="AB15" i="34"/>
  <c r="AB16" i="34"/>
  <c r="AB17" i="34"/>
  <c r="AB18" i="34"/>
  <c r="AB19" i="34"/>
  <c r="AB20" i="34"/>
  <c r="AB21" i="34"/>
  <c r="AB22" i="34"/>
  <c r="AB23" i="34"/>
  <c r="AB24" i="34"/>
  <c r="AB25" i="34"/>
  <c r="AB26" i="34"/>
  <c r="AB27" i="34"/>
  <c r="AB28" i="34"/>
  <c r="AB29" i="34"/>
  <c r="AB30" i="34"/>
  <c r="AB31" i="34"/>
  <c r="AB32" i="34"/>
  <c r="AB33" i="34"/>
  <c r="AB34" i="34"/>
  <c r="AB35" i="34"/>
  <c r="AB36" i="34"/>
  <c r="AB37" i="34"/>
  <c r="AB38" i="34"/>
  <c r="AB39" i="34"/>
  <c r="AB40" i="34"/>
  <c r="AB41" i="34"/>
  <c r="AB42" i="34"/>
  <c r="AB43" i="34"/>
  <c r="AB44" i="34"/>
  <c r="AB45" i="34"/>
  <c r="AB46" i="34"/>
  <c r="AB47" i="34"/>
  <c r="AB48" i="34"/>
  <c r="AB49" i="34"/>
  <c r="AB50" i="34"/>
  <c r="AB51" i="34"/>
  <c r="AB52" i="34"/>
  <c r="AB53" i="34"/>
  <c r="AB54" i="34"/>
  <c r="AB55" i="34"/>
  <c r="AB56" i="34"/>
  <c r="AB57" i="34"/>
  <c r="AB58" i="34"/>
  <c r="AB59" i="34"/>
  <c r="AB60" i="34"/>
  <c r="AB61" i="34"/>
  <c r="AB62" i="34"/>
  <c r="AB63" i="34"/>
  <c r="AB64" i="34"/>
  <c r="AB65" i="34"/>
  <c r="AB66" i="34"/>
  <c r="AB67" i="34"/>
  <c r="AB68" i="34"/>
  <c r="AB69" i="34"/>
  <c r="AB70" i="34"/>
  <c r="AB71" i="34"/>
  <c r="AB72" i="34"/>
  <c r="AB73" i="34"/>
  <c r="AB74" i="34"/>
  <c r="AB75" i="34"/>
  <c r="AB76" i="34"/>
  <c r="AB77" i="34"/>
  <c r="AB78" i="34"/>
  <c r="AB79" i="34"/>
  <c r="AB80" i="34"/>
  <c r="AB81" i="34"/>
  <c r="AB82" i="34"/>
  <c r="AB83" i="34"/>
  <c r="AB84" i="34"/>
  <c r="AC8" i="34"/>
  <c r="AC9" i="34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67" i="34"/>
  <c r="AC68" i="34"/>
  <c r="AC69" i="34"/>
  <c r="AC70" i="34"/>
  <c r="AC71" i="34"/>
  <c r="AC72" i="34"/>
  <c r="AC73" i="34"/>
  <c r="AC74" i="34"/>
  <c r="AC75" i="34"/>
  <c r="AC76" i="34"/>
  <c r="AC77" i="34"/>
  <c r="AC78" i="34"/>
  <c r="AC79" i="34"/>
  <c r="AC80" i="34"/>
  <c r="AC81" i="34"/>
  <c r="AC82" i="34"/>
  <c r="AC83" i="34"/>
  <c r="AC84" i="34"/>
  <c r="AL8" i="34"/>
  <c r="AL9" i="34"/>
  <c r="AL10" i="34"/>
  <c r="AL11" i="34"/>
  <c r="AL12" i="34"/>
  <c r="AL13" i="34"/>
  <c r="AL14" i="34"/>
  <c r="AL15" i="34"/>
  <c r="AL16" i="34"/>
  <c r="AL17" i="34"/>
  <c r="AL18" i="34"/>
  <c r="AL19" i="34"/>
  <c r="AL20" i="34"/>
  <c r="AL21" i="34"/>
  <c r="AL22" i="34"/>
  <c r="AL23" i="34"/>
  <c r="AL24" i="34"/>
  <c r="AL25" i="34"/>
  <c r="AL26" i="34"/>
  <c r="AL27" i="34"/>
  <c r="AL28" i="34"/>
  <c r="AL29" i="34"/>
  <c r="AL30" i="34"/>
  <c r="AL31" i="34"/>
  <c r="AL32" i="34"/>
  <c r="AL33" i="34"/>
  <c r="AL34" i="34"/>
  <c r="AL35" i="34"/>
  <c r="AL36" i="34"/>
  <c r="AL37" i="34"/>
  <c r="AL38" i="34"/>
  <c r="AL39" i="34"/>
  <c r="AL40" i="34"/>
  <c r="AL41" i="34"/>
  <c r="AL42" i="34"/>
  <c r="AL43" i="34"/>
  <c r="AL44" i="34"/>
  <c r="AL45" i="34"/>
  <c r="AL46" i="34"/>
  <c r="AL47" i="34"/>
  <c r="AL48" i="34"/>
  <c r="AL49" i="34"/>
  <c r="AL50" i="34"/>
  <c r="AL51" i="34"/>
  <c r="AL52" i="34"/>
  <c r="AL53" i="34"/>
  <c r="AL54" i="34"/>
  <c r="AL55" i="34"/>
  <c r="AL56" i="34"/>
  <c r="AL57" i="34"/>
  <c r="AL58" i="34"/>
  <c r="AL59" i="34"/>
  <c r="AL60" i="34"/>
  <c r="AL61" i="34"/>
  <c r="AL62" i="34"/>
  <c r="AL63" i="34"/>
  <c r="AL64" i="34"/>
  <c r="AL65" i="34"/>
  <c r="AL66" i="34"/>
  <c r="AL67" i="34"/>
  <c r="AL68" i="34"/>
  <c r="AL69" i="34"/>
  <c r="AL70" i="34"/>
  <c r="AL71" i="34"/>
  <c r="AL72" i="34"/>
  <c r="AL73" i="34"/>
  <c r="AL74" i="34"/>
  <c r="AL75" i="34"/>
  <c r="AL76" i="34"/>
  <c r="AL77" i="34"/>
  <c r="AL78" i="34"/>
  <c r="AL79" i="34"/>
  <c r="AL80" i="34"/>
  <c r="AL81" i="34"/>
  <c r="AL82" i="34"/>
  <c r="AL83" i="34"/>
  <c r="AL84" i="34"/>
  <c r="AN8" i="34"/>
  <c r="AN9" i="34"/>
  <c r="AN10" i="34"/>
  <c r="AN11" i="34"/>
  <c r="AN12" i="34"/>
  <c r="AN13" i="34"/>
  <c r="AN14" i="34"/>
  <c r="AN15" i="34"/>
  <c r="AN16" i="34"/>
  <c r="AN17" i="34"/>
  <c r="AN18" i="34"/>
  <c r="AN19" i="34"/>
  <c r="AN20" i="34"/>
  <c r="AN21" i="34"/>
  <c r="AN22" i="34"/>
  <c r="AN23" i="34"/>
  <c r="AN24" i="34"/>
  <c r="AN25" i="34"/>
  <c r="AN26" i="34"/>
  <c r="AN27" i="34"/>
  <c r="AN28" i="34"/>
  <c r="AN29" i="34"/>
  <c r="AN30" i="34"/>
  <c r="AN31" i="34"/>
  <c r="AN32" i="34"/>
  <c r="AN33" i="34"/>
  <c r="AN34" i="34"/>
  <c r="AN35" i="34"/>
  <c r="AN36" i="34"/>
  <c r="AN37" i="34"/>
  <c r="AN38" i="34"/>
  <c r="AN39" i="34"/>
  <c r="AN40" i="34"/>
  <c r="AN41" i="34"/>
  <c r="AN42" i="34"/>
  <c r="AN43" i="34"/>
  <c r="AN44" i="34"/>
  <c r="AN45" i="34"/>
  <c r="AN46" i="34"/>
  <c r="AN47" i="34"/>
  <c r="AN48" i="34"/>
  <c r="AN49" i="34"/>
  <c r="AN50" i="34"/>
  <c r="AN51" i="34"/>
  <c r="AN52" i="34"/>
  <c r="AN53" i="34"/>
  <c r="AN54" i="34"/>
  <c r="AN55" i="34"/>
  <c r="AN56" i="34"/>
  <c r="AN57" i="34"/>
  <c r="AN58" i="34"/>
  <c r="AN59" i="34"/>
  <c r="AN60" i="34"/>
  <c r="AN61" i="34"/>
  <c r="AN62" i="34"/>
  <c r="AN63" i="34"/>
  <c r="AN64" i="34"/>
  <c r="AN65" i="34"/>
  <c r="AN66" i="34"/>
  <c r="AN67" i="34"/>
  <c r="AN68" i="34"/>
  <c r="AN69" i="34"/>
  <c r="AN70" i="34"/>
  <c r="AN71" i="34"/>
  <c r="AN72" i="34"/>
  <c r="AN73" i="34"/>
  <c r="AN74" i="34"/>
  <c r="AN75" i="34"/>
  <c r="AN76" i="34"/>
  <c r="AN77" i="34"/>
  <c r="AN78" i="34"/>
  <c r="AN79" i="34"/>
  <c r="AN80" i="34"/>
  <c r="AN81" i="34"/>
  <c r="AN82" i="34"/>
  <c r="AN83" i="34"/>
  <c r="AN84" i="34"/>
  <c r="A5" i="27" l="1"/>
  <c r="U5" i="27"/>
  <c r="V5" i="27" s="1"/>
  <c r="AB5" i="27"/>
  <c r="AC5" i="27"/>
  <c r="AL5" i="27"/>
  <c r="AN5" i="27"/>
  <c r="A39" i="33" l="1"/>
  <c r="U39" i="33"/>
  <c r="V39" i="33" s="1"/>
  <c r="AB39" i="33"/>
  <c r="AC39" i="33"/>
  <c r="AL39" i="33"/>
  <c r="AN39" i="33"/>
  <c r="A38" i="33"/>
  <c r="U38" i="33"/>
  <c r="V38" i="33" s="1"/>
  <c r="AB38" i="33"/>
  <c r="AC38" i="33"/>
  <c r="AL38" i="33"/>
  <c r="AN38" i="33"/>
  <c r="A37" i="33" l="1"/>
  <c r="U37" i="33"/>
  <c r="V37" i="33" s="1"/>
  <c r="AB37" i="33"/>
  <c r="AC37" i="33"/>
  <c r="AL37" i="33"/>
  <c r="AN37" i="33"/>
  <c r="A35" i="33"/>
  <c r="A36" i="33"/>
  <c r="U35" i="33"/>
  <c r="V35" i="33" s="1"/>
  <c r="U36" i="33"/>
  <c r="V36" i="33" s="1"/>
  <c r="AB35" i="33"/>
  <c r="AB36" i="33"/>
  <c r="AC35" i="33"/>
  <c r="AC36" i="33"/>
  <c r="AL35" i="33"/>
  <c r="AL36" i="33"/>
  <c r="AN35" i="33"/>
  <c r="AN36" i="33"/>
  <c r="A34" i="33" l="1"/>
  <c r="U34" i="33"/>
  <c r="V34" i="33" s="1"/>
  <c r="AB34" i="33"/>
  <c r="AC34" i="33"/>
  <c r="AL34" i="33"/>
  <c r="AN34" i="33"/>
  <c r="A33" i="33"/>
  <c r="U33" i="33"/>
  <c r="V33" i="33" s="1"/>
  <c r="AB33" i="33"/>
  <c r="AC33" i="33"/>
  <c r="AL33" i="33"/>
  <c r="AN33" i="33"/>
  <c r="A4" i="27" l="1"/>
  <c r="U4" i="27"/>
  <c r="V4" i="27" s="1"/>
  <c r="AB4" i="27"/>
  <c r="AC4" i="27"/>
  <c r="AL4" i="27"/>
  <c r="AN4" i="27"/>
  <c r="A8" i="21"/>
  <c r="A9" i="21"/>
  <c r="AC9" i="21"/>
  <c r="U8" i="21"/>
  <c r="V8" i="21" s="1"/>
  <c r="U9" i="21"/>
  <c r="V9" i="21" s="1"/>
  <c r="AB8" i="21"/>
  <c r="AB9" i="21"/>
  <c r="AC8" i="21"/>
  <c r="AL8" i="21"/>
  <c r="AL9" i="21"/>
  <c r="AN8" i="21"/>
  <c r="AN9" i="21"/>
  <c r="A32" i="33" l="1"/>
  <c r="U32" i="33"/>
  <c r="V32" i="33" s="1"/>
  <c r="AB32" i="33"/>
  <c r="AC32" i="33"/>
  <c r="AL32" i="33"/>
  <c r="AN32" i="33"/>
  <c r="A31" i="33"/>
  <c r="U31" i="33"/>
  <c r="V31" i="33" s="1"/>
  <c r="AB31" i="33"/>
  <c r="AC31" i="33"/>
  <c r="AL31" i="33"/>
  <c r="AN31" i="33"/>
  <c r="A30" i="33"/>
  <c r="U30" i="33"/>
  <c r="V30" i="33" s="1"/>
  <c r="AB30" i="33"/>
  <c r="AC30" i="33"/>
  <c r="AL30" i="33"/>
  <c r="AN30" i="33"/>
  <c r="A29" i="33"/>
  <c r="U29" i="33"/>
  <c r="V29" i="33" s="1"/>
  <c r="AB29" i="33"/>
  <c r="AC29" i="33"/>
  <c r="AL29" i="33"/>
  <c r="AN29" i="33"/>
  <c r="A28" i="33"/>
  <c r="U28" i="33"/>
  <c r="V28" i="33" s="1"/>
  <c r="AB28" i="33"/>
  <c r="AC28" i="33"/>
  <c r="AL28" i="33"/>
  <c r="AN28" i="33"/>
  <c r="A27" i="33" l="1"/>
  <c r="U27" i="33"/>
  <c r="V27" i="33" s="1"/>
  <c r="AB27" i="33"/>
  <c r="AC27" i="33"/>
  <c r="AL27" i="33"/>
  <c r="AN27" i="33"/>
  <c r="A26" i="33" l="1"/>
  <c r="U26" i="33"/>
  <c r="V26" i="33" s="1"/>
  <c r="AB26" i="33"/>
  <c r="AC26" i="33"/>
  <c r="AL26" i="33"/>
  <c r="AN26" i="33"/>
  <c r="A7" i="34"/>
  <c r="U7" i="34"/>
  <c r="V7" i="34" s="1"/>
  <c r="AB7" i="34"/>
  <c r="AC7" i="34"/>
  <c r="AL7" i="34"/>
  <c r="AN7" i="34"/>
  <c r="A6" i="34"/>
  <c r="U6" i="34"/>
  <c r="V6" i="34" s="1"/>
  <c r="AB6" i="34"/>
  <c r="AC6" i="34"/>
  <c r="AL6" i="34"/>
  <c r="AN6" i="34"/>
  <c r="A25" i="33" l="1"/>
  <c r="U25" i="33"/>
  <c r="V25" i="33" s="1"/>
  <c r="AB25" i="33"/>
  <c r="AC25" i="33"/>
  <c r="AL25" i="33"/>
  <c r="AN25" i="33"/>
  <c r="A24" i="33" l="1"/>
  <c r="U24" i="33"/>
  <c r="V24" i="33" s="1"/>
  <c r="AB24" i="33"/>
  <c r="AC24" i="33"/>
  <c r="AL24" i="33"/>
  <c r="AN24" i="33"/>
  <c r="A23" i="33"/>
  <c r="U23" i="33"/>
  <c r="V23" i="33" s="1"/>
  <c r="AB23" i="33"/>
  <c r="AC23" i="33"/>
  <c r="AL23" i="33"/>
  <c r="AN23" i="33"/>
  <c r="A22" i="33" l="1"/>
  <c r="U22" i="33"/>
  <c r="V22" i="33" s="1"/>
  <c r="AB22" i="33"/>
  <c r="AC22" i="33"/>
  <c r="AL22" i="33"/>
  <c r="AN22" i="33"/>
  <c r="A21" i="33" l="1"/>
  <c r="U21" i="33"/>
  <c r="V21" i="33" s="1"/>
  <c r="AB21" i="33"/>
  <c r="AC21" i="33"/>
  <c r="AL21" i="33"/>
  <c r="AN21" i="33"/>
  <c r="A7" i="21" l="1"/>
  <c r="U7" i="21"/>
  <c r="V7" i="21" s="1"/>
  <c r="AB7" i="21"/>
  <c r="AC7" i="21"/>
  <c r="AL7" i="21"/>
  <c r="AN7" i="21"/>
  <c r="A20" i="33" l="1"/>
  <c r="U20" i="33"/>
  <c r="V20" i="33" s="1"/>
  <c r="AB20" i="33"/>
  <c r="AC20" i="33"/>
  <c r="AL20" i="33"/>
  <c r="AN20" i="33"/>
  <c r="A19" i="33"/>
  <c r="U19" i="33"/>
  <c r="V19" i="33" s="1"/>
  <c r="AB19" i="33"/>
  <c r="AC19" i="33"/>
  <c r="AL19" i="33"/>
  <c r="AN19" i="33"/>
  <c r="A18" i="33"/>
  <c r="U18" i="33"/>
  <c r="V18" i="33" s="1"/>
  <c r="AB18" i="33"/>
  <c r="AC18" i="33"/>
  <c r="AL18" i="33"/>
  <c r="AN18" i="33"/>
  <c r="A3" i="27"/>
  <c r="U3" i="27"/>
  <c r="V3" i="27" s="1"/>
  <c r="AB3" i="27"/>
  <c r="AC3" i="27"/>
  <c r="AL3" i="27"/>
  <c r="AN3" i="27"/>
  <c r="A4" i="34" l="1"/>
  <c r="A5" i="34"/>
  <c r="U4" i="34"/>
  <c r="V4" i="34" s="1"/>
  <c r="U5" i="34"/>
  <c r="V5" i="34" s="1"/>
  <c r="AB4" i="34"/>
  <c r="AB5" i="34"/>
  <c r="AC4" i="34"/>
  <c r="AC5" i="34"/>
  <c r="AL4" i="34"/>
  <c r="AL5" i="34"/>
  <c r="AN4" i="34"/>
  <c r="AN5" i="34"/>
  <c r="A17" i="33"/>
  <c r="U17" i="33"/>
  <c r="V17" i="33" s="1"/>
  <c r="AB17" i="33"/>
  <c r="AC17" i="33"/>
  <c r="AL17" i="33"/>
  <c r="AN17" i="33"/>
  <c r="A16" i="33" l="1"/>
  <c r="U16" i="33"/>
  <c r="V16" i="33" s="1"/>
  <c r="AB16" i="33"/>
  <c r="AC16" i="33"/>
  <c r="AL16" i="33"/>
  <c r="AN16" i="33"/>
  <c r="A15" i="33"/>
  <c r="U15" i="33"/>
  <c r="V15" i="33" s="1"/>
  <c r="AB15" i="33"/>
  <c r="AC15" i="33"/>
  <c r="AL15" i="33"/>
  <c r="AN15" i="33"/>
  <c r="A5" i="21"/>
  <c r="A6" i="21"/>
  <c r="U5" i="21"/>
  <c r="V5" i="21" s="1"/>
  <c r="U6" i="21"/>
  <c r="V6" i="21" s="1"/>
  <c r="AB5" i="21"/>
  <c r="AB6" i="21"/>
  <c r="AC5" i="21"/>
  <c r="AC6" i="21"/>
  <c r="AL5" i="21"/>
  <c r="AL6" i="21"/>
  <c r="AN5" i="21"/>
  <c r="AN6" i="21"/>
  <c r="A14" i="33"/>
  <c r="U14" i="33"/>
  <c r="V14" i="33" s="1"/>
  <c r="AB14" i="33"/>
  <c r="AC14" i="33"/>
  <c r="AL14" i="33"/>
  <c r="AN14" i="33"/>
  <c r="A13" i="33"/>
  <c r="U13" i="33"/>
  <c r="V13" i="33" s="1"/>
  <c r="AB13" i="33"/>
  <c r="AC13" i="33"/>
  <c r="AL13" i="33"/>
  <c r="AN13" i="33"/>
  <c r="A12" i="33" l="1"/>
  <c r="U12" i="33"/>
  <c r="V12" i="33" s="1"/>
  <c r="AB12" i="33"/>
  <c r="AC12" i="33"/>
  <c r="AL12" i="33"/>
  <c r="AN12" i="33"/>
  <c r="A11" i="33" l="1"/>
  <c r="U11" i="33"/>
  <c r="V11" i="33" s="1"/>
  <c r="AB11" i="33"/>
  <c r="AC11" i="33"/>
  <c r="AL11" i="33"/>
  <c r="AN11" i="33"/>
  <c r="A10" i="33"/>
  <c r="U10" i="33"/>
  <c r="V10" i="33" s="1"/>
  <c r="AB10" i="33"/>
  <c r="AC10" i="33"/>
  <c r="AL10" i="33"/>
  <c r="AN10" i="33"/>
  <c r="A9" i="33"/>
  <c r="U9" i="33"/>
  <c r="V9" i="33" s="1"/>
  <c r="AB9" i="33"/>
  <c r="AC9" i="33"/>
  <c r="AL9" i="33"/>
  <c r="AN9" i="33"/>
  <c r="A4" i="21" l="1"/>
  <c r="U4" i="21"/>
  <c r="V4" i="21" s="1"/>
  <c r="AB4" i="21"/>
  <c r="AC4" i="21"/>
  <c r="AL4" i="21"/>
  <c r="AN4" i="21"/>
  <c r="A3" i="21"/>
  <c r="U3" i="21"/>
  <c r="V3" i="21" s="1"/>
  <c r="AB3" i="21"/>
  <c r="AC3" i="21"/>
  <c r="AL3" i="21"/>
  <c r="AN3" i="21"/>
  <c r="A3" i="34" l="1"/>
  <c r="U3" i="34"/>
  <c r="V3" i="34" s="1"/>
  <c r="AB3" i="34"/>
  <c r="AC3" i="34"/>
  <c r="AL3" i="34"/>
  <c r="AN3" i="34"/>
  <c r="A2" i="34" l="1"/>
  <c r="U2" i="34"/>
  <c r="V2" i="34" s="1"/>
  <c r="AB2" i="34"/>
  <c r="AC2" i="34"/>
  <c r="AL2" i="34"/>
  <c r="AN2" i="34"/>
  <c r="A8" i="33" l="1"/>
  <c r="U8" i="33"/>
  <c r="V8" i="33" s="1"/>
  <c r="AB8" i="33"/>
  <c r="AC8" i="33"/>
  <c r="AL8" i="33"/>
  <c r="AN8" i="33"/>
  <c r="A7" i="33"/>
  <c r="U7" i="33"/>
  <c r="V7" i="33" s="1"/>
  <c r="AB7" i="33"/>
  <c r="AC7" i="33"/>
  <c r="AL7" i="33"/>
  <c r="AN7" i="33"/>
  <c r="U6" i="33" l="1"/>
  <c r="V6" i="33" s="1"/>
  <c r="A6" i="33"/>
  <c r="AB6" i="33"/>
  <c r="AC6" i="33"/>
  <c r="AL6" i="33"/>
  <c r="AN6" i="33"/>
  <c r="A4" i="33" l="1"/>
  <c r="U4" i="33"/>
  <c r="V4" i="33" s="1"/>
  <c r="AB4" i="33"/>
  <c r="AC4" i="33"/>
  <c r="AL4" i="33"/>
  <c r="AN4" i="33"/>
  <c r="A2" i="33"/>
  <c r="A5" i="33"/>
  <c r="U2" i="33"/>
  <c r="V2" i="33" s="1"/>
  <c r="U5" i="33"/>
  <c r="V5" i="33" s="1"/>
  <c r="AB2" i="33"/>
  <c r="AB5" i="33"/>
  <c r="AC2" i="33"/>
  <c r="AC5" i="33"/>
  <c r="AL2" i="33"/>
  <c r="AL5" i="33"/>
  <c r="AN2" i="33"/>
  <c r="AN5" i="33"/>
  <c r="A2" i="27"/>
  <c r="U2" i="27"/>
  <c r="V2" i="27" s="1"/>
  <c r="AB2" i="27"/>
  <c r="AC2" i="27"/>
  <c r="AL2" i="27"/>
  <c r="AN2" i="27"/>
  <c r="A2" i="21" l="1"/>
  <c r="U2" i="21"/>
  <c r="V2" i="21" s="1"/>
  <c r="AB2" i="21"/>
  <c r="AC2" i="21"/>
  <c r="AL2" i="21"/>
  <c r="AN2" i="21"/>
  <c r="A3" i="33" l="1"/>
  <c r="U3" i="33"/>
  <c r="V3" i="33" s="1"/>
  <c r="AB3" i="33"/>
  <c r="AC3" i="33"/>
  <c r="AL3" i="33"/>
  <c r="AN3" i="33"/>
</calcChain>
</file>

<file path=xl/sharedStrings.xml><?xml version="1.0" encoding="utf-8"?>
<sst xmlns="http://schemas.openxmlformats.org/spreadsheetml/2006/main" count="3566" uniqueCount="712">
  <si>
    <t>WEEK</t>
  </si>
  <si>
    <t>CLIENT</t>
  </si>
  <si>
    <t>LOADING CTR</t>
  </si>
  <si>
    <t>LOADING ZIP</t>
  </si>
  <si>
    <t>LOADING CITY</t>
  </si>
  <si>
    <t>LOADING DATE</t>
  </si>
  <si>
    <t>LOADING TIME</t>
  </si>
  <si>
    <t>DELIVERY CTR</t>
  </si>
  <si>
    <t>DELIVERY ZIP</t>
  </si>
  <si>
    <t>DELIVERY CITY</t>
  </si>
  <si>
    <t>DELIVERY DATE</t>
  </si>
  <si>
    <t>DELIVERY TIME</t>
  </si>
  <si>
    <t>BOOKING REFERENCE</t>
  </si>
  <si>
    <t>TRUCK TYPE</t>
  </si>
  <si>
    <t>LTL / FTL</t>
  </si>
  <si>
    <t>GROSS WEIGHT [KG]</t>
  </si>
  <si>
    <t>TRUCK PLATES</t>
  </si>
  <si>
    <t>CARRIER</t>
  </si>
  <si>
    <t>SALES [€]</t>
  </si>
  <si>
    <t>PURCHASE [€]</t>
  </si>
  <si>
    <t>MARGIN [€]</t>
  </si>
  <si>
    <t>MARGIN [%]</t>
  </si>
  <si>
    <t>CF</t>
  </si>
  <si>
    <t>VF</t>
  </si>
  <si>
    <t>KM</t>
  </si>
  <si>
    <t>REMARK</t>
  </si>
  <si>
    <t>PIC</t>
  </si>
  <si>
    <t>PURCHASE [€/KM]</t>
  </si>
  <si>
    <t>SALES [€/KM]</t>
  </si>
  <si>
    <t>COLLI [KS]</t>
  </si>
  <si>
    <t>LDM</t>
  </si>
  <si>
    <t>DEMURRAGE COST / CLIENT</t>
  </si>
  <si>
    <t>DEMURRAGE COST / HAULIER</t>
  </si>
  <si>
    <t>CLIENT PENALTIES</t>
  </si>
  <si>
    <t xml:space="preserve"> HAULIER PENALTIES</t>
  </si>
  <si>
    <t>NC/R</t>
  </si>
  <si>
    <t># LOADINGS</t>
  </si>
  <si>
    <t>START STATUS</t>
  </si>
  <si>
    <t># UNLOADINGS</t>
  </si>
  <si>
    <t>STOP STATUS</t>
  </si>
  <si>
    <t>TRAILER PLATES</t>
  </si>
  <si>
    <t>SK</t>
  </si>
  <si>
    <t>04</t>
  </si>
  <si>
    <t>F</t>
  </si>
  <si>
    <t>MEGA</t>
  </si>
  <si>
    <t>06STRACHAN</t>
  </si>
  <si>
    <t>95</t>
  </si>
  <si>
    <t>FTL</t>
  </si>
  <si>
    <t>SL971CC/SL991YE</t>
  </si>
  <si>
    <t>82ELASTOPTR-SK-MF</t>
  </si>
  <si>
    <t>11HONEYWELL-SVK</t>
  </si>
  <si>
    <t>PL</t>
  </si>
  <si>
    <t>58</t>
  </si>
  <si>
    <t>SWIDNICA</t>
  </si>
  <si>
    <t>08</t>
  </si>
  <si>
    <t>PRESOV</t>
  </si>
  <si>
    <t>PL-PRE</t>
  </si>
  <si>
    <t>STANDARD</t>
  </si>
  <si>
    <t>36ANTOM-SK</t>
  </si>
  <si>
    <t>VAN</t>
  </si>
  <si>
    <t>SOLO</t>
  </si>
  <si>
    <t>RZ0652X/RBR689AA</t>
  </si>
  <si>
    <t>22TENNECO-SVK</t>
  </si>
  <si>
    <t>99</t>
  </si>
  <si>
    <t>NITRA</t>
  </si>
  <si>
    <t>UK</t>
  </si>
  <si>
    <t>NP</t>
  </si>
  <si>
    <t>TREDEGAR</t>
  </si>
  <si>
    <t>ST</t>
  </si>
  <si>
    <t>81CROWNBEVCAN</t>
  </si>
  <si>
    <t>Kechnec</t>
  </si>
  <si>
    <t>68</t>
  </si>
  <si>
    <t>Biesheim</t>
  </si>
  <si>
    <t>07BUSINESSPARTNER</t>
  </si>
  <si>
    <t>SO199BE/SO403YC</t>
  </si>
  <si>
    <t>SO116BC/SO276YC</t>
  </si>
  <si>
    <t>MK</t>
  </si>
  <si>
    <t>B9</t>
  </si>
  <si>
    <t>REDDITCH</t>
  </si>
  <si>
    <t>91</t>
  </si>
  <si>
    <t>STARA TURA</t>
  </si>
  <si>
    <t>LTL</t>
  </si>
  <si>
    <t>NR207HU/NR922YU</t>
  </si>
  <si>
    <t>94ZOBORTRANS-SK</t>
  </si>
  <si>
    <t>LS</t>
  </si>
  <si>
    <t>LEEDS</t>
  </si>
  <si>
    <t>KOCOVCE</t>
  </si>
  <si>
    <t>NR793KZ</t>
  </si>
  <si>
    <t>B71</t>
  </si>
  <si>
    <t>Bromwich</t>
  </si>
  <si>
    <t>95BOURBONFABI435E</t>
  </si>
  <si>
    <t>CAB</t>
  </si>
  <si>
    <t>NE3</t>
  </si>
  <si>
    <t>WASHINGTON</t>
  </si>
  <si>
    <t>GEFCO COVENTRY</t>
  </si>
  <si>
    <t>WR</t>
  </si>
  <si>
    <t>DROITWICH</t>
  </si>
  <si>
    <t>TRNAVA</t>
  </si>
  <si>
    <t>NR089LY/NR672YS</t>
  </si>
  <si>
    <t>NR384LP</t>
  </si>
  <si>
    <t>NR091IA/NR885YP</t>
  </si>
  <si>
    <t>NR779LS/NR309YP</t>
  </si>
  <si>
    <t>BB</t>
  </si>
  <si>
    <t>BLACKBURN</t>
  </si>
  <si>
    <t>NR091KT/NR533YT</t>
  </si>
  <si>
    <t>NR623ID/NR806YV</t>
  </si>
  <si>
    <t>LL</t>
  </si>
  <si>
    <t>S73</t>
  </si>
  <si>
    <t>Barnsley</t>
  </si>
  <si>
    <t>NR811KF/NR978YR</t>
  </si>
  <si>
    <t>NR849II/NR808YO</t>
  </si>
  <si>
    <t>PD</t>
  </si>
  <si>
    <t>SG</t>
  </si>
  <si>
    <t>Hertfordshire</t>
  </si>
  <si>
    <t>NR668MK/NR600YO</t>
  </si>
  <si>
    <t>NR733LF</t>
  </si>
  <si>
    <t>D01HONEYWELL-SK</t>
  </si>
  <si>
    <t>HP</t>
  </si>
  <si>
    <t>Haddenham</t>
  </si>
  <si>
    <t>CV</t>
  </si>
  <si>
    <t>Rugby</t>
  </si>
  <si>
    <t>Wrexham</t>
  </si>
  <si>
    <t>D01HONEYWELL-SK/11HONEYWELL-SK</t>
  </si>
  <si>
    <t>NN</t>
  </si>
  <si>
    <t>C1</t>
  </si>
  <si>
    <t>Corby</t>
  </si>
  <si>
    <t>PO938HR/PO634YM</t>
  </si>
  <si>
    <t>08VASPI-SK</t>
  </si>
  <si>
    <t>PO034IB/PO340YM</t>
  </si>
  <si>
    <t>Kocovce</t>
  </si>
  <si>
    <t>RO</t>
  </si>
  <si>
    <t>96</t>
  </si>
  <si>
    <t>Bucuresti</t>
  </si>
  <si>
    <t>07MILANKOCIS</t>
  </si>
  <si>
    <t>MI437FK/MI291YI</t>
  </si>
  <si>
    <t>MI266EH/MI998YG</t>
  </si>
  <si>
    <t>NR054LK/NR586YS</t>
  </si>
  <si>
    <t>NR382MK/NR846YU</t>
  </si>
  <si>
    <t>BBTVCF</t>
  </si>
  <si>
    <t>POBJ 1774620697</t>
  </si>
  <si>
    <t>POBJ 1637950314</t>
  </si>
  <si>
    <t>T9212071081</t>
  </si>
  <si>
    <t>T9212071082</t>
  </si>
  <si>
    <t>T9212071083</t>
  </si>
  <si>
    <t>T9212071088</t>
  </si>
  <si>
    <t>SROT399/694175</t>
  </si>
  <si>
    <t>T9212071126</t>
  </si>
  <si>
    <t>T9212071209</t>
  </si>
  <si>
    <t>obj. 4420018333</t>
  </si>
  <si>
    <t>POBJ 472263242</t>
  </si>
  <si>
    <t>SROT400/694337</t>
  </si>
  <si>
    <t>T9212071271</t>
  </si>
  <si>
    <t>T9212071182</t>
  </si>
  <si>
    <t>T9212071274</t>
  </si>
  <si>
    <t>T9212071277</t>
  </si>
  <si>
    <t>549644_001</t>
  </si>
  <si>
    <t>T9212071282</t>
  </si>
  <si>
    <t>MI793EY/MI518YH</t>
  </si>
  <si>
    <t>T9212071303</t>
  </si>
  <si>
    <t>POBJ 1637990024</t>
  </si>
  <si>
    <t>POBJ 1637990022</t>
  </si>
  <si>
    <t>T9212071316</t>
  </si>
  <si>
    <t>T9212071327</t>
  </si>
  <si>
    <t>T9212071341</t>
  </si>
  <si>
    <t>T9212071342</t>
  </si>
  <si>
    <t>POBJ 1774620700-W3MH1140</t>
  </si>
  <si>
    <t>T9212071343</t>
  </si>
  <si>
    <t>POBJ 1774620707</t>
  </si>
  <si>
    <t>pobj 08012024</t>
  </si>
  <si>
    <t>NR518DF</t>
  </si>
  <si>
    <t>T9212071356</t>
  </si>
  <si>
    <t>T9212071364</t>
  </si>
  <si>
    <t xml:space="preserve"> pobj 1774640306</t>
  </si>
  <si>
    <t>T9212071406</t>
  </si>
  <si>
    <t>POBJ 472263253</t>
  </si>
  <si>
    <t>549644_002</t>
  </si>
  <si>
    <t>BT807FE/BL557YR</t>
  </si>
  <si>
    <t>SROT401/695106</t>
  </si>
  <si>
    <t>SROT402/695107</t>
  </si>
  <si>
    <t>MI910EF/MI925YG</t>
  </si>
  <si>
    <t>T9212071429</t>
  </si>
  <si>
    <t>T9212071430</t>
  </si>
  <si>
    <t>T9212071442</t>
  </si>
  <si>
    <t>T9212071443</t>
  </si>
  <si>
    <t>T9212071445</t>
  </si>
  <si>
    <t>T9212071446</t>
  </si>
  <si>
    <t>T9212071447</t>
  </si>
  <si>
    <t>T9212071392</t>
  </si>
  <si>
    <t>POBJ 1774620710</t>
  </si>
  <si>
    <t>T9212071453</t>
  </si>
  <si>
    <t>T9212071456</t>
  </si>
  <si>
    <t>POBJ 1637950323</t>
  </si>
  <si>
    <t>T9212071460</t>
  </si>
  <si>
    <t>T9212071461</t>
  </si>
  <si>
    <t>POBJ 1774620715-W3MH0835</t>
  </si>
  <si>
    <t>T9212071492</t>
  </si>
  <si>
    <t>POBJ 1774620713-W3MH1158</t>
  </si>
  <si>
    <t>T9212071549</t>
  </si>
  <si>
    <t>T9212071556</t>
  </si>
  <si>
    <t>SROT403/695578</t>
  </si>
  <si>
    <t>POBJ 472263259</t>
  </si>
  <si>
    <t>549644_005</t>
  </si>
  <si>
    <t>POBJ 1637950329</t>
  </si>
  <si>
    <t>NR321IV/NR718YS</t>
  </si>
  <si>
    <t>549644_006</t>
  </si>
  <si>
    <t>T9212071608</t>
  </si>
  <si>
    <t>T9212071611</t>
  </si>
  <si>
    <t>T9212071613</t>
  </si>
  <si>
    <t>T9212071614</t>
  </si>
  <si>
    <t>T9212071615</t>
  </si>
  <si>
    <t>T9212071617</t>
  </si>
  <si>
    <t>T9212071618</t>
  </si>
  <si>
    <t>T9212071651</t>
  </si>
  <si>
    <t>pobj. 177469305</t>
  </si>
  <si>
    <t>pobj. 177469306</t>
  </si>
  <si>
    <t>Loughborough</t>
  </si>
  <si>
    <t>LE</t>
  </si>
  <si>
    <t>549644_007</t>
  </si>
  <si>
    <t>POBJ 1774620723-W3MH0849</t>
  </si>
  <si>
    <t>T9212071673</t>
  </si>
  <si>
    <t>T9212071676</t>
  </si>
  <si>
    <t>T9212071680</t>
  </si>
  <si>
    <t>T9212071688</t>
  </si>
  <si>
    <t>POBJ 1774620724-W3MH1321</t>
  </si>
  <si>
    <t>T9212071577</t>
  </si>
  <si>
    <t>T9212071720</t>
  </si>
  <si>
    <t>MI305EM/MI087YH</t>
  </si>
  <si>
    <t>T9212071777</t>
  </si>
  <si>
    <t>AA636AP/PO546YJ</t>
  </si>
  <si>
    <t>08AUTOTRANSPORT</t>
  </si>
  <si>
    <t>T9212071784</t>
  </si>
  <si>
    <t>SROT404</t>
  </si>
  <si>
    <t>04CROWNCOMMERCIAL</t>
  </si>
  <si>
    <t>Staniatki</t>
  </si>
  <si>
    <t>JUMBO</t>
  </si>
  <si>
    <t>RDE64798/RDE3850P</t>
  </si>
  <si>
    <t>39UTGRZESIAKOWSKI</t>
  </si>
  <si>
    <t>T9212071200</t>
  </si>
  <si>
    <t>RDE68177/RDE4330P</t>
  </si>
  <si>
    <t>T9212071201</t>
  </si>
  <si>
    <t>RDE68881/RDE4334P</t>
  </si>
  <si>
    <t>T9212071203</t>
  </si>
  <si>
    <t>Prešov</t>
  </si>
  <si>
    <t>x</t>
  </si>
  <si>
    <t>RDE72549/RDE5075P</t>
  </si>
  <si>
    <t>9215170445/9215170446</t>
  </si>
  <si>
    <t>T9212071202</t>
  </si>
  <si>
    <t>DSWNJ42/RDE4387P</t>
  </si>
  <si>
    <t>T9212071204</t>
  </si>
  <si>
    <t>DSWMK71/DSW641AC</t>
  </si>
  <si>
    <t>T9212071205</t>
  </si>
  <si>
    <t>RDE63734/RDE3976P</t>
  </si>
  <si>
    <t>T9212071207</t>
  </si>
  <si>
    <t>DSWLW65/RDE3207P</t>
  </si>
  <si>
    <t>T9212071208</t>
  </si>
  <si>
    <t>DSWNJ43/RDE4388P</t>
  </si>
  <si>
    <t>T9212071243</t>
  </si>
  <si>
    <t>T9212071245</t>
  </si>
  <si>
    <t>RDE66008/RDE3900P</t>
  </si>
  <si>
    <t>T9212071246</t>
  </si>
  <si>
    <t>RST34164/TKA72UE</t>
  </si>
  <si>
    <t>28FRUTIKOL-SK</t>
  </si>
  <si>
    <t>T9212071191</t>
  </si>
  <si>
    <t>RZ959EE/RMI83W4</t>
  </si>
  <si>
    <t>39WIECZERZAK</t>
  </si>
  <si>
    <t>T9212071247</t>
  </si>
  <si>
    <t>RDE79913/RDE5835P</t>
  </si>
  <si>
    <t>T9212071283</t>
  </si>
  <si>
    <t>vikendovy priplatok 94,59€</t>
  </si>
  <si>
    <t>RDE80456/RDE5839P</t>
  </si>
  <si>
    <t>T9212071288</t>
  </si>
  <si>
    <t>RDE74130/RDE5022P</t>
  </si>
  <si>
    <t>T9212071284</t>
  </si>
  <si>
    <t>RZ527ET/RZ354EP</t>
  </si>
  <si>
    <t>T9212071287</t>
  </si>
  <si>
    <t>RMI85353/RMI86L1</t>
  </si>
  <si>
    <t>T9212071285</t>
  </si>
  <si>
    <t>RZ687ES/RZ290EP</t>
  </si>
  <si>
    <t>T9212071286</t>
  </si>
  <si>
    <t>9215170566/9215170567</t>
  </si>
  <si>
    <t>T9212071322</t>
  </si>
  <si>
    <t>neviezol obaly</t>
  </si>
  <si>
    <t>T9212071321</t>
  </si>
  <si>
    <t>RZ399ET/RZ352EP</t>
  </si>
  <si>
    <t>T9212071323</t>
  </si>
  <si>
    <t>KSUHE36/KSU2PR1</t>
  </si>
  <si>
    <t>T9212071324</t>
  </si>
  <si>
    <t>RZ226ES/RZ207EP</t>
  </si>
  <si>
    <t>T9212071325</t>
  </si>
  <si>
    <t>RZ530AM/RZ9551P</t>
  </si>
  <si>
    <t>T9212071326</t>
  </si>
  <si>
    <t>RZ835EU/RMI03W8</t>
  </si>
  <si>
    <t>T9212071416</t>
  </si>
  <si>
    <t>T9212071506</t>
  </si>
  <si>
    <t>T9212071505</t>
  </si>
  <si>
    <t>RDE78974/RDE5650P</t>
  </si>
  <si>
    <t>T9212071479</t>
  </si>
  <si>
    <t>DSWLW66/RDE3206P</t>
  </si>
  <si>
    <t>9215170752/9215170753</t>
  </si>
  <si>
    <t>T9212071481</t>
  </si>
  <si>
    <t>RDE79358/RDE5853P</t>
  </si>
  <si>
    <t>T9212071503</t>
  </si>
  <si>
    <t>T9212071504</t>
  </si>
  <si>
    <t>T9212071508</t>
  </si>
  <si>
    <t>T9212071480</t>
  </si>
  <si>
    <t>RZ958CU/RZ110CP</t>
  </si>
  <si>
    <t>37KOMA-SK</t>
  </si>
  <si>
    <t>T9212071704</t>
  </si>
  <si>
    <t>RZ809CU/RZ126CP</t>
  </si>
  <si>
    <t>9215171137/9215171138</t>
  </si>
  <si>
    <t>T9212071811</t>
  </si>
  <si>
    <t>RMI1549A/RDE4481P</t>
  </si>
  <si>
    <t>T9212071482</t>
  </si>
  <si>
    <t>RZ247AT/RZ9707P</t>
  </si>
  <si>
    <t>T9212071705</t>
  </si>
  <si>
    <t>WGM0142K/WGM4983R</t>
  </si>
  <si>
    <t>9215171140/9215171141</t>
  </si>
  <si>
    <t>T9212071813</t>
  </si>
  <si>
    <t>37</t>
  </si>
  <si>
    <t>Stalowa Wola</t>
  </si>
  <si>
    <t>T9212071703</t>
  </si>
  <si>
    <t>RZ960CU/RZ113CP</t>
  </si>
  <si>
    <t>T9212071702</t>
  </si>
  <si>
    <t>PNT43801/RMI9R15</t>
  </si>
  <si>
    <t>T9212071699</t>
  </si>
  <si>
    <t>P1TGL60/RMI88G4</t>
  </si>
  <si>
    <t>T9212071700</t>
  </si>
  <si>
    <t>T9212071701</t>
  </si>
  <si>
    <t>RDE70223/RDE4661P</t>
  </si>
  <si>
    <t>35OMEGA-SK</t>
  </si>
  <si>
    <t>T9212071432</t>
  </si>
  <si>
    <t>WGM0144K/WGM4982R</t>
  </si>
  <si>
    <t>T9212071689</t>
  </si>
  <si>
    <t>T9212071694</t>
  </si>
  <si>
    <t>RZ2686U/RZ6605P</t>
  </si>
  <si>
    <t>T9212071691</t>
  </si>
  <si>
    <t>T9212071695</t>
  </si>
  <si>
    <t>RLE43939/RLE67MG</t>
  </si>
  <si>
    <t>T9212071692</t>
  </si>
  <si>
    <t>RZ433CR/RZ839AP</t>
  </si>
  <si>
    <t>T9212071693</t>
  </si>
  <si>
    <t>vikendovy priplatok 61,49€</t>
  </si>
  <si>
    <t>T9212071696</t>
  </si>
  <si>
    <t>T9212071697</t>
  </si>
  <si>
    <t>T9212071818</t>
  </si>
  <si>
    <t>T9212071819</t>
  </si>
  <si>
    <t>T9212071820</t>
  </si>
  <si>
    <t>KSU7LC4/KSU17W4</t>
  </si>
  <si>
    <t>T9212071821</t>
  </si>
  <si>
    <t xml:space="preserve"> RDE64798/RDE3850P</t>
  </si>
  <si>
    <t>39CWIEKAGRZEGORZ</t>
  </si>
  <si>
    <t>41VEMTRANS-SK</t>
  </si>
  <si>
    <t>storno</t>
  </si>
  <si>
    <t>xxx</t>
  </si>
  <si>
    <t>storno Elster</t>
  </si>
  <si>
    <t>NR432LK/NR573YS</t>
  </si>
  <si>
    <t>km: UK 260 km + EU 1474 km</t>
  </si>
  <si>
    <t>RBR17878/RBR333AA</t>
  </si>
  <si>
    <t>T9212071830</t>
  </si>
  <si>
    <t>POBJ 1637950332</t>
  </si>
  <si>
    <t>T9212071842</t>
  </si>
  <si>
    <t>9215171172/9215171174</t>
  </si>
  <si>
    <t>POBJ472263265</t>
  </si>
  <si>
    <t>meskanie sposobene poruchovu tahaca</t>
  </si>
  <si>
    <t>DE</t>
  </si>
  <si>
    <t>54</t>
  </si>
  <si>
    <t>Neuss</t>
  </si>
  <si>
    <t>Dzierzoniow</t>
  </si>
  <si>
    <t>PRE-PL</t>
  </si>
  <si>
    <t>07ANGELSTRANS-SK</t>
  </si>
  <si>
    <t>TV830EB</t>
  </si>
  <si>
    <t>NR811KF/NR913YV</t>
  </si>
  <si>
    <t>NR706KK/NR414YS</t>
  </si>
  <si>
    <t>11HONEYWELL-SK</t>
  </si>
  <si>
    <t>549644_012</t>
  </si>
  <si>
    <t>SROT405/701701123019</t>
  </si>
  <si>
    <t>SROT406/701701123020</t>
  </si>
  <si>
    <t>SROT407/701701123021</t>
  </si>
  <si>
    <t>T9212071869</t>
  </si>
  <si>
    <t>T9212071870</t>
  </si>
  <si>
    <t>T9212071876</t>
  </si>
  <si>
    <t>T9212071878</t>
  </si>
  <si>
    <t>MI833EA/MI580YG</t>
  </si>
  <si>
    <t>T9212071882</t>
  </si>
  <si>
    <t>T9212071824</t>
  </si>
  <si>
    <t>T9212071886</t>
  </si>
  <si>
    <t>SROT408/701701123022</t>
  </si>
  <si>
    <t>549644_013</t>
  </si>
  <si>
    <t>POBJ 1774620734-W3MH1408</t>
  </si>
  <si>
    <t>RZ240AT/RZ9708P</t>
  </si>
  <si>
    <t>PO680HL/PO373YK</t>
  </si>
  <si>
    <t>PO758GB/PO345YK</t>
  </si>
  <si>
    <t>PO097IH/PO120YO</t>
  </si>
  <si>
    <t>PO222HL/PO285YN</t>
  </si>
  <si>
    <t>Coventry</t>
  </si>
  <si>
    <t>RZ432CF/RMI29P8</t>
  </si>
  <si>
    <t>NR382MK/NR496YO</t>
  </si>
  <si>
    <t>NR321IV/NR626YV</t>
  </si>
  <si>
    <t>T9212071919</t>
  </si>
  <si>
    <t>T9212071920</t>
  </si>
  <si>
    <t>T9212071921</t>
  </si>
  <si>
    <t>T9212071923</t>
  </si>
  <si>
    <t>POBJ 163510309-BG6398</t>
  </si>
  <si>
    <t>POBJ 163510310-BG6398a</t>
  </si>
  <si>
    <t>T9212071924</t>
  </si>
  <si>
    <t>T9212071925</t>
  </si>
  <si>
    <t>T9212071926</t>
  </si>
  <si>
    <t>T9212071927</t>
  </si>
  <si>
    <t>vikendovy priplatok 61,48€</t>
  </si>
  <si>
    <t>T9212071929</t>
  </si>
  <si>
    <t>T9212071930</t>
  </si>
  <si>
    <t>obaly nalozil 25/01 o 20:00 - RZ958CU/RZ110CP (12t)</t>
  </si>
  <si>
    <t>9215171271/9215171274</t>
  </si>
  <si>
    <t>T9212071931/T9212071933</t>
  </si>
  <si>
    <t>vikendovy priplatok 58,33€</t>
  </si>
  <si>
    <t>T9212071935</t>
  </si>
  <si>
    <t>T9212071936</t>
  </si>
  <si>
    <t>T9212071938</t>
  </si>
  <si>
    <t>T9212071940</t>
  </si>
  <si>
    <t>T9212071941</t>
  </si>
  <si>
    <t>T9212071945</t>
  </si>
  <si>
    <t>RZ8346V/RMI66W1</t>
  </si>
  <si>
    <t>BH67VEM/BH57VEM</t>
  </si>
  <si>
    <t>POBJ 1637990029</t>
  </si>
  <si>
    <t>NR916IV/NR670YS</t>
  </si>
  <si>
    <t>MI279FG/MI991YH</t>
  </si>
  <si>
    <t>T9212071970</t>
  </si>
  <si>
    <t>123049</t>
  </si>
  <si>
    <t>123050</t>
  </si>
  <si>
    <t>123051</t>
  </si>
  <si>
    <t>123052</t>
  </si>
  <si>
    <t>123053</t>
  </si>
  <si>
    <t>123054</t>
  </si>
  <si>
    <t>123055</t>
  </si>
  <si>
    <t>123056</t>
  </si>
  <si>
    <t>123057</t>
  </si>
  <si>
    <t>123058</t>
  </si>
  <si>
    <t>123059</t>
  </si>
  <si>
    <t>123060</t>
  </si>
  <si>
    <t>123061</t>
  </si>
  <si>
    <t>123062</t>
  </si>
  <si>
    <t>123063</t>
  </si>
  <si>
    <t>123064</t>
  </si>
  <si>
    <t>123065</t>
  </si>
  <si>
    <t>123066</t>
  </si>
  <si>
    <t>123067</t>
  </si>
  <si>
    <t>123068</t>
  </si>
  <si>
    <t>123069</t>
  </si>
  <si>
    <t>123070</t>
  </si>
  <si>
    <t>123071</t>
  </si>
  <si>
    <t>123072</t>
  </si>
  <si>
    <t>123073</t>
  </si>
  <si>
    <t>123074</t>
  </si>
  <si>
    <t>123075</t>
  </si>
  <si>
    <t>123077</t>
  </si>
  <si>
    <t>123076</t>
  </si>
  <si>
    <t>123078</t>
  </si>
  <si>
    <t>123079</t>
  </si>
  <si>
    <t>123080</t>
  </si>
  <si>
    <t>123081</t>
  </si>
  <si>
    <t>123082</t>
  </si>
  <si>
    <t>123083</t>
  </si>
  <si>
    <t>123084</t>
  </si>
  <si>
    <t>123085</t>
  </si>
  <si>
    <t>123086</t>
  </si>
  <si>
    <t>123087</t>
  </si>
  <si>
    <t>123090</t>
  </si>
  <si>
    <t>123091</t>
  </si>
  <si>
    <t>123092</t>
  </si>
  <si>
    <t>123093</t>
  </si>
  <si>
    <t>123094</t>
  </si>
  <si>
    <t>123095</t>
  </si>
  <si>
    <t>123096</t>
  </si>
  <si>
    <t>123097</t>
  </si>
  <si>
    <t>123098</t>
  </si>
  <si>
    <t>123099</t>
  </si>
  <si>
    <t>123100</t>
  </si>
  <si>
    <t>123101</t>
  </si>
  <si>
    <t>123102</t>
  </si>
  <si>
    <t>549644_014</t>
  </si>
  <si>
    <t>Staffordshire</t>
  </si>
  <si>
    <t>WS</t>
  </si>
  <si>
    <t>RDE68177/RDE4334P</t>
  </si>
  <si>
    <t>T9212071980</t>
  </si>
  <si>
    <t>T9212071982</t>
  </si>
  <si>
    <t>T9212071984</t>
  </si>
  <si>
    <t>T9212071986</t>
  </si>
  <si>
    <t>90</t>
  </si>
  <si>
    <t>Zavar</t>
  </si>
  <si>
    <t>Kosice</t>
  </si>
  <si>
    <t>Regale  ex Fau /Kosice</t>
  </si>
  <si>
    <t>08KOPEXSERVICES</t>
  </si>
  <si>
    <t>PO744FZ/PO608YK</t>
  </si>
  <si>
    <t>SO517BH/SO133YC</t>
  </si>
  <si>
    <t>BT695DX/BL557YR</t>
  </si>
  <si>
    <t>T9212072004</t>
  </si>
  <si>
    <t>T9212072006</t>
  </si>
  <si>
    <t>T9212072007</t>
  </si>
  <si>
    <t>T9212072008</t>
  </si>
  <si>
    <t>Radzymin</t>
  </si>
  <si>
    <t>05</t>
  </si>
  <si>
    <t>122919</t>
  </si>
  <si>
    <t>CEKK751/CELR915</t>
  </si>
  <si>
    <t>T9212072018</t>
  </si>
  <si>
    <t>32TURTRANS-SK</t>
  </si>
  <si>
    <t>T9212072023</t>
  </si>
  <si>
    <t>BBTXVJ</t>
  </si>
  <si>
    <t>RZ6912W/RLE43NL</t>
  </si>
  <si>
    <t>RDE72847/RDE5136P</t>
  </si>
  <si>
    <t>RDE75603/RDE5312P</t>
  </si>
  <si>
    <t>NR293MI/NR745YU</t>
  </si>
  <si>
    <t>95KMJTRADE-SK</t>
  </si>
  <si>
    <t>T9212072070</t>
  </si>
  <si>
    <t>KSU5SG1/KSU97W7</t>
  </si>
  <si>
    <t>RZ4651U/RZ6739P</t>
  </si>
  <si>
    <t>RZ6963W/RLE37NS</t>
  </si>
  <si>
    <t>SROT405/697278</t>
  </si>
  <si>
    <t>T9212072072</t>
  </si>
  <si>
    <t>41LAZAU-SK</t>
  </si>
  <si>
    <t>36</t>
  </si>
  <si>
    <t>Sheffield</t>
  </si>
  <si>
    <t>pobj 1774640332</t>
  </si>
  <si>
    <t>POBJ 472263271</t>
  </si>
  <si>
    <t>T9212072091</t>
  </si>
  <si>
    <t>SROT406/697529</t>
  </si>
  <si>
    <t>122938</t>
  </si>
  <si>
    <t>T9212072101</t>
  </si>
  <si>
    <t>T9212072102</t>
  </si>
  <si>
    <t>T9212072104</t>
  </si>
  <si>
    <t>9215171454/9215171455</t>
  </si>
  <si>
    <t>T9212072108</t>
  </si>
  <si>
    <t>T9212072109</t>
  </si>
  <si>
    <t>HC653CD/SL997YD</t>
  </si>
  <si>
    <t>C3</t>
  </si>
  <si>
    <t>NZ923IL</t>
  </si>
  <si>
    <t>RZ435CR/RZ838AP</t>
  </si>
  <si>
    <t>RZ526ET/RZ355EP</t>
  </si>
  <si>
    <t>vikendovy priplatok 60,92</t>
  </si>
  <si>
    <t>vikendovy priplatok 93,72</t>
  </si>
  <si>
    <t>T9212072122</t>
  </si>
  <si>
    <t>123089</t>
  </si>
  <si>
    <t>123088</t>
  </si>
  <si>
    <t>T9212072123</t>
  </si>
  <si>
    <t>KN6167G/RMI23X1</t>
  </si>
  <si>
    <t>WGM0061C/WGM1138P</t>
  </si>
  <si>
    <t>RMI88457/RMI09W1</t>
  </si>
  <si>
    <t>RZ730ER/RZ213EP</t>
  </si>
  <si>
    <t>T9212072050</t>
  </si>
  <si>
    <t>POBJ 1637950336</t>
  </si>
  <si>
    <t>549644_017</t>
  </si>
  <si>
    <t>BT807FE/BL607YP</t>
  </si>
  <si>
    <t>549644_016</t>
  </si>
  <si>
    <t>T9212072140</t>
  </si>
  <si>
    <t>T9212072141</t>
  </si>
  <si>
    <t>T9212072142</t>
  </si>
  <si>
    <t>T9212072143</t>
  </si>
  <si>
    <t>T9212072144</t>
  </si>
  <si>
    <t>T9212072145</t>
  </si>
  <si>
    <t>T9212072146</t>
  </si>
  <si>
    <t>9215171491/9215171492</t>
  </si>
  <si>
    <t>T9212072147</t>
  </si>
  <si>
    <t>T9212072148</t>
  </si>
  <si>
    <t>T9212072150</t>
  </si>
  <si>
    <t>SK061RF/SLU9SX7</t>
  </si>
  <si>
    <t>RZ249AT/RZ9709P</t>
  </si>
  <si>
    <t>SROT407/697822</t>
  </si>
  <si>
    <t>42BBTRANS-SK</t>
  </si>
  <si>
    <t>T9212072159</t>
  </si>
  <si>
    <t>34GALKATRANS-SK</t>
  </si>
  <si>
    <t>T9212072166</t>
  </si>
  <si>
    <t>RDE74140/RDE5110P</t>
  </si>
  <si>
    <t>obaly nalozil 02/02 o 06:00 RZ687ES/RZ290EP (12t)</t>
  </si>
  <si>
    <t>T9212072180</t>
  </si>
  <si>
    <t>T9212072181</t>
  </si>
  <si>
    <t>T9212072184</t>
  </si>
  <si>
    <t>T9212072189</t>
  </si>
  <si>
    <t>T9212072190</t>
  </si>
  <si>
    <t>T9212072192</t>
  </si>
  <si>
    <t>T9212072194</t>
  </si>
  <si>
    <t>T9212072196</t>
  </si>
  <si>
    <t>T9212072197</t>
  </si>
  <si>
    <t>T9212072199</t>
  </si>
  <si>
    <t>T9212072201</t>
  </si>
  <si>
    <t>T9212072204</t>
  </si>
  <si>
    <t>T9212072205</t>
  </si>
  <si>
    <t>T9212072206</t>
  </si>
  <si>
    <t>T9212072207</t>
  </si>
  <si>
    <t>T9212072208</t>
  </si>
  <si>
    <t>T9212072209</t>
  </si>
  <si>
    <t>T9212072210</t>
  </si>
  <si>
    <t>9215171549/9215171557</t>
  </si>
  <si>
    <t>T9212072203/T9212072211</t>
  </si>
  <si>
    <t>obaly nalozil 26/01 - 8t</t>
  </si>
  <si>
    <t>9215171347/9215171558</t>
  </si>
  <si>
    <t>T9212072003/T9212072212</t>
  </si>
  <si>
    <t>POBJ 1774620743-W3MH1342</t>
  </si>
  <si>
    <t>Keighley</t>
  </si>
  <si>
    <t>BD</t>
  </si>
  <si>
    <t>POBJ 472263273</t>
  </si>
  <si>
    <t>T9212072221</t>
  </si>
  <si>
    <t>POBJ  1774620746</t>
  </si>
  <si>
    <t>T9212072223</t>
  </si>
  <si>
    <t>POBJ 1637950338</t>
  </si>
  <si>
    <t>T9212072225</t>
  </si>
  <si>
    <t>T9212072227</t>
  </si>
  <si>
    <t>SO525BH/SO021YC</t>
  </si>
  <si>
    <t>SROT408/698052</t>
  </si>
  <si>
    <t>T9212072244</t>
  </si>
  <si>
    <t>T9212072245</t>
  </si>
  <si>
    <t>T9212072246</t>
  </si>
  <si>
    <t>T9212072247</t>
  </si>
  <si>
    <t>T9212072248</t>
  </si>
  <si>
    <t>SL131CE/SL905YE</t>
  </si>
  <si>
    <t>T9212072262</t>
  </si>
  <si>
    <t>DSWLW65/RDE3206P </t>
  </si>
  <si>
    <t>RDE79913/RDE5835P </t>
  </si>
  <si>
    <t>RDE74130/RDE5022P </t>
  </si>
  <si>
    <t>39MARTRANS-SK</t>
  </si>
  <si>
    <t>T9212072274</t>
  </si>
  <si>
    <t>T9212072275</t>
  </si>
  <si>
    <t>T9212072276</t>
  </si>
  <si>
    <t>T9212072278</t>
  </si>
  <si>
    <t>SROT409/698196</t>
  </si>
  <si>
    <t>T9212072287</t>
  </si>
  <si>
    <t>RZ434CR/RZ837AP</t>
  </si>
  <si>
    <t>AV</t>
  </si>
  <si>
    <t>T9212072299</t>
  </si>
  <si>
    <t>549644_025</t>
  </si>
  <si>
    <t>T9212072302</t>
  </si>
  <si>
    <t>T9212072303</t>
  </si>
  <si>
    <t>T9212072304</t>
  </si>
  <si>
    <t>T9212072306</t>
  </si>
  <si>
    <t>T9212072307</t>
  </si>
  <si>
    <t>T9212072308</t>
  </si>
  <si>
    <t>POBJ 472263276</t>
  </si>
  <si>
    <t>BH87LZS/BH87JJJ</t>
  </si>
  <si>
    <t>BH45LLL/BH45JJJ</t>
  </si>
  <si>
    <t>AA230BM/SO046YC</t>
  </si>
  <si>
    <t>SO905BD/SO345YC</t>
  </si>
  <si>
    <t>SROT413/698338</t>
  </si>
  <si>
    <t>NR916IV/NR626YV</t>
  </si>
  <si>
    <t>SROT410/698425</t>
  </si>
  <si>
    <t>SROT411/698426</t>
  </si>
  <si>
    <t>SROT414/698427</t>
  </si>
  <si>
    <t>NR053KU/NR718YS</t>
  </si>
  <si>
    <t>T9212072332</t>
  </si>
  <si>
    <t>T9212072333</t>
  </si>
  <si>
    <t>SROT412/698516</t>
  </si>
  <si>
    <t>T9212072337</t>
  </si>
  <si>
    <t>T9212072339</t>
  </si>
  <si>
    <t>T9212072340</t>
  </si>
  <si>
    <t>T9212072351</t>
  </si>
  <si>
    <t>T9212072352</t>
  </si>
  <si>
    <t>T9212072353</t>
  </si>
  <si>
    <t>T9212072354</t>
  </si>
  <si>
    <t>T9212072355</t>
  </si>
  <si>
    <t>T9212072356</t>
  </si>
  <si>
    <t>T9212072357</t>
  </si>
  <si>
    <t>T9212072358</t>
  </si>
  <si>
    <t>TV130EE</t>
  </si>
  <si>
    <t>Kudowa</t>
  </si>
  <si>
    <t>T9212072362</t>
  </si>
  <si>
    <t>T9212072364</t>
  </si>
  <si>
    <t>T9212072290</t>
  </si>
  <si>
    <t>MI878FT/MI701YI</t>
  </si>
  <si>
    <t>T9212072373</t>
  </si>
  <si>
    <t>PKG</t>
  </si>
  <si>
    <t>RZ0684V/RZ6931P</t>
  </si>
  <si>
    <t>POBJ 1774620751-W3MH1126</t>
  </si>
  <si>
    <t>POBJ 1637950340</t>
  </si>
  <si>
    <t>T9212072403</t>
  </si>
  <si>
    <t>vikendovy priplatok 60,92€</t>
  </si>
  <si>
    <t>T9212072405</t>
  </si>
  <si>
    <t>T9212072406</t>
  </si>
  <si>
    <t>T9212072408</t>
  </si>
  <si>
    <t>T9212072409</t>
  </si>
  <si>
    <t>T9212072411</t>
  </si>
  <si>
    <t>T9212072412</t>
  </si>
  <si>
    <t>T9212072413</t>
  </si>
  <si>
    <t>T9212072415</t>
  </si>
  <si>
    <t>NR686LV/NR913YV</t>
  </si>
  <si>
    <t>549644_024</t>
  </si>
  <si>
    <t>vodic neaplikoval colne lanko</t>
  </si>
  <si>
    <t>NM682DM/NM482YG</t>
  </si>
  <si>
    <t>T9212072435</t>
  </si>
  <si>
    <t>T9212072437</t>
  </si>
  <si>
    <t>91EJGROUP-SK</t>
  </si>
  <si>
    <t>T9212072439</t>
  </si>
  <si>
    <t>T9212072440</t>
  </si>
  <si>
    <t>POBJ 163510330-BG6413</t>
  </si>
  <si>
    <t>NR293MI/NR781YU</t>
  </si>
  <si>
    <t>NR916IV/NR846YU</t>
  </si>
  <si>
    <t>01BAGPACK-SVK</t>
  </si>
  <si>
    <t>06</t>
  </si>
  <si>
    <t>Zubne</t>
  </si>
  <si>
    <t>32</t>
  </si>
  <si>
    <t>Brzesko</t>
  </si>
  <si>
    <t>40MICHL-SK</t>
  </si>
  <si>
    <t>9;00</t>
  </si>
  <si>
    <t>T9212072512</t>
  </si>
  <si>
    <t>NR</t>
  </si>
  <si>
    <t>T9212072519</t>
  </si>
  <si>
    <t>T9212072521</t>
  </si>
  <si>
    <t>SR1650N/SR97713</t>
  </si>
  <si>
    <t>POBJ 1637990034</t>
  </si>
  <si>
    <t>549644_030</t>
  </si>
  <si>
    <t>T9212072534</t>
  </si>
  <si>
    <t>9215171626/9215171918</t>
  </si>
  <si>
    <t>T9212072279/T9212072535</t>
  </si>
  <si>
    <t>9215171768/9215171919</t>
  </si>
  <si>
    <t>T9212072404/T9212072536</t>
  </si>
  <si>
    <t>T9212072537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</si>
</sst>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4">
    <numFmt numFmtId="44" formatCode="_-* #,##0.00\ &quot;€&quot;_-;\-* #,##0.00\ &quot;€&quot;_-;_-* &quot;-&quot;??\ &quot;€&quot;_-;_-@_-"/>
    <numFmt numFmtId="164" formatCode="_-&quot;£&quot;* #,##0.00_-;\-&quot;£&quot;* #,##0.00_-;_-&quot;£&quot;* &quot;-&quot;??_-;_-@_-"/>
    <numFmt numFmtId="165" formatCode="_(&quot;€&quot;* #,##0.00_);_(&quot;€&quot;* \(#,##0.00\);_(&quot;€&quot;* &quot;-&quot;??_);_(@_)"/>
    <numFmt numFmtId="166" formatCode="0.0&quot; &quot;%"/>
    <numFmt numFmtId="167" formatCode="dd/mm/yy"/>
    <numFmt numFmtId="168" formatCode="0.000"/>
    <numFmt numFmtId="169" formatCode="h:mm;@"/>
    <numFmt numFmtId="170" formatCode="[$-F400]h:mm:ss\ AM/PM"/>
    <numFmt numFmtId="171" formatCode="dd/mm/yy;@"/>
    <numFmt numFmtId="172" formatCode="0.0"/>
    <numFmt numFmtId="173" formatCode="m/d/yyyy"/>
    <numFmt numFmtId="174" formatCode="d\-mmm"/>
    <numFmt numFmtId="175" formatCode="_-* #,##0.00\ _€_-;\-* #,##0.00\ _€_-;_-* &quot;-&quot;??\ _€_-;_-@_-"/>
    <numFmt numFmtId="176" formatCode="_-* #,##0.00\ [$€-1]_-;\-* #,##0.00\ [$€-1]_-;_-* &quot;-&quot;??\ [$€-1]_-;_-@_-"/>
  </numFmts>
  <fonts count="7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19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0"/>
      <name val="Arial"/>
      <family val="2"/>
      <charset val="178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38"/>
      <scheme val="minor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b/>
      <sz val="10"/>
      <color rgb="FFFFFF00"/>
      <name val="Calibri"/>
      <family val="2"/>
      <scheme val="minor"/>
    </font>
    <font>
      <sz val="8"/>
      <name val="Calibri"/>
      <family val="2"/>
      <charset val="238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charset val="238"/>
      <scheme val="minor"/>
    </font>
    <font>
      <sz val="10"/>
      <color rgb="FF000000"/>
      <name val="Calibri"/>
      <family val="2"/>
      <charset val="238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scheme val="minor"/>
    </font>
    <font>
      <sz val="10"/>
      <name val="Calibri"/>
      <scheme val="minor"/>
    </font>
    <font>
      <sz val="10"/>
      <color rgb="FFFF0000"/>
      <name val="Calibri"/>
      <scheme val="minor"/>
    </font>
    <font>
      <sz val="10"/>
      <color rgb="FF000000"/>
      <name val="Calibri"/>
    </font>
    <font>
      <sz val="10"/>
      <color theme="1"/>
      <name val="Calibri"/>
      <family val="2"/>
    </font>
    <font>
      <sz val="10"/>
      <color rgb="FF000000"/>
      <name val="Calibri"/>
      <family val="2"/>
      <charset val="238"/>
      <scheme val="minor"/>
    </font>
  </fonts>
  <fills count="50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solid">
        <fgColor rgb="FF0070C0"/>
        <bgColor indexed="64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5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3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31">
    <xf numFmtId="0" fontId="0" fillId="0" borderId="0"/>
    <xf numFmtId="0" fontId="4" fillId="0" borderId="0"/>
    <xf numFmtId="4" fontId="5" fillId="2" borderId="1" applyNumberFormat="0" applyProtection="0">
      <alignment horizontal="left" vertical="center" indent="1"/>
    </xf>
    <xf numFmtId="0" fontId="6" fillId="0" borderId="0"/>
    <xf numFmtId="9" fontId="4" fillId="0" borderId="0" applyFont="0" applyFill="0" applyBorder="0" applyAlignment="0" applyProtection="0"/>
    <xf numFmtId="0" fontId="7" fillId="0" borderId="0"/>
    <xf numFmtId="0" fontId="6" fillId="0" borderId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10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9" fillId="7" borderId="0" applyNumberFormat="0" applyBorder="0" applyAlignment="0" applyProtection="0"/>
    <xf numFmtId="0" fontId="9" fillId="13" borderId="0" applyNumberFormat="0" applyBorder="0" applyAlignment="0" applyProtection="0"/>
    <xf numFmtId="0" fontId="10" fillId="8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10" fillId="6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10" fillId="18" borderId="0" applyNumberFormat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" fontId="5" fillId="19" borderId="1" applyNumberFormat="0" applyProtection="0">
      <alignment vertical="center"/>
    </xf>
    <xf numFmtId="4" fontId="11" fillId="20" borderId="1" applyNumberFormat="0" applyProtection="0">
      <alignment vertical="center"/>
    </xf>
    <xf numFmtId="4" fontId="5" fillId="20" borderId="1" applyNumberFormat="0" applyProtection="0">
      <alignment horizontal="left" vertical="center" indent="1"/>
    </xf>
    <xf numFmtId="0" fontId="12" fillId="19" borderId="3" applyNumberFormat="0" applyProtection="0">
      <alignment horizontal="left" vertical="top" indent="1"/>
    </xf>
    <xf numFmtId="4" fontId="5" fillId="23" borderId="4" applyNumberFormat="0" applyProtection="0">
      <alignment horizontal="right" vertical="center"/>
    </xf>
    <xf numFmtId="4" fontId="5" fillId="24" borderId="1" applyNumberFormat="0" applyProtection="0">
      <alignment horizontal="right" vertical="center"/>
    </xf>
    <xf numFmtId="4" fontId="5" fillId="25" borderId="1" applyNumberFormat="0" applyProtection="0">
      <alignment horizontal="right" vertical="center"/>
    </xf>
    <xf numFmtId="4" fontId="5" fillId="26" borderId="1" applyNumberFormat="0" applyProtection="0">
      <alignment horizontal="right" vertical="center"/>
    </xf>
    <xf numFmtId="4" fontId="5" fillId="27" borderId="1" applyNumberFormat="0" applyProtection="0">
      <alignment horizontal="right" vertical="center"/>
    </xf>
    <xf numFmtId="4" fontId="5" fillId="28" borderId="1" applyNumberFormat="0" applyProtection="0">
      <alignment horizontal="right" vertical="center"/>
    </xf>
    <xf numFmtId="4" fontId="5" fillId="29" borderId="1" applyNumberFormat="0" applyProtection="0">
      <alignment horizontal="right" vertical="center"/>
    </xf>
    <xf numFmtId="4" fontId="5" fillId="30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6" fillId="31" borderId="4" applyNumberFormat="0" applyProtection="0">
      <alignment horizontal="left" vertical="center" indent="1"/>
    </xf>
    <xf numFmtId="4" fontId="5" fillId="32" borderId="1" applyNumberFormat="0" applyProtection="0">
      <alignment horizontal="right" vertical="center"/>
    </xf>
    <xf numFmtId="4" fontId="5" fillId="33" borderId="4" applyNumberFormat="0" applyProtection="0">
      <alignment horizontal="left" vertical="center" indent="1"/>
    </xf>
    <xf numFmtId="4" fontId="5" fillId="32" borderId="4" applyNumberFormat="0" applyProtection="0">
      <alignment horizontal="left" vertical="center" indent="1"/>
    </xf>
    <xf numFmtId="0" fontId="5" fillId="34" borderId="1" applyNumberFormat="0" applyProtection="0">
      <alignment horizontal="left" vertical="center" indent="1"/>
    </xf>
    <xf numFmtId="0" fontId="5" fillId="31" borderId="3" applyNumberFormat="0" applyProtection="0">
      <alignment horizontal="left" vertical="top" indent="1"/>
    </xf>
    <xf numFmtId="0" fontId="5" fillId="35" borderId="1" applyNumberFormat="0" applyProtection="0">
      <alignment horizontal="left" vertical="center" indent="1"/>
    </xf>
    <xf numFmtId="0" fontId="5" fillId="32" borderId="3" applyNumberFormat="0" applyProtection="0">
      <alignment horizontal="left" vertical="top" indent="1"/>
    </xf>
    <xf numFmtId="0" fontId="5" fillId="36" borderId="1" applyNumberFormat="0" applyProtection="0">
      <alignment horizontal="left" vertical="center" indent="1"/>
    </xf>
    <xf numFmtId="0" fontId="5" fillId="36" borderId="3" applyNumberFormat="0" applyProtection="0">
      <alignment horizontal="left" vertical="top" indent="1"/>
    </xf>
    <xf numFmtId="0" fontId="5" fillId="33" borderId="1" applyNumberFormat="0" applyProtection="0">
      <alignment horizontal="left" vertical="center" indent="1"/>
    </xf>
    <xf numFmtId="0" fontId="5" fillId="33" borderId="3" applyNumberFormat="0" applyProtection="0">
      <alignment horizontal="left" vertical="top" indent="1"/>
    </xf>
    <xf numFmtId="0" fontId="5" fillId="37" borderId="5" applyNumberFormat="0">
      <protection locked="0"/>
    </xf>
    <xf numFmtId="0" fontId="8" fillId="31" borderId="6" applyBorder="0"/>
    <xf numFmtId="4" fontId="13" fillId="38" borderId="3" applyNumberFormat="0" applyProtection="0">
      <alignment vertical="center"/>
    </xf>
    <xf numFmtId="4" fontId="11" fillId="39" borderId="2" applyNumberFormat="0" applyProtection="0">
      <alignment vertical="center"/>
    </xf>
    <xf numFmtId="4" fontId="13" fillId="34" borderId="3" applyNumberFormat="0" applyProtection="0">
      <alignment horizontal="left" vertical="center" indent="1"/>
    </xf>
    <xf numFmtId="0" fontId="13" fillId="38" borderId="3" applyNumberFormat="0" applyProtection="0">
      <alignment horizontal="left" vertical="top" indent="1"/>
    </xf>
    <xf numFmtId="4" fontId="5" fillId="0" borderId="1" applyNumberFormat="0" applyProtection="0">
      <alignment horizontal="right" vertical="center"/>
    </xf>
    <xf numFmtId="4" fontId="11" fillId="40" borderId="1" applyNumberFormat="0" applyProtection="0">
      <alignment horizontal="right" vertical="center"/>
    </xf>
    <xf numFmtId="4" fontId="5" fillId="2" borderId="1" applyNumberFormat="0" applyProtection="0">
      <alignment horizontal="left" vertical="center" indent="1"/>
    </xf>
    <xf numFmtId="0" fontId="13" fillId="32" borderId="3" applyNumberFormat="0" applyProtection="0">
      <alignment horizontal="left" vertical="top" indent="1"/>
    </xf>
    <xf numFmtId="4" fontId="14" fillId="41" borderId="4" applyNumberFormat="0" applyProtection="0">
      <alignment horizontal="left" vertical="center" indent="1"/>
    </xf>
    <xf numFmtId="0" fontId="5" fillId="42" borderId="2"/>
    <xf numFmtId="4" fontId="15" fillId="37" borderId="1" applyNumberFormat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0" fontId="21" fillId="0" borderId="0"/>
    <xf numFmtId="9" fontId="20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0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" fontId="5" fillId="21" borderId="1" applyNumberFormat="0" applyProtection="0">
      <alignment horizontal="right" vertical="center"/>
    </xf>
    <xf numFmtId="4" fontId="5" fillId="22" borderId="1" applyNumberFormat="0" applyProtection="0">
      <alignment horizontal="right" vertical="center"/>
    </xf>
    <xf numFmtId="4" fontId="11" fillId="39" borderId="11" applyNumberFormat="0" applyProtection="0">
      <alignment vertical="center"/>
    </xf>
    <xf numFmtId="0" fontId="5" fillId="42" borderId="11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5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472">
    <xf numFmtId="0" fontId="0" fillId="0" borderId="0" xfId="0"/>
    <xf numFmtId="0" fontId="19" fillId="0" borderId="0" xfId="0" applyFont="1" applyAlignment="1">
      <alignment horizontal="center"/>
    </xf>
    <xf numFmtId="1" fontId="19" fillId="0" borderId="0" xfId="0" applyNumberFormat="1" applyFont="1" applyAlignment="1">
      <alignment horizontal="center"/>
    </xf>
    <xf numFmtId="14" fontId="19" fillId="0" borderId="0" xfId="0" applyNumberFormat="1" applyFont="1" applyAlignment="1">
      <alignment horizontal="center"/>
    </xf>
    <xf numFmtId="49" fontId="19" fillId="0" borderId="0" xfId="0" applyNumberFormat="1" applyFont="1" applyAlignment="1">
      <alignment horizontal="center"/>
    </xf>
    <xf numFmtId="171" fontId="19" fillId="0" borderId="0" xfId="0" applyNumberFormat="1" applyFont="1" applyAlignment="1">
      <alignment horizontal="center"/>
    </xf>
    <xf numFmtId="167" fontId="19" fillId="0" borderId="0" xfId="0" applyNumberFormat="1" applyFont="1" applyAlignment="1">
      <alignment horizontal="center"/>
    </xf>
    <xf numFmtId="166" fontId="19" fillId="0" borderId="0" xfId="0" applyNumberFormat="1" applyFont="1" applyAlignment="1">
      <alignment horizontal="center"/>
    </xf>
    <xf numFmtId="168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44" borderId="0" xfId="0" applyFill="1" applyAlignment="1">
      <alignment horizontal="right"/>
    </xf>
    <xf numFmtId="0" fontId="22" fillId="3" borderId="7" xfId="0" applyFont="1" applyFill="1" applyBorder="1" applyAlignment="1">
      <alignment horizontal="center" vertical="center" wrapText="1"/>
    </xf>
    <xf numFmtId="1" fontId="22" fillId="3" borderId="11" xfId="0" applyNumberFormat="1" applyFont="1" applyFill="1" applyBorder="1"/>
    <xf numFmtId="0" fontId="22" fillId="3" borderId="11" xfId="0" applyFont="1" applyFill="1" applyBorder="1"/>
    <xf numFmtId="14" fontId="22" fillId="3" borderId="11" xfId="0" applyNumberFormat="1" applyFont="1" applyFill="1" applyBorder="1"/>
    <xf numFmtId="2" fontId="22" fillId="3" borderId="11" xfId="0" applyNumberFormat="1" applyFont="1" applyFill="1" applyBorder="1"/>
    <xf numFmtId="14" fontId="22" fillId="3" borderId="11" xfId="0" applyNumberFormat="1" applyFont="1" applyFill="1" applyBorder="1" applyAlignment="1">
      <alignment horizontal="right"/>
    </xf>
    <xf numFmtId="170" fontId="22" fillId="3" borderId="11" xfId="0" applyNumberFormat="1" applyFont="1" applyFill="1" applyBorder="1" applyAlignment="1">
      <alignment horizontal="center"/>
    </xf>
    <xf numFmtId="49" fontId="22" fillId="3" borderId="11" xfId="0" applyNumberFormat="1" applyFont="1" applyFill="1" applyBorder="1"/>
    <xf numFmtId="170" fontId="22" fillId="3" borderId="11" xfId="0" applyNumberFormat="1" applyFont="1" applyFill="1" applyBorder="1"/>
    <xf numFmtId="0" fontId="22" fillId="3" borderId="11" xfId="0" applyFont="1" applyFill="1" applyBorder="1" applyAlignment="1">
      <alignment horizontal="center"/>
    </xf>
    <xf numFmtId="166" fontId="22" fillId="3" borderId="11" xfId="0" applyNumberFormat="1" applyFont="1" applyFill="1" applyBorder="1"/>
    <xf numFmtId="168" fontId="22" fillId="3" borderId="11" xfId="0" applyNumberFormat="1" applyFont="1" applyFill="1" applyBorder="1"/>
    <xf numFmtId="2" fontId="22" fillId="3" borderId="1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22" fillId="3" borderId="11" xfId="0" applyNumberFormat="1" applyFont="1" applyFill="1" applyBorder="1" applyAlignment="1">
      <alignment horizontal="right" vertical="center"/>
    </xf>
    <xf numFmtId="14" fontId="22" fillId="3" borderId="1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170" fontId="22" fillId="3" borderId="11" xfId="0" applyNumberFormat="1" applyFont="1" applyFill="1" applyBorder="1" applyAlignment="1">
      <alignment horizontal="center" vertical="center"/>
    </xf>
    <xf numFmtId="49" fontId="22" fillId="3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3" borderId="1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0" fontId="22" fillId="3" borderId="11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2" fillId="3" borderId="11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/>
    </xf>
    <xf numFmtId="1" fontId="18" fillId="0" borderId="10" xfId="0" applyNumberFormat="1" applyFont="1" applyBorder="1" applyAlignment="1">
      <alignment horizontal="center" vertical="top"/>
    </xf>
    <xf numFmtId="168" fontId="18" fillId="0" borderId="13" xfId="0" applyNumberFormat="1" applyFont="1" applyBorder="1" applyAlignment="1">
      <alignment horizontal="center" vertical="top"/>
    </xf>
    <xf numFmtId="49" fontId="18" fillId="43" borderId="12" xfId="0" applyNumberFormat="1" applyFont="1" applyFill="1" applyBorder="1" applyAlignment="1">
      <alignment horizontal="center" vertical="center"/>
    </xf>
    <xf numFmtId="0" fontId="18" fillId="43" borderId="12" xfId="0" applyFont="1" applyFill="1" applyBorder="1" applyAlignment="1">
      <alignment horizontal="left" vertical="center"/>
    </xf>
    <xf numFmtId="20" fontId="18" fillId="43" borderId="12" xfId="0" applyNumberFormat="1" applyFont="1" applyFill="1" applyBorder="1" applyAlignment="1">
      <alignment horizontal="center" vertical="center"/>
    </xf>
    <xf numFmtId="173" fontId="24" fillId="43" borderId="12" xfId="0" applyNumberFormat="1" applyFont="1" applyFill="1" applyBorder="1" applyAlignment="1">
      <alignment horizontal="center" vertical="center"/>
    </xf>
    <xf numFmtId="49" fontId="24" fillId="43" borderId="12" xfId="0" applyNumberFormat="1" applyFont="1" applyFill="1" applyBorder="1" applyAlignment="1">
      <alignment horizontal="center" vertical="center"/>
    </xf>
    <xf numFmtId="0" fontId="24" fillId="43" borderId="12" xfId="0" applyFont="1" applyFill="1" applyBorder="1" applyAlignment="1">
      <alignment horizontal="left" vertical="center"/>
    </xf>
    <xf numFmtId="20" fontId="18" fillId="43" borderId="12" xfId="0" applyNumberFormat="1" applyFont="1" applyFill="1" applyBorder="1" applyAlignment="1">
      <alignment horizontal="center" vertical="top"/>
    </xf>
    <xf numFmtId="0" fontId="18" fillId="43" borderId="12" xfId="0" applyFont="1" applyFill="1" applyBorder="1" applyAlignment="1">
      <alignment horizontal="center" vertical="center"/>
    </xf>
    <xf numFmtId="0" fontId="24" fillId="43" borderId="12" xfId="0" applyFont="1" applyFill="1" applyBorder="1" applyAlignment="1">
      <alignment horizontal="center" vertical="center"/>
    </xf>
    <xf numFmtId="0" fontId="18" fillId="43" borderId="12" xfId="0" applyFont="1" applyFill="1" applyBorder="1" applyAlignment="1">
      <alignment horizontal="center" vertical="top"/>
    </xf>
    <xf numFmtId="0" fontId="18" fillId="0" borderId="12" xfId="0" applyFont="1" applyBorder="1" applyAlignment="1">
      <alignment horizontal="center"/>
    </xf>
    <xf numFmtId="168" fontId="26" fillId="46" borderId="13" xfId="0" applyNumberFormat="1" applyFont="1" applyFill="1" applyBorder="1" applyAlignment="1">
      <alignment horizontal="center" vertical="top"/>
    </xf>
    <xf numFmtId="0" fontId="18" fillId="43" borderId="12" xfId="0" applyFont="1" applyFill="1" applyBorder="1" applyAlignment="1">
      <alignment horizontal="right" vertical="top"/>
    </xf>
    <xf numFmtId="0" fontId="18" fillId="43" borderId="12" xfId="0" applyFont="1" applyFill="1" applyBorder="1" applyAlignment="1">
      <alignment horizontal="center"/>
    </xf>
    <xf numFmtId="174" fontId="18" fillId="43" borderId="12" xfId="0" applyNumberFormat="1" applyFont="1" applyFill="1" applyBorder="1" applyAlignment="1">
      <alignment horizontal="center"/>
    </xf>
    <xf numFmtId="173" fontId="18" fillId="43" borderId="12" xfId="0" applyNumberFormat="1" applyFont="1" applyFill="1" applyBorder="1" applyAlignment="1">
      <alignment horizontal="center" vertical="center"/>
    </xf>
    <xf numFmtId="168" fontId="18" fillId="0" borderId="12" xfId="0" applyNumberFormat="1" applyFont="1" applyBorder="1" applyAlignment="1">
      <alignment horizontal="center" vertical="top"/>
    </xf>
    <xf numFmtId="49" fontId="18" fillId="43" borderId="12" xfId="0" applyNumberFormat="1" applyFont="1" applyFill="1" applyBorder="1" applyAlignment="1">
      <alignment horizontal="center" vertical="center" wrapText="1"/>
    </xf>
    <xf numFmtId="0" fontId="24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19" fillId="0" borderId="11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1" fontId="18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49" fontId="18" fillId="0" borderId="12" xfId="0" applyNumberFormat="1" applyFont="1" applyBorder="1" applyAlignment="1">
      <alignment horizontal="center"/>
    </xf>
    <xf numFmtId="171" fontId="18" fillId="0" borderId="12" xfId="0" applyNumberFormat="1" applyFont="1" applyBorder="1" applyAlignment="1">
      <alignment horizontal="center"/>
    </xf>
    <xf numFmtId="173" fontId="18" fillId="0" borderId="12" xfId="0" applyNumberFormat="1" applyFont="1" applyBorder="1" applyAlignment="1">
      <alignment horizontal="center"/>
    </xf>
    <xf numFmtId="169" fontId="18" fillId="0" borderId="12" xfId="0" applyNumberFormat="1" applyFont="1" applyBorder="1" applyAlignment="1">
      <alignment horizontal="center"/>
    </xf>
    <xf numFmtId="2" fontId="18" fillId="0" borderId="12" xfId="0" applyNumberFormat="1" applyFont="1" applyBorder="1" applyAlignment="1">
      <alignment horizontal="center"/>
    </xf>
    <xf numFmtId="172" fontId="18" fillId="0" borderId="12" xfId="0" applyNumberFormat="1" applyFont="1" applyBorder="1" applyAlignment="1">
      <alignment horizontal="center"/>
    </xf>
    <xf numFmtId="166" fontId="18" fillId="0" borderId="12" xfId="0" applyNumberFormat="1" applyFont="1" applyBorder="1" applyAlignment="1">
      <alignment horizontal="center"/>
    </xf>
    <xf numFmtId="168" fontId="18" fillId="0" borderId="12" xfId="0" applyNumberFormat="1" applyFont="1" applyBorder="1" applyAlignment="1">
      <alignment horizontal="center"/>
    </xf>
    <xf numFmtId="0" fontId="25" fillId="45" borderId="12" xfId="0" applyFont="1" applyFill="1" applyBorder="1" applyAlignment="1">
      <alignment horizontal="center"/>
    </xf>
    <xf numFmtId="0" fontId="18" fillId="0" borderId="11" xfId="0" applyFont="1" applyBorder="1" applyAlignment="1">
      <alignment horizontal="left"/>
    </xf>
    <xf numFmtId="14" fontId="19" fillId="43" borderId="12" xfId="0" applyNumberFormat="1" applyFont="1" applyFill="1" applyBorder="1" applyAlignment="1">
      <alignment horizontal="right" vertical="center"/>
    </xf>
    <xf numFmtId="0" fontId="19" fillId="43" borderId="12" xfId="0" applyFont="1" applyFill="1" applyBorder="1" applyAlignment="1">
      <alignment horizontal="center"/>
    </xf>
    <xf numFmtId="169" fontId="19" fillId="0" borderId="12" xfId="0" applyNumberFormat="1" applyFont="1" applyBorder="1" applyAlignment="1">
      <alignment horizontal="center"/>
    </xf>
    <xf numFmtId="2" fontId="19" fillId="0" borderId="12" xfId="0" applyNumberFormat="1" applyFont="1" applyBorder="1" applyAlignment="1">
      <alignment horizontal="center"/>
    </xf>
    <xf numFmtId="0" fontId="30" fillId="45" borderId="12" xfId="0" applyFont="1" applyFill="1" applyBorder="1" applyAlignment="1">
      <alignment horizontal="center"/>
    </xf>
    <xf numFmtId="169" fontId="18" fillId="0" borderId="11" xfId="0" applyNumberFormat="1" applyFont="1" applyBorder="1" applyAlignment="1">
      <alignment horizontal="center"/>
    </xf>
    <xf numFmtId="166" fontId="18" fillId="0" borderId="11" xfId="0" applyNumberFormat="1" applyFont="1" applyBorder="1" applyAlignment="1">
      <alignment horizontal="center"/>
    </xf>
    <xf numFmtId="168" fontId="18" fillId="0" borderId="11" xfId="0" applyNumberFormat="1" applyFont="1" applyBorder="1" applyAlignment="1">
      <alignment horizontal="center"/>
    </xf>
    <xf numFmtId="0" fontId="25" fillId="45" borderId="11" xfId="0" applyFont="1" applyFill="1" applyBorder="1" applyAlignment="1">
      <alignment horizontal="center"/>
    </xf>
    <xf numFmtId="2" fontId="29" fillId="0" borderId="11" xfId="0" applyNumberFormat="1" applyFont="1" applyBorder="1" applyAlignment="1">
      <alignment horizontal="center" vertical="center"/>
    </xf>
    <xf numFmtId="2" fontId="29" fillId="0" borderId="12" xfId="0" applyNumberFormat="1" applyFont="1" applyBorder="1" applyAlignment="1">
      <alignment horizontal="center" vertical="center"/>
    </xf>
    <xf numFmtId="0" fontId="24" fillId="0" borderId="11" xfId="0" applyFont="1" applyBorder="1" applyAlignment="1">
      <alignment horizontal="center"/>
    </xf>
    <xf numFmtId="169" fontId="19" fillId="0" borderId="12" xfId="0" applyNumberFormat="1" applyFont="1" applyBorder="1" applyAlignment="1">
      <alignment horizontal="left"/>
    </xf>
    <xf numFmtId="169" fontId="18" fillId="47" borderId="12" xfId="0" applyNumberFormat="1" applyFont="1" applyFill="1" applyBorder="1" applyAlignment="1">
      <alignment horizontal="center"/>
    </xf>
    <xf numFmtId="169" fontId="18" fillId="0" borderId="12" xfId="0" applyNumberFormat="1" applyFont="1" applyBorder="1" applyAlignment="1">
      <alignment horizontal="left"/>
    </xf>
    <xf numFmtId="2" fontId="18" fillId="0" borderId="11" xfId="0" applyNumberFormat="1" applyFont="1" applyBorder="1" applyAlignment="1">
      <alignment horizontal="center"/>
    </xf>
    <xf numFmtId="0" fontId="24" fillId="0" borderId="12" xfId="0" applyFont="1" applyBorder="1" applyAlignment="1">
      <alignment horizontal="center" vertical="center"/>
    </xf>
    <xf numFmtId="169" fontId="18" fillId="0" borderId="11" xfId="0" applyNumberFormat="1" applyFont="1" applyBorder="1" applyAlignment="1">
      <alignment horizontal="left"/>
    </xf>
    <xf numFmtId="2" fontId="19" fillId="0" borderId="11" xfId="0" applyNumberFormat="1" applyFont="1" applyBorder="1" applyAlignment="1">
      <alignment horizontal="center"/>
    </xf>
    <xf numFmtId="169" fontId="19" fillId="0" borderId="11" xfId="0" applyNumberFormat="1" applyFont="1" applyBorder="1" applyAlignment="1">
      <alignment horizontal="left"/>
    </xf>
    <xf numFmtId="1" fontId="33" fillId="0" borderId="11" xfId="0" applyNumberFormat="1" applyFont="1" applyBorder="1" applyAlignment="1">
      <alignment horizontal="center"/>
    </xf>
    <xf numFmtId="169" fontId="33" fillId="0" borderId="11" xfId="0" applyNumberFormat="1" applyFont="1" applyBorder="1" applyAlignment="1">
      <alignment horizontal="center"/>
    </xf>
    <xf numFmtId="0" fontId="34" fillId="43" borderId="12" xfId="0" applyFont="1" applyFill="1" applyBorder="1" applyAlignment="1">
      <alignment horizontal="right"/>
    </xf>
    <xf numFmtId="168" fontId="34" fillId="0" borderId="12" xfId="0" applyNumberFormat="1" applyFont="1" applyBorder="1" applyAlignment="1">
      <alignment horizontal="center"/>
    </xf>
    <xf numFmtId="169" fontId="35" fillId="0" borderId="12" xfId="0" applyNumberFormat="1" applyFont="1" applyBorder="1" applyAlignment="1">
      <alignment horizontal="center"/>
    </xf>
    <xf numFmtId="0" fontId="36" fillId="0" borderId="12" xfId="0" applyFont="1" applyBorder="1" applyAlignment="1">
      <alignment horizontal="center"/>
    </xf>
    <xf numFmtId="9" fontId="18" fillId="43" borderId="12" xfId="0" applyNumberFormat="1" applyFont="1" applyFill="1" applyBorder="1" applyAlignment="1">
      <alignment horizontal="right"/>
    </xf>
    <xf numFmtId="16" fontId="25" fillId="45" borderId="12" xfId="0" applyNumberFormat="1" applyFont="1" applyFill="1" applyBorder="1" applyAlignment="1">
      <alignment horizontal="center"/>
    </xf>
    <xf numFmtId="0" fontId="37" fillId="45" borderId="12" xfId="0" applyFont="1" applyFill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38" fillId="45" borderId="12" xfId="0" applyFont="1" applyFill="1" applyBorder="1" applyAlignment="1">
      <alignment horizontal="center"/>
    </xf>
    <xf numFmtId="0" fontId="18" fillId="44" borderId="12" xfId="0" applyFont="1" applyFill="1" applyBorder="1" applyAlignment="1">
      <alignment horizontal="center"/>
    </xf>
    <xf numFmtId="1" fontId="18" fillId="0" borderId="14" xfId="0" applyNumberFormat="1" applyFont="1" applyBorder="1" applyAlignment="1">
      <alignment horizontal="center"/>
    </xf>
    <xf numFmtId="172" fontId="18" fillId="0" borderId="14" xfId="0" applyNumberFormat="1" applyFont="1" applyBorder="1" applyAlignment="1">
      <alignment horizontal="center"/>
    </xf>
    <xf numFmtId="166" fontId="18" fillId="0" borderId="14" xfId="0" applyNumberFormat="1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169" fontId="39" fillId="0" borderId="11" xfId="0" applyNumberFormat="1" applyFont="1" applyBorder="1" applyAlignment="1">
      <alignment horizontal="center"/>
    </xf>
    <xf numFmtId="169" fontId="39" fillId="0" borderId="12" xfId="0" applyNumberFormat="1" applyFont="1" applyBorder="1" applyAlignment="1">
      <alignment horizontal="center"/>
    </xf>
    <xf numFmtId="2" fontId="39" fillId="0" borderId="12" xfId="0" applyNumberFormat="1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168" fontId="39" fillId="0" borderId="11" xfId="0" applyNumberFormat="1" applyFont="1" applyBorder="1" applyAlignment="1">
      <alignment horizontal="center"/>
    </xf>
    <xf numFmtId="0" fontId="40" fillId="45" borderId="11" xfId="0" applyFont="1" applyFill="1" applyBorder="1" applyAlignment="1">
      <alignment horizontal="center"/>
    </xf>
    <xf numFmtId="0" fontId="40" fillId="45" borderId="12" xfId="0" applyFont="1" applyFill="1" applyBorder="1" applyAlignment="1">
      <alignment horizontal="center"/>
    </xf>
    <xf numFmtId="0" fontId="39" fillId="43" borderId="12" xfId="0" applyFont="1" applyFill="1" applyBorder="1" applyAlignment="1">
      <alignment horizontal="right"/>
    </xf>
    <xf numFmtId="2" fontId="36" fillId="0" borderId="12" xfId="0" applyNumberFormat="1" applyFont="1" applyBorder="1" applyAlignment="1">
      <alignment horizontal="center"/>
    </xf>
    <xf numFmtId="1" fontId="39" fillId="0" borderId="11" xfId="0" applyNumberFormat="1" applyFont="1" applyBorder="1" applyAlignment="1">
      <alignment horizontal="center"/>
    </xf>
    <xf numFmtId="0" fontId="39" fillId="0" borderId="11" xfId="0" applyFont="1" applyBorder="1" applyAlignment="1">
      <alignment horizontal="center" vertical="center"/>
    </xf>
    <xf numFmtId="173" fontId="39" fillId="0" borderId="11" xfId="0" applyNumberFormat="1" applyFont="1" applyBorder="1" applyAlignment="1">
      <alignment horizontal="center"/>
    </xf>
    <xf numFmtId="49" fontId="39" fillId="0" borderId="11" xfId="0" applyNumberFormat="1" applyFont="1" applyBorder="1" applyAlignment="1">
      <alignment horizontal="center"/>
    </xf>
    <xf numFmtId="171" fontId="39" fillId="0" borderId="11" xfId="0" applyNumberFormat="1" applyFont="1" applyBorder="1" applyAlignment="1">
      <alignment horizontal="center"/>
    </xf>
    <xf numFmtId="2" fontId="39" fillId="0" borderId="11" xfId="0" applyNumberFormat="1" applyFont="1" applyBorder="1" applyAlignment="1">
      <alignment horizontal="center"/>
    </xf>
    <xf numFmtId="172" fontId="39" fillId="0" borderId="11" xfId="0" applyNumberFormat="1" applyFont="1" applyBorder="1" applyAlignment="1">
      <alignment horizontal="center"/>
    </xf>
    <xf numFmtId="166" fontId="39" fillId="0" borderId="11" xfId="0" applyNumberFormat="1" applyFont="1" applyBorder="1" applyAlignment="1">
      <alignment horizontal="center"/>
    </xf>
    <xf numFmtId="0" fontId="39" fillId="0" borderId="14" xfId="0" applyFont="1" applyBorder="1" applyAlignment="1">
      <alignment horizontal="center"/>
    </xf>
    <xf numFmtId="0" fontId="18" fillId="48" borderId="12" xfId="0" applyFont="1" applyFill="1" applyBorder="1" applyAlignment="1">
      <alignment horizontal="left"/>
    </xf>
    <xf numFmtId="1" fontId="41" fillId="0" borderId="12" xfId="0" applyNumberFormat="1" applyFont="1" applyBorder="1" applyAlignment="1">
      <alignment horizontal="center"/>
    </xf>
    <xf numFmtId="0" fontId="41" fillId="0" borderId="12" xfId="0" applyFont="1" applyBorder="1" applyAlignment="1">
      <alignment horizontal="center" vertical="center"/>
    </xf>
    <xf numFmtId="173" fontId="41" fillId="0" borderId="12" xfId="0" applyNumberFormat="1" applyFont="1" applyBorder="1" applyAlignment="1">
      <alignment horizontal="center"/>
    </xf>
    <xf numFmtId="49" fontId="41" fillId="0" borderId="12" xfId="0" applyNumberFormat="1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171" fontId="41" fillId="0" borderId="12" xfId="0" applyNumberFormat="1" applyFont="1" applyBorder="1" applyAlignment="1">
      <alignment horizontal="center"/>
    </xf>
    <xf numFmtId="169" fontId="41" fillId="0" borderId="12" xfId="0" applyNumberFormat="1" applyFont="1" applyBorder="1" applyAlignment="1">
      <alignment horizontal="center"/>
    </xf>
    <xf numFmtId="2" fontId="41" fillId="0" borderId="12" xfId="0" applyNumberFormat="1" applyFont="1" applyBorder="1" applyAlignment="1">
      <alignment horizontal="center"/>
    </xf>
    <xf numFmtId="168" fontId="41" fillId="0" borderId="12" xfId="0" applyNumberFormat="1" applyFont="1" applyBorder="1" applyAlignment="1">
      <alignment horizontal="center"/>
    </xf>
    <xf numFmtId="0" fontId="42" fillId="45" borderId="12" xfId="0" applyFont="1" applyFill="1" applyBorder="1" applyAlignment="1">
      <alignment horizontal="center"/>
    </xf>
    <xf numFmtId="172" fontId="41" fillId="0" borderId="12" xfId="0" applyNumberFormat="1" applyFont="1" applyBorder="1" applyAlignment="1">
      <alignment horizontal="center"/>
    </xf>
    <xf numFmtId="166" fontId="41" fillId="0" borderId="12" xfId="0" applyNumberFormat="1" applyFont="1" applyBorder="1" applyAlignment="1">
      <alignment horizontal="center"/>
    </xf>
    <xf numFmtId="169" fontId="18" fillId="44" borderId="12" xfId="0" applyNumberFormat="1" applyFont="1" applyFill="1" applyBorder="1" applyAlignment="1">
      <alignment horizontal="center"/>
    </xf>
    <xf numFmtId="0" fontId="45" fillId="0" borderId="11" xfId="0" applyFont="1" applyBorder="1" applyAlignment="1">
      <alignment horizontal="center"/>
    </xf>
    <xf numFmtId="1" fontId="45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 vertical="center"/>
    </xf>
    <xf numFmtId="173" fontId="45" fillId="0" borderId="12" xfId="0" applyNumberFormat="1" applyFont="1" applyBorder="1" applyAlignment="1">
      <alignment horizontal="center"/>
    </xf>
    <xf numFmtId="49" fontId="45" fillId="0" borderId="12" xfId="0" applyNumberFormat="1" applyFont="1" applyBorder="1" applyAlignment="1">
      <alignment horizontal="center"/>
    </xf>
    <xf numFmtId="171" fontId="45" fillId="0" borderId="12" xfId="0" applyNumberFormat="1" applyFont="1" applyBorder="1" applyAlignment="1">
      <alignment horizontal="center"/>
    </xf>
    <xf numFmtId="169" fontId="45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72" fontId="45" fillId="0" borderId="12" xfId="0" applyNumberFormat="1" applyFont="1" applyBorder="1" applyAlignment="1">
      <alignment horizontal="center"/>
    </xf>
    <xf numFmtId="166" fontId="45" fillId="0" borderId="12" xfId="0" applyNumberFormat="1" applyFont="1" applyBorder="1" applyAlignment="1">
      <alignment horizontal="center"/>
    </xf>
    <xf numFmtId="168" fontId="45" fillId="0" borderId="12" xfId="0" applyNumberFormat="1" applyFont="1" applyBorder="1" applyAlignment="1">
      <alignment horizontal="center"/>
    </xf>
    <xf numFmtId="0" fontId="46" fillId="45" borderId="12" xfId="0" applyFont="1" applyFill="1" applyBorder="1" applyAlignment="1">
      <alignment horizontal="center"/>
    </xf>
    <xf numFmtId="0" fontId="45" fillId="0" borderId="12" xfId="0" applyFont="1" applyBorder="1" applyAlignment="1">
      <alignment horizontal="left"/>
    </xf>
    <xf numFmtId="169" fontId="41" fillId="47" borderId="12" xfId="0" applyNumberFormat="1" applyFont="1" applyFill="1" applyBorder="1" applyAlignment="1">
      <alignment horizontal="center"/>
    </xf>
    <xf numFmtId="1" fontId="47" fillId="0" borderId="12" xfId="0" applyNumberFormat="1" applyFont="1" applyBorder="1" applyAlignment="1">
      <alignment horizontal="center"/>
    </xf>
    <xf numFmtId="0" fontId="47" fillId="0" borderId="12" xfId="0" applyFont="1" applyBorder="1" applyAlignment="1">
      <alignment horizontal="center" vertical="center"/>
    </xf>
    <xf numFmtId="173" fontId="47" fillId="0" borderId="12" xfId="0" applyNumberFormat="1" applyFont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171" fontId="47" fillId="0" borderId="12" xfId="0" applyNumberFormat="1" applyFont="1" applyBorder="1" applyAlignment="1">
      <alignment horizontal="center"/>
    </xf>
    <xf numFmtId="169" fontId="47" fillId="0" borderId="12" xfId="0" applyNumberFormat="1" applyFont="1" applyBorder="1" applyAlignment="1">
      <alignment horizontal="center"/>
    </xf>
    <xf numFmtId="0" fontId="47" fillId="0" borderId="12" xfId="0" applyFont="1" applyBorder="1" applyAlignment="1">
      <alignment horizontal="center"/>
    </xf>
    <xf numFmtId="2" fontId="47" fillId="0" borderId="12" xfId="0" applyNumberFormat="1" applyFont="1" applyBorder="1" applyAlignment="1">
      <alignment horizontal="center"/>
    </xf>
    <xf numFmtId="172" fontId="47" fillId="0" borderId="12" xfId="0" applyNumberFormat="1" applyFont="1" applyBorder="1" applyAlignment="1">
      <alignment horizontal="center"/>
    </xf>
    <xf numFmtId="166" fontId="47" fillId="0" borderId="12" xfId="0" applyNumberFormat="1" applyFont="1" applyBorder="1" applyAlignment="1">
      <alignment horizontal="center"/>
    </xf>
    <xf numFmtId="168" fontId="47" fillId="0" borderId="12" xfId="0" applyNumberFormat="1" applyFont="1" applyBorder="1" applyAlignment="1">
      <alignment horizontal="center"/>
    </xf>
    <xf numFmtId="0" fontId="48" fillId="45" borderId="12" xfId="0" applyFont="1" applyFill="1" applyBorder="1" applyAlignment="1">
      <alignment horizontal="center"/>
    </xf>
    <xf numFmtId="173" fontId="47" fillId="43" borderId="12" xfId="0" applyNumberFormat="1" applyFont="1" applyFill="1" applyBorder="1" applyAlignment="1">
      <alignment horizontal="center" vertical="center"/>
    </xf>
    <xf numFmtId="49" fontId="47" fillId="43" borderId="12" xfId="0" applyNumberFormat="1" applyFont="1" applyFill="1" applyBorder="1" applyAlignment="1">
      <alignment horizontal="center" vertical="center"/>
    </xf>
    <xf numFmtId="0" fontId="47" fillId="43" borderId="12" xfId="0" applyFont="1" applyFill="1" applyBorder="1" applyAlignment="1">
      <alignment horizontal="center"/>
    </xf>
    <xf numFmtId="1" fontId="47" fillId="0" borderId="10" xfId="0" applyNumberFormat="1" applyFont="1" applyBorder="1" applyAlignment="1">
      <alignment horizontal="center" vertical="top"/>
    </xf>
    <xf numFmtId="0" fontId="47" fillId="43" borderId="12" xfId="0" applyFont="1" applyFill="1" applyBorder="1" applyAlignment="1">
      <alignment horizontal="left" vertical="center"/>
    </xf>
    <xf numFmtId="20" fontId="47" fillId="43" borderId="12" xfId="0" applyNumberFormat="1" applyFont="1" applyFill="1" applyBorder="1" applyAlignment="1">
      <alignment horizontal="center" vertical="center"/>
    </xf>
    <xf numFmtId="173" fontId="49" fillId="43" borderId="12" xfId="0" applyNumberFormat="1" applyFont="1" applyFill="1" applyBorder="1" applyAlignment="1">
      <alignment horizontal="center" vertical="center"/>
    </xf>
    <xf numFmtId="49" fontId="49" fillId="43" borderId="12" xfId="0" applyNumberFormat="1" applyFont="1" applyFill="1" applyBorder="1" applyAlignment="1">
      <alignment horizontal="center" vertical="center"/>
    </xf>
    <xf numFmtId="0" fontId="49" fillId="43" borderId="12" xfId="0" applyFont="1" applyFill="1" applyBorder="1" applyAlignment="1">
      <alignment horizontal="left" vertical="center"/>
    </xf>
    <xf numFmtId="0" fontId="47" fillId="43" borderId="12" xfId="0" applyFont="1" applyFill="1" applyBorder="1" applyAlignment="1">
      <alignment horizontal="center" vertical="top"/>
    </xf>
    <xf numFmtId="168" fontId="50" fillId="46" borderId="13" xfId="0" applyNumberFormat="1" applyFont="1" applyFill="1" applyBorder="1" applyAlignment="1">
      <alignment horizontal="center" vertical="top"/>
    </xf>
    <xf numFmtId="0" fontId="47" fillId="43" borderId="12" xfId="0" applyFont="1" applyFill="1" applyBorder="1" applyAlignment="1">
      <alignment horizontal="right" vertical="top"/>
    </xf>
    <xf numFmtId="9" fontId="47" fillId="43" borderId="12" xfId="0" applyNumberFormat="1" applyFont="1" applyFill="1" applyBorder="1" applyAlignment="1">
      <alignment horizontal="right"/>
    </xf>
    <xf numFmtId="168" fontId="47" fillId="0" borderId="12" xfId="0" applyNumberFormat="1" applyFont="1" applyBorder="1" applyAlignment="1">
      <alignment horizontal="center" vertical="top"/>
    </xf>
    <xf numFmtId="168" fontId="47" fillId="0" borderId="13" xfId="0" applyNumberFormat="1" applyFont="1" applyBorder="1" applyAlignment="1">
      <alignment horizontal="center" vertical="top"/>
    </xf>
    <xf numFmtId="49" fontId="41" fillId="47" borderId="12" xfId="0" applyNumberFormat="1" applyFont="1" applyFill="1" applyBorder="1" applyAlignment="1">
      <alignment horizontal="center"/>
    </xf>
    <xf numFmtId="0" fontId="18" fillId="0" borderId="13" xfId="0" applyFont="1" applyBorder="1" applyAlignment="1">
      <alignment horizontal="center"/>
    </xf>
    <xf numFmtId="172" fontId="18" fillId="0" borderId="9" xfId="0" applyNumberFormat="1" applyFont="1" applyBorder="1" applyAlignment="1">
      <alignment horizontal="center"/>
    </xf>
    <xf numFmtId="0" fontId="18" fillId="0" borderId="8" xfId="0" applyFont="1" applyBorder="1" applyAlignment="1">
      <alignment horizontal="center"/>
    </xf>
    <xf numFmtId="14" fontId="19" fillId="0" borderId="12" xfId="0" applyNumberFormat="1" applyFont="1" applyBorder="1" applyAlignment="1">
      <alignment horizontal="left"/>
    </xf>
    <xf numFmtId="169" fontId="45" fillId="47" borderId="12" xfId="0" applyNumberFormat="1" applyFont="1" applyFill="1" applyBorder="1" applyAlignment="1">
      <alignment horizontal="center"/>
    </xf>
    <xf numFmtId="2" fontId="45" fillId="0" borderId="12" xfId="0" applyNumberFormat="1" applyFont="1" applyBorder="1" applyAlignment="1">
      <alignment horizontal="center"/>
    </xf>
    <xf numFmtId="0" fontId="47" fillId="47" borderId="12" xfId="0" applyFont="1" applyFill="1" applyBorder="1" applyAlignment="1">
      <alignment horizontal="center"/>
    </xf>
    <xf numFmtId="1" fontId="51" fillId="0" borderId="12" xfId="0" applyNumberFormat="1" applyFont="1" applyBorder="1" applyAlignment="1">
      <alignment horizontal="center"/>
    </xf>
    <xf numFmtId="0" fontId="51" fillId="0" borderId="12" xfId="0" applyFont="1" applyBorder="1" applyAlignment="1">
      <alignment horizontal="center" vertical="center"/>
    </xf>
    <xf numFmtId="173" fontId="51" fillId="0" borderId="12" xfId="0" applyNumberFormat="1" applyFont="1" applyBorder="1" applyAlignment="1">
      <alignment horizontal="center"/>
    </xf>
    <xf numFmtId="49" fontId="51" fillId="0" borderId="12" xfId="0" applyNumberFormat="1" applyFont="1" applyBorder="1" applyAlignment="1">
      <alignment horizontal="center"/>
    </xf>
    <xf numFmtId="171" fontId="51" fillId="0" borderId="12" xfId="0" applyNumberFormat="1" applyFont="1" applyBorder="1" applyAlignment="1">
      <alignment horizontal="center"/>
    </xf>
    <xf numFmtId="169" fontId="51" fillId="0" borderId="12" xfId="0" applyNumberFormat="1" applyFont="1" applyBorder="1" applyAlignment="1">
      <alignment horizontal="center"/>
    </xf>
    <xf numFmtId="2" fontId="51" fillId="0" borderId="12" xfId="0" applyNumberFormat="1" applyFont="1" applyBorder="1" applyAlignment="1">
      <alignment horizontal="center"/>
    </xf>
    <xf numFmtId="0" fontId="51" fillId="0" borderId="12" xfId="0" applyFont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1" fillId="0" borderId="12" xfId="0" applyFont="1" applyBorder="1" applyAlignment="1">
      <alignment horizontal="left"/>
    </xf>
    <xf numFmtId="172" fontId="51" fillId="0" borderId="12" xfId="0" applyNumberFormat="1" applyFont="1" applyBorder="1" applyAlignment="1">
      <alignment horizontal="center"/>
    </xf>
    <xf numFmtId="166" fontId="51" fillId="0" borderId="12" xfId="0" applyNumberFormat="1" applyFont="1" applyBorder="1" applyAlignment="1">
      <alignment horizontal="center"/>
    </xf>
    <xf numFmtId="168" fontId="51" fillId="0" borderId="12" xfId="0" applyNumberFormat="1" applyFont="1" applyBorder="1" applyAlignment="1">
      <alignment horizontal="center"/>
    </xf>
    <xf numFmtId="0" fontId="53" fillId="45" borderId="12" xfId="0" applyFont="1" applyFill="1" applyBorder="1" applyAlignment="1">
      <alignment horizontal="center"/>
    </xf>
    <xf numFmtId="173" fontId="51" fillId="43" borderId="12" xfId="0" applyNumberFormat="1" applyFont="1" applyFill="1" applyBorder="1" applyAlignment="1">
      <alignment horizontal="center" vertical="center"/>
    </xf>
    <xf numFmtId="49" fontId="51" fillId="43" borderId="12" xfId="0" applyNumberFormat="1" applyFont="1" applyFill="1" applyBorder="1" applyAlignment="1">
      <alignment horizontal="center" vertical="center"/>
    </xf>
    <xf numFmtId="0" fontId="51" fillId="43" borderId="12" xfId="0" applyFont="1" applyFill="1" applyBorder="1" applyAlignment="1">
      <alignment horizontal="center"/>
    </xf>
    <xf numFmtId="169" fontId="47" fillId="47" borderId="12" xfId="0" applyNumberFormat="1" applyFont="1" applyFill="1" applyBorder="1" applyAlignment="1">
      <alignment horizontal="center"/>
    </xf>
    <xf numFmtId="1" fontId="51" fillId="0" borderId="14" xfId="0" applyNumberFormat="1" applyFont="1" applyBorder="1" applyAlignment="1">
      <alignment horizontal="center"/>
    </xf>
    <xf numFmtId="169" fontId="51" fillId="0" borderId="11" xfId="0" applyNumberFormat="1" applyFont="1" applyBorder="1" applyAlignment="1">
      <alignment horizontal="center"/>
    </xf>
    <xf numFmtId="172" fontId="51" fillId="0" borderId="14" xfId="0" applyNumberFormat="1" applyFont="1" applyBorder="1" applyAlignment="1">
      <alignment horizontal="center"/>
    </xf>
    <xf numFmtId="166" fontId="51" fillId="0" borderId="14" xfId="0" applyNumberFormat="1" applyFont="1" applyBorder="1" applyAlignment="1">
      <alignment horizontal="center"/>
    </xf>
    <xf numFmtId="0" fontId="51" fillId="0" borderId="11" xfId="0" applyFont="1" applyBorder="1" applyAlignment="1">
      <alignment horizontal="center"/>
    </xf>
    <xf numFmtId="168" fontId="51" fillId="0" borderId="11" xfId="0" applyNumberFormat="1" applyFont="1" applyBorder="1" applyAlignment="1">
      <alignment horizontal="center"/>
    </xf>
    <xf numFmtId="0" fontId="53" fillId="45" borderId="11" xfId="0" applyFont="1" applyFill="1" applyBorder="1" applyAlignment="1">
      <alignment horizontal="center"/>
    </xf>
    <xf numFmtId="1" fontId="51" fillId="0" borderId="10" xfId="0" applyNumberFormat="1" applyFont="1" applyBorder="1" applyAlignment="1">
      <alignment horizontal="center" vertical="top"/>
    </xf>
    <xf numFmtId="49" fontId="51" fillId="43" borderId="12" xfId="0" applyNumberFormat="1" applyFont="1" applyFill="1" applyBorder="1" applyAlignment="1">
      <alignment horizontal="center" vertical="center" wrapText="1"/>
    </xf>
    <xf numFmtId="0" fontId="51" fillId="43" borderId="12" xfId="0" applyFont="1" applyFill="1" applyBorder="1" applyAlignment="1">
      <alignment horizontal="left" vertical="center"/>
    </xf>
    <xf numFmtId="20" fontId="51" fillId="43" borderId="12" xfId="0" applyNumberFormat="1" applyFont="1" applyFill="1" applyBorder="1" applyAlignment="1">
      <alignment horizontal="center" vertical="center"/>
    </xf>
    <xf numFmtId="173" fontId="54" fillId="43" borderId="12" xfId="0" applyNumberFormat="1" applyFont="1" applyFill="1" applyBorder="1" applyAlignment="1">
      <alignment horizontal="center" vertical="center"/>
    </xf>
    <xf numFmtId="49" fontId="54" fillId="43" borderId="12" xfId="0" applyNumberFormat="1" applyFont="1" applyFill="1" applyBorder="1" applyAlignment="1">
      <alignment horizontal="center" vertical="center"/>
    </xf>
    <xf numFmtId="0" fontId="54" fillId="43" borderId="12" xfId="0" applyFont="1" applyFill="1" applyBorder="1" applyAlignment="1">
      <alignment horizontal="left" vertical="center"/>
    </xf>
    <xf numFmtId="20" fontId="51" fillId="43" borderId="12" xfId="0" applyNumberFormat="1" applyFont="1" applyFill="1" applyBorder="1" applyAlignment="1">
      <alignment horizontal="center" vertical="top"/>
    </xf>
    <xf numFmtId="0" fontId="51" fillId="43" borderId="12" xfId="0" applyFont="1" applyFill="1" applyBorder="1" applyAlignment="1">
      <alignment horizontal="center" vertical="center"/>
    </xf>
    <xf numFmtId="0" fontId="54" fillId="43" borderId="12" xfId="0" applyFont="1" applyFill="1" applyBorder="1" applyAlignment="1">
      <alignment horizontal="center" vertical="center"/>
    </xf>
    <xf numFmtId="0" fontId="51" fillId="43" borderId="12" xfId="0" applyFont="1" applyFill="1" applyBorder="1" applyAlignment="1">
      <alignment horizontal="center" vertical="top"/>
    </xf>
    <xf numFmtId="168" fontId="55" fillId="46" borderId="13" xfId="0" applyNumberFormat="1" applyFont="1" applyFill="1" applyBorder="1" applyAlignment="1">
      <alignment horizontal="center" vertical="top"/>
    </xf>
    <xf numFmtId="0" fontId="51" fillId="43" borderId="12" xfId="0" applyFont="1" applyFill="1" applyBorder="1" applyAlignment="1">
      <alignment horizontal="right" vertical="top"/>
    </xf>
    <xf numFmtId="9" fontId="51" fillId="43" borderId="12" xfId="0" applyNumberFormat="1" applyFont="1" applyFill="1" applyBorder="1" applyAlignment="1">
      <alignment horizontal="right"/>
    </xf>
    <xf numFmtId="168" fontId="51" fillId="0" borderId="12" xfId="0" applyNumberFormat="1" applyFont="1" applyBorder="1" applyAlignment="1">
      <alignment horizontal="center" vertical="top"/>
    </xf>
    <xf numFmtId="168" fontId="51" fillId="0" borderId="13" xfId="0" applyNumberFormat="1" applyFont="1" applyBorder="1" applyAlignment="1">
      <alignment horizontal="center" vertical="top"/>
    </xf>
    <xf numFmtId="1" fontId="51" fillId="0" borderId="11" xfId="0" applyNumberFormat="1" applyFont="1" applyBorder="1" applyAlignment="1">
      <alignment horizontal="center"/>
    </xf>
    <xf numFmtId="0" fontId="51" fillId="0" borderId="11" xfId="0" applyFont="1" applyBorder="1" applyAlignment="1">
      <alignment horizontal="center" vertical="center"/>
    </xf>
    <xf numFmtId="173" fontId="51" fillId="0" borderId="11" xfId="0" applyNumberFormat="1" applyFont="1" applyBorder="1" applyAlignment="1">
      <alignment horizontal="center"/>
    </xf>
    <xf numFmtId="49" fontId="51" fillId="0" borderId="11" xfId="0" applyNumberFormat="1" applyFont="1" applyBorder="1" applyAlignment="1">
      <alignment horizontal="center"/>
    </xf>
    <xf numFmtId="171" fontId="51" fillId="0" borderId="11" xfId="0" applyNumberFormat="1" applyFont="1" applyBorder="1" applyAlignment="1">
      <alignment horizontal="center"/>
    </xf>
    <xf numFmtId="172" fontId="51" fillId="0" borderId="11" xfId="0" applyNumberFormat="1" applyFont="1" applyBorder="1" applyAlignment="1">
      <alignment horizontal="center"/>
    </xf>
    <xf numFmtId="166" fontId="51" fillId="0" borderId="11" xfId="0" applyNumberFormat="1" applyFont="1" applyBorder="1" applyAlignment="1">
      <alignment horizontal="center"/>
    </xf>
    <xf numFmtId="1" fontId="56" fillId="0" borderId="12" xfId="0" applyNumberFormat="1" applyFont="1" applyBorder="1" applyAlignment="1">
      <alignment horizontal="center"/>
    </xf>
    <xf numFmtId="0" fontId="56" fillId="0" borderId="12" xfId="0" applyFont="1" applyBorder="1" applyAlignment="1">
      <alignment horizontal="center" vertical="center"/>
    </xf>
    <xf numFmtId="173" fontId="56" fillId="0" borderId="12" xfId="0" applyNumberFormat="1" applyFont="1" applyBorder="1" applyAlignment="1">
      <alignment horizontal="center"/>
    </xf>
    <xf numFmtId="49" fontId="56" fillId="0" borderId="12" xfId="0" applyNumberFormat="1" applyFont="1" applyBorder="1" applyAlignment="1">
      <alignment horizontal="center"/>
    </xf>
    <xf numFmtId="171" fontId="56" fillId="0" borderId="12" xfId="0" applyNumberFormat="1" applyFont="1" applyBorder="1" applyAlignment="1">
      <alignment horizontal="center"/>
    </xf>
    <xf numFmtId="169" fontId="56" fillId="0" borderId="12" xfId="0" applyNumberFormat="1" applyFont="1" applyBorder="1" applyAlignment="1">
      <alignment horizontal="center"/>
    </xf>
    <xf numFmtId="2" fontId="56" fillId="0" borderId="12" xfId="0" applyNumberFormat="1" applyFont="1" applyBorder="1" applyAlignment="1">
      <alignment horizontal="center"/>
    </xf>
    <xf numFmtId="0" fontId="57" fillId="0" borderId="12" xfId="0" applyFont="1" applyBorder="1" applyAlignment="1">
      <alignment horizontal="center"/>
    </xf>
    <xf numFmtId="0" fontId="56" fillId="0" borderId="12" xfId="0" applyFont="1" applyBorder="1" applyAlignment="1">
      <alignment horizontal="left"/>
    </xf>
    <xf numFmtId="0" fontId="56" fillId="0" borderId="12" xfId="0" applyFont="1" applyBorder="1" applyAlignment="1">
      <alignment horizontal="center"/>
    </xf>
    <xf numFmtId="172" fontId="56" fillId="0" borderId="12" xfId="0" applyNumberFormat="1" applyFont="1" applyBorder="1" applyAlignment="1">
      <alignment horizontal="center"/>
    </xf>
    <xf numFmtId="166" fontId="56" fillId="0" borderId="12" xfId="0" applyNumberFormat="1" applyFont="1" applyBorder="1" applyAlignment="1">
      <alignment horizontal="center"/>
    </xf>
    <xf numFmtId="168" fontId="56" fillId="0" borderId="12" xfId="0" applyNumberFormat="1" applyFont="1" applyBorder="1" applyAlignment="1">
      <alignment horizontal="center"/>
    </xf>
    <xf numFmtId="0" fontId="58" fillId="45" borderId="12" xfId="0" applyFont="1" applyFill="1" applyBorder="1" applyAlignment="1">
      <alignment horizontal="center"/>
    </xf>
    <xf numFmtId="1" fontId="56" fillId="0" borderId="10" xfId="0" applyNumberFormat="1" applyFont="1" applyBorder="1" applyAlignment="1">
      <alignment horizontal="center" vertical="top"/>
    </xf>
    <xf numFmtId="49" fontId="56" fillId="43" borderId="12" xfId="0" applyNumberFormat="1" applyFont="1" applyFill="1" applyBorder="1" applyAlignment="1">
      <alignment horizontal="center" vertical="center" wrapText="1"/>
    </xf>
    <xf numFmtId="173" fontId="56" fillId="43" borderId="12" xfId="0" applyNumberFormat="1" applyFont="1" applyFill="1" applyBorder="1" applyAlignment="1">
      <alignment horizontal="center" vertical="center"/>
    </xf>
    <xf numFmtId="49" fontId="56" fillId="43" borderId="12" xfId="0" applyNumberFormat="1" applyFont="1" applyFill="1" applyBorder="1" applyAlignment="1">
      <alignment horizontal="center" vertical="center"/>
    </xf>
    <xf numFmtId="0" fontId="56" fillId="43" borderId="12" xfId="0" applyFont="1" applyFill="1" applyBorder="1" applyAlignment="1">
      <alignment horizontal="left" vertical="center"/>
    </xf>
    <xf numFmtId="173" fontId="59" fillId="43" borderId="12" xfId="0" applyNumberFormat="1" applyFont="1" applyFill="1" applyBorder="1" applyAlignment="1">
      <alignment horizontal="center" vertical="center"/>
    </xf>
    <xf numFmtId="49" fontId="59" fillId="43" borderId="12" xfId="0" applyNumberFormat="1" applyFont="1" applyFill="1" applyBorder="1" applyAlignment="1">
      <alignment horizontal="center" vertical="center"/>
    </xf>
    <xf numFmtId="0" fontId="59" fillId="43" borderId="12" xfId="0" applyFont="1" applyFill="1" applyBorder="1" applyAlignment="1">
      <alignment horizontal="left" vertical="center"/>
    </xf>
    <xf numFmtId="20" fontId="56" fillId="43" borderId="12" xfId="0" applyNumberFormat="1" applyFont="1" applyFill="1" applyBorder="1" applyAlignment="1">
      <alignment horizontal="center" vertical="top"/>
    </xf>
    <xf numFmtId="0" fontId="56" fillId="43" borderId="12" xfId="0" applyFont="1" applyFill="1" applyBorder="1" applyAlignment="1">
      <alignment horizontal="center" vertical="top"/>
    </xf>
    <xf numFmtId="168" fontId="60" fillId="46" borderId="13" xfId="0" applyNumberFormat="1" applyFont="1" applyFill="1" applyBorder="1" applyAlignment="1">
      <alignment horizontal="center" vertical="top"/>
    </xf>
    <xf numFmtId="0" fontId="56" fillId="43" borderId="12" xfId="0" applyFont="1" applyFill="1" applyBorder="1" applyAlignment="1">
      <alignment horizontal="right" vertical="top"/>
    </xf>
    <xf numFmtId="9" fontId="56" fillId="43" borderId="12" xfId="0" applyNumberFormat="1" applyFont="1" applyFill="1" applyBorder="1" applyAlignment="1">
      <alignment horizontal="right"/>
    </xf>
    <xf numFmtId="0" fontId="56" fillId="43" borderId="12" xfId="0" applyFont="1" applyFill="1" applyBorder="1" applyAlignment="1">
      <alignment horizontal="center"/>
    </xf>
    <xf numFmtId="168" fontId="56" fillId="0" borderId="12" xfId="0" applyNumberFormat="1" applyFont="1" applyBorder="1" applyAlignment="1">
      <alignment horizontal="center" vertical="top"/>
    </xf>
    <xf numFmtId="168" fontId="56" fillId="0" borderId="13" xfId="0" applyNumberFormat="1" applyFont="1" applyBorder="1" applyAlignment="1">
      <alignment horizontal="center" vertical="top"/>
    </xf>
    <xf numFmtId="171" fontId="28" fillId="0" borderId="11" xfId="0" applyNumberFormat="1" applyFont="1" applyBorder="1" applyAlignment="1">
      <alignment horizontal="center"/>
    </xf>
    <xf numFmtId="1" fontId="61" fillId="0" borderId="11" xfId="0" applyNumberFormat="1" applyFont="1" applyBorder="1" applyAlignment="1">
      <alignment horizontal="center"/>
    </xf>
    <xf numFmtId="169" fontId="61" fillId="0" borderId="11" xfId="0" applyNumberFormat="1" applyFont="1" applyBorder="1" applyAlignment="1">
      <alignment horizontal="center"/>
    </xf>
    <xf numFmtId="0" fontId="61" fillId="0" borderId="11" xfId="0" applyFont="1" applyBorder="1" applyAlignment="1">
      <alignment horizontal="center"/>
    </xf>
    <xf numFmtId="172" fontId="61" fillId="0" borderId="11" xfId="0" applyNumberFormat="1" applyFont="1" applyBorder="1" applyAlignment="1">
      <alignment horizontal="center"/>
    </xf>
    <xf numFmtId="166" fontId="61" fillId="0" borderId="11" xfId="0" applyNumberFormat="1" applyFont="1" applyBorder="1" applyAlignment="1">
      <alignment horizontal="center"/>
    </xf>
    <xf numFmtId="1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center" vertical="center"/>
    </xf>
    <xf numFmtId="173" fontId="61" fillId="0" borderId="12" xfId="0" applyNumberFormat="1" applyFont="1" applyBorder="1" applyAlignment="1">
      <alignment horizontal="center"/>
    </xf>
    <xf numFmtId="49" fontId="61" fillId="0" borderId="12" xfId="0" applyNumberFormat="1" applyFont="1" applyBorder="1" applyAlignment="1">
      <alignment horizontal="center"/>
    </xf>
    <xf numFmtId="171" fontId="61" fillId="0" borderId="12" xfId="0" applyNumberFormat="1" applyFont="1" applyBorder="1" applyAlignment="1">
      <alignment horizontal="center"/>
    </xf>
    <xf numFmtId="169" fontId="61" fillId="0" borderId="12" xfId="0" applyNumberFormat="1" applyFont="1" applyBorder="1" applyAlignment="1">
      <alignment horizontal="center"/>
    </xf>
    <xf numFmtId="2" fontId="61" fillId="0" borderId="12" xfId="0" applyNumberFormat="1" applyFont="1" applyBorder="1" applyAlignment="1">
      <alignment horizontal="center"/>
    </xf>
    <xf numFmtId="0" fontId="61" fillId="0" borderId="12" xfId="0" applyFont="1" applyBorder="1" applyAlignment="1">
      <alignment horizontal="center"/>
    </xf>
    <xf numFmtId="0" fontId="62" fillId="0" borderId="12" xfId="0" applyFont="1" applyBorder="1" applyAlignment="1">
      <alignment horizontal="center"/>
    </xf>
    <xf numFmtId="0" fontId="61" fillId="0" borderId="12" xfId="0" applyFont="1" applyBorder="1" applyAlignment="1">
      <alignment horizontal="left"/>
    </xf>
    <xf numFmtId="172" fontId="61" fillId="0" borderId="12" xfId="0" applyNumberFormat="1" applyFont="1" applyBorder="1" applyAlignment="1">
      <alignment horizontal="center"/>
    </xf>
    <xf numFmtId="166" fontId="61" fillId="0" borderId="12" xfId="0" applyNumberFormat="1" applyFont="1" applyBorder="1" applyAlignment="1">
      <alignment horizontal="center"/>
    </xf>
    <xf numFmtId="168" fontId="61" fillId="0" borderId="12" xfId="0" applyNumberFormat="1" applyFont="1" applyBorder="1" applyAlignment="1">
      <alignment horizontal="center"/>
    </xf>
    <xf numFmtId="0" fontId="63" fillId="45" borderId="12" xfId="0" applyFont="1" applyFill="1" applyBorder="1" applyAlignment="1">
      <alignment horizontal="center"/>
    </xf>
    <xf numFmtId="171" fontId="18" fillId="48" borderId="12" xfId="0" applyNumberFormat="1" applyFont="1" applyFill="1" applyBorder="1" applyAlignment="1">
      <alignment horizontal="center"/>
    </xf>
    <xf numFmtId="1" fontId="41" fillId="0" borderId="11" xfId="0" applyNumberFormat="1" applyFont="1" applyBorder="1" applyAlignment="1">
      <alignment horizontal="center"/>
    </xf>
    <xf numFmtId="49" fontId="41" fillId="43" borderId="11" xfId="0" applyNumberFormat="1" applyFont="1" applyFill="1" applyBorder="1" applyAlignment="1">
      <alignment horizontal="center"/>
    </xf>
    <xf numFmtId="173" fontId="41" fillId="43" borderId="11" xfId="0" applyNumberFormat="1" applyFont="1" applyFill="1" applyBorder="1" applyAlignment="1">
      <alignment horizontal="center" vertical="center"/>
    </xf>
    <xf numFmtId="49" fontId="41" fillId="43" borderId="11" xfId="0" applyNumberFormat="1" applyFont="1" applyFill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14" fontId="18" fillId="0" borderId="11" xfId="148" applyNumberFormat="1" applyFont="1" applyBorder="1" applyAlignment="1">
      <alignment horizontal="center"/>
    </xf>
    <xf numFmtId="169" fontId="41" fillId="0" borderId="11" xfId="0" applyNumberFormat="1" applyFont="1" applyBorder="1" applyAlignment="1">
      <alignment horizontal="center"/>
    </xf>
    <xf numFmtId="173" fontId="41" fillId="43" borderId="11" xfId="0" applyNumberFormat="1" applyFont="1" applyFill="1" applyBorder="1" applyAlignment="1">
      <alignment horizontal="center"/>
    </xf>
    <xf numFmtId="169" fontId="44" fillId="0" borderId="11" xfId="0" applyNumberFormat="1" applyFont="1" applyBorder="1" applyAlignment="1">
      <alignment horizontal="center" vertical="center"/>
    </xf>
    <xf numFmtId="49" fontId="24" fillId="0" borderId="11" xfId="0" applyNumberFormat="1" applyFont="1" applyBorder="1" applyAlignment="1">
      <alignment horizontal="center" vertical="center"/>
    </xf>
    <xf numFmtId="0" fontId="18" fillId="43" borderId="11" xfId="0" applyFont="1" applyFill="1" applyBorder="1" applyAlignment="1">
      <alignment horizontal="center"/>
    </xf>
    <xf numFmtId="0" fontId="43" fillId="0" borderId="11" xfId="0" applyFont="1" applyBorder="1" applyAlignment="1">
      <alignment horizontal="center"/>
    </xf>
    <xf numFmtId="2" fontId="18" fillId="0" borderId="11" xfId="0" applyNumberFormat="1" applyFont="1" applyBorder="1" applyAlignment="1">
      <alignment horizontal="right"/>
    </xf>
    <xf numFmtId="172" fontId="41" fillId="0" borderId="11" xfId="0" applyNumberFormat="1" applyFont="1" applyBorder="1" applyAlignment="1">
      <alignment horizontal="center"/>
    </xf>
    <xf numFmtId="166" fontId="41" fillId="0" borderId="11" xfId="0" applyNumberFormat="1" applyFont="1" applyBorder="1" applyAlignment="1">
      <alignment horizontal="center"/>
    </xf>
    <xf numFmtId="0" fontId="19" fillId="43" borderId="11" xfId="0" applyFont="1" applyFill="1" applyBorder="1" applyAlignment="1">
      <alignment horizontal="center"/>
    </xf>
    <xf numFmtId="174" fontId="19" fillId="43" borderId="11" xfId="0" applyNumberFormat="1" applyFont="1" applyFill="1" applyBorder="1" applyAlignment="1">
      <alignment horizontal="center"/>
    </xf>
    <xf numFmtId="2" fontId="18" fillId="43" borderId="11" xfId="0" applyNumberFormat="1" applyFont="1" applyFill="1" applyBorder="1" applyAlignment="1">
      <alignment horizontal="right"/>
    </xf>
    <xf numFmtId="1" fontId="47" fillId="0" borderId="11" xfId="0" applyNumberFormat="1" applyFont="1" applyBorder="1" applyAlignment="1">
      <alignment horizontal="center"/>
    </xf>
    <xf numFmtId="49" fontId="47" fillId="43" borderId="11" xfId="0" applyNumberFormat="1" applyFont="1" applyFill="1" applyBorder="1" applyAlignment="1">
      <alignment horizontal="center"/>
    </xf>
    <xf numFmtId="173" fontId="47" fillId="43" borderId="11" xfId="0" applyNumberFormat="1" applyFont="1" applyFill="1" applyBorder="1" applyAlignment="1">
      <alignment horizontal="center" vertical="center"/>
    </xf>
    <xf numFmtId="49" fontId="47" fillId="43" borderId="11" xfId="0" applyNumberFormat="1" applyFont="1" applyFill="1" applyBorder="1" applyAlignment="1">
      <alignment horizontal="center" vertical="center"/>
    </xf>
    <xf numFmtId="0" fontId="47" fillId="0" borderId="11" xfId="0" applyFont="1" applyBorder="1" applyAlignment="1">
      <alignment horizontal="center"/>
    </xf>
    <xf numFmtId="169" fontId="47" fillId="0" borderId="11" xfId="0" applyNumberFormat="1" applyFont="1" applyBorder="1" applyAlignment="1">
      <alignment horizontal="center"/>
    </xf>
    <xf numFmtId="173" fontId="47" fillId="43" borderId="11" xfId="0" applyNumberFormat="1" applyFont="1" applyFill="1" applyBorder="1" applyAlignment="1">
      <alignment horizontal="center"/>
    </xf>
    <xf numFmtId="169" fontId="49" fillId="0" borderId="11" xfId="0" applyNumberFormat="1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172" fontId="47" fillId="0" borderId="11" xfId="0" applyNumberFormat="1" applyFont="1" applyBorder="1" applyAlignment="1">
      <alignment horizontal="center"/>
    </xf>
    <xf numFmtId="166" fontId="47" fillId="0" borderId="11" xfId="0" applyNumberFormat="1" applyFont="1" applyBorder="1" applyAlignment="1">
      <alignment horizontal="center"/>
    </xf>
    <xf numFmtId="49" fontId="51" fillId="43" borderId="11" xfId="0" applyNumberFormat="1" applyFont="1" applyFill="1" applyBorder="1" applyAlignment="1">
      <alignment horizontal="center"/>
    </xf>
    <xf numFmtId="173" fontId="51" fillId="43" borderId="11" xfId="0" applyNumberFormat="1" applyFont="1" applyFill="1" applyBorder="1" applyAlignment="1">
      <alignment horizontal="center" vertical="center"/>
    </xf>
    <xf numFmtId="49" fontId="51" fillId="43" borderId="11" xfId="0" applyNumberFormat="1" applyFont="1" applyFill="1" applyBorder="1" applyAlignment="1">
      <alignment horizontal="center" vertical="center"/>
    </xf>
    <xf numFmtId="173" fontId="51" fillId="43" borderId="11" xfId="0" applyNumberFormat="1" applyFont="1" applyFill="1" applyBorder="1" applyAlignment="1">
      <alignment horizontal="center"/>
    </xf>
    <xf numFmtId="169" fontId="54" fillId="0" borderId="11" xfId="0" applyNumberFormat="1" applyFont="1" applyBorder="1" applyAlignment="1">
      <alignment horizontal="center" vertical="center"/>
    </xf>
    <xf numFmtId="173" fontId="18" fillId="0" borderId="11" xfId="0" applyNumberFormat="1" applyFont="1" applyBorder="1" applyAlignment="1">
      <alignment horizontal="center"/>
    </xf>
    <xf numFmtId="49" fontId="18" fillId="0" borderId="11" xfId="0" applyNumberFormat="1" applyFont="1" applyBorder="1" applyAlignment="1">
      <alignment horizontal="center" vertical="center"/>
    </xf>
    <xf numFmtId="1" fontId="18" fillId="0" borderId="11" xfId="0" applyNumberFormat="1" applyFont="1" applyBorder="1" applyAlignment="1">
      <alignment horizontal="center"/>
    </xf>
    <xf numFmtId="173" fontId="18" fillId="43" borderId="11" xfId="0" applyNumberFormat="1" applyFont="1" applyFill="1" applyBorder="1" applyAlignment="1">
      <alignment horizontal="center" vertical="center"/>
    </xf>
    <xf numFmtId="49" fontId="18" fillId="43" borderId="11" xfId="0" applyNumberFormat="1" applyFont="1" applyFill="1" applyBorder="1" applyAlignment="1">
      <alignment horizontal="center" vertical="center"/>
    </xf>
    <xf numFmtId="169" fontId="24" fillId="0" borderId="11" xfId="0" applyNumberFormat="1" applyFont="1" applyBorder="1" applyAlignment="1">
      <alignment horizontal="center" vertical="center"/>
    </xf>
    <xf numFmtId="176" fontId="18" fillId="0" borderId="11" xfId="0" applyNumberFormat="1" applyFont="1" applyBorder="1" applyAlignment="1">
      <alignment horizontal="center"/>
    </xf>
    <xf numFmtId="172" fontId="18" fillId="0" borderId="11" xfId="0" applyNumberFormat="1" applyFont="1" applyBorder="1" applyAlignment="1">
      <alignment horizontal="center"/>
    </xf>
    <xf numFmtId="14" fontId="18" fillId="0" borderId="11" xfId="0" applyNumberFormat="1" applyFont="1" applyBorder="1" applyAlignment="1">
      <alignment horizontal="center"/>
    </xf>
    <xf numFmtId="0" fontId="18" fillId="47" borderId="11" xfId="0" applyFont="1" applyFill="1" applyBorder="1" applyAlignment="1">
      <alignment horizontal="center"/>
    </xf>
    <xf numFmtId="14" fontId="18" fillId="47" borderId="11" xfId="0" applyNumberFormat="1" applyFont="1" applyFill="1" applyBorder="1" applyAlignment="1">
      <alignment horizontal="center"/>
    </xf>
    <xf numFmtId="169" fontId="24" fillId="47" borderId="11" xfId="0" applyNumberFormat="1" applyFont="1" applyFill="1" applyBorder="1" applyAlignment="1">
      <alignment horizontal="center" vertical="center"/>
    </xf>
    <xf numFmtId="49" fontId="24" fillId="47" borderId="11" xfId="0" applyNumberFormat="1" applyFont="1" applyFill="1" applyBorder="1" applyAlignment="1">
      <alignment horizontal="center" vertical="center"/>
    </xf>
    <xf numFmtId="49" fontId="18" fillId="43" borderId="11" xfId="0" applyNumberFormat="1" applyFont="1" applyFill="1" applyBorder="1" applyAlignment="1">
      <alignment horizontal="center"/>
    </xf>
    <xf numFmtId="169" fontId="64" fillId="0" borderId="11" xfId="0" applyNumberFormat="1" applyFont="1" applyBorder="1" applyAlignment="1">
      <alignment horizontal="center" vertical="center"/>
    </xf>
    <xf numFmtId="49" fontId="24" fillId="48" borderId="11" xfId="0" applyNumberFormat="1" applyFont="1" applyFill="1" applyBorder="1" applyAlignment="1">
      <alignment horizontal="center" vertical="center"/>
    </xf>
    <xf numFmtId="1" fontId="61" fillId="0" borderId="10" xfId="0" applyNumberFormat="1" applyFont="1" applyBorder="1" applyAlignment="1">
      <alignment horizontal="center" vertical="top"/>
    </xf>
    <xf numFmtId="49" fontId="61" fillId="43" borderId="12" xfId="0" applyNumberFormat="1" applyFont="1" applyFill="1" applyBorder="1" applyAlignment="1">
      <alignment horizontal="center" vertical="center" wrapText="1"/>
    </xf>
    <xf numFmtId="173" fontId="61" fillId="43" borderId="12" xfId="0" applyNumberFormat="1" applyFont="1" applyFill="1" applyBorder="1" applyAlignment="1">
      <alignment horizontal="center" vertical="center"/>
    </xf>
    <xf numFmtId="49" fontId="61" fillId="43" borderId="12" xfId="0" applyNumberFormat="1" applyFont="1" applyFill="1" applyBorder="1" applyAlignment="1">
      <alignment horizontal="center" vertical="center"/>
    </xf>
    <xf numFmtId="0" fontId="61" fillId="43" borderId="12" xfId="0" applyFont="1" applyFill="1" applyBorder="1" applyAlignment="1">
      <alignment horizontal="left" vertical="center"/>
    </xf>
    <xf numFmtId="20" fontId="61" fillId="43" borderId="12" xfId="0" applyNumberFormat="1" applyFont="1" applyFill="1" applyBorder="1" applyAlignment="1">
      <alignment horizontal="center" vertical="center"/>
    </xf>
    <xf numFmtId="173" fontId="64" fillId="43" borderId="12" xfId="0" applyNumberFormat="1" applyFont="1" applyFill="1" applyBorder="1" applyAlignment="1">
      <alignment horizontal="center" vertical="center"/>
    </xf>
    <xf numFmtId="49" fontId="64" fillId="43" borderId="12" xfId="0" applyNumberFormat="1" applyFont="1" applyFill="1" applyBorder="1" applyAlignment="1">
      <alignment horizontal="center" vertical="center"/>
    </xf>
    <xf numFmtId="0" fontId="61" fillId="43" borderId="12" xfId="0" applyFont="1" applyFill="1" applyBorder="1" applyAlignment="1">
      <alignment horizontal="center" vertical="top"/>
    </xf>
    <xf numFmtId="168" fontId="65" fillId="46" borderId="13" xfId="0" applyNumberFormat="1" applyFont="1" applyFill="1" applyBorder="1" applyAlignment="1">
      <alignment horizontal="center" vertical="top"/>
    </xf>
    <xf numFmtId="0" fontId="61" fillId="43" borderId="12" xfId="0" applyFont="1" applyFill="1" applyBorder="1" applyAlignment="1">
      <alignment horizontal="right" vertical="top"/>
    </xf>
    <xf numFmtId="9" fontId="61" fillId="43" borderId="12" xfId="0" applyNumberFormat="1" applyFont="1" applyFill="1" applyBorder="1" applyAlignment="1">
      <alignment horizontal="right"/>
    </xf>
    <xf numFmtId="0" fontId="61" fillId="43" borderId="12" xfId="0" applyFont="1" applyFill="1" applyBorder="1" applyAlignment="1">
      <alignment horizontal="center"/>
    </xf>
    <xf numFmtId="168" fontId="61" fillId="0" borderId="12" xfId="0" applyNumberFormat="1" applyFont="1" applyBorder="1" applyAlignment="1">
      <alignment horizontal="center" vertical="top"/>
    </xf>
    <xf numFmtId="168" fontId="61" fillId="0" borderId="13" xfId="0" applyNumberFormat="1" applyFont="1" applyBorder="1" applyAlignment="1">
      <alignment horizontal="center" vertical="top"/>
    </xf>
    <xf numFmtId="1" fontId="61" fillId="0" borderId="14" xfId="0" applyNumberFormat="1" applyFont="1" applyBorder="1" applyAlignment="1">
      <alignment horizontal="center"/>
    </xf>
    <xf numFmtId="172" fontId="61" fillId="0" borderId="14" xfId="0" applyNumberFormat="1" applyFont="1" applyBorder="1" applyAlignment="1">
      <alignment horizontal="center"/>
    </xf>
    <xf numFmtId="166" fontId="61" fillId="0" borderId="14" xfId="0" applyNumberFormat="1" applyFont="1" applyBorder="1" applyAlignment="1">
      <alignment horizontal="center"/>
    </xf>
    <xf numFmtId="168" fontId="61" fillId="0" borderId="11" xfId="0" applyNumberFormat="1" applyFont="1" applyBorder="1" applyAlignment="1">
      <alignment horizontal="center"/>
    </xf>
    <xf numFmtId="0" fontId="63" fillId="45" borderId="11" xfId="0" applyFont="1" applyFill="1" applyBorder="1" applyAlignment="1">
      <alignment horizontal="center"/>
    </xf>
    <xf numFmtId="14" fontId="24" fillId="0" borderId="11" xfId="0" applyNumberFormat="1" applyFont="1" applyBorder="1" applyAlignment="1">
      <alignment horizontal="center"/>
    </xf>
    <xf numFmtId="169" fontId="61" fillId="47" borderId="12" xfId="0" applyNumberFormat="1" applyFont="1" applyFill="1" applyBorder="1" applyAlignment="1">
      <alignment horizontal="center"/>
    </xf>
    <xf numFmtId="0" fontId="18" fillId="0" borderId="10" xfId="0" applyFont="1" applyBorder="1" applyAlignment="1">
      <alignment horizontal="left"/>
    </xf>
    <xf numFmtId="14" fontId="28" fillId="47" borderId="11" xfId="0" applyNumberFormat="1" applyFont="1" applyFill="1" applyBorder="1" applyAlignment="1">
      <alignment horizontal="center"/>
    </xf>
    <xf numFmtId="169" fontId="28" fillId="47" borderId="11" xfId="0" applyNumberFormat="1" applyFont="1" applyFill="1" applyBorder="1" applyAlignment="1">
      <alignment horizontal="center" vertical="center"/>
    </xf>
    <xf numFmtId="0" fontId="18" fillId="44" borderId="12" xfId="0" applyFont="1" applyFill="1" applyBorder="1" applyAlignment="1">
      <alignment horizontal="left"/>
    </xf>
    <xf numFmtId="14" fontId="28" fillId="0" borderId="11" xfId="0" applyNumberFormat="1" applyFont="1" applyBorder="1" applyAlignment="1">
      <alignment horizontal="center"/>
    </xf>
    <xf numFmtId="169" fontId="28" fillId="0" borderId="11" xfId="0" applyNumberFormat="1" applyFont="1" applyBorder="1" applyAlignment="1">
      <alignment horizontal="center" vertical="center"/>
    </xf>
    <xf numFmtId="14" fontId="24" fillId="47" borderId="11" xfId="0" applyNumberFormat="1" applyFont="1" applyFill="1" applyBorder="1" applyAlignment="1">
      <alignment horizontal="center"/>
    </xf>
    <xf numFmtId="44" fontId="41" fillId="0" borderId="11" xfId="0" applyNumberFormat="1" applyFont="1" applyBorder="1" applyAlignment="1">
      <alignment horizontal="center"/>
    </xf>
    <xf numFmtId="1" fontId="66" fillId="0" borderId="12" xfId="0" applyNumberFormat="1" applyFont="1" applyBorder="1" applyAlignment="1">
      <alignment horizontal="center"/>
    </xf>
    <xf numFmtId="0" fontId="66" fillId="0" borderId="12" xfId="0" applyFont="1" applyBorder="1" applyAlignment="1">
      <alignment horizontal="center"/>
    </xf>
    <xf numFmtId="173" fontId="66" fillId="0" borderId="12" xfId="0" applyNumberFormat="1" applyFont="1" applyBorder="1" applyAlignment="1">
      <alignment horizontal="center"/>
    </xf>
    <xf numFmtId="172" fontId="66" fillId="0" borderId="12" xfId="0" applyNumberFormat="1" applyFont="1" applyBorder="1" applyAlignment="1">
      <alignment horizontal="center"/>
    </xf>
    <xf numFmtId="166" fontId="66" fillId="0" borderId="12" xfId="0" applyNumberFormat="1" applyFont="1" applyBorder="1" applyAlignment="1">
      <alignment horizontal="center"/>
    </xf>
    <xf numFmtId="44" fontId="19" fillId="0" borderId="11" xfId="0" applyNumberFormat="1" applyFont="1" applyBorder="1" applyAlignment="1">
      <alignment horizontal="center"/>
    </xf>
    <xf numFmtId="2" fontId="19" fillId="43" borderId="11" xfId="0" applyNumberFormat="1" applyFont="1" applyFill="1" applyBorder="1" applyAlignment="1">
      <alignment horizontal="right"/>
    </xf>
    <xf numFmtId="0" fontId="18" fillId="43" borderId="12" xfId="0" applyFont="1" applyFill="1" applyBorder="1" applyAlignment="1">
      <alignment horizontal="left"/>
    </xf>
    <xf numFmtId="49" fontId="18" fillId="47" borderId="12" xfId="0" applyNumberFormat="1" applyFont="1" applyFill="1" applyBorder="1" applyAlignment="1">
      <alignment horizontal="center"/>
    </xf>
    <xf numFmtId="0" fontId="70" fillId="0" borderId="11" xfId="0" applyFont="1" applyBorder="1" applyAlignment="1">
      <alignment horizontal="center" vertical="center"/>
    </xf>
    <xf numFmtId="14" fontId="19" fillId="0" borderId="11" xfId="0" applyNumberFormat="1" applyFont="1" applyBorder="1" applyAlignment="1">
      <alignment horizontal="center"/>
    </xf>
    <xf numFmtId="171" fontId="19" fillId="0" borderId="12" xfId="0" applyNumberFormat="1" applyFont="1" applyBorder="1" applyAlignment="1">
      <alignment horizontal="center"/>
    </xf>
    <xf numFmtId="1" fontId="66" fillId="0" borderId="11" xfId="0" applyNumberFormat="1" applyFont="1" applyBorder="1" applyAlignment="1">
      <alignment horizontal="center"/>
    </xf>
    <xf numFmtId="169" fontId="66" fillId="0" borderId="11" xfId="0" applyNumberFormat="1" applyFont="1" applyBorder="1" applyAlignment="1">
      <alignment horizontal="center"/>
    </xf>
    <xf numFmtId="0" fontId="66" fillId="0" borderId="11" xfId="0" applyFont="1" applyBorder="1" applyAlignment="1">
      <alignment horizontal="center"/>
    </xf>
    <xf numFmtId="172" fontId="66" fillId="0" borderId="11" xfId="0" applyNumberFormat="1" applyFont="1" applyBorder="1" applyAlignment="1">
      <alignment horizontal="center"/>
    </xf>
    <xf numFmtId="166" fontId="66" fillId="0" borderId="11" xfId="0" applyNumberFormat="1" applyFont="1" applyBorder="1" applyAlignment="1">
      <alignment horizontal="center"/>
    </xf>
    <xf numFmtId="168" fontId="66" fillId="0" borderId="11" xfId="0" applyNumberFormat="1" applyFont="1" applyBorder="1" applyAlignment="1">
      <alignment horizontal="center"/>
    </xf>
    <xf numFmtId="0" fontId="69" fillId="45" borderId="11" xfId="0" applyFont="1" applyFill="1" applyBorder="1" applyAlignment="1">
      <alignment horizontal="center"/>
    </xf>
    <xf numFmtId="0" fontId="66" fillId="0" borderId="12" xfId="0" applyFont="1" applyBorder="1" applyAlignment="1">
      <alignment horizontal="center" vertical="center"/>
    </xf>
    <xf numFmtId="49" fontId="66" fillId="0" borderId="12" xfId="0" applyNumberFormat="1" applyFont="1" applyBorder="1" applyAlignment="1">
      <alignment horizontal="center"/>
    </xf>
    <xf numFmtId="171" fontId="66" fillId="0" borderId="12" xfId="0" applyNumberFormat="1" applyFont="1" applyBorder="1" applyAlignment="1">
      <alignment horizontal="center"/>
    </xf>
    <xf numFmtId="169" fontId="66" fillId="0" borderId="12" xfId="0" applyNumberFormat="1" applyFont="1" applyBorder="1" applyAlignment="1">
      <alignment horizontal="center"/>
    </xf>
    <xf numFmtId="2" fontId="66" fillId="0" borderId="12" xfId="0" applyNumberFormat="1" applyFont="1" applyBorder="1" applyAlignment="1">
      <alignment horizontal="center"/>
    </xf>
    <xf numFmtId="0" fontId="68" fillId="0" borderId="12" xfId="0" applyFont="1" applyBorder="1" applyAlignment="1">
      <alignment horizontal="center"/>
    </xf>
    <xf numFmtId="0" fontId="66" fillId="0" borderId="12" xfId="0" applyFont="1" applyBorder="1" applyAlignment="1">
      <alignment horizontal="left"/>
    </xf>
    <xf numFmtId="168" fontId="66" fillId="0" borderId="12" xfId="0" applyNumberFormat="1" applyFont="1" applyBorder="1" applyAlignment="1">
      <alignment horizontal="center"/>
    </xf>
    <xf numFmtId="0" fontId="69" fillId="45" borderId="12" xfId="0" applyFont="1" applyFill="1" applyBorder="1" applyAlignment="1">
      <alignment horizontal="center"/>
    </xf>
    <xf numFmtId="1" fontId="66" fillId="0" borderId="14" xfId="0" applyNumberFormat="1" applyFont="1" applyBorder="1" applyAlignment="1">
      <alignment horizontal="center"/>
    </xf>
    <xf numFmtId="2" fontId="66" fillId="0" borderId="14" xfId="0" applyNumberFormat="1" applyFont="1" applyBorder="1" applyAlignment="1">
      <alignment horizontal="center"/>
    </xf>
    <xf numFmtId="172" fontId="66" fillId="0" borderId="14" xfId="0" applyNumberFormat="1" applyFont="1" applyBorder="1" applyAlignment="1">
      <alignment horizontal="center"/>
    </xf>
    <xf numFmtId="166" fontId="66" fillId="0" borderId="14" xfId="0" applyNumberFormat="1" applyFont="1" applyBorder="1" applyAlignment="1">
      <alignment horizontal="center"/>
    </xf>
    <xf numFmtId="0" fontId="66" fillId="44" borderId="12" xfId="0" applyFont="1" applyFill="1" applyBorder="1" applyAlignment="1">
      <alignment horizontal="left"/>
    </xf>
    <xf numFmtId="173" fontId="66" fillId="43" borderId="11" xfId="0" applyNumberFormat="1" applyFont="1" applyFill="1" applyBorder="1" applyAlignment="1">
      <alignment horizontal="center" vertical="center"/>
    </xf>
    <xf numFmtId="49" fontId="66" fillId="43" borderId="11" xfId="0" applyNumberFormat="1" applyFont="1" applyFill="1" applyBorder="1" applyAlignment="1">
      <alignment horizontal="center" vertical="center"/>
    </xf>
    <xf numFmtId="169" fontId="67" fillId="0" borderId="11" xfId="0" applyNumberFormat="1" applyFont="1" applyBorder="1" applyAlignment="1">
      <alignment horizontal="center" vertical="center"/>
    </xf>
    <xf numFmtId="2" fontId="66" fillId="43" borderId="11" xfId="0" applyNumberFormat="1" applyFont="1" applyFill="1" applyBorder="1" applyAlignment="1">
      <alignment horizontal="right"/>
    </xf>
    <xf numFmtId="0" fontId="66" fillId="44" borderId="11" xfId="0" applyFont="1" applyFill="1" applyBorder="1" applyAlignment="1">
      <alignment horizontal="center"/>
    </xf>
    <xf numFmtId="0" fontId="66" fillId="43" borderId="11" xfId="0" applyFont="1" applyFill="1" applyBorder="1" applyAlignment="1">
      <alignment horizontal="center"/>
    </xf>
    <xf numFmtId="49" fontId="22" fillId="3" borderId="11" xfId="0" applyNumberFormat="1" applyFont="1" applyFill="1" applyBorder="1" applyAlignment="1">
      <alignment horizontal="center"/>
    </xf>
    <xf numFmtId="0" fontId="22" fillId="3" borderId="11" xfId="0" applyFont="1" applyFill="1" applyBorder="1" applyAlignment="1">
      <alignment horizontal="center" vertical="center" wrapText="1"/>
    </xf>
    <xf numFmtId="0" fontId="41" fillId="43" borderId="11" xfId="0" applyFont="1" applyFill="1" applyBorder="1" applyAlignment="1">
      <alignment horizontal="center"/>
    </xf>
    <xf numFmtId="168" fontId="18" fillId="43" borderId="11" xfId="0" applyNumberFormat="1" applyFont="1" applyFill="1" applyBorder="1" applyAlignment="1">
      <alignment horizontal="center"/>
    </xf>
    <xf numFmtId="168" fontId="41" fillId="0" borderId="11" xfId="0" applyNumberFormat="1" applyFont="1" applyBorder="1" applyAlignment="1">
      <alignment horizontal="center"/>
    </xf>
    <xf numFmtId="0" fontId="42" fillId="45" borderId="11" xfId="0" applyFont="1" applyFill="1" applyBorder="1" applyAlignment="1">
      <alignment horizontal="center"/>
    </xf>
    <xf numFmtId="0" fontId="47" fillId="43" borderId="11" xfId="0" applyFont="1" applyFill="1" applyBorder="1" applyAlignment="1">
      <alignment horizontal="center"/>
    </xf>
    <xf numFmtId="168" fontId="47" fillId="0" borderId="11" xfId="0" applyNumberFormat="1" applyFont="1" applyBorder="1" applyAlignment="1">
      <alignment horizontal="center"/>
    </xf>
    <xf numFmtId="0" fontId="48" fillId="45" borderId="11" xfId="0" applyFont="1" applyFill="1" applyBorder="1" applyAlignment="1">
      <alignment horizontal="center"/>
    </xf>
    <xf numFmtId="0" fontId="51" fillId="43" borderId="11" xfId="0" applyFont="1" applyFill="1" applyBorder="1" applyAlignment="1">
      <alignment horizontal="center"/>
    </xf>
    <xf numFmtId="1" fontId="18" fillId="43" borderId="11" xfId="0" applyNumberFormat="1" applyFont="1" applyFill="1" applyBorder="1" applyAlignment="1">
      <alignment horizontal="center" vertical="top"/>
    </xf>
    <xf numFmtId="168" fontId="18" fillId="43" borderId="11" xfId="0" applyNumberFormat="1" applyFont="1" applyFill="1" applyBorder="1" applyAlignment="1">
      <alignment horizontal="center" vertical="top"/>
    </xf>
    <xf numFmtId="0" fontId="61" fillId="43" borderId="11" xfId="0" applyFont="1" applyFill="1" applyBorder="1" applyAlignment="1">
      <alignment horizontal="center"/>
    </xf>
    <xf numFmtId="0" fontId="26" fillId="0" borderId="11" xfId="0" applyFont="1" applyBorder="1" applyAlignment="1">
      <alignment horizontal="center"/>
    </xf>
    <xf numFmtId="173" fontId="18" fillId="43" borderId="11" xfId="0" applyNumberFormat="1" applyFont="1" applyFill="1" applyBorder="1" applyAlignment="1">
      <alignment horizontal="center"/>
    </xf>
    <xf numFmtId="174" fontId="18" fillId="43" borderId="11" xfId="0" applyNumberFormat="1" applyFont="1" applyFill="1" applyBorder="1" applyAlignment="1">
      <alignment horizontal="center"/>
    </xf>
    <xf numFmtId="169" fontId="64" fillId="47" borderId="11" xfId="0" applyNumberFormat="1" applyFont="1" applyFill="1" applyBorder="1" applyAlignment="1">
      <alignment horizontal="center" vertical="center"/>
    </xf>
    <xf numFmtId="49" fontId="64" fillId="47" borderId="11" xfId="0" applyNumberFormat="1" applyFont="1" applyFill="1" applyBorder="1" applyAlignment="1">
      <alignment horizontal="center" vertical="center"/>
    </xf>
    <xf numFmtId="0" fontId="62" fillId="0" borderId="11" xfId="0" applyFont="1" applyBorder="1" applyAlignment="1">
      <alignment horizontal="center"/>
    </xf>
    <xf numFmtId="168" fontId="61" fillId="43" borderId="11" xfId="0" applyNumberFormat="1" applyFont="1" applyFill="1" applyBorder="1" applyAlignment="1">
      <alignment horizontal="center"/>
    </xf>
    <xf numFmtId="49" fontId="19" fillId="43" borderId="11" xfId="0" applyNumberFormat="1" applyFont="1" applyFill="1" applyBorder="1" applyAlignment="1">
      <alignment horizontal="center"/>
    </xf>
    <xf numFmtId="14" fontId="19" fillId="0" borderId="11" xfId="148" applyNumberFormat="1" applyFont="1" applyBorder="1" applyAlignment="1">
      <alignment horizontal="center"/>
    </xf>
    <xf numFmtId="173" fontId="19" fillId="43" borderId="11" xfId="0" applyNumberFormat="1" applyFont="1" applyFill="1" applyBorder="1" applyAlignment="1">
      <alignment horizontal="center"/>
    </xf>
    <xf numFmtId="168" fontId="19" fillId="43" borderId="11" xfId="0" applyNumberFormat="1" applyFont="1" applyFill="1" applyBorder="1" applyAlignment="1">
      <alignment horizontal="center"/>
    </xf>
    <xf numFmtId="168" fontId="66" fillId="43" borderId="11" xfId="0" applyNumberFormat="1" applyFont="1" applyFill="1" applyBorder="1" applyAlignment="1">
      <alignment horizontal="center"/>
    </xf>
    <xf numFmtId="1" fontId="19" fillId="0" borderId="11" xfId="0" applyNumberFormat="1" applyFont="1" applyBorder="1" applyAlignment="1">
      <alignment horizontal="center"/>
    </xf>
    <xf numFmtId="49" fontId="19" fillId="0" borderId="11" xfId="0" applyNumberFormat="1" applyFont="1" applyBorder="1" applyAlignment="1">
      <alignment horizontal="center"/>
    </xf>
    <xf numFmtId="171" fontId="19" fillId="0" borderId="11" xfId="0" applyNumberFormat="1" applyFont="1" applyBorder="1" applyAlignment="1">
      <alignment horizontal="center"/>
    </xf>
    <xf numFmtId="167" fontId="19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left"/>
    </xf>
    <xf numFmtId="166" fontId="19" fillId="0" borderId="11" xfId="0" applyNumberFormat="1" applyFont="1" applyBorder="1" applyAlignment="1">
      <alignment horizontal="center"/>
    </xf>
    <xf numFmtId="168" fontId="19" fillId="0" borderId="11" xfId="0" applyNumberFormat="1" applyFont="1" applyBorder="1" applyAlignment="1">
      <alignment horizontal="center"/>
    </xf>
    <xf numFmtId="0" fontId="71" fillId="0" borderId="11" xfId="0" applyFont="1" applyBorder="1" applyAlignment="1">
      <alignment horizontal="center"/>
    </xf>
    <xf numFmtId="1" fontId="18" fillId="0" borderId="10" xfId="0" applyNumberFormat="1" applyFont="1" applyBorder="1" applyAlignment="1">
      <alignment horizontal="center"/>
    </xf>
    <xf numFmtId="169" fontId="24" fillId="0" borderId="12" xfId="0" applyNumberFormat="1" applyFont="1" applyBorder="1" applyAlignment="1">
      <alignment horizontal="center" vertical="center"/>
    </xf>
    <xf numFmtId="168" fontId="18" fillId="43" borderId="12" xfId="0" applyNumberFormat="1" applyFont="1" applyFill="1" applyBorder="1" applyAlignment="1">
      <alignment horizontal="center"/>
    </xf>
    <xf numFmtId="0" fontId="25" fillId="45" borderId="13" xfId="0" applyFont="1" applyFill="1" applyBorder="1" applyAlignment="1">
      <alignment horizontal="center"/>
    </xf>
    <xf numFmtId="0" fontId="18" fillId="0" borderId="11" xfId="0" applyFont="1" applyBorder="1" applyAlignment="1">
      <alignment horizontal="center" wrapText="1"/>
    </xf>
    <xf numFmtId="49" fontId="64" fillId="0" borderId="11" xfId="0" applyNumberFormat="1" applyFont="1" applyBorder="1" applyAlignment="1">
      <alignment horizontal="center" vertical="center"/>
    </xf>
    <xf numFmtId="49" fontId="19" fillId="0" borderId="12" xfId="0" applyNumberFormat="1" applyFont="1" applyBorder="1" applyAlignment="1">
      <alignment horizontal="center"/>
    </xf>
    <xf numFmtId="169" fontId="19" fillId="43" borderId="12" xfId="0" applyNumberFormat="1" applyFont="1" applyFill="1" applyBorder="1" applyAlignment="1">
      <alignment horizontal="center"/>
    </xf>
    <xf numFmtId="171" fontId="19" fillId="43" borderId="12" xfId="0" applyNumberFormat="1" applyFont="1" applyFill="1" applyBorder="1" applyAlignment="1">
      <alignment horizontal="center"/>
    </xf>
    <xf numFmtId="0" fontId="0" fillId="43" borderId="0" xfId="0" applyFill="1"/>
    <xf numFmtId="1" fontId="18" fillId="0" borderId="8" xfId="0" applyNumberFormat="1" applyFont="1" applyBorder="1" applyAlignment="1">
      <alignment horizontal="center"/>
    </xf>
    <xf numFmtId="0" fontId="25" fillId="45" borderId="9" xfId="0" applyFont="1" applyFill="1" applyBorder="1" applyAlignment="1">
      <alignment horizontal="center"/>
    </xf>
    <xf numFmtId="49" fontId="24" fillId="0" borderId="12" xfId="0" applyNumberFormat="1" applyFont="1" applyBorder="1" applyAlignment="1">
      <alignment horizontal="center" vertical="center"/>
    </xf>
    <xf numFmtId="2" fontId="51" fillId="49" borderId="12" xfId="0" applyNumberFormat="1" applyFont="1" applyFill="1" applyBorder="1" applyAlignment="1">
      <alignment horizontal="center"/>
    </xf>
    <xf numFmtId="169" fontId="19" fillId="47" borderId="12" xfId="0" applyNumberFormat="1" applyFont="1" applyFill="1" applyBorder="1" applyAlignment="1">
      <alignment horizontal="center"/>
    </xf>
    <xf numFmtId="0" fontId="66" fillId="0" borderId="12" xfId="0" applyNumberFormat="1" applyFont="1" applyBorder="1" applyAlignment="1">
      <alignment horizontal="center"/>
    </xf>
    <xf numFmtId="0" fontId="18" fillId="0" borderId="12" xfId="0" applyFont="1" applyFill="1" applyBorder="1" applyAlignment="1">
      <alignment horizontal="left"/>
    </xf>
    <xf numFmtId="49" fontId="24" fillId="0" borderId="11" xfId="0" applyNumberFormat="1" applyFont="1" applyFill="1" applyBorder="1" applyAlignment="1">
      <alignment horizontal="center" vertical="center"/>
    </xf>
    <xf numFmtId="0" fontId="66" fillId="0" borderId="12" xfId="0" applyFont="1" applyFill="1" applyBorder="1" applyAlignment="1">
      <alignment horizontal="center"/>
    </xf>
    <xf numFmtId="171" fontId="66" fillId="0" borderId="12" xfId="0" applyNumberFormat="1" applyFont="1" applyFill="1" applyBorder="1" applyAlignment="1">
      <alignment horizontal="center"/>
    </xf>
    <xf numFmtId="169" fontId="66" fillId="0" borderId="12" xfId="0" applyNumberFormat="1" applyFont="1" applyFill="1" applyBorder="1" applyAlignment="1">
      <alignment horizontal="center"/>
    </xf>
    <xf numFmtId="2" fontId="66" fillId="0" borderId="12" xfId="0" applyNumberFormat="1" applyFont="1" applyFill="1" applyBorder="1" applyAlignment="1">
      <alignment horizontal="center"/>
    </xf>
    <xf numFmtId="0" fontId="68" fillId="0" borderId="12" xfId="0" applyFont="1" applyFill="1" applyBorder="1" applyAlignment="1">
      <alignment horizontal="center"/>
    </xf>
    <xf numFmtId="0" fontId="69" fillId="45" borderId="12" xfId="0" applyNumberFormat="1" applyFont="1" applyFill="1" applyBorder="1" applyAlignment="1">
      <alignment horizontal="center"/>
    </xf>
    <xf numFmtId="173" fontId="19" fillId="0" borderId="12" xfId="0" applyNumberFormat="1" applyFont="1" applyBorder="1" applyAlignment="1">
      <alignment horizontal="center"/>
    </xf>
    <xf numFmtId="169" fontId="19" fillId="44" borderId="12" xfId="0" applyNumberFormat="1" applyFont="1" applyFill="1" applyBorder="1" applyAlignment="1">
      <alignment horizontal="center"/>
    </xf>
    <xf numFmtId="0" fontId="29" fillId="0" borderId="12" xfId="0" applyFont="1" applyBorder="1" applyAlignment="1">
      <alignment horizontal="center"/>
    </xf>
    <xf numFmtId="49" fontId="66" fillId="0" borderId="12" xfId="0" applyNumberFormat="1" applyFont="1" applyFill="1" applyBorder="1" applyAlignment="1">
      <alignment horizontal="center"/>
    </xf>
  </cellXfs>
  <cellStyles count="4231">
    <cellStyle name="1991-" xfId="70" xr:uid="{00000000-0005-0000-0000-000000000000}"/>
    <cellStyle name="Accent1 - 20%" xfId="7" xr:uid="{00000000-0005-0000-0000-000001000000}"/>
    <cellStyle name="Accent1 - 40%" xfId="8" xr:uid="{00000000-0005-0000-0000-000002000000}"/>
    <cellStyle name="Accent1 - 60%" xfId="9" xr:uid="{00000000-0005-0000-0000-000003000000}"/>
    <cellStyle name="Accent2 - 20%" xfId="10" xr:uid="{00000000-0005-0000-0000-000004000000}"/>
    <cellStyle name="Accent2 - 40%" xfId="11" xr:uid="{00000000-0005-0000-0000-000005000000}"/>
    <cellStyle name="Accent2 - 60%" xfId="12" xr:uid="{00000000-0005-0000-0000-000006000000}"/>
    <cellStyle name="Accent3 - 20%" xfId="13" xr:uid="{00000000-0005-0000-0000-000007000000}"/>
    <cellStyle name="Accent3 - 40%" xfId="14" xr:uid="{00000000-0005-0000-0000-000008000000}"/>
    <cellStyle name="Accent3 - 60%" xfId="15" xr:uid="{00000000-0005-0000-0000-000009000000}"/>
    <cellStyle name="Accent4 - 20%" xfId="16" xr:uid="{00000000-0005-0000-0000-00000A000000}"/>
    <cellStyle name="Accent4 - 40%" xfId="17" xr:uid="{00000000-0005-0000-0000-00000B000000}"/>
    <cellStyle name="Accent4 - 60%" xfId="18" xr:uid="{00000000-0005-0000-0000-00000C000000}"/>
    <cellStyle name="Accent5 - 20%" xfId="19" xr:uid="{00000000-0005-0000-0000-00000D000000}"/>
    <cellStyle name="Accent5 - 40%" xfId="20" xr:uid="{00000000-0005-0000-0000-00000E000000}"/>
    <cellStyle name="Accent5 - 60%" xfId="21" xr:uid="{00000000-0005-0000-0000-00000F000000}"/>
    <cellStyle name="Accent6 - 20%" xfId="22" xr:uid="{00000000-0005-0000-0000-000010000000}"/>
    <cellStyle name="Accent6 - 40%" xfId="23" xr:uid="{00000000-0005-0000-0000-000011000000}"/>
    <cellStyle name="Accent6 - 60%" xfId="24" xr:uid="{00000000-0005-0000-0000-000012000000}"/>
    <cellStyle name="Currency 5" xfId="88" xr:uid="{689D1354-D721-4303-B9AB-B7B2671E3780}"/>
    <cellStyle name="Currency 5 10" xfId="376" xr:uid="{A2FF79A4-B418-4740-833E-236B1791053C}"/>
    <cellStyle name="Currency 5 10 2" xfId="888" xr:uid="{901C8773-511F-483F-9B13-AA03E4FF7A23}"/>
    <cellStyle name="Currency 5 10 2 2" xfId="1920" xr:uid="{4DEE1A12-886E-494E-BC71-F8A6F755B39B}"/>
    <cellStyle name="Currency 5 10 2 2 2" xfId="3972" xr:uid="{DD4ADDAB-E0C3-4DFA-923C-D1B7C271F77C}"/>
    <cellStyle name="Currency 5 10 2 3" xfId="2946" xr:uid="{D2AC4BF5-368A-4A33-AF39-ADB400448E0A}"/>
    <cellStyle name="Currency 5 10 3" xfId="1408" xr:uid="{2AE0D863-C1FF-490D-9AD4-669D54AF9433}"/>
    <cellStyle name="Currency 5 10 3 2" xfId="3460" xr:uid="{C66B462A-153B-48AA-B651-BD1D411D155F}"/>
    <cellStyle name="Currency 5 10 4" xfId="2434" xr:uid="{9E1F9FFC-7420-49CF-A377-E545392CA562}"/>
    <cellStyle name="Currency 5 11" xfId="632" xr:uid="{96EA5CFB-5FB9-4D31-AD3E-43EB1C32855F}"/>
    <cellStyle name="Currency 5 11 2" xfId="1664" xr:uid="{C6039E21-2070-46D1-B8B3-CE6976D56706}"/>
    <cellStyle name="Currency 5 11 2 2" xfId="3716" xr:uid="{A1DE3836-DE3F-4D5F-907B-9E1717E4447F}"/>
    <cellStyle name="Currency 5 11 3" xfId="2690" xr:uid="{3D0BA0FB-04E7-4D27-BC5F-86C3F261780C}"/>
    <cellStyle name="Currency 5 12" xfId="1152" xr:uid="{52FD430D-4135-4945-ACF7-42D3C06AC301}"/>
    <cellStyle name="Currency 5 12 2" xfId="3204" xr:uid="{CB3D9F47-9AE6-45FA-9738-A520673DE5FF}"/>
    <cellStyle name="Currency 5 13" xfId="2178" xr:uid="{1FF4899A-8303-4404-A7D0-C4628F96B1E8}"/>
    <cellStyle name="Currency 5 2" xfId="89" xr:uid="{948F40FF-8E8E-47FA-A273-AFADA0297C5F}"/>
    <cellStyle name="Currency 5 2 10" xfId="633" xr:uid="{10A16720-AEF5-4319-AEE0-F73C080FC065}"/>
    <cellStyle name="Currency 5 2 10 2" xfId="1665" xr:uid="{F5F43C40-00D1-4224-AFFD-F71D231FACE1}"/>
    <cellStyle name="Currency 5 2 10 2 2" xfId="3717" xr:uid="{A9881893-1EDA-4DF0-9340-EAD11E6E4958}"/>
    <cellStyle name="Currency 5 2 10 3" xfId="2691" xr:uid="{FDA2F02E-00C6-419C-AEAB-3399E13D9022}"/>
    <cellStyle name="Currency 5 2 11" xfId="1153" xr:uid="{D6B3EE3C-4F09-477B-B0E4-98663F23B8E9}"/>
    <cellStyle name="Currency 5 2 11 2" xfId="3205" xr:uid="{C8AB4282-ABB7-4283-92F8-5820B948355C}"/>
    <cellStyle name="Currency 5 2 12" xfId="2179" xr:uid="{4BE75202-A9F1-43C1-8C94-7CA5B3DA33EC}"/>
    <cellStyle name="Currency 5 2 2" xfId="91" xr:uid="{29170720-86C4-461E-99EB-B987B3F4270D}"/>
    <cellStyle name="Currency 5 2 2 10" xfId="1155" xr:uid="{1C6A6118-69BA-44D7-BB69-8DED8D19DB72}"/>
    <cellStyle name="Currency 5 2 2 10 2" xfId="3207" xr:uid="{B17C84D1-6B61-4E19-9A98-1B8F97E1D9E8}"/>
    <cellStyle name="Currency 5 2 2 11" xfId="2181" xr:uid="{D8EB02FF-DEA5-4FAD-8248-022BCF9092C3}"/>
    <cellStyle name="Currency 5 2 2 2" xfId="95" xr:uid="{7F955927-DB5B-4EFA-84BD-36CCD1EED29B}"/>
    <cellStyle name="Currency 5 2 2 2 10" xfId="2185" xr:uid="{C53D4EEF-9AA9-441A-9CA1-EC1923067754}"/>
    <cellStyle name="Currency 5 2 2 2 2" xfId="103" xr:uid="{7AF88E76-FCBD-4CD0-B6F5-5B4CEAF0A2D4}"/>
    <cellStyle name="Currency 5 2 2 2 2 2" xfId="147" xr:uid="{A8FA3BA6-93F2-4B75-827E-7FD22107C6C2}"/>
    <cellStyle name="Currency 5 2 2 2 2 2 2" xfId="183" xr:uid="{BCF42E9C-27AA-4C62-810E-701073022A08}"/>
    <cellStyle name="Currency 5 2 2 2 2 2 2 2" xfId="247" xr:uid="{81B5C4FA-D9BA-4BCF-808F-18C7148A3A39}"/>
    <cellStyle name="Currency 5 2 2 2 2 2 2 2 2" xfId="375" xr:uid="{CC4BCA95-A38C-4524-88D8-8CF84834322D}"/>
    <cellStyle name="Currency 5 2 2 2 2 2 2 2 2 2" xfId="631" xr:uid="{86AA74E3-3B60-4333-B4A8-13326EF2D89E}"/>
    <cellStyle name="Currency 5 2 2 2 2 2 2 2 2 2 2" xfId="1143" xr:uid="{4E9214D6-CC89-4A9D-A2E0-B9EB0B2D3ABE}"/>
    <cellStyle name="Currency 5 2 2 2 2 2 2 2 2 2 2 2" xfId="2175" xr:uid="{BC2A778F-17D4-4699-A7AD-6E4047DC78B0}"/>
    <cellStyle name="Currency 5 2 2 2 2 2 2 2 2 2 2 2 2" xfId="4227" xr:uid="{02135D3D-FE44-4632-834D-D09ECEAF0FE0}"/>
    <cellStyle name="Currency 5 2 2 2 2 2 2 2 2 2 2 3" xfId="3201" xr:uid="{224A1268-DDC6-45C7-A4DA-23054608D061}"/>
    <cellStyle name="Currency 5 2 2 2 2 2 2 2 2 2 3" xfId="1663" xr:uid="{0595A61F-52A4-4C8A-BEF3-622E2F0E5560}"/>
    <cellStyle name="Currency 5 2 2 2 2 2 2 2 2 2 3 2" xfId="3715" xr:uid="{BFE1BF4A-5E74-433A-92C1-F6F796367E66}"/>
    <cellStyle name="Currency 5 2 2 2 2 2 2 2 2 2 4" xfId="2689" xr:uid="{208DC90E-3647-470D-B548-A1DA7117B879}"/>
    <cellStyle name="Currency 5 2 2 2 2 2 2 2 2 3" xfId="887" xr:uid="{DD2D0F14-BBAE-4E46-9EA2-1DF8354B1E6E}"/>
    <cellStyle name="Currency 5 2 2 2 2 2 2 2 2 3 2" xfId="1919" xr:uid="{C337C945-FA36-4D09-880C-02529FA24C79}"/>
    <cellStyle name="Currency 5 2 2 2 2 2 2 2 2 3 2 2" xfId="3971" xr:uid="{3B41EF1A-433B-49CC-8C32-061EC0ACBE05}"/>
    <cellStyle name="Currency 5 2 2 2 2 2 2 2 2 3 3" xfId="2945" xr:uid="{DE309C11-9D3E-439E-83AF-918FC9888C79}"/>
    <cellStyle name="Currency 5 2 2 2 2 2 2 2 2 4" xfId="1407" xr:uid="{A4B8F55C-E7E8-4D8F-B28F-E9A6D28B6A33}"/>
    <cellStyle name="Currency 5 2 2 2 2 2 2 2 2 4 2" xfId="3459" xr:uid="{417CAE35-BE88-4B20-8BBD-1FC1435B8EBF}"/>
    <cellStyle name="Currency 5 2 2 2 2 2 2 2 2 5" xfId="2433" xr:uid="{7ED2B5CC-E5C6-483B-B584-B367F15BF509}"/>
    <cellStyle name="Currency 5 2 2 2 2 2 2 2 3" xfId="503" xr:uid="{4A698B0A-64B7-42BD-92B3-6DEE9576FB6C}"/>
    <cellStyle name="Currency 5 2 2 2 2 2 2 2 3 2" xfId="1015" xr:uid="{71081FE1-8439-44E0-A768-22D725C963D1}"/>
    <cellStyle name="Currency 5 2 2 2 2 2 2 2 3 2 2" xfId="2047" xr:uid="{CBE9555F-D8E6-4FE8-A5BB-22A68AA15998}"/>
    <cellStyle name="Currency 5 2 2 2 2 2 2 2 3 2 2 2" xfId="4099" xr:uid="{B0F5A4C0-68E2-4935-969E-1EBB2611FE4C}"/>
    <cellStyle name="Currency 5 2 2 2 2 2 2 2 3 2 3" xfId="3073" xr:uid="{B35F03E3-0D50-447F-B06D-8B8321CF0797}"/>
    <cellStyle name="Currency 5 2 2 2 2 2 2 2 3 3" xfId="1535" xr:uid="{5441BCDC-3713-4123-82BA-D04689B34A2A}"/>
    <cellStyle name="Currency 5 2 2 2 2 2 2 2 3 3 2" xfId="3587" xr:uid="{ABCBB40A-7854-42D7-8FDE-7BB794CD9E43}"/>
    <cellStyle name="Currency 5 2 2 2 2 2 2 2 3 4" xfId="2561" xr:uid="{090E22CC-8808-4CA7-A183-6E41573909C8}"/>
    <cellStyle name="Currency 5 2 2 2 2 2 2 2 4" xfId="759" xr:uid="{DE8FEC82-6283-4A18-9BDC-B2F6ADC4A8BB}"/>
    <cellStyle name="Currency 5 2 2 2 2 2 2 2 4 2" xfId="1791" xr:uid="{DBC28AF3-3A65-4EB2-8811-CD7DD22FB9E1}"/>
    <cellStyle name="Currency 5 2 2 2 2 2 2 2 4 2 2" xfId="3843" xr:uid="{CFB8C643-1902-4638-A138-A855A876F9AC}"/>
    <cellStyle name="Currency 5 2 2 2 2 2 2 2 4 3" xfId="2817" xr:uid="{E928A268-8D79-4374-9456-89D17B37D51E}"/>
    <cellStyle name="Currency 5 2 2 2 2 2 2 2 5" xfId="1279" xr:uid="{59F1263D-E0B4-4056-8B19-0B52E54E9C9D}"/>
    <cellStyle name="Currency 5 2 2 2 2 2 2 2 5 2" xfId="3331" xr:uid="{01855DDA-3165-4F11-A0C3-280CA7F100A7}"/>
    <cellStyle name="Currency 5 2 2 2 2 2 2 2 6" xfId="2305" xr:uid="{F54095F3-860F-4616-9EB0-0006CB1D86F6}"/>
    <cellStyle name="Currency 5 2 2 2 2 2 2 3" xfId="311" xr:uid="{3717219A-6F4B-4617-92B5-B4C458A7AC31}"/>
    <cellStyle name="Currency 5 2 2 2 2 2 2 3 2" xfId="567" xr:uid="{74EB175D-3B5D-4BEB-AD23-36822944ACDC}"/>
    <cellStyle name="Currency 5 2 2 2 2 2 2 3 2 2" xfId="1079" xr:uid="{4F092D50-E9DA-440C-BBFF-0E7F97C2D7AA}"/>
    <cellStyle name="Currency 5 2 2 2 2 2 2 3 2 2 2" xfId="2111" xr:uid="{FFAD8D7D-671B-4873-AC2B-F7B460E9C3CA}"/>
    <cellStyle name="Currency 5 2 2 2 2 2 2 3 2 2 2 2" xfId="4163" xr:uid="{482781EC-B22F-4674-A4C5-B9FDCA70F2AE}"/>
    <cellStyle name="Currency 5 2 2 2 2 2 2 3 2 2 3" xfId="3137" xr:uid="{F6E762CA-6886-44A9-A246-86645CA4109A}"/>
    <cellStyle name="Currency 5 2 2 2 2 2 2 3 2 3" xfId="1599" xr:uid="{7DF72776-ACB1-4891-A365-123B40D5D4F0}"/>
    <cellStyle name="Currency 5 2 2 2 2 2 2 3 2 3 2" xfId="3651" xr:uid="{624E0ACB-06DF-457F-9513-B9015CCE5CD4}"/>
    <cellStyle name="Currency 5 2 2 2 2 2 2 3 2 4" xfId="2625" xr:uid="{EECD9EE3-3A5A-483D-8DE1-AC94AEC23D5C}"/>
    <cellStyle name="Currency 5 2 2 2 2 2 2 3 3" xfId="823" xr:uid="{2CE212D9-9B1C-4459-A347-0210BA977C57}"/>
    <cellStyle name="Currency 5 2 2 2 2 2 2 3 3 2" xfId="1855" xr:uid="{2CDCB7E7-3C6D-4263-97AF-C9D3C6BFF0E7}"/>
    <cellStyle name="Currency 5 2 2 2 2 2 2 3 3 2 2" xfId="3907" xr:uid="{6A15BED9-A7A0-48DB-82E3-E2E3A8775F08}"/>
    <cellStyle name="Currency 5 2 2 2 2 2 2 3 3 3" xfId="2881" xr:uid="{84CA97DE-D5E8-42D8-9404-2E7559CE29A4}"/>
    <cellStyle name="Currency 5 2 2 2 2 2 2 3 4" xfId="1343" xr:uid="{39D87C2B-978F-40FC-B833-951BD7391810}"/>
    <cellStyle name="Currency 5 2 2 2 2 2 2 3 4 2" xfId="3395" xr:uid="{D3020083-0774-46E2-9ABF-BDBD3F007466}"/>
    <cellStyle name="Currency 5 2 2 2 2 2 2 3 5" xfId="2369" xr:uid="{F3001B37-F7A6-4EDF-A3B7-5A1CDA441C21}"/>
    <cellStyle name="Currency 5 2 2 2 2 2 2 4" xfId="439" xr:uid="{764C5011-A272-43C6-AF47-D7EC489B2577}"/>
    <cellStyle name="Currency 5 2 2 2 2 2 2 4 2" xfId="951" xr:uid="{6EC27FDA-1DE1-4186-A361-EDB0868F5E47}"/>
    <cellStyle name="Currency 5 2 2 2 2 2 2 4 2 2" xfId="1983" xr:uid="{1DC2FE64-C4C9-4554-ABDD-A2A62526C72F}"/>
    <cellStyle name="Currency 5 2 2 2 2 2 2 4 2 2 2" xfId="4035" xr:uid="{3E62E87D-EEE5-4DE5-9353-0AB2073924D7}"/>
    <cellStyle name="Currency 5 2 2 2 2 2 2 4 2 3" xfId="3009" xr:uid="{DFF144FA-7359-4AE4-A10A-859CB419CF23}"/>
    <cellStyle name="Currency 5 2 2 2 2 2 2 4 3" xfId="1471" xr:uid="{A8596E8F-FC92-4F4F-9015-13021D2E64FC}"/>
    <cellStyle name="Currency 5 2 2 2 2 2 2 4 3 2" xfId="3523" xr:uid="{C85F9924-7011-423A-BD26-96001B69097D}"/>
    <cellStyle name="Currency 5 2 2 2 2 2 2 4 4" xfId="2497" xr:uid="{F6199041-8450-4C32-9601-592806508946}"/>
    <cellStyle name="Currency 5 2 2 2 2 2 2 5" xfId="695" xr:uid="{8BC58AF9-B6C0-4883-8281-4EB8273D8DBF}"/>
    <cellStyle name="Currency 5 2 2 2 2 2 2 5 2" xfId="1727" xr:uid="{8F1E1E5F-2D54-465C-BC1C-758413EF07A3}"/>
    <cellStyle name="Currency 5 2 2 2 2 2 2 5 2 2" xfId="3779" xr:uid="{2DB165E7-0094-4E4C-8057-63F6F3A8331D}"/>
    <cellStyle name="Currency 5 2 2 2 2 2 2 5 3" xfId="2753" xr:uid="{659A87DE-C587-41DF-9EBC-9D77A051F339}"/>
    <cellStyle name="Currency 5 2 2 2 2 2 2 6" xfId="1215" xr:uid="{B1F11214-39F6-4D8F-87AE-2BAD1AC29D14}"/>
    <cellStyle name="Currency 5 2 2 2 2 2 2 6 2" xfId="3267" xr:uid="{83C69756-09FB-47A2-A93A-C0EDDC4458AB}"/>
    <cellStyle name="Currency 5 2 2 2 2 2 2 7" xfId="2241" xr:uid="{A71DBEAD-1A88-4052-A7CE-A9585E76D597}"/>
    <cellStyle name="Currency 5 2 2 2 2 2 3" xfId="215" xr:uid="{7E35FD99-DB7A-4778-A69E-045A2516529A}"/>
    <cellStyle name="Currency 5 2 2 2 2 2 3 2" xfId="343" xr:uid="{573616B5-772A-48E2-AC98-157041AB1BAC}"/>
    <cellStyle name="Currency 5 2 2 2 2 2 3 2 2" xfId="599" xr:uid="{D1487278-1DF1-4C46-A74A-AD3D5A3E1725}"/>
    <cellStyle name="Currency 5 2 2 2 2 2 3 2 2 2" xfId="1111" xr:uid="{8D7D6B00-0F70-4575-8B2A-7D4E47ECF9C8}"/>
    <cellStyle name="Currency 5 2 2 2 2 2 3 2 2 2 2" xfId="2143" xr:uid="{CC09D686-5FF0-4B7B-A5A1-4D94E51B899E}"/>
    <cellStyle name="Currency 5 2 2 2 2 2 3 2 2 2 2 2" xfId="4195" xr:uid="{27D8E125-B785-426B-B6E7-AE58C0AAE8AF}"/>
    <cellStyle name="Currency 5 2 2 2 2 2 3 2 2 2 3" xfId="3169" xr:uid="{CA0AA0A9-CF06-411B-95E2-E87ACEF08621}"/>
    <cellStyle name="Currency 5 2 2 2 2 2 3 2 2 3" xfId="1631" xr:uid="{C0868E5C-83A2-45F3-A611-1EEBFA2B48C1}"/>
    <cellStyle name="Currency 5 2 2 2 2 2 3 2 2 3 2" xfId="3683" xr:uid="{442D1F30-AFDC-4AE8-8CE3-BF7D88506C13}"/>
    <cellStyle name="Currency 5 2 2 2 2 2 3 2 2 4" xfId="2657" xr:uid="{6EEA7018-B043-4540-8E51-7870C9FF904D}"/>
    <cellStyle name="Currency 5 2 2 2 2 2 3 2 3" xfId="855" xr:uid="{C3D7C58A-829A-4E0B-9933-02BDC5057955}"/>
    <cellStyle name="Currency 5 2 2 2 2 2 3 2 3 2" xfId="1887" xr:uid="{B6190F91-434E-4542-806D-11F8CFC44557}"/>
    <cellStyle name="Currency 5 2 2 2 2 2 3 2 3 2 2" xfId="3939" xr:uid="{61EF999E-2332-46DB-BAE5-17E8CDC9A57D}"/>
    <cellStyle name="Currency 5 2 2 2 2 2 3 2 3 3" xfId="2913" xr:uid="{5153A3F9-8D2B-4EEA-A008-CAC95C390E9B}"/>
    <cellStyle name="Currency 5 2 2 2 2 2 3 2 4" xfId="1375" xr:uid="{78EFC34B-9054-42E9-A504-1D0512190539}"/>
    <cellStyle name="Currency 5 2 2 2 2 2 3 2 4 2" xfId="3427" xr:uid="{95075652-34DE-4D71-A49C-7FC0BDAECEC1}"/>
    <cellStyle name="Currency 5 2 2 2 2 2 3 2 5" xfId="2401" xr:uid="{396D8758-8239-43A2-AD7F-21EA092D384A}"/>
    <cellStyle name="Currency 5 2 2 2 2 2 3 3" xfId="471" xr:uid="{E4841970-72A8-4BBF-A06E-1EF8EC4EAC83}"/>
    <cellStyle name="Currency 5 2 2 2 2 2 3 3 2" xfId="983" xr:uid="{7A8A35CA-CD09-4FF8-A086-CE85CE1B8D10}"/>
    <cellStyle name="Currency 5 2 2 2 2 2 3 3 2 2" xfId="2015" xr:uid="{63D1D2E3-902C-4FDB-875F-A70720C46169}"/>
    <cellStyle name="Currency 5 2 2 2 2 2 3 3 2 2 2" xfId="4067" xr:uid="{CF389757-8187-4BEE-BCDC-3BFB6FC694F6}"/>
    <cellStyle name="Currency 5 2 2 2 2 2 3 3 2 3" xfId="3041" xr:uid="{0EF90369-D683-4FCA-AF8F-414779F1B29E}"/>
    <cellStyle name="Currency 5 2 2 2 2 2 3 3 3" xfId="1503" xr:uid="{7B800760-A031-4F60-9FC0-2EFF154A1207}"/>
    <cellStyle name="Currency 5 2 2 2 2 2 3 3 3 2" xfId="3555" xr:uid="{FECFF8EF-33DA-437B-8603-D7C6EA3F150A}"/>
    <cellStyle name="Currency 5 2 2 2 2 2 3 3 4" xfId="2529" xr:uid="{4063BBA3-65E4-4A44-A176-37C79D106252}"/>
    <cellStyle name="Currency 5 2 2 2 2 2 3 4" xfId="727" xr:uid="{DA9CBC6C-30EA-469B-8E47-4D5A34BD2D97}"/>
    <cellStyle name="Currency 5 2 2 2 2 2 3 4 2" xfId="1759" xr:uid="{B6F26EB6-678E-4144-992F-79D6C1F29EFA}"/>
    <cellStyle name="Currency 5 2 2 2 2 2 3 4 2 2" xfId="3811" xr:uid="{FEFDC0B1-BEBD-4A91-B699-460DDEF9291A}"/>
    <cellStyle name="Currency 5 2 2 2 2 2 3 4 3" xfId="2785" xr:uid="{81F35A66-0A08-42AF-8A01-04B653B859F6}"/>
    <cellStyle name="Currency 5 2 2 2 2 2 3 5" xfId="1247" xr:uid="{AB79D199-7A9D-4DD8-9628-CEB619E915F4}"/>
    <cellStyle name="Currency 5 2 2 2 2 2 3 5 2" xfId="3299" xr:uid="{497C21B9-328A-4DD7-B508-C04975227882}"/>
    <cellStyle name="Currency 5 2 2 2 2 2 3 6" xfId="2273" xr:uid="{7CBEA38E-6DBF-445B-8C7E-17C7D23520E0}"/>
    <cellStyle name="Currency 5 2 2 2 2 2 4" xfId="279" xr:uid="{B9FA9861-6EBD-4AF7-A9D6-855D0E806094}"/>
    <cellStyle name="Currency 5 2 2 2 2 2 4 2" xfId="535" xr:uid="{521BAA27-E010-40AB-9ADE-2A86AB2D8C96}"/>
    <cellStyle name="Currency 5 2 2 2 2 2 4 2 2" xfId="1047" xr:uid="{F2B663B2-1B65-4749-A490-A9A22C21C8B4}"/>
    <cellStyle name="Currency 5 2 2 2 2 2 4 2 2 2" xfId="2079" xr:uid="{882BF01F-875C-4294-A5C2-6E50DA054178}"/>
    <cellStyle name="Currency 5 2 2 2 2 2 4 2 2 2 2" xfId="4131" xr:uid="{32ADCE9B-027B-4519-9245-8908F133F2BB}"/>
    <cellStyle name="Currency 5 2 2 2 2 2 4 2 2 3" xfId="3105" xr:uid="{35BD02E2-2D4B-4206-A1A0-0DB19956C106}"/>
    <cellStyle name="Currency 5 2 2 2 2 2 4 2 3" xfId="1567" xr:uid="{D32BE586-BEB0-4BAB-B98A-B9F4C7760E81}"/>
    <cellStyle name="Currency 5 2 2 2 2 2 4 2 3 2" xfId="3619" xr:uid="{ACD4AB98-E366-4C12-ADD3-16746BCD8CFA}"/>
    <cellStyle name="Currency 5 2 2 2 2 2 4 2 4" xfId="2593" xr:uid="{77E6E396-530F-49DA-89CE-331469FE924D}"/>
    <cellStyle name="Currency 5 2 2 2 2 2 4 3" xfId="791" xr:uid="{8028B479-5A18-40DE-91BE-E517E9A5BAE1}"/>
    <cellStyle name="Currency 5 2 2 2 2 2 4 3 2" xfId="1823" xr:uid="{8D93958E-6C20-4293-9803-08FDFB804B17}"/>
    <cellStyle name="Currency 5 2 2 2 2 2 4 3 2 2" xfId="3875" xr:uid="{79759D73-7412-4749-AF98-2C08C9123558}"/>
    <cellStyle name="Currency 5 2 2 2 2 2 4 3 3" xfId="2849" xr:uid="{1B9B6244-C5BC-45D4-81D2-60F17D5831B7}"/>
    <cellStyle name="Currency 5 2 2 2 2 2 4 4" xfId="1311" xr:uid="{0487DC92-F5F1-4374-A322-8B13D5AC1E17}"/>
    <cellStyle name="Currency 5 2 2 2 2 2 4 4 2" xfId="3363" xr:uid="{35D40241-4B05-4C5B-A323-55216717B9B2}"/>
    <cellStyle name="Currency 5 2 2 2 2 2 4 5" xfId="2337" xr:uid="{661A71D8-869B-4325-A3B6-DC7D95503D16}"/>
    <cellStyle name="Currency 5 2 2 2 2 2 5" xfId="407" xr:uid="{BFBE0B2D-D3AD-4EBB-A4EE-2E96941A8C19}"/>
    <cellStyle name="Currency 5 2 2 2 2 2 5 2" xfId="919" xr:uid="{9135D450-1F30-4097-9155-39661AFC102F}"/>
    <cellStyle name="Currency 5 2 2 2 2 2 5 2 2" xfId="1951" xr:uid="{5B5EBE62-C873-465C-B6B6-E76EE6ACB85A}"/>
    <cellStyle name="Currency 5 2 2 2 2 2 5 2 2 2" xfId="4003" xr:uid="{D4F23ED8-4BB9-444A-9681-B3025027DA7A}"/>
    <cellStyle name="Currency 5 2 2 2 2 2 5 2 3" xfId="2977" xr:uid="{C94CEA21-2D72-43B9-A0AE-644F51774F58}"/>
    <cellStyle name="Currency 5 2 2 2 2 2 5 3" xfId="1439" xr:uid="{F2A32AF5-AF69-40AD-B768-0B659049CC4F}"/>
    <cellStyle name="Currency 5 2 2 2 2 2 5 3 2" xfId="3491" xr:uid="{2BAECDD9-7A4B-4DB1-A72B-70A87F5F0879}"/>
    <cellStyle name="Currency 5 2 2 2 2 2 5 4" xfId="2465" xr:uid="{76D1711C-6F4C-44B2-94FD-7B9F719F0F27}"/>
    <cellStyle name="Currency 5 2 2 2 2 2 6" xfId="663" xr:uid="{A2180CD3-C4F2-4FA8-8F9E-8E240C2C266E}"/>
    <cellStyle name="Currency 5 2 2 2 2 2 6 2" xfId="1695" xr:uid="{50D7BFA5-9B77-4963-AA58-FBF1EE7BA720}"/>
    <cellStyle name="Currency 5 2 2 2 2 2 6 2 2" xfId="3747" xr:uid="{D1565A82-60D9-4C73-B837-1287986258B0}"/>
    <cellStyle name="Currency 5 2 2 2 2 2 6 3" xfId="2721" xr:uid="{FC204969-3BC2-4268-AF4A-62939196E7FA}"/>
    <cellStyle name="Currency 5 2 2 2 2 2 7" xfId="1183" xr:uid="{BBD91F46-9740-4E07-9C49-5DEBF2C07A9A}"/>
    <cellStyle name="Currency 5 2 2 2 2 2 7 2" xfId="3235" xr:uid="{7A66814E-503E-4E33-A6E0-94B1FDBAA366}"/>
    <cellStyle name="Currency 5 2 2 2 2 2 8" xfId="2209" xr:uid="{8FB7EB04-7A74-41E8-9DFC-0223B5BA913B}"/>
    <cellStyle name="Currency 5 2 2 2 2 3" xfId="167" xr:uid="{CAC5F2B6-AA6D-402B-A866-EEBF0DB95296}"/>
    <cellStyle name="Currency 5 2 2 2 2 3 2" xfId="231" xr:uid="{714A2F1F-E05A-419E-92F1-795B39E2E585}"/>
    <cellStyle name="Currency 5 2 2 2 2 3 2 2" xfId="359" xr:uid="{4DD072A1-FD4E-4AD3-963A-B30F4C28DB45}"/>
    <cellStyle name="Currency 5 2 2 2 2 3 2 2 2" xfId="615" xr:uid="{CFB2F180-C0C9-47CC-8704-2CC90424106B}"/>
    <cellStyle name="Currency 5 2 2 2 2 3 2 2 2 2" xfId="1127" xr:uid="{360FCE59-6E49-4A74-B983-ABBFF51A9E8E}"/>
    <cellStyle name="Currency 5 2 2 2 2 3 2 2 2 2 2" xfId="2159" xr:uid="{9087E39D-8019-49B3-BCB5-4E88255EE309}"/>
    <cellStyle name="Currency 5 2 2 2 2 3 2 2 2 2 2 2" xfId="4211" xr:uid="{C74B40EE-EDC0-4716-9A2C-E07A4667F37D}"/>
    <cellStyle name="Currency 5 2 2 2 2 3 2 2 2 2 3" xfId="3185" xr:uid="{4784FB4C-D0C2-4D70-A446-485716481741}"/>
    <cellStyle name="Currency 5 2 2 2 2 3 2 2 2 3" xfId="1647" xr:uid="{7F21BEDF-07C7-470F-A623-C9424ADF3DDF}"/>
    <cellStyle name="Currency 5 2 2 2 2 3 2 2 2 3 2" xfId="3699" xr:uid="{B7712697-773F-4416-ACBC-9725C18A16D8}"/>
    <cellStyle name="Currency 5 2 2 2 2 3 2 2 2 4" xfId="2673" xr:uid="{08B81435-48A8-4740-9104-12C9B952E52E}"/>
    <cellStyle name="Currency 5 2 2 2 2 3 2 2 3" xfId="871" xr:uid="{0D435E4A-6F09-4464-BFF8-9229688F97C0}"/>
    <cellStyle name="Currency 5 2 2 2 2 3 2 2 3 2" xfId="1903" xr:uid="{92EB8985-061B-428D-858C-DCDB0B5250BE}"/>
    <cellStyle name="Currency 5 2 2 2 2 3 2 2 3 2 2" xfId="3955" xr:uid="{9663CE76-0C41-4235-B063-A8D5D70D78A7}"/>
    <cellStyle name="Currency 5 2 2 2 2 3 2 2 3 3" xfId="2929" xr:uid="{5FFF87F7-57D0-460E-A6EF-BD4114F84494}"/>
    <cellStyle name="Currency 5 2 2 2 2 3 2 2 4" xfId="1391" xr:uid="{72DC5273-D404-46CC-8AF7-CFF99CEAE78F}"/>
    <cellStyle name="Currency 5 2 2 2 2 3 2 2 4 2" xfId="3443" xr:uid="{C3AF067C-86BD-4B49-A68B-7F2F6237D42E}"/>
    <cellStyle name="Currency 5 2 2 2 2 3 2 2 5" xfId="2417" xr:uid="{E28FDCD4-84F2-4E2C-8955-878055384F5B}"/>
    <cellStyle name="Currency 5 2 2 2 2 3 2 3" xfId="487" xr:uid="{719256B0-C9B6-4D11-A5A8-7FAC1F7F4342}"/>
    <cellStyle name="Currency 5 2 2 2 2 3 2 3 2" xfId="999" xr:uid="{F2D1CB12-A3A3-4134-A745-E39A751DE87F}"/>
    <cellStyle name="Currency 5 2 2 2 2 3 2 3 2 2" xfId="2031" xr:uid="{6C415A82-2E8A-43DF-A197-E2458157F875}"/>
    <cellStyle name="Currency 5 2 2 2 2 3 2 3 2 2 2" xfId="4083" xr:uid="{929DEF8F-DBD6-4C41-BFD3-6FB66A7E646E}"/>
    <cellStyle name="Currency 5 2 2 2 2 3 2 3 2 3" xfId="3057" xr:uid="{BECCF6F1-6071-4C56-9345-2109A951D3C0}"/>
    <cellStyle name="Currency 5 2 2 2 2 3 2 3 3" xfId="1519" xr:uid="{607ECDBF-7B33-418E-860D-B42F19BC3C67}"/>
    <cellStyle name="Currency 5 2 2 2 2 3 2 3 3 2" xfId="3571" xr:uid="{E0E92B76-624F-4568-98BF-C969FF1145D6}"/>
    <cellStyle name="Currency 5 2 2 2 2 3 2 3 4" xfId="2545" xr:uid="{66E9BE4E-65BB-444C-823F-E233E6906E9B}"/>
    <cellStyle name="Currency 5 2 2 2 2 3 2 4" xfId="743" xr:uid="{08294929-7D4E-4459-BC39-FB0D5491E317}"/>
    <cellStyle name="Currency 5 2 2 2 2 3 2 4 2" xfId="1775" xr:uid="{6A39464B-8F45-4F12-87A1-2BBFDB437C0B}"/>
    <cellStyle name="Currency 5 2 2 2 2 3 2 4 2 2" xfId="3827" xr:uid="{1E5BF821-96F3-45A9-9173-C3D7EBAB541B}"/>
    <cellStyle name="Currency 5 2 2 2 2 3 2 4 3" xfId="2801" xr:uid="{7B67CFD3-BE5D-4299-96FB-B4F1BBA1F7C6}"/>
    <cellStyle name="Currency 5 2 2 2 2 3 2 5" xfId="1263" xr:uid="{3583FFD7-C4DA-4564-BB9C-296CBDC539C3}"/>
    <cellStyle name="Currency 5 2 2 2 2 3 2 5 2" xfId="3315" xr:uid="{005F2CC6-DEFC-4A45-B5F3-C8400828B872}"/>
    <cellStyle name="Currency 5 2 2 2 2 3 2 6" xfId="2289" xr:uid="{69BC632B-E09B-43E7-BCC4-FCD53815DB8C}"/>
    <cellStyle name="Currency 5 2 2 2 2 3 3" xfId="295" xr:uid="{C1566256-F923-4EBB-B106-02339303654A}"/>
    <cellStyle name="Currency 5 2 2 2 2 3 3 2" xfId="551" xr:uid="{BCF8AEC4-8D5A-4C90-9A28-F73802483305}"/>
    <cellStyle name="Currency 5 2 2 2 2 3 3 2 2" xfId="1063" xr:uid="{AF4B4422-E1C8-4EDD-9F1D-8BB75349098C}"/>
    <cellStyle name="Currency 5 2 2 2 2 3 3 2 2 2" xfId="2095" xr:uid="{84B4560A-F2A0-4882-9430-8A395750772D}"/>
    <cellStyle name="Currency 5 2 2 2 2 3 3 2 2 2 2" xfId="4147" xr:uid="{AD6CC465-A30C-4C09-AB90-3CFCBF9C57A1}"/>
    <cellStyle name="Currency 5 2 2 2 2 3 3 2 2 3" xfId="3121" xr:uid="{613ADF9E-8C31-497C-8A07-3812E4533224}"/>
    <cellStyle name="Currency 5 2 2 2 2 3 3 2 3" xfId="1583" xr:uid="{F07B8E77-47CB-4F63-8C93-CCD692319294}"/>
    <cellStyle name="Currency 5 2 2 2 2 3 3 2 3 2" xfId="3635" xr:uid="{8708DC44-C9EB-40D6-B2F5-955114CB6544}"/>
    <cellStyle name="Currency 5 2 2 2 2 3 3 2 4" xfId="2609" xr:uid="{95A0998F-7B81-4969-989D-6A28AC8BC57C}"/>
    <cellStyle name="Currency 5 2 2 2 2 3 3 3" xfId="807" xr:uid="{AE5703F7-DB34-49DB-82B2-B668E4646C14}"/>
    <cellStyle name="Currency 5 2 2 2 2 3 3 3 2" xfId="1839" xr:uid="{0F669030-E457-40D0-9DB3-2630B604C579}"/>
    <cellStyle name="Currency 5 2 2 2 2 3 3 3 2 2" xfId="3891" xr:uid="{FFBD0C4E-9C62-4650-B366-E3CC606C8CA6}"/>
    <cellStyle name="Currency 5 2 2 2 2 3 3 3 3" xfId="2865" xr:uid="{362ADFC3-DBFE-49E7-B954-AAE6CA78B8E0}"/>
    <cellStyle name="Currency 5 2 2 2 2 3 3 4" xfId="1327" xr:uid="{5E112498-AAAF-438C-A3C4-9C1EA9D62244}"/>
    <cellStyle name="Currency 5 2 2 2 2 3 3 4 2" xfId="3379" xr:uid="{AC444431-AA9A-4B5B-825A-2602B0032B84}"/>
    <cellStyle name="Currency 5 2 2 2 2 3 3 5" xfId="2353" xr:uid="{6AA27272-40A2-46FB-AC21-7576D82454A8}"/>
    <cellStyle name="Currency 5 2 2 2 2 3 4" xfId="423" xr:uid="{483C5767-D96F-44DE-8D82-547B6DDE7E83}"/>
    <cellStyle name="Currency 5 2 2 2 2 3 4 2" xfId="935" xr:uid="{A8CA18FA-997D-40B7-BED3-0D0B004CCBC2}"/>
    <cellStyle name="Currency 5 2 2 2 2 3 4 2 2" xfId="1967" xr:uid="{F27D9562-DB1E-4A39-8E5E-55E732020A1A}"/>
    <cellStyle name="Currency 5 2 2 2 2 3 4 2 2 2" xfId="4019" xr:uid="{9E616D92-5DCA-4BFE-891E-FBB6D597101A}"/>
    <cellStyle name="Currency 5 2 2 2 2 3 4 2 3" xfId="2993" xr:uid="{CC040102-8489-4F4F-86C3-DB38907C684A}"/>
    <cellStyle name="Currency 5 2 2 2 2 3 4 3" xfId="1455" xr:uid="{653803ED-12AB-47BD-A77F-A8AE698D6A70}"/>
    <cellStyle name="Currency 5 2 2 2 2 3 4 3 2" xfId="3507" xr:uid="{487EC86E-ADFB-4E91-B1F2-8C1EC85B99BF}"/>
    <cellStyle name="Currency 5 2 2 2 2 3 4 4" xfId="2481" xr:uid="{ACA0F327-02A7-42C4-A7B1-04D41B5CF9F8}"/>
    <cellStyle name="Currency 5 2 2 2 2 3 5" xfId="679" xr:uid="{74F9F58A-A682-4E35-A1CA-2C0F15CA2DC7}"/>
    <cellStyle name="Currency 5 2 2 2 2 3 5 2" xfId="1711" xr:uid="{B5301465-7A23-405C-A4B3-C43B9BC7E35A}"/>
    <cellStyle name="Currency 5 2 2 2 2 3 5 2 2" xfId="3763" xr:uid="{C7F2FC73-2CD1-4050-911B-3E39E4FB9E92}"/>
    <cellStyle name="Currency 5 2 2 2 2 3 5 3" xfId="2737" xr:uid="{789D80C4-82E7-494D-AFB2-B858CEA72F21}"/>
    <cellStyle name="Currency 5 2 2 2 2 3 6" xfId="1199" xr:uid="{65688ABE-FEC6-48C1-B9DB-9FC3DE355675}"/>
    <cellStyle name="Currency 5 2 2 2 2 3 6 2" xfId="3251" xr:uid="{2D10C737-C79D-41D0-9359-9078F4400333}"/>
    <cellStyle name="Currency 5 2 2 2 2 3 7" xfId="2225" xr:uid="{1F074292-95D4-4A78-86EC-C44B5E84E3B0}"/>
    <cellStyle name="Currency 5 2 2 2 2 4" xfId="199" xr:uid="{3F42716A-C622-4F6C-B6F0-047A023E149E}"/>
    <cellStyle name="Currency 5 2 2 2 2 4 2" xfId="327" xr:uid="{64045F69-13F1-42CA-8FC3-37E9480D273A}"/>
    <cellStyle name="Currency 5 2 2 2 2 4 2 2" xfId="583" xr:uid="{0EBDE0BA-65DD-4863-A6F9-C2ECBE4A5C46}"/>
    <cellStyle name="Currency 5 2 2 2 2 4 2 2 2" xfId="1095" xr:uid="{C3E6B924-63E1-4D50-8B47-C1BD0462D1FB}"/>
    <cellStyle name="Currency 5 2 2 2 2 4 2 2 2 2" xfId="2127" xr:uid="{26809D27-DE89-4BF8-85C8-818A0F05AD38}"/>
    <cellStyle name="Currency 5 2 2 2 2 4 2 2 2 2 2" xfId="4179" xr:uid="{1B78716B-47EC-4FB0-9D0D-25295C8A9A26}"/>
    <cellStyle name="Currency 5 2 2 2 2 4 2 2 2 3" xfId="3153" xr:uid="{90B43A97-C987-45B1-87C5-F1B76F43FEB0}"/>
    <cellStyle name="Currency 5 2 2 2 2 4 2 2 3" xfId="1615" xr:uid="{92512591-C374-4BFB-9629-791EC488BE89}"/>
    <cellStyle name="Currency 5 2 2 2 2 4 2 2 3 2" xfId="3667" xr:uid="{F25F47AC-C5BB-4193-9C13-0E0CDFCF9BC6}"/>
    <cellStyle name="Currency 5 2 2 2 2 4 2 2 4" xfId="2641" xr:uid="{96B713A3-426B-4A09-BB0C-010157701998}"/>
    <cellStyle name="Currency 5 2 2 2 2 4 2 3" xfId="839" xr:uid="{0B32067F-FB29-488D-A019-684C8472A259}"/>
    <cellStyle name="Currency 5 2 2 2 2 4 2 3 2" xfId="1871" xr:uid="{0B473327-42CB-4E8B-BB45-00E3E1D91BB6}"/>
    <cellStyle name="Currency 5 2 2 2 2 4 2 3 2 2" xfId="3923" xr:uid="{88C9A4AF-2C61-4805-8B06-AC24DCCDDF57}"/>
    <cellStyle name="Currency 5 2 2 2 2 4 2 3 3" xfId="2897" xr:uid="{E4AB9819-5FA7-42CB-B242-0F75718F1EBD}"/>
    <cellStyle name="Currency 5 2 2 2 2 4 2 4" xfId="1359" xr:uid="{6A930876-A179-4423-A353-245A98F56B91}"/>
    <cellStyle name="Currency 5 2 2 2 2 4 2 4 2" xfId="3411" xr:uid="{1432B76E-4D5E-41DE-983F-78837BAB30C9}"/>
    <cellStyle name="Currency 5 2 2 2 2 4 2 5" xfId="2385" xr:uid="{40C7B27F-CC92-4D54-B397-DA7E881110E6}"/>
    <cellStyle name="Currency 5 2 2 2 2 4 3" xfId="455" xr:uid="{6BACB4BA-4935-44CD-82A7-5C3BFE1D0372}"/>
    <cellStyle name="Currency 5 2 2 2 2 4 3 2" xfId="967" xr:uid="{7707683B-B032-4BB9-999F-1E39DC54A782}"/>
    <cellStyle name="Currency 5 2 2 2 2 4 3 2 2" xfId="1999" xr:uid="{87B44CA7-2A96-4786-8801-F322811BF6A1}"/>
    <cellStyle name="Currency 5 2 2 2 2 4 3 2 2 2" xfId="4051" xr:uid="{72AE266C-B94F-4E6E-80C4-1419E20EA468}"/>
    <cellStyle name="Currency 5 2 2 2 2 4 3 2 3" xfId="3025" xr:uid="{15A8EA8E-5341-43CC-B905-47510E77216B}"/>
    <cellStyle name="Currency 5 2 2 2 2 4 3 3" xfId="1487" xr:uid="{A0779939-9C53-4581-9EA1-E98E746D60CC}"/>
    <cellStyle name="Currency 5 2 2 2 2 4 3 3 2" xfId="3539" xr:uid="{8C5CF691-1326-4CCE-8315-0C2840334F34}"/>
    <cellStyle name="Currency 5 2 2 2 2 4 3 4" xfId="2513" xr:uid="{6AEF0062-D6DF-4D6C-912C-E47AF539906F}"/>
    <cellStyle name="Currency 5 2 2 2 2 4 4" xfId="711" xr:uid="{A4677A2E-8685-41FB-AA31-ED57857BC28C}"/>
    <cellStyle name="Currency 5 2 2 2 2 4 4 2" xfId="1743" xr:uid="{8EDE7820-428E-4F7A-83B0-B313D8B22D99}"/>
    <cellStyle name="Currency 5 2 2 2 2 4 4 2 2" xfId="3795" xr:uid="{8142FF13-2B80-430D-9C53-370430C438BF}"/>
    <cellStyle name="Currency 5 2 2 2 2 4 4 3" xfId="2769" xr:uid="{ADEE5625-7F8B-48BE-B527-47E006FB4DAF}"/>
    <cellStyle name="Currency 5 2 2 2 2 4 5" xfId="1231" xr:uid="{9B829356-5EDC-4881-928C-64159CE437EA}"/>
    <cellStyle name="Currency 5 2 2 2 2 4 5 2" xfId="3283" xr:uid="{F4C9EEDE-E0C0-43AB-B4A9-6072651E888E}"/>
    <cellStyle name="Currency 5 2 2 2 2 4 6" xfId="2257" xr:uid="{20200AD0-1124-404B-B30E-BD0417AD3E10}"/>
    <cellStyle name="Currency 5 2 2 2 2 5" xfId="263" xr:uid="{50FD4AC7-96E9-4DE0-A831-64717F1E0E26}"/>
    <cellStyle name="Currency 5 2 2 2 2 5 2" xfId="519" xr:uid="{D5A5A349-9C23-441E-A641-EFF33D98C19F}"/>
    <cellStyle name="Currency 5 2 2 2 2 5 2 2" xfId="1031" xr:uid="{127CD8FF-A96E-4100-8CFA-71AD3CE64457}"/>
    <cellStyle name="Currency 5 2 2 2 2 5 2 2 2" xfId="2063" xr:uid="{8AA74713-53E7-4C08-886D-C9795EE8BB87}"/>
    <cellStyle name="Currency 5 2 2 2 2 5 2 2 2 2" xfId="4115" xr:uid="{100CE1CB-93E5-47D7-B05B-89D5B320B09C}"/>
    <cellStyle name="Currency 5 2 2 2 2 5 2 2 3" xfId="3089" xr:uid="{59F5F941-422B-4CF3-A1A4-6AA2CEA1C84C}"/>
    <cellStyle name="Currency 5 2 2 2 2 5 2 3" xfId="1551" xr:uid="{8939BD86-B833-4A83-93F5-71E93220F632}"/>
    <cellStyle name="Currency 5 2 2 2 2 5 2 3 2" xfId="3603" xr:uid="{F9679A97-40A8-4D21-B6A2-8AECC0FA039A}"/>
    <cellStyle name="Currency 5 2 2 2 2 5 2 4" xfId="2577" xr:uid="{B7665F04-C63D-4716-95EE-7D97574228F4}"/>
    <cellStyle name="Currency 5 2 2 2 2 5 3" xfId="775" xr:uid="{B95166C9-75A9-428C-9F01-9CBE671A1DEC}"/>
    <cellStyle name="Currency 5 2 2 2 2 5 3 2" xfId="1807" xr:uid="{B74EB67A-E30B-4D8D-9C8E-EFF1E3404399}"/>
    <cellStyle name="Currency 5 2 2 2 2 5 3 2 2" xfId="3859" xr:uid="{E5D29562-0EE3-47AC-BD33-19BC0D0605AF}"/>
    <cellStyle name="Currency 5 2 2 2 2 5 3 3" xfId="2833" xr:uid="{38F9A07B-9478-45E3-97ED-E06CEA1CF4B5}"/>
    <cellStyle name="Currency 5 2 2 2 2 5 4" xfId="1295" xr:uid="{5A9A9A55-BC0B-4192-B1E7-51BF7DB7C8C8}"/>
    <cellStyle name="Currency 5 2 2 2 2 5 4 2" xfId="3347" xr:uid="{17BC3DAA-035F-479F-B22E-4A8E0F99A3F0}"/>
    <cellStyle name="Currency 5 2 2 2 2 5 5" xfId="2321" xr:uid="{874B537F-97CC-451E-811A-3E480AC4E41C}"/>
    <cellStyle name="Currency 5 2 2 2 2 6" xfId="391" xr:uid="{0199489B-D303-4DD0-AD95-CDF172DB3E5E}"/>
    <cellStyle name="Currency 5 2 2 2 2 6 2" xfId="903" xr:uid="{F1F19F3C-BD89-457F-9BB2-2429DF51DC0E}"/>
    <cellStyle name="Currency 5 2 2 2 2 6 2 2" xfId="1935" xr:uid="{F22073AE-1BF6-434A-9B47-003546D6D4A3}"/>
    <cellStyle name="Currency 5 2 2 2 2 6 2 2 2" xfId="3987" xr:uid="{94A5107E-CD46-4A89-BC1B-578FE84C65C4}"/>
    <cellStyle name="Currency 5 2 2 2 2 6 2 3" xfId="2961" xr:uid="{658D1E72-44CF-42D7-B0ED-40B1AAB80F0D}"/>
    <cellStyle name="Currency 5 2 2 2 2 6 3" xfId="1423" xr:uid="{1B895257-6BAD-45DC-8423-F24B756D72A6}"/>
    <cellStyle name="Currency 5 2 2 2 2 6 3 2" xfId="3475" xr:uid="{7BD96457-7CFD-4EB5-869B-AD8FEF380338}"/>
    <cellStyle name="Currency 5 2 2 2 2 6 4" xfId="2449" xr:uid="{D8925B3E-83E4-4637-B49E-86F43A1E3FD2}"/>
    <cellStyle name="Currency 5 2 2 2 2 7" xfId="647" xr:uid="{01506973-98D2-4C21-8F03-2403E37678B9}"/>
    <cellStyle name="Currency 5 2 2 2 2 7 2" xfId="1679" xr:uid="{10E64ABD-FDB9-4DF9-9D23-9DF07F6D4359}"/>
    <cellStyle name="Currency 5 2 2 2 2 7 2 2" xfId="3731" xr:uid="{D2C4058D-C11C-4AED-8B14-98805604DD18}"/>
    <cellStyle name="Currency 5 2 2 2 2 7 3" xfId="2705" xr:uid="{E9ABA0DD-4033-48B6-A1E4-21B6A4CE0E40}"/>
    <cellStyle name="Currency 5 2 2 2 2 8" xfId="1167" xr:uid="{B6F9D427-D5A4-4B01-8E59-0FD4684309EF}"/>
    <cellStyle name="Currency 5 2 2 2 2 8 2" xfId="3219" xr:uid="{D077F11C-A9B9-493A-B05F-312EA7866F1F}"/>
    <cellStyle name="Currency 5 2 2 2 2 9" xfId="2193" xr:uid="{071B0AA6-B498-4673-8016-E89E53E743E2}"/>
    <cellStyle name="Currency 5 2 2 2 3" xfId="139" xr:uid="{1E79A64C-E4B1-4ABC-B201-FC6540E2E3AC}"/>
    <cellStyle name="Currency 5 2 2 2 3 2" xfId="175" xr:uid="{C9B0EE4A-5C4B-4C1C-80B7-DFF8EFC1F620}"/>
    <cellStyle name="Currency 5 2 2 2 3 2 2" xfId="239" xr:uid="{96F811C7-C320-40DF-A763-3F9DBB6EEF5B}"/>
    <cellStyle name="Currency 5 2 2 2 3 2 2 2" xfId="367" xr:uid="{AF06A40C-2822-459E-950A-CD6526393C2E}"/>
    <cellStyle name="Currency 5 2 2 2 3 2 2 2 2" xfId="623" xr:uid="{5195E0AC-1CB8-408B-8608-81C403226C55}"/>
    <cellStyle name="Currency 5 2 2 2 3 2 2 2 2 2" xfId="1135" xr:uid="{6D94AF2D-1E63-4C33-98AD-C47D2506AB1C}"/>
    <cellStyle name="Currency 5 2 2 2 3 2 2 2 2 2 2" xfId="2167" xr:uid="{E81CF886-1AF8-4925-9F8A-A8370147D0BB}"/>
    <cellStyle name="Currency 5 2 2 2 3 2 2 2 2 2 2 2" xfId="4219" xr:uid="{00ACFF4B-1AF2-418E-911A-9923EC5B491D}"/>
    <cellStyle name="Currency 5 2 2 2 3 2 2 2 2 2 3" xfId="3193" xr:uid="{57114AFE-D53B-4870-B5CA-9D280D9F6BCE}"/>
    <cellStyle name="Currency 5 2 2 2 3 2 2 2 2 3" xfId="1655" xr:uid="{64118E12-6B91-4524-B82D-E113DF340068}"/>
    <cellStyle name="Currency 5 2 2 2 3 2 2 2 2 3 2" xfId="3707" xr:uid="{A8AE9DB1-F40B-4014-82CA-E05A7B6B55C7}"/>
    <cellStyle name="Currency 5 2 2 2 3 2 2 2 2 4" xfId="2681" xr:uid="{B4F4BF8E-3EA7-48BD-B07A-B61C55901D1E}"/>
    <cellStyle name="Currency 5 2 2 2 3 2 2 2 3" xfId="879" xr:uid="{DAC3AC59-EA1A-4B1E-AAD2-651D5AC70DBF}"/>
    <cellStyle name="Currency 5 2 2 2 3 2 2 2 3 2" xfId="1911" xr:uid="{75BE6316-04B6-4A48-910B-78CBFBFA73ED}"/>
    <cellStyle name="Currency 5 2 2 2 3 2 2 2 3 2 2" xfId="3963" xr:uid="{84E7BEB2-07C8-4194-AC0B-0433D6328B62}"/>
    <cellStyle name="Currency 5 2 2 2 3 2 2 2 3 3" xfId="2937" xr:uid="{FE78DA35-AE20-4C10-9DA2-EF5D123FFDF0}"/>
    <cellStyle name="Currency 5 2 2 2 3 2 2 2 4" xfId="1399" xr:uid="{1E4132EF-5555-4690-905E-F103FEACA089}"/>
    <cellStyle name="Currency 5 2 2 2 3 2 2 2 4 2" xfId="3451" xr:uid="{6EB0AD71-181E-4323-8583-05BB288016A8}"/>
    <cellStyle name="Currency 5 2 2 2 3 2 2 2 5" xfId="2425" xr:uid="{11BA22DE-91A2-4DC9-9C09-B9ABBA8F26BC}"/>
    <cellStyle name="Currency 5 2 2 2 3 2 2 3" xfId="495" xr:uid="{BDA4B358-7300-45F3-A57A-2B9F66C85798}"/>
    <cellStyle name="Currency 5 2 2 2 3 2 2 3 2" xfId="1007" xr:uid="{303E23C9-39E4-4B99-B35D-990B78C2C213}"/>
    <cellStyle name="Currency 5 2 2 2 3 2 2 3 2 2" xfId="2039" xr:uid="{33A139EB-BFDD-4434-B504-DA0B5A7F9CAD}"/>
    <cellStyle name="Currency 5 2 2 2 3 2 2 3 2 2 2" xfId="4091" xr:uid="{8636EEDE-77B3-441E-B771-3AC1393A9CED}"/>
    <cellStyle name="Currency 5 2 2 2 3 2 2 3 2 3" xfId="3065" xr:uid="{4CBD44AF-1FBE-4E21-8BD0-572796091DBB}"/>
    <cellStyle name="Currency 5 2 2 2 3 2 2 3 3" xfId="1527" xr:uid="{94E49850-2A57-44D7-8ABD-A56F898FBB21}"/>
    <cellStyle name="Currency 5 2 2 2 3 2 2 3 3 2" xfId="3579" xr:uid="{CB3B8F07-476A-4DDD-9F1E-2B2CFF93F3E9}"/>
    <cellStyle name="Currency 5 2 2 2 3 2 2 3 4" xfId="2553" xr:uid="{5FF195C9-7827-4B96-8E4D-6853D98510C0}"/>
    <cellStyle name="Currency 5 2 2 2 3 2 2 4" xfId="751" xr:uid="{6B55E3CF-EB76-40AE-ADCB-C42AF16BC1ED}"/>
    <cellStyle name="Currency 5 2 2 2 3 2 2 4 2" xfId="1783" xr:uid="{702FE417-FA3D-4958-939C-2122F9E2EDCA}"/>
    <cellStyle name="Currency 5 2 2 2 3 2 2 4 2 2" xfId="3835" xr:uid="{B72E781C-E511-47D3-B852-34203D366917}"/>
    <cellStyle name="Currency 5 2 2 2 3 2 2 4 3" xfId="2809" xr:uid="{BED82955-42C6-4EF7-928F-86346A965083}"/>
    <cellStyle name="Currency 5 2 2 2 3 2 2 5" xfId="1271" xr:uid="{E50EEE8F-D1B8-44AB-92B8-233E72E868B2}"/>
    <cellStyle name="Currency 5 2 2 2 3 2 2 5 2" xfId="3323" xr:uid="{8580E57C-836D-41A7-8047-F26CF34F4771}"/>
    <cellStyle name="Currency 5 2 2 2 3 2 2 6" xfId="2297" xr:uid="{E2E383A4-E8BA-427C-BA78-CE7A20BBD323}"/>
    <cellStyle name="Currency 5 2 2 2 3 2 3" xfId="303" xr:uid="{EA721E2C-D8F2-4024-9833-A19DE3060C0F}"/>
    <cellStyle name="Currency 5 2 2 2 3 2 3 2" xfId="559" xr:uid="{BEDB8404-0E9D-48FB-AD2C-E948C7FE7C77}"/>
    <cellStyle name="Currency 5 2 2 2 3 2 3 2 2" xfId="1071" xr:uid="{4F1BD451-786C-449F-8516-F5D335A4E697}"/>
    <cellStyle name="Currency 5 2 2 2 3 2 3 2 2 2" xfId="2103" xr:uid="{4EC26612-2BA6-4A6F-9AE6-4172D571A57F}"/>
    <cellStyle name="Currency 5 2 2 2 3 2 3 2 2 2 2" xfId="4155" xr:uid="{E8E355A7-126F-4C40-A006-48E942D704A2}"/>
    <cellStyle name="Currency 5 2 2 2 3 2 3 2 2 3" xfId="3129" xr:uid="{540C3987-19EC-4CE9-9E0F-A15C3D815DDE}"/>
    <cellStyle name="Currency 5 2 2 2 3 2 3 2 3" xfId="1591" xr:uid="{5450DC7C-BAB0-4D80-9EED-C41A35C3999D}"/>
    <cellStyle name="Currency 5 2 2 2 3 2 3 2 3 2" xfId="3643" xr:uid="{E37CEE9F-C754-44B6-AD59-212E31366318}"/>
    <cellStyle name="Currency 5 2 2 2 3 2 3 2 4" xfId="2617" xr:uid="{F9AD0EDC-4C11-4789-9E13-8FE629517EE3}"/>
    <cellStyle name="Currency 5 2 2 2 3 2 3 3" xfId="815" xr:uid="{5F5C16B9-1163-429E-85F4-4464309CB0D9}"/>
    <cellStyle name="Currency 5 2 2 2 3 2 3 3 2" xfId="1847" xr:uid="{4D5DE5B3-3639-4E13-900A-06B7AA0A8A8A}"/>
    <cellStyle name="Currency 5 2 2 2 3 2 3 3 2 2" xfId="3899" xr:uid="{8878F7EC-E1D3-4A7E-A21A-1539744FAB54}"/>
    <cellStyle name="Currency 5 2 2 2 3 2 3 3 3" xfId="2873" xr:uid="{20E6FD0D-1ED8-4CF7-9190-789AD5BE503F}"/>
    <cellStyle name="Currency 5 2 2 2 3 2 3 4" xfId="1335" xr:uid="{C389F398-8AA7-43FE-B10E-897B5CD33103}"/>
    <cellStyle name="Currency 5 2 2 2 3 2 3 4 2" xfId="3387" xr:uid="{4D4BCD7E-E85C-4E54-B937-64C29EE56216}"/>
    <cellStyle name="Currency 5 2 2 2 3 2 3 5" xfId="2361" xr:uid="{FDEAC353-D16F-44FE-94F5-1E755C208F5F}"/>
    <cellStyle name="Currency 5 2 2 2 3 2 4" xfId="431" xr:uid="{5AA5FB1F-CA04-48DC-8A0F-CCDCDDDD8E9F}"/>
    <cellStyle name="Currency 5 2 2 2 3 2 4 2" xfId="943" xr:uid="{5646A7A1-3CE0-4F4A-B5DC-1C3EECFA39DB}"/>
    <cellStyle name="Currency 5 2 2 2 3 2 4 2 2" xfId="1975" xr:uid="{7F2FCA28-697C-4A98-9083-3DAA06DBF978}"/>
    <cellStyle name="Currency 5 2 2 2 3 2 4 2 2 2" xfId="4027" xr:uid="{B431F746-3FFE-42D2-AE1A-F8099E2F15C6}"/>
    <cellStyle name="Currency 5 2 2 2 3 2 4 2 3" xfId="3001" xr:uid="{078B2D83-8AF8-41C8-BFAE-3562165BFA3F}"/>
    <cellStyle name="Currency 5 2 2 2 3 2 4 3" xfId="1463" xr:uid="{DD660EA3-9333-4D77-88CE-9E933849D082}"/>
    <cellStyle name="Currency 5 2 2 2 3 2 4 3 2" xfId="3515" xr:uid="{A2DD194E-8442-48EE-9CB4-BBA8434E86B7}"/>
    <cellStyle name="Currency 5 2 2 2 3 2 4 4" xfId="2489" xr:uid="{6DAC0066-28A8-4B00-97E0-1B45BA4ABF37}"/>
    <cellStyle name="Currency 5 2 2 2 3 2 5" xfId="687" xr:uid="{C3CC99BC-A2FF-4E7C-B79A-4CD529908627}"/>
    <cellStyle name="Currency 5 2 2 2 3 2 5 2" xfId="1719" xr:uid="{1B8945CE-A5A2-437F-B998-BF57D803F887}"/>
    <cellStyle name="Currency 5 2 2 2 3 2 5 2 2" xfId="3771" xr:uid="{DD916592-8B47-4478-9D6F-4130351E60BA}"/>
    <cellStyle name="Currency 5 2 2 2 3 2 5 3" xfId="2745" xr:uid="{81FAAF93-1892-469D-A916-71D39CE54DBE}"/>
    <cellStyle name="Currency 5 2 2 2 3 2 6" xfId="1207" xr:uid="{A2ADCDC8-599D-41A1-82B6-CB555445ED2D}"/>
    <cellStyle name="Currency 5 2 2 2 3 2 6 2" xfId="3259" xr:uid="{92C75896-C8FA-42E7-AAB9-2DC2A2A1527F}"/>
    <cellStyle name="Currency 5 2 2 2 3 2 7" xfId="2233" xr:uid="{AA871839-BD89-41C6-BE1C-C9D6C8715E54}"/>
    <cellStyle name="Currency 5 2 2 2 3 3" xfId="207" xr:uid="{5666A3DB-B9A5-4A7C-AACC-C6CA878F5F00}"/>
    <cellStyle name="Currency 5 2 2 2 3 3 2" xfId="335" xr:uid="{89F0B464-504E-4CCF-8377-95AF95027582}"/>
    <cellStyle name="Currency 5 2 2 2 3 3 2 2" xfId="591" xr:uid="{AD179D90-4C27-480F-9A99-05F6B42E8E36}"/>
    <cellStyle name="Currency 5 2 2 2 3 3 2 2 2" xfId="1103" xr:uid="{AEA60497-F8D5-4EDD-BD59-973E168D5D17}"/>
    <cellStyle name="Currency 5 2 2 2 3 3 2 2 2 2" xfId="2135" xr:uid="{DB8B9AE2-CD44-4593-BFF0-75104EEEA5EE}"/>
    <cellStyle name="Currency 5 2 2 2 3 3 2 2 2 2 2" xfId="4187" xr:uid="{EAFF4BC2-5C9A-4AE1-A019-2BD5181B09DA}"/>
    <cellStyle name="Currency 5 2 2 2 3 3 2 2 2 3" xfId="3161" xr:uid="{D13E3053-43CC-439A-A153-82E22CD7E85E}"/>
    <cellStyle name="Currency 5 2 2 2 3 3 2 2 3" xfId="1623" xr:uid="{FAE281DF-3EEE-4044-B17A-7AE98C157F51}"/>
    <cellStyle name="Currency 5 2 2 2 3 3 2 2 3 2" xfId="3675" xr:uid="{52029F4B-C4EE-4B04-B2A4-21698B63F199}"/>
    <cellStyle name="Currency 5 2 2 2 3 3 2 2 4" xfId="2649" xr:uid="{2E83A633-CA5D-4D9C-B420-1930FBAE2CA6}"/>
    <cellStyle name="Currency 5 2 2 2 3 3 2 3" xfId="847" xr:uid="{787C9B24-7346-491D-8D88-E43BC6B6B6E9}"/>
    <cellStyle name="Currency 5 2 2 2 3 3 2 3 2" xfId="1879" xr:uid="{D747E01B-DB19-49EB-AC53-8DCEFF9A64CF}"/>
    <cellStyle name="Currency 5 2 2 2 3 3 2 3 2 2" xfId="3931" xr:uid="{21D0967A-0763-49E5-AE3C-BCB728A7BEAE}"/>
    <cellStyle name="Currency 5 2 2 2 3 3 2 3 3" xfId="2905" xr:uid="{514CA3FD-36ED-4041-BFDA-C242CD09BB97}"/>
    <cellStyle name="Currency 5 2 2 2 3 3 2 4" xfId="1367" xr:uid="{F322DC3A-FBA1-43B5-B95C-C3DFE9AB273A}"/>
    <cellStyle name="Currency 5 2 2 2 3 3 2 4 2" xfId="3419" xr:uid="{9F0162D1-41E8-46B0-9173-E47E1784241C}"/>
    <cellStyle name="Currency 5 2 2 2 3 3 2 5" xfId="2393" xr:uid="{6186546E-DF4E-4274-A14A-81F35B3DC9AC}"/>
    <cellStyle name="Currency 5 2 2 2 3 3 3" xfId="463" xr:uid="{3F4B0BA6-94D2-4594-9040-F38B1EFD0D90}"/>
    <cellStyle name="Currency 5 2 2 2 3 3 3 2" xfId="975" xr:uid="{7554A90B-E44F-44FB-952F-277D67800E76}"/>
    <cellStyle name="Currency 5 2 2 2 3 3 3 2 2" xfId="2007" xr:uid="{78B0A9A7-75A1-4B58-BC7D-80FB9E8C2782}"/>
    <cellStyle name="Currency 5 2 2 2 3 3 3 2 2 2" xfId="4059" xr:uid="{5B097860-D7F5-402C-9E3C-CD96D126EBD4}"/>
    <cellStyle name="Currency 5 2 2 2 3 3 3 2 3" xfId="3033" xr:uid="{AC7C1562-56EC-45D0-BA8A-3312BE2A32AD}"/>
    <cellStyle name="Currency 5 2 2 2 3 3 3 3" xfId="1495" xr:uid="{BE902DBE-4DD9-4BAB-BA98-284CBDD05E8C}"/>
    <cellStyle name="Currency 5 2 2 2 3 3 3 3 2" xfId="3547" xr:uid="{732E5DB9-443C-4C14-AE96-D64EE7401FBE}"/>
    <cellStyle name="Currency 5 2 2 2 3 3 3 4" xfId="2521" xr:uid="{53E10D05-A8B3-4A54-9C70-485194671F8F}"/>
    <cellStyle name="Currency 5 2 2 2 3 3 4" xfId="719" xr:uid="{4D2B4D48-474B-47DD-87A6-185E43C42C8C}"/>
    <cellStyle name="Currency 5 2 2 2 3 3 4 2" xfId="1751" xr:uid="{A981FF51-145E-414E-9BCE-1C5390390F46}"/>
    <cellStyle name="Currency 5 2 2 2 3 3 4 2 2" xfId="3803" xr:uid="{48C23998-F310-4698-BA36-DE0AB31CA987}"/>
    <cellStyle name="Currency 5 2 2 2 3 3 4 3" xfId="2777" xr:uid="{5EBF93AB-D534-4488-9731-A889BBDAF0F0}"/>
    <cellStyle name="Currency 5 2 2 2 3 3 5" xfId="1239" xr:uid="{61CC63C5-8651-451F-8223-BE5515D7A478}"/>
    <cellStyle name="Currency 5 2 2 2 3 3 5 2" xfId="3291" xr:uid="{7DCDBE5D-9C97-453F-8880-9056FB8380E1}"/>
    <cellStyle name="Currency 5 2 2 2 3 3 6" xfId="2265" xr:uid="{56849CBD-2DF4-46D9-985C-23D17B3189D8}"/>
    <cellStyle name="Currency 5 2 2 2 3 4" xfId="271" xr:uid="{98D25FD0-4AA2-4B4E-AA13-6D74EE983D54}"/>
    <cellStyle name="Currency 5 2 2 2 3 4 2" xfId="527" xr:uid="{39AA6129-A81C-4527-BB33-4776BBDABECE}"/>
    <cellStyle name="Currency 5 2 2 2 3 4 2 2" xfId="1039" xr:uid="{6A0FFACB-1DCF-4307-88D9-9C2EEFB8D4CB}"/>
    <cellStyle name="Currency 5 2 2 2 3 4 2 2 2" xfId="2071" xr:uid="{4318F00B-2D29-442A-9FAF-E84F14AA6C6B}"/>
    <cellStyle name="Currency 5 2 2 2 3 4 2 2 2 2" xfId="4123" xr:uid="{1B5B869C-77E1-4AB9-A5F3-7C457ECF1C58}"/>
    <cellStyle name="Currency 5 2 2 2 3 4 2 2 3" xfId="3097" xr:uid="{E2DF5B41-2722-4E61-A3AB-FAB5A9EC2497}"/>
    <cellStyle name="Currency 5 2 2 2 3 4 2 3" xfId="1559" xr:uid="{F2285CC2-4F51-4E2E-B242-477C4540D838}"/>
    <cellStyle name="Currency 5 2 2 2 3 4 2 3 2" xfId="3611" xr:uid="{C7BBD978-E455-49D7-B9F4-C581710FDA20}"/>
    <cellStyle name="Currency 5 2 2 2 3 4 2 4" xfId="2585" xr:uid="{00CE96F8-8891-4FED-B23E-C0DD041288F8}"/>
    <cellStyle name="Currency 5 2 2 2 3 4 3" xfId="783" xr:uid="{EB9AE5E8-0AB8-47BA-90B0-D24A2DA3539D}"/>
    <cellStyle name="Currency 5 2 2 2 3 4 3 2" xfId="1815" xr:uid="{6FFA5FD3-9CB6-413A-AE7B-9C5DEC280A10}"/>
    <cellStyle name="Currency 5 2 2 2 3 4 3 2 2" xfId="3867" xr:uid="{D9B8B9B5-9B8D-47EE-BF84-E3906F1C4C1B}"/>
    <cellStyle name="Currency 5 2 2 2 3 4 3 3" xfId="2841" xr:uid="{C283E3C5-7EDB-4104-BD26-0CDBC95038E0}"/>
    <cellStyle name="Currency 5 2 2 2 3 4 4" xfId="1303" xr:uid="{24302C4B-10E4-40A8-87A6-D1732CFEE851}"/>
    <cellStyle name="Currency 5 2 2 2 3 4 4 2" xfId="3355" xr:uid="{5863FAD6-41D6-4948-B8ED-9EFD27A4FA77}"/>
    <cellStyle name="Currency 5 2 2 2 3 4 5" xfId="2329" xr:uid="{3D549695-89C9-4254-AAEB-F03C1207FA9A}"/>
    <cellStyle name="Currency 5 2 2 2 3 5" xfId="399" xr:uid="{67D0B004-D7AF-458E-A819-0782BBD060C6}"/>
    <cellStyle name="Currency 5 2 2 2 3 5 2" xfId="911" xr:uid="{9AF6225E-D711-42B2-8D11-2E708032D1BC}"/>
    <cellStyle name="Currency 5 2 2 2 3 5 2 2" xfId="1943" xr:uid="{803435F1-0B84-498A-9954-7CC5430BF7BC}"/>
    <cellStyle name="Currency 5 2 2 2 3 5 2 2 2" xfId="3995" xr:uid="{9D9C5991-543C-4701-BF51-366F5D1A03D5}"/>
    <cellStyle name="Currency 5 2 2 2 3 5 2 3" xfId="2969" xr:uid="{F89C9994-4356-48F5-B0D5-E043E4890913}"/>
    <cellStyle name="Currency 5 2 2 2 3 5 3" xfId="1431" xr:uid="{B7B7AA1C-CDF4-4F85-B2AB-04F64AE3B299}"/>
    <cellStyle name="Currency 5 2 2 2 3 5 3 2" xfId="3483" xr:uid="{F297C9DC-B461-43D5-928A-80F6D4109473}"/>
    <cellStyle name="Currency 5 2 2 2 3 5 4" xfId="2457" xr:uid="{E9F90D7C-D9AA-459D-BD8D-0B9E75D82A9F}"/>
    <cellStyle name="Currency 5 2 2 2 3 6" xfId="655" xr:uid="{C0E82DFC-3012-4F0A-A090-8E7FBFC6575C}"/>
    <cellStyle name="Currency 5 2 2 2 3 6 2" xfId="1687" xr:uid="{ED60DB5D-52A7-4C38-B7E1-FBC9D174D503}"/>
    <cellStyle name="Currency 5 2 2 2 3 6 2 2" xfId="3739" xr:uid="{F5D03EE7-49AC-49EC-A4D3-08575D1616B3}"/>
    <cellStyle name="Currency 5 2 2 2 3 6 3" xfId="2713" xr:uid="{10C2FD02-A19D-487C-8686-725060E1B515}"/>
    <cellStyle name="Currency 5 2 2 2 3 7" xfId="1175" xr:uid="{91171675-42AC-492B-BD96-7A8623F2AEB6}"/>
    <cellStyle name="Currency 5 2 2 2 3 7 2" xfId="3227" xr:uid="{D25543B2-E194-4181-9FEE-577DD71EDDDD}"/>
    <cellStyle name="Currency 5 2 2 2 3 8" xfId="2201" xr:uid="{C0C7EB34-49FB-451B-B2A8-4CC9195FCDEA}"/>
    <cellStyle name="Currency 5 2 2 2 4" xfId="159" xr:uid="{BBFE94C9-DCF4-4CA8-B6C3-DE03302D1C77}"/>
    <cellStyle name="Currency 5 2 2 2 4 2" xfId="223" xr:uid="{ACF82563-D729-4836-9CF5-A2DBEA8890C6}"/>
    <cellStyle name="Currency 5 2 2 2 4 2 2" xfId="351" xr:uid="{6B5770B9-4FAF-4273-B53B-B7FC1A7BAE81}"/>
    <cellStyle name="Currency 5 2 2 2 4 2 2 2" xfId="607" xr:uid="{7C1C5D6A-42A0-4212-A539-F0598B00BA58}"/>
    <cellStyle name="Currency 5 2 2 2 4 2 2 2 2" xfId="1119" xr:uid="{587F74EC-2A1A-4A3F-B6A2-7F0CFDED2759}"/>
    <cellStyle name="Currency 5 2 2 2 4 2 2 2 2 2" xfId="2151" xr:uid="{48218460-3614-4C35-8AFB-B9A612D28696}"/>
    <cellStyle name="Currency 5 2 2 2 4 2 2 2 2 2 2" xfId="4203" xr:uid="{7D7F5C2D-1BB9-4070-BE85-35CBE096C8FD}"/>
    <cellStyle name="Currency 5 2 2 2 4 2 2 2 2 3" xfId="3177" xr:uid="{2FBF5857-D799-4032-AC24-9E86A9A7D06C}"/>
    <cellStyle name="Currency 5 2 2 2 4 2 2 2 3" xfId="1639" xr:uid="{38651112-D768-4312-BEC9-710FB862B988}"/>
    <cellStyle name="Currency 5 2 2 2 4 2 2 2 3 2" xfId="3691" xr:uid="{9CCC6116-A31F-40A2-9C9B-359D38A96599}"/>
    <cellStyle name="Currency 5 2 2 2 4 2 2 2 4" xfId="2665" xr:uid="{DDB3E6F1-DE8D-4A6D-8DB3-D80E191AA303}"/>
    <cellStyle name="Currency 5 2 2 2 4 2 2 3" xfId="863" xr:uid="{A0035E22-3B1B-4504-BCA8-69BB0840E214}"/>
    <cellStyle name="Currency 5 2 2 2 4 2 2 3 2" xfId="1895" xr:uid="{7723E245-8C48-482A-9917-BF06C8C5F0FF}"/>
    <cellStyle name="Currency 5 2 2 2 4 2 2 3 2 2" xfId="3947" xr:uid="{1A043B40-D36B-4434-A31B-300E653979A4}"/>
    <cellStyle name="Currency 5 2 2 2 4 2 2 3 3" xfId="2921" xr:uid="{BBBBBFC8-6E69-4C0C-A614-59C91717E7C2}"/>
    <cellStyle name="Currency 5 2 2 2 4 2 2 4" xfId="1383" xr:uid="{A5AD657F-80E7-4293-9C28-3512C95BCFCA}"/>
    <cellStyle name="Currency 5 2 2 2 4 2 2 4 2" xfId="3435" xr:uid="{8F43A6C9-0ED1-432F-AB8B-4D0697CA0382}"/>
    <cellStyle name="Currency 5 2 2 2 4 2 2 5" xfId="2409" xr:uid="{72054B2B-3543-4D9F-82E3-6337B1174DE4}"/>
    <cellStyle name="Currency 5 2 2 2 4 2 3" xfId="479" xr:uid="{4F57437F-95B5-448B-9646-1DB345298ADD}"/>
    <cellStyle name="Currency 5 2 2 2 4 2 3 2" xfId="991" xr:uid="{E12332F6-6066-4DBD-B9DF-C18A7CF32C23}"/>
    <cellStyle name="Currency 5 2 2 2 4 2 3 2 2" xfId="2023" xr:uid="{5B65392B-2F6A-4BEA-8D89-0901123BDFDC}"/>
    <cellStyle name="Currency 5 2 2 2 4 2 3 2 2 2" xfId="4075" xr:uid="{3A4E68E8-FF24-45C3-99BF-E748A501E5C5}"/>
    <cellStyle name="Currency 5 2 2 2 4 2 3 2 3" xfId="3049" xr:uid="{A7B7B7A5-5E50-430E-8B2E-BDCBE2C8E124}"/>
    <cellStyle name="Currency 5 2 2 2 4 2 3 3" xfId="1511" xr:uid="{02790BB5-DD52-44F9-978B-4CE416C6C3A9}"/>
    <cellStyle name="Currency 5 2 2 2 4 2 3 3 2" xfId="3563" xr:uid="{D74088E0-3050-4563-88D8-03A2164E576B}"/>
    <cellStyle name="Currency 5 2 2 2 4 2 3 4" xfId="2537" xr:uid="{A411EE09-F982-45CF-9177-32D2E7084619}"/>
    <cellStyle name="Currency 5 2 2 2 4 2 4" xfId="735" xr:uid="{217E8EA7-E2D0-402E-9C7E-BF1C9C0FB881}"/>
    <cellStyle name="Currency 5 2 2 2 4 2 4 2" xfId="1767" xr:uid="{A4BD6D94-48E3-4B1D-8105-C1C6187AD450}"/>
    <cellStyle name="Currency 5 2 2 2 4 2 4 2 2" xfId="3819" xr:uid="{A69F8E14-4A56-4D86-BE72-05FD1F57FBF2}"/>
    <cellStyle name="Currency 5 2 2 2 4 2 4 3" xfId="2793" xr:uid="{3E8F8F0E-178D-4B30-9384-3CC0EF2278BD}"/>
    <cellStyle name="Currency 5 2 2 2 4 2 5" xfId="1255" xr:uid="{A0851612-1593-45CC-98BE-B74F3D30A83E}"/>
    <cellStyle name="Currency 5 2 2 2 4 2 5 2" xfId="3307" xr:uid="{C3A389EB-E935-40CD-85C0-21E043E22FFB}"/>
    <cellStyle name="Currency 5 2 2 2 4 2 6" xfId="2281" xr:uid="{B2304627-6E48-48CD-A9AC-1B6B67FFF5FE}"/>
    <cellStyle name="Currency 5 2 2 2 4 3" xfId="287" xr:uid="{4820EC3E-352C-4C27-9369-B9F0B033588C}"/>
    <cellStyle name="Currency 5 2 2 2 4 3 2" xfId="543" xr:uid="{0232AADA-7D42-44BC-9520-B3E606BD80E4}"/>
    <cellStyle name="Currency 5 2 2 2 4 3 2 2" xfId="1055" xr:uid="{DF7BFA5B-4709-4AA8-B664-CE41D0693E26}"/>
    <cellStyle name="Currency 5 2 2 2 4 3 2 2 2" xfId="2087" xr:uid="{A2C76433-D47B-4DF3-B7E7-78024BFC594A}"/>
    <cellStyle name="Currency 5 2 2 2 4 3 2 2 2 2" xfId="4139" xr:uid="{407050BE-50F8-479A-AC41-85C280E7FF23}"/>
    <cellStyle name="Currency 5 2 2 2 4 3 2 2 3" xfId="3113" xr:uid="{4AEC39B5-F0D8-480E-BD07-879A226E2106}"/>
    <cellStyle name="Currency 5 2 2 2 4 3 2 3" xfId="1575" xr:uid="{1B1C7A0A-5681-4288-8E81-779CE47186DB}"/>
    <cellStyle name="Currency 5 2 2 2 4 3 2 3 2" xfId="3627" xr:uid="{A32CA574-D188-4044-9B7F-B7BC26A4D5F8}"/>
    <cellStyle name="Currency 5 2 2 2 4 3 2 4" xfId="2601" xr:uid="{247DF743-1B4F-43C6-8D6F-D3BF125183B3}"/>
    <cellStyle name="Currency 5 2 2 2 4 3 3" xfId="799" xr:uid="{B7E2BB48-7089-48C7-BAF1-326555CEFA22}"/>
    <cellStyle name="Currency 5 2 2 2 4 3 3 2" xfId="1831" xr:uid="{1C30E4F2-5E5C-4142-8B1E-B6E20375AACA}"/>
    <cellStyle name="Currency 5 2 2 2 4 3 3 2 2" xfId="3883" xr:uid="{F27BEBA1-7003-47DD-8825-03EC8BB826B3}"/>
    <cellStyle name="Currency 5 2 2 2 4 3 3 3" xfId="2857" xr:uid="{D127CC0D-CE67-47DE-93D5-69597610A2F1}"/>
    <cellStyle name="Currency 5 2 2 2 4 3 4" xfId="1319" xr:uid="{C32EB1E6-8B3A-436A-BEF5-F132D40439BE}"/>
    <cellStyle name="Currency 5 2 2 2 4 3 4 2" xfId="3371" xr:uid="{2A7A9C42-8349-45C5-AE00-B5D0FB98573E}"/>
    <cellStyle name="Currency 5 2 2 2 4 3 5" xfId="2345" xr:uid="{3BBD8396-102A-420B-BE6E-CE7DB390096B}"/>
    <cellStyle name="Currency 5 2 2 2 4 4" xfId="415" xr:uid="{D8C1CE2B-EFFF-4D44-BB92-4B7E80A7EF05}"/>
    <cellStyle name="Currency 5 2 2 2 4 4 2" xfId="927" xr:uid="{7C779C79-D309-4343-8AA9-0573F4888834}"/>
    <cellStyle name="Currency 5 2 2 2 4 4 2 2" xfId="1959" xr:uid="{B80ED36D-F2CB-4297-AC3F-E905129E9A42}"/>
    <cellStyle name="Currency 5 2 2 2 4 4 2 2 2" xfId="4011" xr:uid="{0883A686-E619-467A-BF4F-49518913979E}"/>
    <cellStyle name="Currency 5 2 2 2 4 4 2 3" xfId="2985" xr:uid="{D8AAA4B2-EFEB-4D12-A5B8-8D72AF347C9E}"/>
    <cellStyle name="Currency 5 2 2 2 4 4 3" xfId="1447" xr:uid="{F4138D30-EFF1-4F9D-883E-7A407CC63C67}"/>
    <cellStyle name="Currency 5 2 2 2 4 4 3 2" xfId="3499" xr:uid="{7F1CF3EF-5E65-4FE7-A25E-F44C30AF844A}"/>
    <cellStyle name="Currency 5 2 2 2 4 4 4" xfId="2473" xr:uid="{AA31FF1F-35C3-459A-A9BC-8F67DC9549D0}"/>
    <cellStyle name="Currency 5 2 2 2 4 5" xfId="671" xr:uid="{E05785C3-106A-4F88-B29A-2A211D53833E}"/>
    <cellStyle name="Currency 5 2 2 2 4 5 2" xfId="1703" xr:uid="{1D6F9ADF-85F3-4EE6-8506-BA3EC250854B}"/>
    <cellStyle name="Currency 5 2 2 2 4 5 2 2" xfId="3755" xr:uid="{1621697C-B81C-4AED-A97F-15B0B4A91681}"/>
    <cellStyle name="Currency 5 2 2 2 4 5 3" xfId="2729" xr:uid="{3CBA6708-9EEB-4A88-A506-525182F9BB7C}"/>
    <cellStyle name="Currency 5 2 2 2 4 6" xfId="1191" xr:uid="{9A3CF79A-FB4A-4043-9FFA-BE0BEE651DFC}"/>
    <cellStyle name="Currency 5 2 2 2 4 6 2" xfId="3243" xr:uid="{F6B4E95D-7430-48F2-8EDF-80438C612586}"/>
    <cellStyle name="Currency 5 2 2 2 4 7" xfId="2217" xr:uid="{A3BDDF61-9C79-41B6-97E7-5B518007FE5B}"/>
    <cellStyle name="Currency 5 2 2 2 5" xfId="191" xr:uid="{E3809376-8DF3-4EFC-8974-186A27B6D911}"/>
    <cellStyle name="Currency 5 2 2 2 5 2" xfId="319" xr:uid="{FC67FE29-ECA1-448F-8D73-C6F74ABBD34D}"/>
    <cellStyle name="Currency 5 2 2 2 5 2 2" xfId="575" xr:uid="{709F1F59-3689-4A0C-BBDC-E9647D663218}"/>
    <cellStyle name="Currency 5 2 2 2 5 2 2 2" xfId="1087" xr:uid="{66AB7E05-7A72-4747-AE85-E0431F4D4356}"/>
    <cellStyle name="Currency 5 2 2 2 5 2 2 2 2" xfId="2119" xr:uid="{CB1AACED-C3FC-49A4-ADF2-2F6A9B6F08AF}"/>
    <cellStyle name="Currency 5 2 2 2 5 2 2 2 2 2" xfId="4171" xr:uid="{7431EE00-4C3B-454B-B1FD-2ECE2F3C298D}"/>
    <cellStyle name="Currency 5 2 2 2 5 2 2 2 3" xfId="3145" xr:uid="{CE852286-06FE-423C-8B16-395E87AC9006}"/>
    <cellStyle name="Currency 5 2 2 2 5 2 2 3" xfId="1607" xr:uid="{D6C50D81-D21C-4FD3-B296-9FB97857EEEB}"/>
    <cellStyle name="Currency 5 2 2 2 5 2 2 3 2" xfId="3659" xr:uid="{9073D608-328D-4586-B5AE-C49D686497C4}"/>
    <cellStyle name="Currency 5 2 2 2 5 2 2 4" xfId="2633" xr:uid="{941C9C26-E380-466A-90B9-DCE5954D1C51}"/>
    <cellStyle name="Currency 5 2 2 2 5 2 3" xfId="831" xr:uid="{2EC2EBFC-6D56-440A-A113-C2AE7CBD93F8}"/>
    <cellStyle name="Currency 5 2 2 2 5 2 3 2" xfId="1863" xr:uid="{ADAA9CE2-B80F-4714-9A43-9E281BC4C951}"/>
    <cellStyle name="Currency 5 2 2 2 5 2 3 2 2" xfId="3915" xr:uid="{912C6303-201C-4919-A78A-8D5428B9341E}"/>
    <cellStyle name="Currency 5 2 2 2 5 2 3 3" xfId="2889" xr:uid="{E3C9427D-0041-4534-B4AB-300FD2C8602D}"/>
    <cellStyle name="Currency 5 2 2 2 5 2 4" xfId="1351" xr:uid="{71F3F09E-C718-4F81-9E4C-B826E284C974}"/>
    <cellStyle name="Currency 5 2 2 2 5 2 4 2" xfId="3403" xr:uid="{07723048-BA59-4BF8-86CF-D55315BA4D07}"/>
    <cellStyle name="Currency 5 2 2 2 5 2 5" xfId="2377" xr:uid="{218770DE-441B-48EC-B3A3-13004F65C56A}"/>
    <cellStyle name="Currency 5 2 2 2 5 3" xfId="447" xr:uid="{B2D3D1EF-039A-4943-80BE-13BA368313D8}"/>
    <cellStyle name="Currency 5 2 2 2 5 3 2" xfId="959" xr:uid="{9777082F-BC08-40D7-8574-ADCA8F714F32}"/>
    <cellStyle name="Currency 5 2 2 2 5 3 2 2" xfId="1991" xr:uid="{7F7CCF91-4231-442A-B0A9-41B49D668D48}"/>
    <cellStyle name="Currency 5 2 2 2 5 3 2 2 2" xfId="4043" xr:uid="{04668FB5-441A-4B9B-9AB3-FAE10D6B2DFF}"/>
    <cellStyle name="Currency 5 2 2 2 5 3 2 3" xfId="3017" xr:uid="{359B6FCE-EFE8-438A-A2B3-3CF31BC6E628}"/>
    <cellStyle name="Currency 5 2 2 2 5 3 3" xfId="1479" xr:uid="{7E81A43E-3789-4C19-A41E-F63C3FF40E07}"/>
    <cellStyle name="Currency 5 2 2 2 5 3 3 2" xfId="3531" xr:uid="{F3F5D7A2-19F1-4699-85B3-3AF785E583ED}"/>
    <cellStyle name="Currency 5 2 2 2 5 3 4" xfId="2505" xr:uid="{5C74E702-3293-473D-AA99-2A87876D7223}"/>
    <cellStyle name="Currency 5 2 2 2 5 4" xfId="703" xr:uid="{71550786-7C4E-462E-9DCB-D229E9BA48EF}"/>
    <cellStyle name="Currency 5 2 2 2 5 4 2" xfId="1735" xr:uid="{6F139834-89FE-4B01-9412-C4316763B8A2}"/>
    <cellStyle name="Currency 5 2 2 2 5 4 2 2" xfId="3787" xr:uid="{9F2C2179-2D01-4014-B6DB-0B1B3393740C}"/>
    <cellStyle name="Currency 5 2 2 2 5 4 3" xfId="2761" xr:uid="{DDEC92EF-9D89-467A-BF4E-14FF1A7B5F4E}"/>
    <cellStyle name="Currency 5 2 2 2 5 5" xfId="1223" xr:uid="{B49BDCC0-2378-4DAE-9BD6-708F3C35DF77}"/>
    <cellStyle name="Currency 5 2 2 2 5 5 2" xfId="3275" xr:uid="{93CA93AD-19E0-4BCD-BB4F-41A59CAD2030}"/>
    <cellStyle name="Currency 5 2 2 2 5 6" xfId="2249" xr:uid="{581621E4-7863-45C6-A19D-5B381DE97598}"/>
    <cellStyle name="Currency 5 2 2 2 6" xfId="255" xr:uid="{08846DCD-5670-48DB-AC58-CD85A30A46B4}"/>
    <cellStyle name="Currency 5 2 2 2 6 2" xfId="511" xr:uid="{D320090C-F070-4214-A85B-4A0B66340DA9}"/>
    <cellStyle name="Currency 5 2 2 2 6 2 2" xfId="1023" xr:uid="{62EDBE7E-F82C-4993-8B97-2B1533CA66AD}"/>
    <cellStyle name="Currency 5 2 2 2 6 2 2 2" xfId="2055" xr:uid="{5BFCB6A6-13DB-473E-9210-AA92DCA17B26}"/>
    <cellStyle name="Currency 5 2 2 2 6 2 2 2 2" xfId="4107" xr:uid="{13797BFF-C544-4224-AA6A-DDE0B2C0F5EC}"/>
    <cellStyle name="Currency 5 2 2 2 6 2 2 3" xfId="3081" xr:uid="{24A48897-317A-4130-B2DC-61E117284EF6}"/>
    <cellStyle name="Currency 5 2 2 2 6 2 3" xfId="1543" xr:uid="{EA998046-46A9-4D15-A9B5-7612CDB204B9}"/>
    <cellStyle name="Currency 5 2 2 2 6 2 3 2" xfId="3595" xr:uid="{3BB27015-215D-49E4-B6EB-AB6A818A795A}"/>
    <cellStyle name="Currency 5 2 2 2 6 2 4" xfId="2569" xr:uid="{0DEC2852-643A-4C4C-A85A-FD48E0B4253B}"/>
    <cellStyle name="Currency 5 2 2 2 6 3" xfId="767" xr:uid="{0C2C2EFE-4A81-413E-9A17-25D275D06DA9}"/>
    <cellStyle name="Currency 5 2 2 2 6 3 2" xfId="1799" xr:uid="{C653E7D7-0FED-4CF2-813E-4F9D1DB0BD53}"/>
    <cellStyle name="Currency 5 2 2 2 6 3 2 2" xfId="3851" xr:uid="{BBE25FB0-32F0-4893-AC15-23736FEB79CC}"/>
    <cellStyle name="Currency 5 2 2 2 6 3 3" xfId="2825" xr:uid="{22D37205-7B5D-4810-859F-3C5B0B10B2C5}"/>
    <cellStyle name="Currency 5 2 2 2 6 4" xfId="1287" xr:uid="{D858F272-EA9A-4F59-ADDC-7C528D20A97A}"/>
    <cellStyle name="Currency 5 2 2 2 6 4 2" xfId="3339" xr:uid="{C264E484-1A89-4F99-B3A2-D3950858D99E}"/>
    <cellStyle name="Currency 5 2 2 2 6 5" xfId="2313" xr:uid="{4D3DC503-826E-4DAB-B75C-7B7EE5BF45B7}"/>
    <cellStyle name="Currency 5 2 2 2 7" xfId="383" xr:uid="{31CBF9B3-46D8-4B81-9839-26F4C4FEF4E3}"/>
    <cellStyle name="Currency 5 2 2 2 7 2" xfId="895" xr:uid="{10CADA49-DE63-4BE6-9AF4-59883E0D5775}"/>
    <cellStyle name="Currency 5 2 2 2 7 2 2" xfId="1927" xr:uid="{32249F13-EA47-47B1-B290-3F9BCCC41DC2}"/>
    <cellStyle name="Currency 5 2 2 2 7 2 2 2" xfId="3979" xr:uid="{5FB0896C-71B2-4AA0-9F6B-3222C6CA5A98}"/>
    <cellStyle name="Currency 5 2 2 2 7 2 3" xfId="2953" xr:uid="{58B38B8E-7504-4068-A9EE-81D2E0977095}"/>
    <cellStyle name="Currency 5 2 2 2 7 3" xfId="1415" xr:uid="{16E35F1C-3F71-45EA-ACD0-D29D5C1452CB}"/>
    <cellStyle name="Currency 5 2 2 2 7 3 2" xfId="3467" xr:uid="{4F53B644-8323-4663-8DBE-78486B99A8B8}"/>
    <cellStyle name="Currency 5 2 2 2 7 4" xfId="2441" xr:uid="{3BACADEA-D35B-4B8E-8128-5C0086C50E3E}"/>
    <cellStyle name="Currency 5 2 2 2 8" xfId="639" xr:uid="{081BCC41-9E10-4403-80BE-565903BF2660}"/>
    <cellStyle name="Currency 5 2 2 2 8 2" xfId="1671" xr:uid="{A69F48B0-3EA9-47EF-A44F-B834432B2C8B}"/>
    <cellStyle name="Currency 5 2 2 2 8 2 2" xfId="3723" xr:uid="{188E6F1C-0880-4A56-A89B-B1BAEF59E4E9}"/>
    <cellStyle name="Currency 5 2 2 2 8 3" xfId="2697" xr:uid="{792A0930-EC08-4FF2-884F-174D28CD061B}"/>
    <cellStyle name="Currency 5 2 2 2 9" xfId="1159" xr:uid="{2DF1EA34-1642-45AE-A73A-4CB43D283B9E}"/>
    <cellStyle name="Currency 5 2 2 2 9 2" xfId="3211" xr:uid="{D0312C0B-490F-4078-B72A-4677013DF21C}"/>
    <cellStyle name="Currency 5 2 2 3" xfId="99" xr:uid="{4566FD43-AB49-4E02-83CA-BD368A8B46BB}"/>
    <cellStyle name="Currency 5 2 2 3 2" xfId="143" xr:uid="{C39E76E1-0E15-417B-9062-31677B623A8C}"/>
    <cellStyle name="Currency 5 2 2 3 2 2" xfId="179" xr:uid="{5FDE2EA0-232D-419B-B52E-D77F9C5BCF33}"/>
    <cellStyle name="Currency 5 2 2 3 2 2 2" xfId="243" xr:uid="{59BB3E12-7028-40AA-9EBF-F42144541421}"/>
    <cellStyle name="Currency 5 2 2 3 2 2 2 2" xfId="371" xr:uid="{FDDE2DE7-C154-4A1D-B3DC-478C87EF45BB}"/>
    <cellStyle name="Currency 5 2 2 3 2 2 2 2 2" xfId="627" xr:uid="{69B7247C-9BBB-45C4-B0E3-C40EF02C5970}"/>
    <cellStyle name="Currency 5 2 2 3 2 2 2 2 2 2" xfId="1139" xr:uid="{283C65EC-D6E9-46FE-939A-30B20C153494}"/>
    <cellStyle name="Currency 5 2 2 3 2 2 2 2 2 2 2" xfId="2171" xr:uid="{DD7F1166-9014-4AFD-BA07-3F47C608750D}"/>
    <cellStyle name="Currency 5 2 2 3 2 2 2 2 2 2 2 2" xfId="4223" xr:uid="{0C926622-C2E4-44D4-B12F-A4B5EB628B89}"/>
    <cellStyle name="Currency 5 2 2 3 2 2 2 2 2 2 3" xfId="3197" xr:uid="{78F11F2F-B4F4-4BB4-AB86-6DA58E51FA81}"/>
    <cellStyle name="Currency 5 2 2 3 2 2 2 2 2 3" xfId="1659" xr:uid="{11CC56E4-4FCB-4238-B519-1A2ABECE3E90}"/>
    <cellStyle name="Currency 5 2 2 3 2 2 2 2 2 3 2" xfId="3711" xr:uid="{4CD2314A-0850-470B-815A-378187C807C8}"/>
    <cellStyle name="Currency 5 2 2 3 2 2 2 2 2 4" xfId="2685" xr:uid="{02D5D80F-8D40-4DE7-83C1-6BF455AE9D80}"/>
    <cellStyle name="Currency 5 2 2 3 2 2 2 2 3" xfId="883" xr:uid="{D831D9FA-92D4-4A2F-AF37-61679095B9D0}"/>
    <cellStyle name="Currency 5 2 2 3 2 2 2 2 3 2" xfId="1915" xr:uid="{2FA3629E-56E1-4087-84F7-EA1932D5B9DA}"/>
    <cellStyle name="Currency 5 2 2 3 2 2 2 2 3 2 2" xfId="3967" xr:uid="{AF523A29-6B0B-4929-9BD8-09A9428751C9}"/>
    <cellStyle name="Currency 5 2 2 3 2 2 2 2 3 3" xfId="2941" xr:uid="{2F66FA53-CD60-4E5D-AC87-0B3F94E4A8B1}"/>
    <cellStyle name="Currency 5 2 2 3 2 2 2 2 4" xfId="1403" xr:uid="{680CAF7D-4B52-4BAB-8BC3-FE2363A8E793}"/>
    <cellStyle name="Currency 5 2 2 3 2 2 2 2 4 2" xfId="3455" xr:uid="{D1C02042-EDFA-4C7D-89A7-EAFE8206382D}"/>
    <cellStyle name="Currency 5 2 2 3 2 2 2 2 5" xfId="2429" xr:uid="{944D0E39-B5B2-4D7D-AD75-16B8F9743FA6}"/>
    <cellStyle name="Currency 5 2 2 3 2 2 2 3" xfId="499" xr:uid="{D3EF3B96-C38E-4DD2-8871-50E4B2894A2C}"/>
    <cellStyle name="Currency 5 2 2 3 2 2 2 3 2" xfId="1011" xr:uid="{70C4FC28-1521-4CCE-82D5-A8C63E4A9CA8}"/>
    <cellStyle name="Currency 5 2 2 3 2 2 2 3 2 2" xfId="2043" xr:uid="{36F76A8E-B9D2-4AF7-A279-6671367DD5ED}"/>
    <cellStyle name="Currency 5 2 2 3 2 2 2 3 2 2 2" xfId="4095" xr:uid="{9EBCB61E-FF2D-4EC2-AD02-235681B09305}"/>
    <cellStyle name="Currency 5 2 2 3 2 2 2 3 2 3" xfId="3069" xr:uid="{7C7911B4-BACE-4B46-9847-7A8BCDE1ADA1}"/>
    <cellStyle name="Currency 5 2 2 3 2 2 2 3 3" xfId="1531" xr:uid="{408C00CB-B8E6-4044-AAF3-F4F7F42D8F52}"/>
    <cellStyle name="Currency 5 2 2 3 2 2 2 3 3 2" xfId="3583" xr:uid="{1277D7E1-33BC-4D4F-BEBE-DC9E95A67D6A}"/>
    <cellStyle name="Currency 5 2 2 3 2 2 2 3 4" xfId="2557" xr:uid="{F7B91761-7501-4840-8993-1CBD07D736DF}"/>
    <cellStyle name="Currency 5 2 2 3 2 2 2 4" xfId="755" xr:uid="{8D8B080B-5A5D-467E-BA2B-9EB53CFA5080}"/>
    <cellStyle name="Currency 5 2 2 3 2 2 2 4 2" xfId="1787" xr:uid="{C1C910F3-3A25-4980-8A01-97B86C40B5B2}"/>
    <cellStyle name="Currency 5 2 2 3 2 2 2 4 2 2" xfId="3839" xr:uid="{EBC18623-05D3-45D8-A2E1-FCD87953966B}"/>
    <cellStyle name="Currency 5 2 2 3 2 2 2 4 3" xfId="2813" xr:uid="{2B5B46D1-648A-447F-8E0D-47C332B11ADF}"/>
    <cellStyle name="Currency 5 2 2 3 2 2 2 5" xfId="1275" xr:uid="{03B7E023-7280-46D3-AF43-78B670DB05AD}"/>
    <cellStyle name="Currency 5 2 2 3 2 2 2 5 2" xfId="3327" xr:uid="{8478EA36-A821-45EE-861F-0B721AF195E5}"/>
    <cellStyle name="Currency 5 2 2 3 2 2 2 6" xfId="2301" xr:uid="{9E98761C-D80A-4543-AA72-6632B73713F0}"/>
    <cellStyle name="Currency 5 2 2 3 2 2 3" xfId="307" xr:uid="{91C4983B-9A40-413C-9643-AEF6D6C15631}"/>
    <cellStyle name="Currency 5 2 2 3 2 2 3 2" xfId="563" xr:uid="{4B6E5AA0-B42A-42F3-956A-87563710BFF6}"/>
    <cellStyle name="Currency 5 2 2 3 2 2 3 2 2" xfId="1075" xr:uid="{7D0848E0-6F86-4766-AFF6-C7A015FFD495}"/>
    <cellStyle name="Currency 5 2 2 3 2 2 3 2 2 2" xfId="2107" xr:uid="{590886FA-EA5B-4644-A889-F2B254FB30D6}"/>
    <cellStyle name="Currency 5 2 2 3 2 2 3 2 2 2 2" xfId="4159" xr:uid="{8833C763-8A25-4198-894C-DE2F38DC3305}"/>
    <cellStyle name="Currency 5 2 2 3 2 2 3 2 2 3" xfId="3133" xr:uid="{A870F15E-7BC5-4C2D-B077-3C390F6B7B16}"/>
    <cellStyle name="Currency 5 2 2 3 2 2 3 2 3" xfId="1595" xr:uid="{C1277D63-DFBA-48BB-8AE4-01DBAE6F7BFF}"/>
    <cellStyle name="Currency 5 2 2 3 2 2 3 2 3 2" xfId="3647" xr:uid="{59395373-8790-4971-BE8A-C41BD0685DA5}"/>
    <cellStyle name="Currency 5 2 2 3 2 2 3 2 4" xfId="2621" xr:uid="{B3B128E8-631F-4458-AAC3-632AC8A07AAE}"/>
    <cellStyle name="Currency 5 2 2 3 2 2 3 3" xfId="819" xr:uid="{18CB654C-D68D-4199-ADE3-F0A6FD3F299E}"/>
    <cellStyle name="Currency 5 2 2 3 2 2 3 3 2" xfId="1851" xr:uid="{3D81AC82-BD2B-431C-A26F-68340AF10B8B}"/>
    <cellStyle name="Currency 5 2 2 3 2 2 3 3 2 2" xfId="3903" xr:uid="{9D3E40AB-A8E8-490F-A60D-C7B5E063C48C}"/>
    <cellStyle name="Currency 5 2 2 3 2 2 3 3 3" xfId="2877" xr:uid="{47958328-A107-4FAC-8A76-3DB709476A0B}"/>
    <cellStyle name="Currency 5 2 2 3 2 2 3 4" xfId="1339" xr:uid="{72F15D3F-F953-4D27-9862-3552541C2D28}"/>
    <cellStyle name="Currency 5 2 2 3 2 2 3 4 2" xfId="3391" xr:uid="{8AF40A86-A8FB-4312-9BB0-AF71120A91A4}"/>
    <cellStyle name="Currency 5 2 2 3 2 2 3 5" xfId="2365" xr:uid="{6BE87DCA-63F7-4FF2-8732-080F6E5CF706}"/>
    <cellStyle name="Currency 5 2 2 3 2 2 4" xfId="435" xr:uid="{7FECA62A-32C1-4ED5-B407-BF1A1433167E}"/>
    <cellStyle name="Currency 5 2 2 3 2 2 4 2" xfId="947" xr:uid="{492BD11D-28A6-48F6-8446-19AD28B2F347}"/>
    <cellStyle name="Currency 5 2 2 3 2 2 4 2 2" xfId="1979" xr:uid="{AB198B6B-BADB-4D1C-9478-B6AAE374E37E}"/>
    <cellStyle name="Currency 5 2 2 3 2 2 4 2 2 2" xfId="4031" xr:uid="{F4100E1E-2978-412F-83F3-00EFD0F4A8AA}"/>
    <cellStyle name="Currency 5 2 2 3 2 2 4 2 3" xfId="3005" xr:uid="{A1952F0D-A132-41E1-9185-8EF87F503C5D}"/>
    <cellStyle name="Currency 5 2 2 3 2 2 4 3" xfId="1467" xr:uid="{D5AEB220-41AD-4B0B-8A5A-E0C90D567188}"/>
    <cellStyle name="Currency 5 2 2 3 2 2 4 3 2" xfId="3519" xr:uid="{1661DDA9-9770-4A3D-AC8F-6F4F8CFA7A8B}"/>
    <cellStyle name="Currency 5 2 2 3 2 2 4 4" xfId="2493" xr:uid="{286CB0B7-1C97-446B-8B0B-4FA71309DC71}"/>
    <cellStyle name="Currency 5 2 2 3 2 2 5" xfId="691" xr:uid="{01DEBC89-3194-4F1F-99D2-E4DCF1B372BE}"/>
    <cellStyle name="Currency 5 2 2 3 2 2 5 2" xfId="1723" xr:uid="{ABDA0CE2-55E6-47C7-9065-11F329AE3F5F}"/>
    <cellStyle name="Currency 5 2 2 3 2 2 5 2 2" xfId="3775" xr:uid="{75E10B8E-67E9-4B6D-A61D-9881E9E7CECB}"/>
    <cellStyle name="Currency 5 2 2 3 2 2 5 3" xfId="2749" xr:uid="{7769B956-7025-4658-9099-1427FAB4436B}"/>
    <cellStyle name="Currency 5 2 2 3 2 2 6" xfId="1211" xr:uid="{121DCB2A-208B-4CFC-A397-73B5BD444A7B}"/>
    <cellStyle name="Currency 5 2 2 3 2 2 6 2" xfId="3263" xr:uid="{B75A6409-BE28-40FD-B8D2-010173E67631}"/>
    <cellStyle name="Currency 5 2 2 3 2 2 7" xfId="2237" xr:uid="{ADABB9FD-1919-4EA7-A55C-5F0BE7B94E84}"/>
    <cellStyle name="Currency 5 2 2 3 2 3" xfId="211" xr:uid="{677910B7-1FF0-4B70-9E60-D42D897A789E}"/>
    <cellStyle name="Currency 5 2 2 3 2 3 2" xfId="339" xr:uid="{D3F38167-D207-4C0C-ADB1-37E840B226CB}"/>
    <cellStyle name="Currency 5 2 2 3 2 3 2 2" xfId="595" xr:uid="{EE1283DF-0C06-46B3-A7C1-BCC49589FB19}"/>
    <cellStyle name="Currency 5 2 2 3 2 3 2 2 2" xfId="1107" xr:uid="{AB4EF868-02D4-470E-9615-B1AD51386CA1}"/>
    <cellStyle name="Currency 5 2 2 3 2 3 2 2 2 2" xfId="2139" xr:uid="{D5F55E74-5E3C-431A-AF25-EE21F2C16B6C}"/>
    <cellStyle name="Currency 5 2 2 3 2 3 2 2 2 2 2" xfId="4191" xr:uid="{AC718C26-3F44-4D78-A38E-4EE522BDB8F5}"/>
    <cellStyle name="Currency 5 2 2 3 2 3 2 2 2 3" xfId="3165" xr:uid="{9FCA1F70-9662-4DB5-90A4-FF3B35DA84F7}"/>
    <cellStyle name="Currency 5 2 2 3 2 3 2 2 3" xfId="1627" xr:uid="{0A01D72F-BCFC-460A-A66A-971E0A372EB1}"/>
    <cellStyle name="Currency 5 2 2 3 2 3 2 2 3 2" xfId="3679" xr:uid="{FD0C5A40-F73C-4177-BFA3-4E94C175EC40}"/>
    <cellStyle name="Currency 5 2 2 3 2 3 2 2 4" xfId="2653" xr:uid="{76DCAB6A-3B4F-4937-B501-0DCB0D97FFDF}"/>
    <cellStyle name="Currency 5 2 2 3 2 3 2 3" xfId="851" xr:uid="{DAA99C47-8923-4E2C-978E-37A0CC1C39EC}"/>
    <cellStyle name="Currency 5 2 2 3 2 3 2 3 2" xfId="1883" xr:uid="{CFC2AD1B-7B14-4FEC-8224-5BC4180E0938}"/>
    <cellStyle name="Currency 5 2 2 3 2 3 2 3 2 2" xfId="3935" xr:uid="{CC03B889-BF49-4D8B-B1BA-9F282BAD5126}"/>
    <cellStyle name="Currency 5 2 2 3 2 3 2 3 3" xfId="2909" xr:uid="{9195E552-CC36-449B-B4F8-78250A400DC3}"/>
    <cellStyle name="Currency 5 2 2 3 2 3 2 4" xfId="1371" xr:uid="{1CCE0312-428E-407C-A285-E25B4B356641}"/>
    <cellStyle name="Currency 5 2 2 3 2 3 2 4 2" xfId="3423" xr:uid="{567A18ED-ACAB-4DAB-B098-423B4B580F0E}"/>
    <cellStyle name="Currency 5 2 2 3 2 3 2 5" xfId="2397" xr:uid="{EBBE0383-C4B4-4DF6-8D89-3093C476BCFF}"/>
    <cellStyle name="Currency 5 2 2 3 2 3 3" xfId="467" xr:uid="{49C48C0C-A0BE-4CE5-8BE5-5B1733283B60}"/>
    <cellStyle name="Currency 5 2 2 3 2 3 3 2" xfId="979" xr:uid="{1B53AC1B-A4E6-4E3A-9FE1-FC5FADEB0821}"/>
    <cellStyle name="Currency 5 2 2 3 2 3 3 2 2" xfId="2011" xr:uid="{133C18BD-E6F7-4AC7-B1AC-D86B54E12ED5}"/>
    <cellStyle name="Currency 5 2 2 3 2 3 3 2 2 2" xfId="4063" xr:uid="{122A607E-025D-43E1-98F8-C38ABB687CD0}"/>
    <cellStyle name="Currency 5 2 2 3 2 3 3 2 3" xfId="3037" xr:uid="{91427D07-2FDC-4736-A359-5C76242C12B8}"/>
    <cellStyle name="Currency 5 2 2 3 2 3 3 3" xfId="1499" xr:uid="{30DFFDA7-C595-467A-A2F0-F5453D4EEA48}"/>
    <cellStyle name="Currency 5 2 2 3 2 3 3 3 2" xfId="3551" xr:uid="{D7F84F05-FAE3-48AF-9958-0517B6C68016}"/>
    <cellStyle name="Currency 5 2 2 3 2 3 3 4" xfId="2525" xr:uid="{FC07A26C-F9D3-4082-815F-85B46971A04C}"/>
    <cellStyle name="Currency 5 2 2 3 2 3 4" xfId="723" xr:uid="{31091511-4CD9-4F63-9E91-DC41E193A86D}"/>
    <cellStyle name="Currency 5 2 2 3 2 3 4 2" xfId="1755" xr:uid="{E68D3BC2-4DD6-4DB2-839B-B44C8BCF1703}"/>
    <cellStyle name="Currency 5 2 2 3 2 3 4 2 2" xfId="3807" xr:uid="{2DF83897-58D7-442B-9610-E28E5C3F89F1}"/>
    <cellStyle name="Currency 5 2 2 3 2 3 4 3" xfId="2781" xr:uid="{94CE1DCA-AD08-4B4B-ADAD-BE1F6FF8D27F}"/>
    <cellStyle name="Currency 5 2 2 3 2 3 5" xfId="1243" xr:uid="{29BF0C2D-F05D-4322-9EDF-7168485995D3}"/>
    <cellStyle name="Currency 5 2 2 3 2 3 5 2" xfId="3295" xr:uid="{27F68947-7487-4AA7-8F6B-0BABD3ADCC00}"/>
    <cellStyle name="Currency 5 2 2 3 2 3 6" xfId="2269" xr:uid="{61BA23E0-94CD-4867-B84C-F11041FB54E4}"/>
    <cellStyle name="Currency 5 2 2 3 2 4" xfId="275" xr:uid="{D01288F2-2132-4781-86B9-F48D41420916}"/>
    <cellStyle name="Currency 5 2 2 3 2 4 2" xfId="531" xr:uid="{D1C29C28-F639-4B3F-BA8A-0C7254397642}"/>
    <cellStyle name="Currency 5 2 2 3 2 4 2 2" xfId="1043" xr:uid="{09C71485-FB07-438F-9B9E-5DE703FEF26B}"/>
    <cellStyle name="Currency 5 2 2 3 2 4 2 2 2" xfId="2075" xr:uid="{1FC90CDF-22CC-4046-8181-5004BDC215F8}"/>
    <cellStyle name="Currency 5 2 2 3 2 4 2 2 2 2" xfId="4127" xr:uid="{F955D806-C367-461C-BE7C-442C253E2288}"/>
    <cellStyle name="Currency 5 2 2 3 2 4 2 2 3" xfId="3101" xr:uid="{22C4822B-76C3-490F-9D35-D7F0175D2292}"/>
    <cellStyle name="Currency 5 2 2 3 2 4 2 3" xfId="1563" xr:uid="{6E62ADF3-42EA-4665-AA7A-60818227EA0A}"/>
    <cellStyle name="Currency 5 2 2 3 2 4 2 3 2" xfId="3615" xr:uid="{203F5F64-FF2C-43CC-9207-3E3D39C0CDAF}"/>
    <cellStyle name="Currency 5 2 2 3 2 4 2 4" xfId="2589" xr:uid="{93382384-6FD8-46F3-A64A-1E01C9E9194D}"/>
    <cellStyle name="Currency 5 2 2 3 2 4 3" xfId="787" xr:uid="{A6B24529-26D3-455B-92D8-A11952DE5A15}"/>
    <cellStyle name="Currency 5 2 2 3 2 4 3 2" xfId="1819" xr:uid="{F00DEB7B-9148-4F45-A694-438AC1199BC8}"/>
    <cellStyle name="Currency 5 2 2 3 2 4 3 2 2" xfId="3871" xr:uid="{46091F4C-325B-428F-B5ED-5DEE9A87378F}"/>
    <cellStyle name="Currency 5 2 2 3 2 4 3 3" xfId="2845" xr:uid="{9E8E078F-77C9-4A3A-A967-0756BFF5E176}"/>
    <cellStyle name="Currency 5 2 2 3 2 4 4" xfId="1307" xr:uid="{B7570B2D-5A42-4D1C-A325-A6918E00BA24}"/>
    <cellStyle name="Currency 5 2 2 3 2 4 4 2" xfId="3359" xr:uid="{D48CDAFA-158A-468A-8D2E-91A9D6E7C456}"/>
    <cellStyle name="Currency 5 2 2 3 2 4 5" xfId="2333" xr:uid="{D8EA76DD-F086-4E3E-906E-8B795539C8C1}"/>
    <cellStyle name="Currency 5 2 2 3 2 5" xfId="403" xr:uid="{6E9DA7E6-F64E-4C92-A98F-4CB940E27AB5}"/>
    <cellStyle name="Currency 5 2 2 3 2 5 2" xfId="915" xr:uid="{15CB4AF2-D36C-499A-8AF3-98ED148F3181}"/>
    <cellStyle name="Currency 5 2 2 3 2 5 2 2" xfId="1947" xr:uid="{DF55516A-0B7D-404D-AE33-4557F26A53FE}"/>
    <cellStyle name="Currency 5 2 2 3 2 5 2 2 2" xfId="3999" xr:uid="{9520C3C1-A970-4A92-8555-32876A41D774}"/>
    <cellStyle name="Currency 5 2 2 3 2 5 2 3" xfId="2973" xr:uid="{E04D0EF1-095D-4936-8CAD-87BE89585F5C}"/>
    <cellStyle name="Currency 5 2 2 3 2 5 3" xfId="1435" xr:uid="{F5491683-B166-469D-96D4-6E0B01B208B1}"/>
    <cellStyle name="Currency 5 2 2 3 2 5 3 2" xfId="3487" xr:uid="{DBE5EDA3-7414-45D1-B7EC-C5898C0ADA2B}"/>
    <cellStyle name="Currency 5 2 2 3 2 5 4" xfId="2461" xr:uid="{5A92AC9C-FAC5-4B30-99EB-77B94430B107}"/>
    <cellStyle name="Currency 5 2 2 3 2 6" xfId="659" xr:uid="{ECB1F107-A286-4770-911B-0CBA664A199E}"/>
    <cellStyle name="Currency 5 2 2 3 2 6 2" xfId="1691" xr:uid="{46B1DADA-45A5-49D8-AEE3-213ECE282018}"/>
    <cellStyle name="Currency 5 2 2 3 2 6 2 2" xfId="3743" xr:uid="{290016D4-C8AE-4106-B725-8AE6AD80CD35}"/>
    <cellStyle name="Currency 5 2 2 3 2 6 3" xfId="2717" xr:uid="{A6396B7D-66D3-49BB-ACDB-DF443F431D3A}"/>
    <cellStyle name="Currency 5 2 2 3 2 7" xfId="1179" xr:uid="{35B7C892-020E-46BB-819F-6D6C676DC887}"/>
    <cellStyle name="Currency 5 2 2 3 2 7 2" xfId="3231" xr:uid="{BF9F0AA6-BD49-48B1-861F-DDA9A95082CB}"/>
    <cellStyle name="Currency 5 2 2 3 2 8" xfId="2205" xr:uid="{A58A4DC8-BB65-4E1E-9D99-0F08DF57C47F}"/>
    <cellStyle name="Currency 5 2 2 3 3" xfId="163" xr:uid="{4E77D24A-EE87-43F6-B93E-E00FE9DE4E35}"/>
    <cellStyle name="Currency 5 2 2 3 3 2" xfId="227" xr:uid="{94AD0741-78C8-4287-9B47-2A9DEB3C46CA}"/>
    <cellStyle name="Currency 5 2 2 3 3 2 2" xfId="355" xr:uid="{FFB55043-5F8D-4ADF-8EAF-3501601D5BA2}"/>
    <cellStyle name="Currency 5 2 2 3 3 2 2 2" xfId="611" xr:uid="{C56B307D-FAC9-41B9-B8C2-174781E02F29}"/>
    <cellStyle name="Currency 5 2 2 3 3 2 2 2 2" xfId="1123" xr:uid="{26467EDA-588F-4AE1-86F0-01F781278992}"/>
    <cellStyle name="Currency 5 2 2 3 3 2 2 2 2 2" xfId="2155" xr:uid="{B1B9F99D-AC4E-4D66-9C3D-D4F9675F665E}"/>
    <cellStyle name="Currency 5 2 2 3 3 2 2 2 2 2 2" xfId="4207" xr:uid="{951BC8B5-59EB-4457-AB88-18BDBE14B480}"/>
    <cellStyle name="Currency 5 2 2 3 3 2 2 2 2 3" xfId="3181" xr:uid="{C2839CCF-9C65-4989-B222-FF8DEFDED7C4}"/>
    <cellStyle name="Currency 5 2 2 3 3 2 2 2 3" xfId="1643" xr:uid="{A0DF6A41-43A1-4BB2-B902-B50B1ECF28C8}"/>
    <cellStyle name="Currency 5 2 2 3 3 2 2 2 3 2" xfId="3695" xr:uid="{43429269-3FA8-4DB8-AF71-9AFA556114B5}"/>
    <cellStyle name="Currency 5 2 2 3 3 2 2 2 4" xfId="2669" xr:uid="{30217845-CFB4-4B2F-A4E2-05E6797B18DB}"/>
    <cellStyle name="Currency 5 2 2 3 3 2 2 3" xfId="867" xr:uid="{B5266D4E-4A5B-4C96-AA76-3C04DA5CA0DB}"/>
    <cellStyle name="Currency 5 2 2 3 3 2 2 3 2" xfId="1899" xr:uid="{63AE55BC-02DD-4ED6-AA6C-2A2B387FB0C1}"/>
    <cellStyle name="Currency 5 2 2 3 3 2 2 3 2 2" xfId="3951" xr:uid="{477024C4-D3F8-47EE-BB43-849F501E8D73}"/>
    <cellStyle name="Currency 5 2 2 3 3 2 2 3 3" xfId="2925" xr:uid="{C7FF5376-5C1C-4F25-BD43-C74F84D0835D}"/>
    <cellStyle name="Currency 5 2 2 3 3 2 2 4" xfId="1387" xr:uid="{AD6BB272-0411-4CCE-B5F9-2A2742353D90}"/>
    <cellStyle name="Currency 5 2 2 3 3 2 2 4 2" xfId="3439" xr:uid="{01D4CEC2-8BB6-4CD5-9001-A4FC885E15EF}"/>
    <cellStyle name="Currency 5 2 2 3 3 2 2 5" xfId="2413" xr:uid="{9F8B76AE-6AF1-46D6-9323-0F2B7AAB6B92}"/>
    <cellStyle name="Currency 5 2 2 3 3 2 3" xfId="483" xr:uid="{E28657C3-61DA-47C7-BA2B-1887DD02BA0C}"/>
    <cellStyle name="Currency 5 2 2 3 3 2 3 2" xfId="995" xr:uid="{FE2BE38E-F0C5-4C8B-91C6-EC50B43E369F}"/>
    <cellStyle name="Currency 5 2 2 3 3 2 3 2 2" xfId="2027" xr:uid="{69B55D5D-2F35-4150-B948-AD2A01A9D7D8}"/>
    <cellStyle name="Currency 5 2 2 3 3 2 3 2 2 2" xfId="4079" xr:uid="{F21BA131-2A6B-4545-8D7B-E26B694AD6D2}"/>
    <cellStyle name="Currency 5 2 2 3 3 2 3 2 3" xfId="3053" xr:uid="{A9564BFF-6E33-4557-99A2-3F3D38BC610A}"/>
    <cellStyle name="Currency 5 2 2 3 3 2 3 3" xfId="1515" xr:uid="{84C58406-7A13-4CD2-BB2C-166302B5F4E7}"/>
    <cellStyle name="Currency 5 2 2 3 3 2 3 3 2" xfId="3567" xr:uid="{0514CD93-A5A2-48FF-9FF5-7C786FCEB87C}"/>
    <cellStyle name="Currency 5 2 2 3 3 2 3 4" xfId="2541" xr:uid="{B2C887DF-E50C-42D6-B1AE-2A5C8564625C}"/>
    <cellStyle name="Currency 5 2 2 3 3 2 4" xfId="739" xr:uid="{9E812BB2-A9A5-49AF-B703-AB57AD625444}"/>
    <cellStyle name="Currency 5 2 2 3 3 2 4 2" xfId="1771" xr:uid="{06B37BC9-DBE3-4B89-BDE9-1A93CC1F32BC}"/>
    <cellStyle name="Currency 5 2 2 3 3 2 4 2 2" xfId="3823" xr:uid="{D4C97B46-0DB2-46C3-97BD-17682FADC886}"/>
    <cellStyle name="Currency 5 2 2 3 3 2 4 3" xfId="2797" xr:uid="{36BDA523-96CC-407A-858F-7B36E689F2F3}"/>
    <cellStyle name="Currency 5 2 2 3 3 2 5" xfId="1259" xr:uid="{9D61682B-DA20-4B8B-A626-C383E6799CA5}"/>
    <cellStyle name="Currency 5 2 2 3 3 2 5 2" xfId="3311" xr:uid="{70C51D9B-070B-4FC7-A2F4-442E6515CDBA}"/>
    <cellStyle name="Currency 5 2 2 3 3 2 6" xfId="2285" xr:uid="{81AF61D5-5CE8-4899-AFD0-0C5A6BA75315}"/>
    <cellStyle name="Currency 5 2 2 3 3 3" xfId="291" xr:uid="{5B085E2E-1B35-4FF8-AE8E-6741314ADE09}"/>
    <cellStyle name="Currency 5 2 2 3 3 3 2" xfId="547" xr:uid="{9E90EBF4-5247-4B8A-8B6C-B2C71A4A6728}"/>
    <cellStyle name="Currency 5 2 2 3 3 3 2 2" xfId="1059" xr:uid="{11AC2103-4423-4DAA-8358-BB833EFED5AE}"/>
    <cellStyle name="Currency 5 2 2 3 3 3 2 2 2" xfId="2091" xr:uid="{D361CAA2-2215-48E9-95FE-734EE9C99802}"/>
    <cellStyle name="Currency 5 2 2 3 3 3 2 2 2 2" xfId="4143" xr:uid="{D95FBE01-3A4C-4257-9160-3DFC9BA03AE5}"/>
    <cellStyle name="Currency 5 2 2 3 3 3 2 2 3" xfId="3117" xr:uid="{38606B2B-4F67-40D4-93ED-18539D35B931}"/>
    <cellStyle name="Currency 5 2 2 3 3 3 2 3" xfId="1579" xr:uid="{07AE7B0E-246B-4436-B3A5-0F0064D66CF8}"/>
    <cellStyle name="Currency 5 2 2 3 3 3 2 3 2" xfId="3631" xr:uid="{12C4574B-E7E0-4F42-932B-6004279FCB65}"/>
    <cellStyle name="Currency 5 2 2 3 3 3 2 4" xfId="2605" xr:uid="{EAB5AB1D-E286-4A03-A0E5-63CA689952B1}"/>
    <cellStyle name="Currency 5 2 2 3 3 3 3" xfId="803" xr:uid="{EC955AA3-C3B6-4BDF-BADD-9CEBC77D7906}"/>
    <cellStyle name="Currency 5 2 2 3 3 3 3 2" xfId="1835" xr:uid="{6E56D7BB-8EFC-4C0D-8B01-0694E01BD7BD}"/>
    <cellStyle name="Currency 5 2 2 3 3 3 3 2 2" xfId="3887" xr:uid="{968A4171-3AF6-4802-8259-F8AD328578FA}"/>
    <cellStyle name="Currency 5 2 2 3 3 3 3 3" xfId="2861" xr:uid="{5F952942-2451-4AE6-A892-4360F8C99FB5}"/>
    <cellStyle name="Currency 5 2 2 3 3 3 4" xfId="1323" xr:uid="{3FED174A-354B-4415-9740-1B737CF61CD1}"/>
    <cellStyle name="Currency 5 2 2 3 3 3 4 2" xfId="3375" xr:uid="{F910B060-7CEF-4915-A86C-E7D68DB8F2FD}"/>
    <cellStyle name="Currency 5 2 2 3 3 3 5" xfId="2349" xr:uid="{D90ADE92-372D-400B-8A0A-53C73FAAB772}"/>
    <cellStyle name="Currency 5 2 2 3 3 4" xfId="419" xr:uid="{2DB573AA-C1DF-4A70-843F-E00203741B2E}"/>
    <cellStyle name="Currency 5 2 2 3 3 4 2" xfId="931" xr:uid="{4A8566DF-1611-401A-9B36-EA4CD3331EC1}"/>
    <cellStyle name="Currency 5 2 2 3 3 4 2 2" xfId="1963" xr:uid="{5B00874D-9784-4DF0-9C63-87A15739A890}"/>
    <cellStyle name="Currency 5 2 2 3 3 4 2 2 2" xfId="4015" xr:uid="{F9DE9B3D-8677-4F8A-86F8-EF83D4FFB12D}"/>
    <cellStyle name="Currency 5 2 2 3 3 4 2 3" xfId="2989" xr:uid="{1114C0CA-20C5-44EE-B393-29257360025F}"/>
    <cellStyle name="Currency 5 2 2 3 3 4 3" xfId="1451" xr:uid="{E469D070-039F-4895-AE2E-C2D88C4A5C4E}"/>
    <cellStyle name="Currency 5 2 2 3 3 4 3 2" xfId="3503" xr:uid="{51274AD1-37E6-43FF-A048-1AA5ADEE6815}"/>
    <cellStyle name="Currency 5 2 2 3 3 4 4" xfId="2477" xr:uid="{03FDED89-2C36-4B92-8B53-1B181506C0B8}"/>
    <cellStyle name="Currency 5 2 2 3 3 5" xfId="675" xr:uid="{EE386792-DC85-416B-85EC-1055A9C97522}"/>
    <cellStyle name="Currency 5 2 2 3 3 5 2" xfId="1707" xr:uid="{A4AF4ECD-FEEC-4249-8FF8-00638CDA49CE}"/>
    <cellStyle name="Currency 5 2 2 3 3 5 2 2" xfId="3759" xr:uid="{5804B44D-C545-4086-9D7A-B7353BADE318}"/>
    <cellStyle name="Currency 5 2 2 3 3 5 3" xfId="2733" xr:uid="{80821071-AE70-4DC1-BDBA-398FAF32D931}"/>
    <cellStyle name="Currency 5 2 2 3 3 6" xfId="1195" xr:uid="{11806F48-4625-4A7F-8F55-52CF1124692E}"/>
    <cellStyle name="Currency 5 2 2 3 3 6 2" xfId="3247" xr:uid="{04B8E81A-6D10-4089-8CD1-D408995669B7}"/>
    <cellStyle name="Currency 5 2 2 3 3 7" xfId="2221" xr:uid="{47CE4057-77FD-40F8-A55E-ABBEF6A0B786}"/>
    <cellStyle name="Currency 5 2 2 3 4" xfId="195" xr:uid="{5883AAA4-6A2F-4A17-B0B2-3E51E24AD3CB}"/>
    <cellStyle name="Currency 5 2 2 3 4 2" xfId="323" xr:uid="{4876E657-25F5-4EC7-A220-2E299C21E424}"/>
    <cellStyle name="Currency 5 2 2 3 4 2 2" xfId="579" xr:uid="{2D9D3F98-0E15-4E45-911E-E77B76FE6EA2}"/>
    <cellStyle name="Currency 5 2 2 3 4 2 2 2" xfId="1091" xr:uid="{09B5FB39-F2C8-476A-BFFE-3A55B86352DE}"/>
    <cellStyle name="Currency 5 2 2 3 4 2 2 2 2" xfId="2123" xr:uid="{43C00EC8-7A5A-45D8-BA1C-B647DE4E7FE0}"/>
    <cellStyle name="Currency 5 2 2 3 4 2 2 2 2 2" xfId="4175" xr:uid="{D29B65F2-9D33-4584-893B-8E66F5734682}"/>
    <cellStyle name="Currency 5 2 2 3 4 2 2 2 3" xfId="3149" xr:uid="{DA3E45AA-AAB3-4975-875A-B621E5ECA735}"/>
    <cellStyle name="Currency 5 2 2 3 4 2 2 3" xfId="1611" xr:uid="{4C99CB07-4E92-4F0A-A313-E4C3C74E36B0}"/>
    <cellStyle name="Currency 5 2 2 3 4 2 2 3 2" xfId="3663" xr:uid="{E17FE9D6-D92E-410E-BBE9-AE086BEC0F02}"/>
    <cellStyle name="Currency 5 2 2 3 4 2 2 4" xfId="2637" xr:uid="{DD4C87BB-52B9-489F-8B5E-CA735113F4C5}"/>
    <cellStyle name="Currency 5 2 2 3 4 2 3" xfId="835" xr:uid="{659B27C1-0A97-4D4E-96D6-B803C4ED1710}"/>
    <cellStyle name="Currency 5 2 2 3 4 2 3 2" xfId="1867" xr:uid="{2247C92F-C962-4205-88E0-853AFB449046}"/>
    <cellStyle name="Currency 5 2 2 3 4 2 3 2 2" xfId="3919" xr:uid="{41C31043-BCAF-4F64-BDAE-BCD6323015E0}"/>
    <cellStyle name="Currency 5 2 2 3 4 2 3 3" xfId="2893" xr:uid="{B7F0CFD9-2551-4B5B-9D66-95E50E99602E}"/>
    <cellStyle name="Currency 5 2 2 3 4 2 4" xfId="1355" xr:uid="{657EEBAB-8459-4307-82C7-BBB3098118EC}"/>
    <cellStyle name="Currency 5 2 2 3 4 2 4 2" xfId="3407" xr:uid="{49C6B5B5-92F1-467B-B75A-611A0C5372C0}"/>
    <cellStyle name="Currency 5 2 2 3 4 2 5" xfId="2381" xr:uid="{C2875EE3-17A9-4B9A-B432-4B3E5B3EEACA}"/>
    <cellStyle name="Currency 5 2 2 3 4 3" xfId="451" xr:uid="{542D1209-2395-470C-BB5C-102EC0148C86}"/>
    <cellStyle name="Currency 5 2 2 3 4 3 2" xfId="963" xr:uid="{EB793329-1479-4EAC-B7E0-13FF17F73B0E}"/>
    <cellStyle name="Currency 5 2 2 3 4 3 2 2" xfId="1995" xr:uid="{4167C869-C3BF-4545-96F2-4D540A6767C8}"/>
    <cellStyle name="Currency 5 2 2 3 4 3 2 2 2" xfId="4047" xr:uid="{D1C3E53B-0C61-4F45-BF4E-C96F1011F33E}"/>
    <cellStyle name="Currency 5 2 2 3 4 3 2 3" xfId="3021" xr:uid="{B91CA04B-E35E-4126-8F53-C2C08C9C9AD4}"/>
    <cellStyle name="Currency 5 2 2 3 4 3 3" xfId="1483" xr:uid="{243508F3-50AE-4874-B346-5A9623FF6587}"/>
    <cellStyle name="Currency 5 2 2 3 4 3 3 2" xfId="3535" xr:uid="{57F4920F-DBFC-403E-99AD-A76D85FDD084}"/>
    <cellStyle name="Currency 5 2 2 3 4 3 4" xfId="2509" xr:uid="{1FDB7F05-002B-4099-A256-1295B7E58C1C}"/>
    <cellStyle name="Currency 5 2 2 3 4 4" xfId="707" xr:uid="{DB826F3A-F7CF-4FF4-9087-E0BA91583FD4}"/>
    <cellStyle name="Currency 5 2 2 3 4 4 2" xfId="1739" xr:uid="{8D10EE03-BB50-4FE8-BC74-3311D27FDFF5}"/>
    <cellStyle name="Currency 5 2 2 3 4 4 2 2" xfId="3791" xr:uid="{DCA1BA64-18F0-4C95-BCC5-E67A533A3E34}"/>
    <cellStyle name="Currency 5 2 2 3 4 4 3" xfId="2765" xr:uid="{614ECD3E-DB0E-479F-8F55-DCD55A7DE7EF}"/>
    <cellStyle name="Currency 5 2 2 3 4 5" xfId="1227" xr:uid="{2B7CDB79-9557-4A9D-8687-30D871632CBC}"/>
    <cellStyle name="Currency 5 2 2 3 4 5 2" xfId="3279" xr:uid="{CEB14068-D8BE-458D-A6D3-3949DA1A4193}"/>
    <cellStyle name="Currency 5 2 2 3 4 6" xfId="2253" xr:uid="{B0032003-C23C-445C-8B8D-E79492EBA39B}"/>
    <cellStyle name="Currency 5 2 2 3 5" xfId="259" xr:uid="{AF588D2A-C246-490A-B405-D3F8EA747FDB}"/>
    <cellStyle name="Currency 5 2 2 3 5 2" xfId="515" xr:uid="{F0E0F3AD-3273-4FFB-93A3-08ADA89B85EF}"/>
    <cellStyle name="Currency 5 2 2 3 5 2 2" xfId="1027" xr:uid="{7B03404A-5B96-48FD-BFA2-5532CD946EC5}"/>
    <cellStyle name="Currency 5 2 2 3 5 2 2 2" xfId="2059" xr:uid="{9743B7BD-6E5C-4D41-880A-147BC66E6AFC}"/>
    <cellStyle name="Currency 5 2 2 3 5 2 2 2 2" xfId="4111" xr:uid="{11B7580A-7E42-4C47-9B8B-A52539A05D9F}"/>
    <cellStyle name="Currency 5 2 2 3 5 2 2 3" xfId="3085" xr:uid="{7120FDC5-1326-4F40-9070-173BD7ABFA0A}"/>
    <cellStyle name="Currency 5 2 2 3 5 2 3" xfId="1547" xr:uid="{A0780B2B-FCA2-4F9F-B4BD-B4ACB06FE2D2}"/>
    <cellStyle name="Currency 5 2 2 3 5 2 3 2" xfId="3599" xr:uid="{EA506C49-B75B-40FA-BBA4-A81E68885FE9}"/>
    <cellStyle name="Currency 5 2 2 3 5 2 4" xfId="2573" xr:uid="{EDF12729-434B-4455-A87A-BF1A68AE4CBA}"/>
    <cellStyle name="Currency 5 2 2 3 5 3" xfId="771" xr:uid="{969FF46D-2622-4207-B7D8-D64EBABFEF1B}"/>
    <cellStyle name="Currency 5 2 2 3 5 3 2" xfId="1803" xr:uid="{D1AFF61D-9980-49DB-AF72-876864144457}"/>
    <cellStyle name="Currency 5 2 2 3 5 3 2 2" xfId="3855" xr:uid="{D7E24CD1-6C95-4C3D-AA2E-444E1230C275}"/>
    <cellStyle name="Currency 5 2 2 3 5 3 3" xfId="2829" xr:uid="{4980A93A-E6BC-4E68-9FD1-EC95CFD4D932}"/>
    <cellStyle name="Currency 5 2 2 3 5 4" xfId="1291" xr:uid="{3FB31186-323C-4CAD-BA22-0C10358C0AFD}"/>
    <cellStyle name="Currency 5 2 2 3 5 4 2" xfId="3343" xr:uid="{013E9D80-3A26-4FCE-A372-646F51CE4AB0}"/>
    <cellStyle name="Currency 5 2 2 3 5 5" xfId="2317" xr:uid="{EC1DD6CB-CD3A-44B3-B47F-626AABDCDF52}"/>
    <cellStyle name="Currency 5 2 2 3 6" xfId="387" xr:uid="{1A41E91B-63AD-454B-BE99-703AD89456A6}"/>
    <cellStyle name="Currency 5 2 2 3 6 2" xfId="899" xr:uid="{88113F19-1AB1-458B-9DB6-A080C99F627C}"/>
    <cellStyle name="Currency 5 2 2 3 6 2 2" xfId="1931" xr:uid="{B0DAAF69-12C8-47ED-B1B4-169D757F8B82}"/>
    <cellStyle name="Currency 5 2 2 3 6 2 2 2" xfId="3983" xr:uid="{E24781FC-5E63-4CA8-B373-7ABFB15BEC2A}"/>
    <cellStyle name="Currency 5 2 2 3 6 2 3" xfId="2957" xr:uid="{293AFCB7-5276-4A72-A1DF-BD446C19708F}"/>
    <cellStyle name="Currency 5 2 2 3 6 3" xfId="1419" xr:uid="{970893E2-0A43-4894-9900-A8B459080F09}"/>
    <cellStyle name="Currency 5 2 2 3 6 3 2" xfId="3471" xr:uid="{BC2E7E61-E6DD-4389-8351-973F8A3AD352}"/>
    <cellStyle name="Currency 5 2 2 3 6 4" xfId="2445" xr:uid="{4D29B9BF-238D-4322-9F47-48F127CD490D}"/>
    <cellStyle name="Currency 5 2 2 3 7" xfId="643" xr:uid="{26C63DDF-8AA7-45EB-BE89-2A132C7416EA}"/>
    <cellStyle name="Currency 5 2 2 3 7 2" xfId="1675" xr:uid="{9776D0A1-E5C9-440B-A60C-6F0AFA335811}"/>
    <cellStyle name="Currency 5 2 2 3 7 2 2" xfId="3727" xr:uid="{01AF0D24-515A-49E8-8B9A-85EE890E3290}"/>
    <cellStyle name="Currency 5 2 2 3 7 3" xfId="2701" xr:uid="{AB0F1A88-7698-435A-9A0B-3C97F135E7B9}"/>
    <cellStyle name="Currency 5 2 2 3 8" xfId="1163" xr:uid="{F15C318F-A969-4560-88C5-EAC60F1216CF}"/>
    <cellStyle name="Currency 5 2 2 3 8 2" xfId="3215" xr:uid="{509F14C8-0A48-4673-A84E-52C896390845}"/>
    <cellStyle name="Currency 5 2 2 3 9" xfId="2189" xr:uid="{9833E910-C5F3-4AB6-8681-68EF311917AD}"/>
    <cellStyle name="Currency 5 2 2 4" xfId="135" xr:uid="{23ED992D-D88D-4B42-835E-22582DB8E22A}"/>
    <cellStyle name="Currency 5 2 2 4 2" xfId="171" xr:uid="{CFA6AF7E-1561-42B1-8811-BB3035069D4B}"/>
    <cellStyle name="Currency 5 2 2 4 2 2" xfId="235" xr:uid="{9DD7C670-24ED-4B31-B518-304150FBDA99}"/>
    <cellStyle name="Currency 5 2 2 4 2 2 2" xfId="363" xr:uid="{41DE5EC8-7EEC-4BA5-9006-48D3E3F7A9C1}"/>
    <cellStyle name="Currency 5 2 2 4 2 2 2 2" xfId="619" xr:uid="{F0AE0251-3084-46F2-8326-DA6DEE649EBC}"/>
    <cellStyle name="Currency 5 2 2 4 2 2 2 2 2" xfId="1131" xr:uid="{C0C318D0-EF3E-4853-8ED4-BA1A6ECBABF3}"/>
    <cellStyle name="Currency 5 2 2 4 2 2 2 2 2 2" xfId="2163" xr:uid="{D1B2F8CF-CDEA-41B3-A538-85050A58072F}"/>
    <cellStyle name="Currency 5 2 2 4 2 2 2 2 2 2 2" xfId="4215" xr:uid="{36FF628B-591A-4B0E-8AE8-6BF8366F4585}"/>
    <cellStyle name="Currency 5 2 2 4 2 2 2 2 2 3" xfId="3189" xr:uid="{EDB01F02-D8C4-434A-AC69-FA7FD9125FA4}"/>
    <cellStyle name="Currency 5 2 2 4 2 2 2 2 3" xfId="1651" xr:uid="{91D832C6-7BC2-4AC7-8CDF-1DB57CF7BE27}"/>
    <cellStyle name="Currency 5 2 2 4 2 2 2 2 3 2" xfId="3703" xr:uid="{6F204D56-23B1-4FE7-86C3-A05D42B8835F}"/>
    <cellStyle name="Currency 5 2 2 4 2 2 2 2 4" xfId="2677" xr:uid="{7FB3053D-783E-4902-AF1C-6E0288677A81}"/>
    <cellStyle name="Currency 5 2 2 4 2 2 2 3" xfId="875" xr:uid="{A60F0DB3-49D5-4D06-A877-D0AF9A4D1EBB}"/>
    <cellStyle name="Currency 5 2 2 4 2 2 2 3 2" xfId="1907" xr:uid="{2D2392A1-C6E1-448F-A365-33FD90D19A72}"/>
    <cellStyle name="Currency 5 2 2 4 2 2 2 3 2 2" xfId="3959" xr:uid="{42F1EAB6-F457-4D27-AAAB-B038EED22926}"/>
    <cellStyle name="Currency 5 2 2 4 2 2 2 3 3" xfId="2933" xr:uid="{3EE97B34-A389-4638-B1E3-20EE887FB95C}"/>
    <cellStyle name="Currency 5 2 2 4 2 2 2 4" xfId="1395" xr:uid="{4B585327-1306-4C75-BF1F-7FE733D50763}"/>
    <cellStyle name="Currency 5 2 2 4 2 2 2 4 2" xfId="3447" xr:uid="{1C43D8E1-8542-433C-A563-368A79F08580}"/>
    <cellStyle name="Currency 5 2 2 4 2 2 2 5" xfId="2421" xr:uid="{2490467E-B28B-4513-B54A-E2A435D179BA}"/>
    <cellStyle name="Currency 5 2 2 4 2 2 3" xfId="491" xr:uid="{D7F041EC-EA0A-4170-B12D-EF3661154EF3}"/>
    <cellStyle name="Currency 5 2 2 4 2 2 3 2" xfId="1003" xr:uid="{019FDA07-4FFB-44CC-9A23-A676A1865FFD}"/>
    <cellStyle name="Currency 5 2 2 4 2 2 3 2 2" xfId="2035" xr:uid="{AB049BBF-20BC-4120-87EA-8CE20CA31E46}"/>
    <cellStyle name="Currency 5 2 2 4 2 2 3 2 2 2" xfId="4087" xr:uid="{D8EE9B78-BF9D-49EA-9210-C2F3CAB0CB58}"/>
    <cellStyle name="Currency 5 2 2 4 2 2 3 2 3" xfId="3061" xr:uid="{67C641BD-84AE-4FF4-903C-19375AD3A570}"/>
    <cellStyle name="Currency 5 2 2 4 2 2 3 3" xfId="1523" xr:uid="{FC4475EB-C131-4A03-BE5C-B6E813B1E9B8}"/>
    <cellStyle name="Currency 5 2 2 4 2 2 3 3 2" xfId="3575" xr:uid="{780D3B7B-262B-45FE-B450-82120881DA02}"/>
    <cellStyle name="Currency 5 2 2 4 2 2 3 4" xfId="2549" xr:uid="{53FB1248-47EF-4571-9D13-DFAA492700F5}"/>
    <cellStyle name="Currency 5 2 2 4 2 2 4" xfId="747" xr:uid="{50E1CFD7-4C69-497F-950C-48D887363734}"/>
    <cellStyle name="Currency 5 2 2 4 2 2 4 2" xfId="1779" xr:uid="{EAD2A5A1-BBD8-4864-AEA3-2117006F5A8C}"/>
    <cellStyle name="Currency 5 2 2 4 2 2 4 2 2" xfId="3831" xr:uid="{C7BDB1DD-37A1-42C1-BA1D-7628DF774CC9}"/>
    <cellStyle name="Currency 5 2 2 4 2 2 4 3" xfId="2805" xr:uid="{EB7A395F-80D7-46A4-A439-0AE492F710C0}"/>
    <cellStyle name="Currency 5 2 2 4 2 2 5" xfId="1267" xr:uid="{304C27FF-7757-48B6-A180-A1E6DFC741C9}"/>
    <cellStyle name="Currency 5 2 2 4 2 2 5 2" xfId="3319" xr:uid="{5D39C912-514F-4238-914B-E2D92965DF60}"/>
    <cellStyle name="Currency 5 2 2 4 2 2 6" xfId="2293" xr:uid="{90C99F07-6F55-4F00-965E-A2F590BF0990}"/>
    <cellStyle name="Currency 5 2 2 4 2 3" xfId="299" xr:uid="{792E12EC-9AA0-40E8-AB7F-32736FEC8361}"/>
    <cellStyle name="Currency 5 2 2 4 2 3 2" xfId="555" xr:uid="{C1BEAC5A-7207-498C-A0B2-A3D4CFB8691A}"/>
    <cellStyle name="Currency 5 2 2 4 2 3 2 2" xfId="1067" xr:uid="{DC20B74B-7E47-42E8-A34D-DEC2F94B8DFA}"/>
    <cellStyle name="Currency 5 2 2 4 2 3 2 2 2" xfId="2099" xr:uid="{07049DA7-7F49-440A-8697-E7715EA6309E}"/>
    <cellStyle name="Currency 5 2 2 4 2 3 2 2 2 2" xfId="4151" xr:uid="{C8B278E9-0295-465E-A60F-06136F8C183B}"/>
    <cellStyle name="Currency 5 2 2 4 2 3 2 2 3" xfId="3125" xr:uid="{BD29736F-8DDE-4455-A1CC-0DBD2E7043ED}"/>
    <cellStyle name="Currency 5 2 2 4 2 3 2 3" xfId="1587" xr:uid="{59A0C604-0124-4D88-9ABC-D12BBF71C089}"/>
    <cellStyle name="Currency 5 2 2 4 2 3 2 3 2" xfId="3639" xr:uid="{23ACAF4C-1623-4541-AF23-418B7EE08081}"/>
    <cellStyle name="Currency 5 2 2 4 2 3 2 4" xfId="2613" xr:uid="{2D7FCBB6-D81C-470D-8671-1B9E9D3E53E3}"/>
    <cellStyle name="Currency 5 2 2 4 2 3 3" xfId="811" xr:uid="{0558F54F-2383-4AED-9044-3CA23905A854}"/>
    <cellStyle name="Currency 5 2 2 4 2 3 3 2" xfId="1843" xr:uid="{70E442C4-A084-422F-B62A-419B1A502133}"/>
    <cellStyle name="Currency 5 2 2 4 2 3 3 2 2" xfId="3895" xr:uid="{2C797220-93C9-45AC-A480-4AC8F2788190}"/>
    <cellStyle name="Currency 5 2 2 4 2 3 3 3" xfId="2869" xr:uid="{9ED92C36-F9BC-4908-9156-41D4C4ADEB34}"/>
    <cellStyle name="Currency 5 2 2 4 2 3 4" xfId="1331" xr:uid="{E77F70D7-8193-408D-8E8D-EEB5ADE97DF2}"/>
    <cellStyle name="Currency 5 2 2 4 2 3 4 2" xfId="3383" xr:uid="{64E5957D-842A-47E1-A3FE-4E3507B3A57E}"/>
    <cellStyle name="Currency 5 2 2 4 2 3 5" xfId="2357" xr:uid="{D6DF7F8C-2E28-4516-A507-265EF4F3E6FA}"/>
    <cellStyle name="Currency 5 2 2 4 2 4" xfId="427" xr:uid="{219FCA79-C8D5-437C-B99A-2ED00678DE86}"/>
    <cellStyle name="Currency 5 2 2 4 2 4 2" xfId="939" xr:uid="{41F9D1D0-60BC-404D-A32E-E6B2B87A0510}"/>
    <cellStyle name="Currency 5 2 2 4 2 4 2 2" xfId="1971" xr:uid="{021A45C2-C66B-4B40-9F62-01042A82B234}"/>
    <cellStyle name="Currency 5 2 2 4 2 4 2 2 2" xfId="4023" xr:uid="{FEA8507F-0C90-4E9F-B927-6D68C60C5670}"/>
    <cellStyle name="Currency 5 2 2 4 2 4 2 3" xfId="2997" xr:uid="{433367CE-7D21-457D-9F5E-4AC486D9013A}"/>
    <cellStyle name="Currency 5 2 2 4 2 4 3" xfId="1459" xr:uid="{9CE3E5BE-5347-483C-980F-147B97A5AB2D}"/>
    <cellStyle name="Currency 5 2 2 4 2 4 3 2" xfId="3511" xr:uid="{2A2B96E2-5E8C-4A55-9942-BC43A1611B48}"/>
    <cellStyle name="Currency 5 2 2 4 2 4 4" xfId="2485" xr:uid="{C5F9A7E9-E31C-44C1-AC25-5954FD689A19}"/>
    <cellStyle name="Currency 5 2 2 4 2 5" xfId="683" xr:uid="{82C35BFD-BEBA-4ED1-8A46-632EBAD83853}"/>
    <cellStyle name="Currency 5 2 2 4 2 5 2" xfId="1715" xr:uid="{DBD8D67D-881F-4E21-8913-A3A2A75E2CA4}"/>
    <cellStyle name="Currency 5 2 2 4 2 5 2 2" xfId="3767" xr:uid="{1A40E011-BFB8-4054-BFCA-8FF36B0B1715}"/>
    <cellStyle name="Currency 5 2 2 4 2 5 3" xfId="2741" xr:uid="{B210AA22-9D7B-4086-A51F-12C5D614768F}"/>
    <cellStyle name="Currency 5 2 2 4 2 6" xfId="1203" xr:uid="{729AB157-3AAC-4920-B951-3E8DF58F5B17}"/>
    <cellStyle name="Currency 5 2 2 4 2 6 2" xfId="3255" xr:uid="{59A5C440-0E5E-4D0F-9CD7-5AC8DCCEB569}"/>
    <cellStyle name="Currency 5 2 2 4 2 7" xfId="2229" xr:uid="{68785A8E-A638-4145-90A3-2A48262FC8BD}"/>
    <cellStyle name="Currency 5 2 2 4 3" xfId="203" xr:uid="{71345734-B456-4C2B-928E-4B16557579AF}"/>
    <cellStyle name="Currency 5 2 2 4 3 2" xfId="331" xr:uid="{E8E93C59-FB6B-4040-A50F-C7FB8C9B92C3}"/>
    <cellStyle name="Currency 5 2 2 4 3 2 2" xfId="587" xr:uid="{9D1E538C-CC1E-47A8-ABF3-B569CA147429}"/>
    <cellStyle name="Currency 5 2 2 4 3 2 2 2" xfId="1099" xr:uid="{A58AA40E-5337-4772-AC23-E0D87B1C7D57}"/>
    <cellStyle name="Currency 5 2 2 4 3 2 2 2 2" xfId="2131" xr:uid="{CA44ECE1-A406-41E2-8761-57A402E6014F}"/>
    <cellStyle name="Currency 5 2 2 4 3 2 2 2 2 2" xfId="4183" xr:uid="{CC73C92B-2CAD-45A0-825E-9CC1D450E384}"/>
    <cellStyle name="Currency 5 2 2 4 3 2 2 2 3" xfId="3157" xr:uid="{6F7B47ED-AD42-45F9-80EB-5F704F595826}"/>
    <cellStyle name="Currency 5 2 2 4 3 2 2 3" xfId="1619" xr:uid="{13C28191-322D-42EC-83FB-2FC4E84D11B7}"/>
    <cellStyle name="Currency 5 2 2 4 3 2 2 3 2" xfId="3671" xr:uid="{987532C0-8D77-488D-A268-C80CB01B6690}"/>
    <cellStyle name="Currency 5 2 2 4 3 2 2 4" xfId="2645" xr:uid="{AD57387B-A7E4-4AA5-A72B-49111E36C10A}"/>
    <cellStyle name="Currency 5 2 2 4 3 2 3" xfId="843" xr:uid="{A45C85F3-9C3C-4431-B2C3-1E22909B4591}"/>
    <cellStyle name="Currency 5 2 2 4 3 2 3 2" xfId="1875" xr:uid="{A856B6B6-B8AC-46DE-83CE-D72834C7044D}"/>
    <cellStyle name="Currency 5 2 2 4 3 2 3 2 2" xfId="3927" xr:uid="{D2838CD1-F35C-4F05-97DE-4816403BFA9F}"/>
    <cellStyle name="Currency 5 2 2 4 3 2 3 3" xfId="2901" xr:uid="{062908C6-92B8-4731-A574-E0F6FACAE882}"/>
    <cellStyle name="Currency 5 2 2 4 3 2 4" xfId="1363" xr:uid="{33934994-1898-4E0B-8EBB-3889C7A88FD3}"/>
    <cellStyle name="Currency 5 2 2 4 3 2 4 2" xfId="3415" xr:uid="{292F03C7-7054-4C76-91B4-E3B4319209BD}"/>
    <cellStyle name="Currency 5 2 2 4 3 2 5" xfId="2389" xr:uid="{4E85B4CC-B0E2-4B31-91FE-55DC160E844D}"/>
    <cellStyle name="Currency 5 2 2 4 3 3" xfId="459" xr:uid="{7B5F1D81-E49E-4DE8-B7DC-F8225E6DDC3F}"/>
    <cellStyle name="Currency 5 2 2 4 3 3 2" xfId="971" xr:uid="{37C622F8-35C0-4498-B477-54494B4CBF93}"/>
    <cellStyle name="Currency 5 2 2 4 3 3 2 2" xfId="2003" xr:uid="{68056850-A12A-419F-9A5C-764A0F206856}"/>
    <cellStyle name="Currency 5 2 2 4 3 3 2 2 2" xfId="4055" xr:uid="{66D5685F-62AD-4E06-8A7D-AE2061E2E303}"/>
    <cellStyle name="Currency 5 2 2 4 3 3 2 3" xfId="3029" xr:uid="{4DEF54E8-B042-4674-B000-0DEABC879537}"/>
    <cellStyle name="Currency 5 2 2 4 3 3 3" xfId="1491" xr:uid="{CECAAFA9-DB16-4DD8-BBFA-558E4391BC8D}"/>
    <cellStyle name="Currency 5 2 2 4 3 3 3 2" xfId="3543" xr:uid="{FB43B9EF-4A8F-4AC6-A2A7-4CD1CB3B0587}"/>
    <cellStyle name="Currency 5 2 2 4 3 3 4" xfId="2517" xr:uid="{D374304B-01B0-482D-9BE8-B2A40DFE4ACC}"/>
    <cellStyle name="Currency 5 2 2 4 3 4" xfId="715" xr:uid="{C6371C5A-FCB0-4FCE-9437-B14EDB662AA8}"/>
    <cellStyle name="Currency 5 2 2 4 3 4 2" xfId="1747" xr:uid="{DB669D3D-193C-4B1B-8D63-695A45B251FC}"/>
    <cellStyle name="Currency 5 2 2 4 3 4 2 2" xfId="3799" xr:uid="{DD9425F6-08EE-4AC5-833F-AED9692E88F2}"/>
    <cellStyle name="Currency 5 2 2 4 3 4 3" xfId="2773" xr:uid="{0669A566-9CD1-4E1B-952A-2C2D7ADB9C82}"/>
    <cellStyle name="Currency 5 2 2 4 3 5" xfId="1235" xr:uid="{CB77CCB0-712D-45F2-8DC8-87FACA9BAD81}"/>
    <cellStyle name="Currency 5 2 2 4 3 5 2" xfId="3287" xr:uid="{EAD0A990-02D4-4692-B097-4AA765F9FF36}"/>
    <cellStyle name="Currency 5 2 2 4 3 6" xfId="2261" xr:uid="{E9A4A688-6274-41DB-BA86-077A2886D0DE}"/>
    <cellStyle name="Currency 5 2 2 4 4" xfId="267" xr:uid="{76CCD000-E3AA-4289-9E83-55C6A8EC0E32}"/>
    <cellStyle name="Currency 5 2 2 4 4 2" xfId="523" xr:uid="{7B2C03F3-296C-40EB-9191-5B7010FF6209}"/>
    <cellStyle name="Currency 5 2 2 4 4 2 2" xfId="1035" xr:uid="{F50A79AE-B83E-49E1-A266-E906E1B1B0FA}"/>
    <cellStyle name="Currency 5 2 2 4 4 2 2 2" xfId="2067" xr:uid="{2081F1B0-FE56-4717-AEF1-0535CCB2E8F2}"/>
    <cellStyle name="Currency 5 2 2 4 4 2 2 2 2" xfId="4119" xr:uid="{4A9E0CDD-4ECC-40F5-B139-4773B969BE54}"/>
    <cellStyle name="Currency 5 2 2 4 4 2 2 3" xfId="3093" xr:uid="{088CB427-7EF1-4690-8524-87266D73ACAE}"/>
    <cellStyle name="Currency 5 2 2 4 4 2 3" xfId="1555" xr:uid="{A61E4086-863F-477C-BE79-1CC8769FD3E5}"/>
    <cellStyle name="Currency 5 2 2 4 4 2 3 2" xfId="3607" xr:uid="{9704BE1C-430D-4464-88A1-FCC8B4062277}"/>
    <cellStyle name="Currency 5 2 2 4 4 2 4" xfId="2581" xr:uid="{9EE87B65-9286-42B6-A655-D4D410B2825E}"/>
    <cellStyle name="Currency 5 2 2 4 4 3" xfId="779" xr:uid="{6D35784E-1738-4DE5-9BBB-07BADF2EB00D}"/>
    <cellStyle name="Currency 5 2 2 4 4 3 2" xfId="1811" xr:uid="{A5E33B5B-0F14-47C9-8A09-882C0246BBA9}"/>
    <cellStyle name="Currency 5 2 2 4 4 3 2 2" xfId="3863" xr:uid="{F961EB2E-0203-47AB-B181-8441EAA8AAEC}"/>
    <cellStyle name="Currency 5 2 2 4 4 3 3" xfId="2837" xr:uid="{19F43824-97EA-42A5-A478-4F36E3D82E18}"/>
    <cellStyle name="Currency 5 2 2 4 4 4" xfId="1299" xr:uid="{21958024-B128-411D-A726-8C6BA3F23ADF}"/>
    <cellStyle name="Currency 5 2 2 4 4 4 2" xfId="3351" xr:uid="{2677DBDF-C3A8-4942-BF7A-D9D421BDF533}"/>
    <cellStyle name="Currency 5 2 2 4 4 5" xfId="2325" xr:uid="{9DEE4995-10A0-4ECA-9F9D-3E76F2D2C393}"/>
    <cellStyle name="Currency 5 2 2 4 5" xfId="395" xr:uid="{201103E0-8C45-406C-A17B-7242E345E639}"/>
    <cellStyle name="Currency 5 2 2 4 5 2" xfId="907" xr:uid="{D7E6B2B5-96B6-4F54-A37B-FCBE2AF95D93}"/>
    <cellStyle name="Currency 5 2 2 4 5 2 2" xfId="1939" xr:uid="{A2C84C8F-0210-481B-BF91-90DCEF9F9AD4}"/>
    <cellStyle name="Currency 5 2 2 4 5 2 2 2" xfId="3991" xr:uid="{3E9C49CB-8E99-4506-9AA0-9AD43F4EDA5D}"/>
    <cellStyle name="Currency 5 2 2 4 5 2 3" xfId="2965" xr:uid="{153577BF-564F-4D5E-9F84-1DBC60889004}"/>
    <cellStyle name="Currency 5 2 2 4 5 3" xfId="1427" xr:uid="{F647C246-FC6C-4E59-9047-BE6A84AD9224}"/>
    <cellStyle name="Currency 5 2 2 4 5 3 2" xfId="3479" xr:uid="{60387CC6-D334-4BC2-BC33-38D872BD5299}"/>
    <cellStyle name="Currency 5 2 2 4 5 4" xfId="2453" xr:uid="{664474A5-C278-4C8D-BCD8-A8F93D2CA985}"/>
    <cellStyle name="Currency 5 2 2 4 6" xfId="651" xr:uid="{6F3A4755-167D-47A4-9110-888DD6469D20}"/>
    <cellStyle name="Currency 5 2 2 4 6 2" xfId="1683" xr:uid="{9985B999-9C99-48EC-9CC6-9A0614751582}"/>
    <cellStyle name="Currency 5 2 2 4 6 2 2" xfId="3735" xr:uid="{E3A21CB3-8918-407F-8F32-C7B512F697B6}"/>
    <cellStyle name="Currency 5 2 2 4 6 3" xfId="2709" xr:uid="{3E17F359-64FC-44A3-9B3F-1C6A1E9BED2E}"/>
    <cellStyle name="Currency 5 2 2 4 7" xfId="1171" xr:uid="{EA8F2D2C-AF68-4D9A-B253-20BC9C5A0221}"/>
    <cellStyle name="Currency 5 2 2 4 7 2" xfId="3223" xr:uid="{A6F22F06-A7FB-43BA-B9B2-4A317E29FCCC}"/>
    <cellStyle name="Currency 5 2 2 4 8" xfId="2197" xr:uid="{29642215-DD86-4F2E-B09A-8F0506FDF9B8}"/>
    <cellStyle name="Currency 5 2 2 5" xfId="155" xr:uid="{32275690-4779-44EA-9447-F8FF849FAA61}"/>
    <cellStyle name="Currency 5 2 2 5 2" xfId="219" xr:uid="{D1809FB5-D5DB-4269-80F8-D684FF229CE0}"/>
    <cellStyle name="Currency 5 2 2 5 2 2" xfId="347" xr:uid="{43E9910D-F6FB-427A-B53F-47DD6781C6EB}"/>
    <cellStyle name="Currency 5 2 2 5 2 2 2" xfId="603" xr:uid="{5165F4A8-CC67-4728-9AC7-40D01E85E149}"/>
    <cellStyle name="Currency 5 2 2 5 2 2 2 2" xfId="1115" xr:uid="{031C74D4-8502-446E-9A1A-4532E8B1578C}"/>
    <cellStyle name="Currency 5 2 2 5 2 2 2 2 2" xfId="2147" xr:uid="{43C40B5A-9BD0-41F9-958F-67D17F0F4D2D}"/>
    <cellStyle name="Currency 5 2 2 5 2 2 2 2 2 2" xfId="4199" xr:uid="{4936B440-9922-4CE7-89FF-47C34F1EDC24}"/>
    <cellStyle name="Currency 5 2 2 5 2 2 2 2 3" xfId="3173" xr:uid="{2689D2B4-BE91-4E5E-8642-AB6610BC4C2C}"/>
    <cellStyle name="Currency 5 2 2 5 2 2 2 3" xfId="1635" xr:uid="{74FC5F1A-07E6-437C-A7EB-D1B7299C4160}"/>
    <cellStyle name="Currency 5 2 2 5 2 2 2 3 2" xfId="3687" xr:uid="{3FA899AC-8CF0-4ACC-9DA6-101FB81E5E4A}"/>
    <cellStyle name="Currency 5 2 2 5 2 2 2 4" xfId="2661" xr:uid="{ED57E84E-8D7A-4AEA-BA74-4E0C9C0A4266}"/>
    <cellStyle name="Currency 5 2 2 5 2 2 3" xfId="859" xr:uid="{EEAC7AE0-88D6-4254-AB1F-F4F0ED352D0C}"/>
    <cellStyle name="Currency 5 2 2 5 2 2 3 2" xfId="1891" xr:uid="{98946839-FEA9-47D7-9B1D-C015F8908898}"/>
    <cellStyle name="Currency 5 2 2 5 2 2 3 2 2" xfId="3943" xr:uid="{6425F55E-846F-4795-9A69-88FAB1D1993D}"/>
    <cellStyle name="Currency 5 2 2 5 2 2 3 3" xfId="2917" xr:uid="{A00E69D7-4F8C-459B-9E39-5472FD4386D5}"/>
    <cellStyle name="Currency 5 2 2 5 2 2 4" xfId="1379" xr:uid="{218E6A20-E87A-409A-95B1-81818C4AAB6F}"/>
    <cellStyle name="Currency 5 2 2 5 2 2 4 2" xfId="3431" xr:uid="{BDBA8E4A-B39A-4F50-99D5-0C4E71C9C518}"/>
    <cellStyle name="Currency 5 2 2 5 2 2 5" xfId="2405" xr:uid="{3D23FB75-4323-494A-969E-A668D409D99F}"/>
    <cellStyle name="Currency 5 2 2 5 2 3" xfId="475" xr:uid="{C79E1DA0-2C3E-4B03-B995-E331CB0A13F2}"/>
    <cellStyle name="Currency 5 2 2 5 2 3 2" xfId="987" xr:uid="{237130A6-72CD-46F4-A00F-28C29F004A86}"/>
    <cellStyle name="Currency 5 2 2 5 2 3 2 2" xfId="2019" xr:uid="{1E10EECC-3DCC-46FB-9065-80BE584B94F0}"/>
    <cellStyle name="Currency 5 2 2 5 2 3 2 2 2" xfId="4071" xr:uid="{FC165930-97C2-4252-A355-225F9B0BE22E}"/>
    <cellStyle name="Currency 5 2 2 5 2 3 2 3" xfId="3045" xr:uid="{B9AB921B-053D-4660-8D30-25BE9C8872F0}"/>
    <cellStyle name="Currency 5 2 2 5 2 3 3" xfId="1507" xr:uid="{DA510C38-A848-404D-BEA7-402EF8540033}"/>
    <cellStyle name="Currency 5 2 2 5 2 3 3 2" xfId="3559" xr:uid="{3414FEDC-C38A-468D-8BAF-DD4F478E7B61}"/>
    <cellStyle name="Currency 5 2 2 5 2 3 4" xfId="2533" xr:uid="{E6D9A814-A9A6-44E9-8BDB-775582B5C86C}"/>
    <cellStyle name="Currency 5 2 2 5 2 4" xfId="731" xr:uid="{5773BEA0-00BC-4936-95CA-C35290056F69}"/>
    <cellStyle name="Currency 5 2 2 5 2 4 2" xfId="1763" xr:uid="{4A37AE36-A90A-4884-9B44-409095C20BEE}"/>
    <cellStyle name="Currency 5 2 2 5 2 4 2 2" xfId="3815" xr:uid="{A0E090D3-55EB-4DA1-8BFD-420E421F331C}"/>
    <cellStyle name="Currency 5 2 2 5 2 4 3" xfId="2789" xr:uid="{8477E0AB-06E9-4C28-BE39-5EA5757CE03C}"/>
    <cellStyle name="Currency 5 2 2 5 2 5" xfId="1251" xr:uid="{B38D5555-6805-4273-AA43-3D3110501EDA}"/>
    <cellStyle name="Currency 5 2 2 5 2 5 2" xfId="3303" xr:uid="{AA033E28-67DB-42AA-9AB1-02950F6BD78F}"/>
    <cellStyle name="Currency 5 2 2 5 2 6" xfId="2277" xr:uid="{57CCEF9E-D790-4BC4-A46C-1CFE368D9C95}"/>
    <cellStyle name="Currency 5 2 2 5 3" xfId="283" xr:uid="{4CD09FCA-5D36-474B-A0C5-70CB0724BB87}"/>
    <cellStyle name="Currency 5 2 2 5 3 2" xfId="539" xr:uid="{4D635D9F-CD73-457E-85EC-094218049D7B}"/>
    <cellStyle name="Currency 5 2 2 5 3 2 2" xfId="1051" xr:uid="{1D1B5E2F-EDF2-4C7D-8C3A-A51137932133}"/>
    <cellStyle name="Currency 5 2 2 5 3 2 2 2" xfId="2083" xr:uid="{48B63F95-6FB4-45C2-BEA0-1137A1A2C0C5}"/>
    <cellStyle name="Currency 5 2 2 5 3 2 2 2 2" xfId="4135" xr:uid="{2D78151A-2DEC-4F61-97FB-3251F7E55BAC}"/>
    <cellStyle name="Currency 5 2 2 5 3 2 2 3" xfId="3109" xr:uid="{DDF1D285-8FCE-49EA-95D1-BA3B26632E74}"/>
    <cellStyle name="Currency 5 2 2 5 3 2 3" xfId="1571" xr:uid="{6AA87CBC-D038-4A49-B5DD-1BFB531B2AE2}"/>
    <cellStyle name="Currency 5 2 2 5 3 2 3 2" xfId="3623" xr:uid="{9E527ED0-D27B-43B8-9439-EA24FCB92A62}"/>
    <cellStyle name="Currency 5 2 2 5 3 2 4" xfId="2597" xr:uid="{B548FBBB-BBC9-436A-AC44-060434DA83D1}"/>
    <cellStyle name="Currency 5 2 2 5 3 3" xfId="795" xr:uid="{B19533F7-E18F-415D-9919-9858EE70568B}"/>
    <cellStyle name="Currency 5 2 2 5 3 3 2" xfId="1827" xr:uid="{155DE6F0-4998-4A3B-9E00-582364ABED0A}"/>
    <cellStyle name="Currency 5 2 2 5 3 3 2 2" xfId="3879" xr:uid="{A4124575-996E-4353-B33A-A29D29D837A8}"/>
    <cellStyle name="Currency 5 2 2 5 3 3 3" xfId="2853" xr:uid="{82B17657-95D3-4D69-877B-45D239EC2CA0}"/>
    <cellStyle name="Currency 5 2 2 5 3 4" xfId="1315" xr:uid="{168FCAEE-E396-4A2B-9DFF-516C3FD619A1}"/>
    <cellStyle name="Currency 5 2 2 5 3 4 2" xfId="3367" xr:uid="{FA28E85C-9800-49C4-B10D-1D79F9922B91}"/>
    <cellStyle name="Currency 5 2 2 5 3 5" xfId="2341" xr:uid="{40A09699-EFC2-4616-B167-2695AEF22278}"/>
    <cellStyle name="Currency 5 2 2 5 4" xfId="411" xr:uid="{0964D193-CCEE-4A8D-8D0D-4CA3D8BABAD2}"/>
    <cellStyle name="Currency 5 2 2 5 4 2" xfId="923" xr:uid="{A453E37F-C2C3-4410-8557-58B4BE669415}"/>
    <cellStyle name="Currency 5 2 2 5 4 2 2" xfId="1955" xr:uid="{255AB404-3DC4-4ADE-BF9E-88D4368B8805}"/>
    <cellStyle name="Currency 5 2 2 5 4 2 2 2" xfId="4007" xr:uid="{2907910C-806A-4575-9165-46C276C8AC9E}"/>
    <cellStyle name="Currency 5 2 2 5 4 2 3" xfId="2981" xr:uid="{89EC3602-0432-45A5-B4D2-17D1F89D0F19}"/>
    <cellStyle name="Currency 5 2 2 5 4 3" xfId="1443" xr:uid="{E465D6F3-31AC-4F98-ABEE-8DF8CDDC9054}"/>
    <cellStyle name="Currency 5 2 2 5 4 3 2" xfId="3495" xr:uid="{C8D2D550-3D2A-40AD-81B9-6F8729D9E01E}"/>
    <cellStyle name="Currency 5 2 2 5 4 4" xfId="2469" xr:uid="{502C93DF-027E-4304-A5F2-54549BC3A586}"/>
    <cellStyle name="Currency 5 2 2 5 5" xfId="667" xr:uid="{54F765E7-0809-43C9-88BD-9FAA402436A6}"/>
    <cellStyle name="Currency 5 2 2 5 5 2" xfId="1699" xr:uid="{DC5BC380-5C39-4525-B86E-10F11BAFA5AC}"/>
    <cellStyle name="Currency 5 2 2 5 5 2 2" xfId="3751" xr:uid="{D72CCA4F-FDC2-4189-8A65-32FBC217320E}"/>
    <cellStyle name="Currency 5 2 2 5 5 3" xfId="2725" xr:uid="{646CF3DF-AF2F-434D-82B1-F2C2532E3B5C}"/>
    <cellStyle name="Currency 5 2 2 5 6" xfId="1187" xr:uid="{CAC4A0F1-A580-4323-82AA-2B1276E676CF}"/>
    <cellStyle name="Currency 5 2 2 5 6 2" xfId="3239" xr:uid="{05DC86F2-2290-4A47-A948-159C4D4BC939}"/>
    <cellStyle name="Currency 5 2 2 5 7" xfId="2213" xr:uid="{7BA734AF-7561-4CEC-AFE0-089D8BD9BBB1}"/>
    <cellStyle name="Currency 5 2 2 6" xfId="187" xr:uid="{6989BA5B-AEDD-4121-A253-4BC5D52BEECF}"/>
    <cellStyle name="Currency 5 2 2 6 2" xfId="315" xr:uid="{524B80AB-5633-47DC-A829-7B5D9254B20F}"/>
    <cellStyle name="Currency 5 2 2 6 2 2" xfId="571" xr:uid="{933EFCF2-F60A-4201-AE6B-182C4B731C69}"/>
    <cellStyle name="Currency 5 2 2 6 2 2 2" xfId="1083" xr:uid="{4328E155-E096-4B17-91A0-8DE90DC32822}"/>
    <cellStyle name="Currency 5 2 2 6 2 2 2 2" xfId="2115" xr:uid="{915FDEB1-562D-46F4-90E0-4D885C69D4F3}"/>
    <cellStyle name="Currency 5 2 2 6 2 2 2 2 2" xfId="4167" xr:uid="{62390002-92B3-4506-83C9-B77A95F19D1F}"/>
    <cellStyle name="Currency 5 2 2 6 2 2 2 3" xfId="3141" xr:uid="{44598AC3-9CF4-49AF-B1AF-E3BBE10E9221}"/>
    <cellStyle name="Currency 5 2 2 6 2 2 3" xfId="1603" xr:uid="{0F623C54-0067-44B2-9E2E-7B9998352CA6}"/>
    <cellStyle name="Currency 5 2 2 6 2 2 3 2" xfId="3655" xr:uid="{A31FFEE6-8060-4D70-8D08-E6A2CE96681A}"/>
    <cellStyle name="Currency 5 2 2 6 2 2 4" xfId="2629" xr:uid="{233487E6-2E54-4005-B531-DCD02EC2902F}"/>
    <cellStyle name="Currency 5 2 2 6 2 3" xfId="827" xr:uid="{FE483BE3-A0A3-4526-ADB2-17A9EFA0A0EC}"/>
    <cellStyle name="Currency 5 2 2 6 2 3 2" xfId="1859" xr:uid="{C2BF902C-F3AC-4769-97A1-7C3196CAE940}"/>
    <cellStyle name="Currency 5 2 2 6 2 3 2 2" xfId="3911" xr:uid="{025BC806-D6CE-4427-B3D8-33431B13CDFF}"/>
    <cellStyle name="Currency 5 2 2 6 2 3 3" xfId="2885" xr:uid="{3032B004-4342-45CF-B8E0-27B20461E302}"/>
    <cellStyle name="Currency 5 2 2 6 2 4" xfId="1347" xr:uid="{F31392FD-93E7-4D7E-B281-CB08EBD04EBC}"/>
    <cellStyle name="Currency 5 2 2 6 2 4 2" xfId="3399" xr:uid="{3A9210AE-9CD1-4337-AF02-828DF23C49F8}"/>
    <cellStyle name="Currency 5 2 2 6 2 5" xfId="2373" xr:uid="{FADE7EF6-7A62-4E71-983A-24E3B8C73D07}"/>
    <cellStyle name="Currency 5 2 2 6 3" xfId="443" xr:uid="{084B2C1D-D2D5-407B-B5CC-8345B73ED08D}"/>
    <cellStyle name="Currency 5 2 2 6 3 2" xfId="955" xr:uid="{826BBFA8-A131-4A55-9239-87BF8FA2E5AC}"/>
    <cellStyle name="Currency 5 2 2 6 3 2 2" xfId="1987" xr:uid="{466A81FB-F4E0-42A9-9C47-D6F1E55EB629}"/>
    <cellStyle name="Currency 5 2 2 6 3 2 2 2" xfId="4039" xr:uid="{CE950CDB-0AFB-422D-ADA8-4548FE8F0129}"/>
    <cellStyle name="Currency 5 2 2 6 3 2 3" xfId="3013" xr:uid="{507703F6-49F9-4D96-8D34-84259BF661FE}"/>
    <cellStyle name="Currency 5 2 2 6 3 3" xfId="1475" xr:uid="{9A6CCF9B-7317-4E71-93C9-3CD96959E2B0}"/>
    <cellStyle name="Currency 5 2 2 6 3 3 2" xfId="3527" xr:uid="{C9B6A238-4E1F-4F56-933B-609CC0DC2385}"/>
    <cellStyle name="Currency 5 2 2 6 3 4" xfId="2501" xr:uid="{3B92C1C1-AAD8-48EE-8336-C549E86C258D}"/>
    <cellStyle name="Currency 5 2 2 6 4" xfId="699" xr:uid="{42FD79D4-F753-4306-81E4-9A92ADEFD67F}"/>
    <cellStyle name="Currency 5 2 2 6 4 2" xfId="1731" xr:uid="{51002A4B-72A7-44E9-8F3F-C00E2820612D}"/>
    <cellStyle name="Currency 5 2 2 6 4 2 2" xfId="3783" xr:uid="{738D08D1-2146-45F8-AFFB-76EC195D2611}"/>
    <cellStyle name="Currency 5 2 2 6 4 3" xfId="2757" xr:uid="{22D07B21-D195-4A38-8C3C-F609D566284C}"/>
    <cellStyle name="Currency 5 2 2 6 5" xfId="1219" xr:uid="{279E6B17-1BFD-4A92-8040-C67D22D1853A}"/>
    <cellStyle name="Currency 5 2 2 6 5 2" xfId="3271" xr:uid="{B8EDF4E6-A799-4F7E-8CB0-9FB511AF78F5}"/>
    <cellStyle name="Currency 5 2 2 6 6" xfId="2245" xr:uid="{B8B9C2E6-AD47-48AA-A632-DFC57C49C371}"/>
    <cellStyle name="Currency 5 2 2 7" xfId="251" xr:uid="{8F287B44-F0CC-4F19-812A-4097C52646C0}"/>
    <cellStyle name="Currency 5 2 2 7 2" xfId="507" xr:uid="{9101ACEE-2436-4F06-9488-4C2CF414DE37}"/>
    <cellStyle name="Currency 5 2 2 7 2 2" xfId="1019" xr:uid="{CD249F15-2823-4012-AD1E-49E80A0A7184}"/>
    <cellStyle name="Currency 5 2 2 7 2 2 2" xfId="2051" xr:uid="{FE5B81EB-4BA7-40E3-9020-D91DF7D8C95B}"/>
    <cellStyle name="Currency 5 2 2 7 2 2 2 2" xfId="4103" xr:uid="{B4C9A4C9-79F3-4266-B37C-702AA9A70F4F}"/>
    <cellStyle name="Currency 5 2 2 7 2 2 3" xfId="3077" xr:uid="{F9A69588-426C-40F2-B48C-ABB86A009574}"/>
    <cellStyle name="Currency 5 2 2 7 2 3" xfId="1539" xr:uid="{DBA6315D-0D04-4AD0-AAC3-8D2CFAFE076D}"/>
    <cellStyle name="Currency 5 2 2 7 2 3 2" xfId="3591" xr:uid="{CB92A826-23F8-4A17-B98D-718D339E0DE5}"/>
    <cellStyle name="Currency 5 2 2 7 2 4" xfId="2565" xr:uid="{67938648-3429-42E3-A873-4031809B09FF}"/>
    <cellStyle name="Currency 5 2 2 7 3" xfId="763" xr:uid="{AC92131A-AB46-4892-AA61-82E321428155}"/>
    <cellStyle name="Currency 5 2 2 7 3 2" xfId="1795" xr:uid="{63FF545C-6535-4253-A192-A8C8BCAD5F59}"/>
    <cellStyle name="Currency 5 2 2 7 3 2 2" xfId="3847" xr:uid="{1834A3F2-B10B-4132-BEDD-05F83AB22C55}"/>
    <cellStyle name="Currency 5 2 2 7 3 3" xfId="2821" xr:uid="{A3F27568-C69C-4C8C-91E9-BCA83D6AC9CB}"/>
    <cellStyle name="Currency 5 2 2 7 4" xfId="1283" xr:uid="{B0B79672-1A5E-46D3-BA28-1C576DA242A6}"/>
    <cellStyle name="Currency 5 2 2 7 4 2" xfId="3335" xr:uid="{5A058938-A414-4B14-AB90-73DC3D71F1EA}"/>
    <cellStyle name="Currency 5 2 2 7 5" xfId="2309" xr:uid="{95988C77-1147-460B-A4AA-054DFFBAA8A0}"/>
    <cellStyle name="Currency 5 2 2 8" xfId="379" xr:uid="{4F3B1525-1EE7-4EBA-B3CE-BFF9E699A9B5}"/>
    <cellStyle name="Currency 5 2 2 8 2" xfId="891" xr:uid="{39FDB336-A0CF-4941-8E20-A0CC46517CB5}"/>
    <cellStyle name="Currency 5 2 2 8 2 2" xfId="1923" xr:uid="{7EAB6528-3973-4FE7-85C9-C0742829EDAE}"/>
    <cellStyle name="Currency 5 2 2 8 2 2 2" xfId="3975" xr:uid="{E89FDEFF-4063-4B02-944E-3BB0EEDE3EE3}"/>
    <cellStyle name="Currency 5 2 2 8 2 3" xfId="2949" xr:uid="{F0DC1F32-ECDC-4236-BADE-0A1BF0F21516}"/>
    <cellStyle name="Currency 5 2 2 8 3" xfId="1411" xr:uid="{75C7CB1C-F64C-4E2C-8DAC-1075159CFDF6}"/>
    <cellStyle name="Currency 5 2 2 8 3 2" xfId="3463" xr:uid="{B24737D1-19D9-4C6C-99E7-8B3CE397EE5B}"/>
    <cellStyle name="Currency 5 2 2 8 4" xfId="2437" xr:uid="{A1F0E893-DF8D-45A8-BA4D-290F805911BB}"/>
    <cellStyle name="Currency 5 2 2 9" xfId="635" xr:uid="{676B89A8-2959-4508-B039-4C2E4E88FDD7}"/>
    <cellStyle name="Currency 5 2 2 9 2" xfId="1667" xr:uid="{E699E4F9-692D-47C5-8030-BF64E4D02FEC}"/>
    <cellStyle name="Currency 5 2 2 9 2 2" xfId="3719" xr:uid="{F23F26E9-9C39-4288-87DB-081E661180BB}"/>
    <cellStyle name="Currency 5 2 2 9 3" xfId="2693" xr:uid="{B0E0EA90-BAF6-4FF5-A9E9-904B08B55FE6}"/>
    <cellStyle name="Currency 5 2 3" xfId="93" xr:uid="{C9EC1561-1518-4482-99F8-3DCE301DD13F}"/>
    <cellStyle name="Currency 5 2 3 10" xfId="2183" xr:uid="{A51B1449-AB50-40B6-BB94-E33AC71DA17C}"/>
    <cellStyle name="Currency 5 2 3 2" xfId="101" xr:uid="{22067F90-289A-4D66-AD8F-9550E8A71BB6}"/>
    <cellStyle name="Currency 5 2 3 2 2" xfId="145" xr:uid="{885F00C5-DD99-4963-89D2-1FBC12B8C2DD}"/>
    <cellStyle name="Currency 5 2 3 2 2 2" xfId="181" xr:uid="{3620C579-0665-46D6-9020-55D70BEC2C64}"/>
    <cellStyle name="Currency 5 2 3 2 2 2 2" xfId="245" xr:uid="{35599838-1623-4AAC-BAA9-21646A462D07}"/>
    <cellStyle name="Currency 5 2 3 2 2 2 2 2" xfId="373" xr:uid="{9C625667-4767-4B3E-AE50-B2D052AF8812}"/>
    <cellStyle name="Currency 5 2 3 2 2 2 2 2 2" xfId="629" xr:uid="{EEA03903-737C-4281-AF51-5EFD8FC4F96C}"/>
    <cellStyle name="Currency 5 2 3 2 2 2 2 2 2 2" xfId="1141" xr:uid="{94CE7B72-E499-4B83-833F-C2788E52B208}"/>
    <cellStyle name="Currency 5 2 3 2 2 2 2 2 2 2 2" xfId="2173" xr:uid="{02ABAEA0-3E8C-4043-BC0D-C6135CE365B1}"/>
    <cellStyle name="Currency 5 2 3 2 2 2 2 2 2 2 2 2" xfId="4225" xr:uid="{6786B6A8-664C-4B6C-BDC8-2BB167072EF0}"/>
    <cellStyle name="Currency 5 2 3 2 2 2 2 2 2 2 3" xfId="3199" xr:uid="{D01C0C16-1956-46CB-A488-DC66609C731D}"/>
    <cellStyle name="Currency 5 2 3 2 2 2 2 2 2 3" xfId="1661" xr:uid="{4E69D1BA-A45E-429B-8751-FD7DCB9FD75E}"/>
    <cellStyle name="Currency 5 2 3 2 2 2 2 2 2 3 2" xfId="3713" xr:uid="{AA36950F-0BD3-452F-8291-6F74C9ABA6B2}"/>
    <cellStyle name="Currency 5 2 3 2 2 2 2 2 2 4" xfId="2687" xr:uid="{EF1A5BB4-B805-4D19-A65E-1C4EA445F9BB}"/>
    <cellStyle name="Currency 5 2 3 2 2 2 2 2 3" xfId="885" xr:uid="{7EC0DFA9-B72F-443F-B49E-920000694221}"/>
    <cellStyle name="Currency 5 2 3 2 2 2 2 2 3 2" xfId="1917" xr:uid="{BA6BA2F7-4256-48EE-AE43-4B6AB0BAF663}"/>
    <cellStyle name="Currency 5 2 3 2 2 2 2 2 3 2 2" xfId="3969" xr:uid="{C4220738-D279-4A37-A949-792B0C97E472}"/>
    <cellStyle name="Currency 5 2 3 2 2 2 2 2 3 3" xfId="2943" xr:uid="{E04FA84F-40F8-4E19-A376-58FB8A69601B}"/>
    <cellStyle name="Currency 5 2 3 2 2 2 2 2 4" xfId="1405" xr:uid="{20E340FF-6CDB-42FD-8DA7-CC9D28FBD714}"/>
    <cellStyle name="Currency 5 2 3 2 2 2 2 2 4 2" xfId="3457" xr:uid="{700DAA1A-A641-4D60-9501-5B1A7CF6D057}"/>
    <cellStyle name="Currency 5 2 3 2 2 2 2 2 5" xfId="2431" xr:uid="{85B86041-8AC5-40C9-A4C3-479F2A2ECF4D}"/>
    <cellStyle name="Currency 5 2 3 2 2 2 2 3" xfId="501" xr:uid="{A9CEE5B7-6D22-4267-9042-DBED68AAC136}"/>
    <cellStyle name="Currency 5 2 3 2 2 2 2 3 2" xfId="1013" xr:uid="{2E73CBF2-B487-4A56-9CE9-0108C381ED15}"/>
    <cellStyle name="Currency 5 2 3 2 2 2 2 3 2 2" xfId="2045" xr:uid="{D68A46C9-79CA-4ADC-A396-E5DFE154E5C0}"/>
    <cellStyle name="Currency 5 2 3 2 2 2 2 3 2 2 2" xfId="4097" xr:uid="{B502BA96-52E5-44DB-9FF6-BF47E803B8AF}"/>
    <cellStyle name="Currency 5 2 3 2 2 2 2 3 2 3" xfId="3071" xr:uid="{B18D448E-0E11-4CCF-85E7-7936EEDD5C74}"/>
    <cellStyle name="Currency 5 2 3 2 2 2 2 3 3" xfId="1533" xr:uid="{BFA3085E-7FAB-4278-A1F4-C76115BA834F}"/>
    <cellStyle name="Currency 5 2 3 2 2 2 2 3 3 2" xfId="3585" xr:uid="{9897D27E-37BE-4533-94C7-B295B74EDF4A}"/>
    <cellStyle name="Currency 5 2 3 2 2 2 2 3 4" xfId="2559" xr:uid="{793F54F3-B390-4F94-AD53-C20A9475B093}"/>
    <cellStyle name="Currency 5 2 3 2 2 2 2 4" xfId="757" xr:uid="{B73A7573-59A7-4B28-8C72-71F48946DE69}"/>
    <cellStyle name="Currency 5 2 3 2 2 2 2 4 2" xfId="1789" xr:uid="{2BF3BC95-FC55-429B-B32A-78F66730F695}"/>
    <cellStyle name="Currency 5 2 3 2 2 2 2 4 2 2" xfId="3841" xr:uid="{AAB29062-7AB9-4E2E-A4EB-A39D3D9144AC}"/>
    <cellStyle name="Currency 5 2 3 2 2 2 2 4 3" xfId="2815" xr:uid="{DC9296A6-4654-4D4C-8287-B9B08BA75532}"/>
    <cellStyle name="Currency 5 2 3 2 2 2 2 5" xfId="1277" xr:uid="{5B46F66B-7CD9-489F-A8E8-DC1E1D9A4419}"/>
    <cellStyle name="Currency 5 2 3 2 2 2 2 5 2" xfId="3329" xr:uid="{51939F6B-3468-478F-8A97-2FAAAE85A971}"/>
    <cellStyle name="Currency 5 2 3 2 2 2 2 6" xfId="2303" xr:uid="{2F1A93D0-0E56-4081-A4C2-2B8298DC0600}"/>
    <cellStyle name="Currency 5 2 3 2 2 2 3" xfId="309" xr:uid="{ABB0F72B-46D9-4FC0-BA64-3A673DC7FAC4}"/>
    <cellStyle name="Currency 5 2 3 2 2 2 3 2" xfId="565" xr:uid="{554E5CF4-AA81-4A82-94AD-D43240EB2562}"/>
    <cellStyle name="Currency 5 2 3 2 2 2 3 2 2" xfId="1077" xr:uid="{CF701003-D338-4A9D-9877-D1535979B897}"/>
    <cellStyle name="Currency 5 2 3 2 2 2 3 2 2 2" xfId="2109" xr:uid="{768043C9-FF60-4D2E-AE1F-0AF1CC2F17B6}"/>
    <cellStyle name="Currency 5 2 3 2 2 2 3 2 2 2 2" xfId="4161" xr:uid="{6B4ABD2A-F6D8-440B-A24A-546241479DE0}"/>
    <cellStyle name="Currency 5 2 3 2 2 2 3 2 2 3" xfId="3135" xr:uid="{9486B1FE-0B25-483E-8308-BB4E02047334}"/>
    <cellStyle name="Currency 5 2 3 2 2 2 3 2 3" xfId="1597" xr:uid="{80A3EC1B-DC3A-4CC7-B2B1-7B0E6C5A3A9A}"/>
    <cellStyle name="Currency 5 2 3 2 2 2 3 2 3 2" xfId="3649" xr:uid="{E7AD6311-4769-410F-9028-81C7B4DD1EFC}"/>
    <cellStyle name="Currency 5 2 3 2 2 2 3 2 4" xfId="2623" xr:uid="{5D97CA27-E524-43C6-BAFD-C706CE89752C}"/>
    <cellStyle name="Currency 5 2 3 2 2 2 3 3" xfId="821" xr:uid="{5E4B7E46-115A-41BF-AEFD-75D36B8D2031}"/>
    <cellStyle name="Currency 5 2 3 2 2 2 3 3 2" xfId="1853" xr:uid="{FC86D853-4E66-49B7-86A1-E6DE1530367C}"/>
    <cellStyle name="Currency 5 2 3 2 2 2 3 3 2 2" xfId="3905" xr:uid="{05C782F5-4866-450B-AEF9-B4F829E753AC}"/>
    <cellStyle name="Currency 5 2 3 2 2 2 3 3 3" xfId="2879" xr:uid="{99471E89-B0D0-41DC-996F-E04ED858707C}"/>
    <cellStyle name="Currency 5 2 3 2 2 2 3 4" xfId="1341" xr:uid="{A7168BB4-7AE0-4E3F-A533-3C767A97BA40}"/>
    <cellStyle name="Currency 5 2 3 2 2 2 3 4 2" xfId="3393" xr:uid="{61777215-F869-4589-B9DA-06AD4A3E9211}"/>
    <cellStyle name="Currency 5 2 3 2 2 2 3 5" xfId="2367" xr:uid="{260DD018-0E92-440B-A916-38AA39027EC2}"/>
    <cellStyle name="Currency 5 2 3 2 2 2 4" xfId="437" xr:uid="{565BFAE5-4A16-469B-9C98-0E2635BD68F2}"/>
    <cellStyle name="Currency 5 2 3 2 2 2 4 2" xfId="949" xr:uid="{EFFA11EA-74B9-407F-9F67-60FF5C7A70F3}"/>
    <cellStyle name="Currency 5 2 3 2 2 2 4 2 2" xfId="1981" xr:uid="{105AF81F-F0F9-469F-809C-D138A18E5F92}"/>
    <cellStyle name="Currency 5 2 3 2 2 2 4 2 2 2" xfId="4033" xr:uid="{161F27BA-48D4-4C63-9FA9-B40A5DFED6E8}"/>
    <cellStyle name="Currency 5 2 3 2 2 2 4 2 3" xfId="3007" xr:uid="{0804413C-2D34-4D9F-B971-DACEA63B77E1}"/>
    <cellStyle name="Currency 5 2 3 2 2 2 4 3" xfId="1469" xr:uid="{EE1A6B4D-6625-4FBB-B282-CE2E7EEF085A}"/>
    <cellStyle name="Currency 5 2 3 2 2 2 4 3 2" xfId="3521" xr:uid="{93E06DF8-8474-467A-B20C-1DE41FC34B61}"/>
    <cellStyle name="Currency 5 2 3 2 2 2 4 4" xfId="2495" xr:uid="{8EC6A74E-60AF-4A32-B33E-F6E5B9B4FACC}"/>
    <cellStyle name="Currency 5 2 3 2 2 2 5" xfId="693" xr:uid="{BA3D9217-40C5-44E5-A803-BADC47FA3247}"/>
    <cellStyle name="Currency 5 2 3 2 2 2 5 2" xfId="1725" xr:uid="{272FA9A6-F93A-470F-8F7F-ECDE0A09EB1E}"/>
    <cellStyle name="Currency 5 2 3 2 2 2 5 2 2" xfId="3777" xr:uid="{788FE79F-27F0-4FA6-8007-28DF7F755E1D}"/>
    <cellStyle name="Currency 5 2 3 2 2 2 5 3" xfId="2751" xr:uid="{FBDA978B-A44A-48D7-A5E1-C399C0E289FC}"/>
    <cellStyle name="Currency 5 2 3 2 2 2 6" xfId="1213" xr:uid="{FCD36035-479F-4C7C-A237-F24F23A872D1}"/>
    <cellStyle name="Currency 5 2 3 2 2 2 6 2" xfId="3265" xr:uid="{EC9CBE7E-14E1-4D2C-86E1-D7FE73EB09A2}"/>
    <cellStyle name="Currency 5 2 3 2 2 2 7" xfId="2239" xr:uid="{F6799B1C-A984-41E8-ADB4-80E96A92E0F6}"/>
    <cellStyle name="Currency 5 2 3 2 2 3" xfId="213" xr:uid="{29A24F32-4895-4162-84E9-C0967A0D9E63}"/>
    <cellStyle name="Currency 5 2 3 2 2 3 2" xfId="341" xr:uid="{38A582AA-2C11-4DAD-BDA3-40B65BF66934}"/>
    <cellStyle name="Currency 5 2 3 2 2 3 2 2" xfId="597" xr:uid="{096D056D-7343-4B3D-AFF9-2721A5B8D7A4}"/>
    <cellStyle name="Currency 5 2 3 2 2 3 2 2 2" xfId="1109" xr:uid="{2DD22818-38EC-415F-96DF-D2CA55D5309A}"/>
    <cellStyle name="Currency 5 2 3 2 2 3 2 2 2 2" xfId="2141" xr:uid="{E9208179-19F0-4F6A-878A-9B176FA1ACA5}"/>
    <cellStyle name="Currency 5 2 3 2 2 3 2 2 2 2 2" xfId="4193" xr:uid="{7AE33A32-7ABD-4F6E-93FF-888E02BB3BB0}"/>
    <cellStyle name="Currency 5 2 3 2 2 3 2 2 2 3" xfId="3167" xr:uid="{0ED9C6A9-806C-479D-B4D8-AE9D9FD566F8}"/>
    <cellStyle name="Currency 5 2 3 2 2 3 2 2 3" xfId="1629" xr:uid="{8337BE0F-C5E4-455C-91F3-9A7FC1738806}"/>
    <cellStyle name="Currency 5 2 3 2 2 3 2 2 3 2" xfId="3681" xr:uid="{378E4D29-129A-4D83-8CFF-993A0DCCFAB7}"/>
    <cellStyle name="Currency 5 2 3 2 2 3 2 2 4" xfId="2655" xr:uid="{CA11B609-AF37-4BED-ACD7-F61C936108B1}"/>
    <cellStyle name="Currency 5 2 3 2 2 3 2 3" xfId="853" xr:uid="{55A016CD-4324-4F16-8766-AF6069C17AD1}"/>
    <cellStyle name="Currency 5 2 3 2 2 3 2 3 2" xfId="1885" xr:uid="{4FB80892-F34A-4E8B-980C-89C3028E9E16}"/>
    <cellStyle name="Currency 5 2 3 2 2 3 2 3 2 2" xfId="3937" xr:uid="{D9DDBE9E-1CCF-497F-B0A6-7BAFC2069A20}"/>
    <cellStyle name="Currency 5 2 3 2 2 3 2 3 3" xfId="2911" xr:uid="{D97BE8FD-D126-432B-A4FD-0EBD924347F5}"/>
    <cellStyle name="Currency 5 2 3 2 2 3 2 4" xfId="1373" xr:uid="{605C60B2-33FD-45A7-95CA-484B6FF0ACD5}"/>
    <cellStyle name="Currency 5 2 3 2 2 3 2 4 2" xfId="3425" xr:uid="{673B65E3-C93E-47FA-A109-44B9EE3962F0}"/>
    <cellStyle name="Currency 5 2 3 2 2 3 2 5" xfId="2399" xr:uid="{EDB20618-4960-48AC-8782-73B9579FED5F}"/>
    <cellStyle name="Currency 5 2 3 2 2 3 3" xfId="469" xr:uid="{7C614E8B-8BDF-4608-968B-14044BD19FD6}"/>
    <cellStyle name="Currency 5 2 3 2 2 3 3 2" xfId="981" xr:uid="{8AC5AE11-7153-4567-8D20-A5B805390A0C}"/>
    <cellStyle name="Currency 5 2 3 2 2 3 3 2 2" xfId="2013" xr:uid="{79E6D6DF-736C-4A9E-8DA4-0AC7D82A0BCB}"/>
    <cellStyle name="Currency 5 2 3 2 2 3 3 2 2 2" xfId="4065" xr:uid="{2E7A4BCB-985C-4482-8F74-BFBFEAA3CEC7}"/>
    <cellStyle name="Currency 5 2 3 2 2 3 3 2 3" xfId="3039" xr:uid="{CE03FCD2-2760-4D34-B5F8-7461D9373251}"/>
    <cellStyle name="Currency 5 2 3 2 2 3 3 3" xfId="1501" xr:uid="{E8EC02F1-F910-4F71-989A-54EC57A366A2}"/>
    <cellStyle name="Currency 5 2 3 2 2 3 3 3 2" xfId="3553" xr:uid="{6A97B54E-AF66-4291-BB1E-4CAB76454B1E}"/>
    <cellStyle name="Currency 5 2 3 2 2 3 3 4" xfId="2527" xr:uid="{5F966DFC-990D-46B8-BD0F-F6268685AC0A}"/>
    <cellStyle name="Currency 5 2 3 2 2 3 4" xfId="725" xr:uid="{B18936E2-2C98-4B01-A640-DD9B4B448292}"/>
    <cellStyle name="Currency 5 2 3 2 2 3 4 2" xfId="1757" xr:uid="{C86F6BCE-1CE4-4CDE-BB23-5B7ACAEFC9F8}"/>
    <cellStyle name="Currency 5 2 3 2 2 3 4 2 2" xfId="3809" xr:uid="{BB7EFC1E-491A-4632-A45B-E9B7A010EAE6}"/>
    <cellStyle name="Currency 5 2 3 2 2 3 4 3" xfId="2783" xr:uid="{1A123A29-952B-4517-B719-972764BBBBA8}"/>
    <cellStyle name="Currency 5 2 3 2 2 3 5" xfId="1245" xr:uid="{D46E945A-5660-4209-96E2-7EF92F1E91F7}"/>
    <cellStyle name="Currency 5 2 3 2 2 3 5 2" xfId="3297" xr:uid="{F14E49E7-6A5B-4EE5-94EE-21347D32DB95}"/>
    <cellStyle name="Currency 5 2 3 2 2 3 6" xfId="2271" xr:uid="{D570B788-4815-406F-B25B-D197B29E5FB5}"/>
    <cellStyle name="Currency 5 2 3 2 2 4" xfId="277" xr:uid="{949078C5-2708-4F42-9D35-6DFDC92E5EED}"/>
    <cellStyle name="Currency 5 2 3 2 2 4 2" xfId="533" xr:uid="{C2E11459-49F3-4AC5-935D-F8B1258B6433}"/>
    <cellStyle name="Currency 5 2 3 2 2 4 2 2" xfId="1045" xr:uid="{6B5820B3-44EB-444D-89BD-C733A705BA75}"/>
    <cellStyle name="Currency 5 2 3 2 2 4 2 2 2" xfId="2077" xr:uid="{52288AC9-A7D7-4B1B-9738-271CF5990AC7}"/>
    <cellStyle name="Currency 5 2 3 2 2 4 2 2 2 2" xfId="4129" xr:uid="{5168AFA6-0BF2-48CF-AF8E-7E50065BBE1A}"/>
    <cellStyle name="Currency 5 2 3 2 2 4 2 2 3" xfId="3103" xr:uid="{2D5B5D28-AAB9-461C-8D9B-3E13B0644E75}"/>
    <cellStyle name="Currency 5 2 3 2 2 4 2 3" xfId="1565" xr:uid="{28DCB9DF-88FB-4DD9-866D-55B3F5D9FB33}"/>
    <cellStyle name="Currency 5 2 3 2 2 4 2 3 2" xfId="3617" xr:uid="{B45E859F-00F3-4F43-9B83-DBA7C4F594EA}"/>
    <cellStyle name="Currency 5 2 3 2 2 4 2 4" xfId="2591" xr:uid="{C468CD51-E712-48E1-AEC1-80220B54A53D}"/>
    <cellStyle name="Currency 5 2 3 2 2 4 3" xfId="789" xr:uid="{15B218D1-3FFC-4730-A828-E42AD0772713}"/>
    <cellStyle name="Currency 5 2 3 2 2 4 3 2" xfId="1821" xr:uid="{B6B25909-282B-4DD4-961B-E69DC9A278FE}"/>
    <cellStyle name="Currency 5 2 3 2 2 4 3 2 2" xfId="3873" xr:uid="{3E57DC0E-5A92-4944-A0CB-B740CB866139}"/>
    <cellStyle name="Currency 5 2 3 2 2 4 3 3" xfId="2847" xr:uid="{CE8F2345-AF88-45B8-93F3-5C4F9C8D5D54}"/>
    <cellStyle name="Currency 5 2 3 2 2 4 4" xfId="1309" xr:uid="{ADCB240F-57D4-4BAC-AB9E-3B930DC5DD22}"/>
    <cellStyle name="Currency 5 2 3 2 2 4 4 2" xfId="3361" xr:uid="{741A474A-5166-48AC-828D-C67578F1CBA0}"/>
    <cellStyle name="Currency 5 2 3 2 2 4 5" xfId="2335" xr:uid="{B6BA7C93-534C-4508-8DE8-DC4755F9965F}"/>
    <cellStyle name="Currency 5 2 3 2 2 5" xfId="405" xr:uid="{299BB488-A52E-47AE-8CDF-16BB5D1E4FF3}"/>
    <cellStyle name="Currency 5 2 3 2 2 5 2" xfId="917" xr:uid="{D556DE60-FEEF-45E2-ACDB-5AC0B0C74DDA}"/>
    <cellStyle name="Currency 5 2 3 2 2 5 2 2" xfId="1949" xr:uid="{4D7EF725-7007-47F9-819A-6FEA89977C3B}"/>
    <cellStyle name="Currency 5 2 3 2 2 5 2 2 2" xfId="4001" xr:uid="{5A7E9325-4F13-49E0-8AB0-6509E919913D}"/>
    <cellStyle name="Currency 5 2 3 2 2 5 2 3" xfId="2975" xr:uid="{169DDEF2-765B-41A8-9CE9-B69D44D28FA1}"/>
    <cellStyle name="Currency 5 2 3 2 2 5 3" xfId="1437" xr:uid="{9C24E9DF-87F0-4952-AF48-D0D2065AEE3A}"/>
    <cellStyle name="Currency 5 2 3 2 2 5 3 2" xfId="3489" xr:uid="{C7033CA3-5471-40C5-844B-22EB3113C94B}"/>
    <cellStyle name="Currency 5 2 3 2 2 5 4" xfId="2463" xr:uid="{7EB32D16-B7AB-434E-B02B-FBDC6EA949A0}"/>
    <cellStyle name="Currency 5 2 3 2 2 6" xfId="661" xr:uid="{C5AB55C2-9A0C-406B-A562-7E430033F6FE}"/>
    <cellStyle name="Currency 5 2 3 2 2 6 2" xfId="1693" xr:uid="{51E5D41B-4B01-437F-98D3-4C8336351D16}"/>
    <cellStyle name="Currency 5 2 3 2 2 6 2 2" xfId="3745" xr:uid="{5AAF21E5-297B-4AA4-9AC5-88E38856A1AF}"/>
    <cellStyle name="Currency 5 2 3 2 2 6 3" xfId="2719" xr:uid="{4AB8DC1F-AE85-4B6D-BAF9-1A852D2F7CCC}"/>
    <cellStyle name="Currency 5 2 3 2 2 7" xfId="1181" xr:uid="{2DA3E017-F42E-420B-92E7-C2221CBCC595}"/>
    <cellStyle name="Currency 5 2 3 2 2 7 2" xfId="3233" xr:uid="{C94E64F1-2577-4B44-A98C-6622771F7EEA}"/>
    <cellStyle name="Currency 5 2 3 2 2 8" xfId="2207" xr:uid="{C67E4ECF-2B8F-4C72-8E1B-E66F341ED775}"/>
    <cellStyle name="Currency 5 2 3 2 3" xfId="165" xr:uid="{86965F00-99AD-4287-9FD1-470834A8ACA7}"/>
    <cellStyle name="Currency 5 2 3 2 3 2" xfId="229" xr:uid="{B3C00E90-74AD-4BFA-BAED-750EF8CA03CC}"/>
    <cellStyle name="Currency 5 2 3 2 3 2 2" xfId="357" xr:uid="{4D696A4E-8EA7-4A19-9EB5-FFE8D56CDD41}"/>
    <cellStyle name="Currency 5 2 3 2 3 2 2 2" xfId="613" xr:uid="{FF953CC8-7E4B-4DB9-8599-0A9A80E22E2C}"/>
    <cellStyle name="Currency 5 2 3 2 3 2 2 2 2" xfId="1125" xr:uid="{DA8AF0A1-660D-49AA-8B9C-F0AAACA4C53F}"/>
    <cellStyle name="Currency 5 2 3 2 3 2 2 2 2 2" xfId="2157" xr:uid="{28F487DF-65DD-4DB2-9ED6-2A340C2C0EB0}"/>
    <cellStyle name="Currency 5 2 3 2 3 2 2 2 2 2 2" xfId="4209" xr:uid="{4B03AE14-D401-40FF-8086-9C9D53459406}"/>
    <cellStyle name="Currency 5 2 3 2 3 2 2 2 2 3" xfId="3183" xr:uid="{A78D9A39-2D6D-425F-B62B-F0BDC3761ECC}"/>
    <cellStyle name="Currency 5 2 3 2 3 2 2 2 3" xfId="1645" xr:uid="{F52C0081-70E7-4C3C-86E4-E959ED75BAB9}"/>
    <cellStyle name="Currency 5 2 3 2 3 2 2 2 3 2" xfId="3697" xr:uid="{DD35664F-D520-4B93-9EF3-1E6260B2DC4D}"/>
    <cellStyle name="Currency 5 2 3 2 3 2 2 2 4" xfId="2671" xr:uid="{584C5156-EB3F-4750-BFDD-21CF63A816B2}"/>
    <cellStyle name="Currency 5 2 3 2 3 2 2 3" xfId="869" xr:uid="{18ABD8A0-DB92-4182-AB08-06F6E92E3B1A}"/>
    <cellStyle name="Currency 5 2 3 2 3 2 2 3 2" xfId="1901" xr:uid="{72555787-5A70-4D9E-AFB0-F81DFEB4FAF1}"/>
    <cellStyle name="Currency 5 2 3 2 3 2 2 3 2 2" xfId="3953" xr:uid="{B9F1260B-197F-42A0-A2D5-120EC6A632D2}"/>
    <cellStyle name="Currency 5 2 3 2 3 2 2 3 3" xfId="2927" xr:uid="{B3F7C81C-3427-4DC2-94AD-14E7CBD1646E}"/>
    <cellStyle name="Currency 5 2 3 2 3 2 2 4" xfId="1389" xr:uid="{6B9D5E32-D282-4ACE-A303-7575DCE8CE19}"/>
    <cellStyle name="Currency 5 2 3 2 3 2 2 4 2" xfId="3441" xr:uid="{2B7C69C0-44A9-4B1A-B32A-850E2C1272AA}"/>
    <cellStyle name="Currency 5 2 3 2 3 2 2 5" xfId="2415" xr:uid="{2F168E2F-4EF5-4370-B59F-49CC576B4A44}"/>
    <cellStyle name="Currency 5 2 3 2 3 2 3" xfId="485" xr:uid="{7E32601D-B6D8-4D4F-9ED2-0B5B22424740}"/>
    <cellStyle name="Currency 5 2 3 2 3 2 3 2" xfId="997" xr:uid="{3280264F-DCB1-4E43-B416-5B932F527810}"/>
    <cellStyle name="Currency 5 2 3 2 3 2 3 2 2" xfId="2029" xr:uid="{BAB7A9B8-FEFB-43ED-B7E0-4938E8381D26}"/>
    <cellStyle name="Currency 5 2 3 2 3 2 3 2 2 2" xfId="4081" xr:uid="{5329BCDB-88C1-4FA4-A14E-4E9C1A3C85A8}"/>
    <cellStyle name="Currency 5 2 3 2 3 2 3 2 3" xfId="3055" xr:uid="{80B630F1-17D6-4F0F-B5CA-A03C8E31C926}"/>
    <cellStyle name="Currency 5 2 3 2 3 2 3 3" xfId="1517" xr:uid="{6149E5AA-82C8-4D7D-BA9C-992F7311F644}"/>
    <cellStyle name="Currency 5 2 3 2 3 2 3 3 2" xfId="3569" xr:uid="{CA6C7615-10AB-4D56-88E9-D0746EBC16BB}"/>
    <cellStyle name="Currency 5 2 3 2 3 2 3 4" xfId="2543" xr:uid="{78848EFC-D187-4F12-97E7-07975FFF0487}"/>
    <cellStyle name="Currency 5 2 3 2 3 2 4" xfId="741" xr:uid="{BACAC8C0-FF71-4FF2-8C0B-64284CB3A523}"/>
    <cellStyle name="Currency 5 2 3 2 3 2 4 2" xfId="1773" xr:uid="{7C3924FF-47D6-4283-894F-9E5DE61DDC4A}"/>
    <cellStyle name="Currency 5 2 3 2 3 2 4 2 2" xfId="3825" xr:uid="{DA933D91-57EA-4542-8431-DCCF2682369A}"/>
    <cellStyle name="Currency 5 2 3 2 3 2 4 3" xfId="2799" xr:uid="{745E6AB4-0557-43FF-B6F5-CEA703C7D374}"/>
    <cellStyle name="Currency 5 2 3 2 3 2 5" xfId="1261" xr:uid="{6D59A518-B755-4196-82A7-1FB31DF9D3D6}"/>
    <cellStyle name="Currency 5 2 3 2 3 2 5 2" xfId="3313" xr:uid="{8D5B7E50-93AF-4123-92AB-F052C41D1114}"/>
    <cellStyle name="Currency 5 2 3 2 3 2 6" xfId="2287" xr:uid="{B9312C94-D379-46B9-8EA4-151B080CC515}"/>
    <cellStyle name="Currency 5 2 3 2 3 3" xfId="293" xr:uid="{92AD7972-336C-4212-A2A4-1DA678DDD804}"/>
    <cellStyle name="Currency 5 2 3 2 3 3 2" xfId="549" xr:uid="{2C127E40-76F4-4288-AD9C-1CF0C5D480C7}"/>
    <cellStyle name="Currency 5 2 3 2 3 3 2 2" xfId="1061" xr:uid="{F761BD49-F5A8-4903-9CA9-8911CFA99F49}"/>
    <cellStyle name="Currency 5 2 3 2 3 3 2 2 2" xfId="2093" xr:uid="{4CB4D9AD-9AF0-4B99-A131-170D080948C7}"/>
    <cellStyle name="Currency 5 2 3 2 3 3 2 2 2 2" xfId="4145" xr:uid="{0D3184F3-FCA4-4BA4-A034-0159524DA51C}"/>
    <cellStyle name="Currency 5 2 3 2 3 3 2 2 3" xfId="3119" xr:uid="{5C6B0DF5-C50F-4003-A036-C9F0C9FF9460}"/>
    <cellStyle name="Currency 5 2 3 2 3 3 2 3" xfId="1581" xr:uid="{2382AA6C-6D90-4993-BE40-CD0C49E217D0}"/>
    <cellStyle name="Currency 5 2 3 2 3 3 2 3 2" xfId="3633" xr:uid="{524526A9-BA27-4507-9E2D-B94780F20232}"/>
    <cellStyle name="Currency 5 2 3 2 3 3 2 4" xfId="2607" xr:uid="{CB488A65-A6D1-410A-89AC-1DFD82584613}"/>
    <cellStyle name="Currency 5 2 3 2 3 3 3" xfId="805" xr:uid="{7371993D-8E1F-4B69-87E7-B60F54F62B42}"/>
    <cellStyle name="Currency 5 2 3 2 3 3 3 2" xfId="1837" xr:uid="{4073C362-0251-4EC3-A876-73C87615A1CC}"/>
    <cellStyle name="Currency 5 2 3 2 3 3 3 2 2" xfId="3889" xr:uid="{8D7D1FD2-F383-4AE6-AE42-F2CDFACB9BD2}"/>
    <cellStyle name="Currency 5 2 3 2 3 3 3 3" xfId="2863" xr:uid="{194AD716-6536-4DDE-9C3D-EDB40351DB7A}"/>
    <cellStyle name="Currency 5 2 3 2 3 3 4" xfId="1325" xr:uid="{A4F10AAF-C569-41F0-B2A1-1104FEA79087}"/>
    <cellStyle name="Currency 5 2 3 2 3 3 4 2" xfId="3377" xr:uid="{EAD9F1C0-AA48-4D30-A7C7-70028721839E}"/>
    <cellStyle name="Currency 5 2 3 2 3 3 5" xfId="2351" xr:uid="{B375CE88-649D-40E2-AF65-579433375FE0}"/>
    <cellStyle name="Currency 5 2 3 2 3 4" xfId="421" xr:uid="{63614DED-28ED-43E4-94F1-0F7C106D2E85}"/>
    <cellStyle name="Currency 5 2 3 2 3 4 2" xfId="933" xr:uid="{6AED5538-B2CA-4D4E-ACC3-B0D77F4BB747}"/>
    <cellStyle name="Currency 5 2 3 2 3 4 2 2" xfId="1965" xr:uid="{8CF940F2-B1A8-4952-AC9A-68CB3707CB8F}"/>
    <cellStyle name="Currency 5 2 3 2 3 4 2 2 2" xfId="4017" xr:uid="{A268B14D-7B14-4D23-A96E-9FE89EF060C1}"/>
    <cellStyle name="Currency 5 2 3 2 3 4 2 3" xfId="2991" xr:uid="{ED44382B-D43A-40DA-B930-0CD978A48690}"/>
    <cellStyle name="Currency 5 2 3 2 3 4 3" xfId="1453" xr:uid="{32B8E11B-5204-4A4F-87F6-264A8D053EEA}"/>
    <cellStyle name="Currency 5 2 3 2 3 4 3 2" xfId="3505" xr:uid="{91E713F1-BEFE-4F8C-AD9F-71CAF19FDE2A}"/>
    <cellStyle name="Currency 5 2 3 2 3 4 4" xfId="2479" xr:uid="{79EACFC7-CAB3-4FA1-A2C2-941FCE0EB872}"/>
    <cellStyle name="Currency 5 2 3 2 3 5" xfId="677" xr:uid="{8853310D-D46A-446B-A694-B32C97AEAFA1}"/>
    <cellStyle name="Currency 5 2 3 2 3 5 2" xfId="1709" xr:uid="{A6CC5BAF-6E8C-41E2-B0F2-905F79E96D41}"/>
    <cellStyle name="Currency 5 2 3 2 3 5 2 2" xfId="3761" xr:uid="{4B01620C-85BC-48E3-8C63-392FB19D3C2B}"/>
    <cellStyle name="Currency 5 2 3 2 3 5 3" xfId="2735" xr:uid="{B5F49180-79C2-4074-91F7-7388A879BA8D}"/>
    <cellStyle name="Currency 5 2 3 2 3 6" xfId="1197" xr:uid="{1803ED5A-3BC9-4516-92A9-57BA53B0AC86}"/>
    <cellStyle name="Currency 5 2 3 2 3 6 2" xfId="3249" xr:uid="{F8D59641-F12B-4600-8771-C99FE7F1E4C0}"/>
    <cellStyle name="Currency 5 2 3 2 3 7" xfId="2223" xr:uid="{1C129367-4A1B-4E20-8F4A-6D86EE8A790A}"/>
    <cellStyle name="Currency 5 2 3 2 4" xfId="197" xr:uid="{D3AC9F10-D422-4FE8-9D74-223B83B1B7D5}"/>
    <cellStyle name="Currency 5 2 3 2 4 2" xfId="325" xr:uid="{5D326BA0-794A-48F0-A9A7-0BC5C94D4792}"/>
    <cellStyle name="Currency 5 2 3 2 4 2 2" xfId="581" xr:uid="{2CC0D1C1-88D4-4317-924A-8538979D4B44}"/>
    <cellStyle name="Currency 5 2 3 2 4 2 2 2" xfId="1093" xr:uid="{DD66DD80-05F3-40EF-8C10-91452E117C58}"/>
    <cellStyle name="Currency 5 2 3 2 4 2 2 2 2" xfId="2125" xr:uid="{17027696-2BFA-4919-9049-03E856555ECE}"/>
    <cellStyle name="Currency 5 2 3 2 4 2 2 2 2 2" xfId="4177" xr:uid="{C227C934-BCBB-441F-A74C-472E5AE55355}"/>
    <cellStyle name="Currency 5 2 3 2 4 2 2 2 3" xfId="3151" xr:uid="{956BFAE5-B10D-4A67-A5EA-67C1EC908EEF}"/>
    <cellStyle name="Currency 5 2 3 2 4 2 2 3" xfId="1613" xr:uid="{40D42F0B-B7C8-46F1-BC85-D3CF93B0F377}"/>
    <cellStyle name="Currency 5 2 3 2 4 2 2 3 2" xfId="3665" xr:uid="{4891544E-714B-43CA-BDE0-36FEDF1A0C1F}"/>
    <cellStyle name="Currency 5 2 3 2 4 2 2 4" xfId="2639" xr:uid="{FCEC1879-945E-444D-B415-BBC6B82CEAAF}"/>
    <cellStyle name="Currency 5 2 3 2 4 2 3" xfId="837" xr:uid="{7DAFDD4E-8CF2-4E6D-8899-85C32D95371F}"/>
    <cellStyle name="Currency 5 2 3 2 4 2 3 2" xfId="1869" xr:uid="{3084DD37-4F79-430A-BD95-451412A496CC}"/>
    <cellStyle name="Currency 5 2 3 2 4 2 3 2 2" xfId="3921" xr:uid="{863AEF89-C40B-485D-9D30-D5482F605ABC}"/>
    <cellStyle name="Currency 5 2 3 2 4 2 3 3" xfId="2895" xr:uid="{F4535ECA-A637-4826-89B1-4606ABE63D88}"/>
    <cellStyle name="Currency 5 2 3 2 4 2 4" xfId="1357" xr:uid="{E854D900-52A4-4345-8BC7-E6E3A95B4262}"/>
    <cellStyle name="Currency 5 2 3 2 4 2 4 2" xfId="3409" xr:uid="{05D0975B-C902-451E-A571-D0E187B30A41}"/>
    <cellStyle name="Currency 5 2 3 2 4 2 5" xfId="2383" xr:uid="{59CB60D6-6223-437D-8697-83C0704AF0E3}"/>
    <cellStyle name="Currency 5 2 3 2 4 3" xfId="453" xr:uid="{5A692AB0-22DE-4107-AADA-F58F9043EBAE}"/>
    <cellStyle name="Currency 5 2 3 2 4 3 2" xfId="965" xr:uid="{D27964CF-0FDB-411F-9308-F452DB72DC51}"/>
    <cellStyle name="Currency 5 2 3 2 4 3 2 2" xfId="1997" xr:uid="{7951C5C4-E4E0-4E14-B548-AABF114A9A94}"/>
    <cellStyle name="Currency 5 2 3 2 4 3 2 2 2" xfId="4049" xr:uid="{20C433FC-F7E6-42D0-AD08-5E935A6CA45F}"/>
    <cellStyle name="Currency 5 2 3 2 4 3 2 3" xfId="3023" xr:uid="{02E4816F-082E-4AA7-9A36-7463181FE56C}"/>
    <cellStyle name="Currency 5 2 3 2 4 3 3" xfId="1485" xr:uid="{059DACC4-A2BC-4FC1-9C86-84CDB65AE0D1}"/>
    <cellStyle name="Currency 5 2 3 2 4 3 3 2" xfId="3537" xr:uid="{47A88716-9BDA-4C4A-89D1-E5A8E467B050}"/>
    <cellStyle name="Currency 5 2 3 2 4 3 4" xfId="2511" xr:uid="{040C2DB2-FA48-4E13-90F0-D55D155B1AB4}"/>
    <cellStyle name="Currency 5 2 3 2 4 4" xfId="709" xr:uid="{6BA2BFC0-6261-4580-9851-878E167B07CA}"/>
    <cellStyle name="Currency 5 2 3 2 4 4 2" xfId="1741" xr:uid="{32A0BF29-0D2D-461F-BC37-F19B4BCB81EC}"/>
    <cellStyle name="Currency 5 2 3 2 4 4 2 2" xfId="3793" xr:uid="{E3727602-6149-4993-99A1-11C6256C4767}"/>
    <cellStyle name="Currency 5 2 3 2 4 4 3" xfId="2767" xr:uid="{3EA3F93C-DAFA-42FA-A826-6DDAEAE4228E}"/>
    <cellStyle name="Currency 5 2 3 2 4 5" xfId="1229" xr:uid="{AC95A8CB-C469-4FF3-9520-FEC4AB375377}"/>
    <cellStyle name="Currency 5 2 3 2 4 5 2" xfId="3281" xr:uid="{2E3CB829-33AF-4238-9DE7-5E76A3E55C22}"/>
    <cellStyle name="Currency 5 2 3 2 4 6" xfId="2255" xr:uid="{7074DDCF-93A9-47D5-8576-1440C7E1F903}"/>
    <cellStyle name="Currency 5 2 3 2 5" xfId="261" xr:uid="{4553226F-4A0F-4803-AB0A-9EA5EC6FE172}"/>
    <cellStyle name="Currency 5 2 3 2 5 2" xfId="517" xr:uid="{60E71C1B-D673-4B25-9444-F78A2D3B8DE2}"/>
    <cellStyle name="Currency 5 2 3 2 5 2 2" xfId="1029" xr:uid="{696DCFA8-D793-493F-B2B7-C6758620996F}"/>
    <cellStyle name="Currency 5 2 3 2 5 2 2 2" xfId="2061" xr:uid="{79B6D694-56EA-4422-A8E8-466DEDE25023}"/>
    <cellStyle name="Currency 5 2 3 2 5 2 2 2 2" xfId="4113" xr:uid="{A9611B14-9CE0-473D-903E-EF6733DB83A6}"/>
    <cellStyle name="Currency 5 2 3 2 5 2 2 3" xfId="3087" xr:uid="{C3DB9579-DF20-4706-ADF7-1A57F5983B25}"/>
    <cellStyle name="Currency 5 2 3 2 5 2 3" xfId="1549" xr:uid="{6E212F39-B341-42A7-B39E-FB805E2FCE2B}"/>
    <cellStyle name="Currency 5 2 3 2 5 2 3 2" xfId="3601" xr:uid="{8F3A4023-6C08-45B6-9F4E-4FF9B0BB8169}"/>
    <cellStyle name="Currency 5 2 3 2 5 2 4" xfId="2575" xr:uid="{FF39947F-D260-48BB-A590-5B8AB0A6B9BA}"/>
    <cellStyle name="Currency 5 2 3 2 5 3" xfId="773" xr:uid="{E07957FC-8B3C-4EFE-A9A5-5A0797954DB4}"/>
    <cellStyle name="Currency 5 2 3 2 5 3 2" xfId="1805" xr:uid="{A0B431D7-B52E-4F98-AB3E-011F39B213DC}"/>
    <cellStyle name="Currency 5 2 3 2 5 3 2 2" xfId="3857" xr:uid="{BCF021E2-C27B-4947-A7DE-E39E7F655B5C}"/>
    <cellStyle name="Currency 5 2 3 2 5 3 3" xfId="2831" xr:uid="{26C5C93B-D29D-4369-A1AF-4919C28D6BFA}"/>
    <cellStyle name="Currency 5 2 3 2 5 4" xfId="1293" xr:uid="{A03AEF22-77D9-4CF9-B9D6-515B1473E393}"/>
    <cellStyle name="Currency 5 2 3 2 5 4 2" xfId="3345" xr:uid="{EE484B2C-16A7-4E19-A1C5-F7E15EAF0127}"/>
    <cellStyle name="Currency 5 2 3 2 5 5" xfId="2319" xr:uid="{CE068B37-4537-4798-A2BE-BE29ACF76332}"/>
    <cellStyle name="Currency 5 2 3 2 6" xfId="389" xr:uid="{EA80C76A-A4D2-4C1B-98BF-CB168DD465D1}"/>
    <cellStyle name="Currency 5 2 3 2 6 2" xfId="901" xr:uid="{A817B86B-3E37-4A33-84E8-3A65306E4C80}"/>
    <cellStyle name="Currency 5 2 3 2 6 2 2" xfId="1933" xr:uid="{027951A0-CACF-4F20-B4D9-B5A59D23574C}"/>
    <cellStyle name="Currency 5 2 3 2 6 2 2 2" xfId="3985" xr:uid="{36373F95-BB5E-4319-BEC6-885696EEA309}"/>
    <cellStyle name="Currency 5 2 3 2 6 2 3" xfId="2959" xr:uid="{95D94F6F-5F27-4357-BD1F-8F482791CC7B}"/>
    <cellStyle name="Currency 5 2 3 2 6 3" xfId="1421" xr:uid="{C80ED0E7-388C-4744-A2FC-1BA431755752}"/>
    <cellStyle name="Currency 5 2 3 2 6 3 2" xfId="3473" xr:uid="{2107C32B-EA6F-4465-8566-75949BF96388}"/>
    <cellStyle name="Currency 5 2 3 2 6 4" xfId="2447" xr:uid="{042BEAE4-A82B-4672-87B4-084E357C5442}"/>
    <cellStyle name="Currency 5 2 3 2 7" xfId="645" xr:uid="{937FD4C8-C1EB-4E72-8506-76183AAE97F5}"/>
    <cellStyle name="Currency 5 2 3 2 7 2" xfId="1677" xr:uid="{1242DA97-2C4E-4183-A211-D31189AC36FC}"/>
    <cellStyle name="Currency 5 2 3 2 7 2 2" xfId="3729" xr:uid="{56449E17-BA8C-4935-BCE0-ECE8B0460D3A}"/>
    <cellStyle name="Currency 5 2 3 2 7 3" xfId="2703" xr:uid="{AEBA3BAE-3981-4D27-9A52-650B162E9DD0}"/>
    <cellStyle name="Currency 5 2 3 2 8" xfId="1165" xr:uid="{EA354265-4486-45FC-8786-243B44753D43}"/>
    <cellStyle name="Currency 5 2 3 2 8 2" xfId="3217" xr:uid="{7C795DF5-C54A-41A6-889B-A6A34C5BA5E5}"/>
    <cellStyle name="Currency 5 2 3 2 9" xfId="2191" xr:uid="{2AD19B6F-B1EC-47FB-9EAC-49FF972F3A41}"/>
    <cellStyle name="Currency 5 2 3 3" xfId="137" xr:uid="{4D226135-1786-4CB6-8A7D-28817A3A9CBE}"/>
    <cellStyle name="Currency 5 2 3 3 2" xfId="173" xr:uid="{DB50168D-811E-49E6-98CA-E69587041EAD}"/>
    <cellStyle name="Currency 5 2 3 3 2 2" xfId="237" xr:uid="{6A779C95-567C-49A4-BAAC-BF3A4EBC507A}"/>
    <cellStyle name="Currency 5 2 3 3 2 2 2" xfId="365" xr:uid="{A123E248-E4AD-4AB8-934A-85AC4198961B}"/>
    <cellStyle name="Currency 5 2 3 3 2 2 2 2" xfId="621" xr:uid="{ECE2F2B5-3209-487D-AD32-7EB307CA56AA}"/>
    <cellStyle name="Currency 5 2 3 3 2 2 2 2 2" xfId="1133" xr:uid="{9B6486B7-33FA-4082-BFF9-023F27BA10F8}"/>
    <cellStyle name="Currency 5 2 3 3 2 2 2 2 2 2" xfId="2165" xr:uid="{A28AB65C-A10D-4834-9412-759564C85A86}"/>
    <cellStyle name="Currency 5 2 3 3 2 2 2 2 2 2 2" xfId="4217" xr:uid="{5DA31246-9138-4D12-8921-512A98E1B6A3}"/>
    <cellStyle name="Currency 5 2 3 3 2 2 2 2 2 3" xfId="3191" xr:uid="{97E87EA2-A45D-430B-8CD0-3D4E12614452}"/>
    <cellStyle name="Currency 5 2 3 3 2 2 2 2 3" xfId="1653" xr:uid="{02BF695F-105C-4BE8-8E96-DC1DC27AEB4B}"/>
    <cellStyle name="Currency 5 2 3 3 2 2 2 2 3 2" xfId="3705" xr:uid="{AEFB32B9-F997-466A-B41A-FF55F4596BEA}"/>
    <cellStyle name="Currency 5 2 3 3 2 2 2 2 4" xfId="2679" xr:uid="{A7AD98CA-D248-4E10-8CFA-55ADB2586AD1}"/>
    <cellStyle name="Currency 5 2 3 3 2 2 2 3" xfId="877" xr:uid="{4C6F87AB-91B1-499D-AF03-97620384A5DF}"/>
    <cellStyle name="Currency 5 2 3 3 2 2 2 3 2" xfId="1909" xr:uid="{0A4EEFF7-4C08-4CB6-B918-0FEEF8CADEF9}"/>
    <cellStyle name="Currency 5 2 3 3 2 2 2 3 2 2" xfId="3961" xr:uid="{99984B73-CE50-43F4-8783-4043EAF6DC55}"/>
    <cellStyle name="Currency 5 2 3 3 2 2 2 3 3" xfId="2935" xr:uid="{797F7727-C039-4195-9D14-1310851A72A7}"/>
    <cellStyle name="Currency 5 2 3 3 2 2 2 4" xfId="1397" xr:uid="{39C527B0-2158-4DDE-BBF6-E606A3DFA314}"/>
    <cellStyle name="Currency 5 2 3 3 2 2 2 4 2" xfId="3449" xr:uid="{262F9170-7A5E-44FF-97F4-1B02A6BD352E}"/>
    <cellStyle name="Currency 5 2 3 3 2 2 2 5" xfId="2423" xr:uid="{4408FB90-3401-4C23-9ED0-74BF0F01C5F4}"/>
    <cellStyle name="Currency 5 2 3 3 2 2 3" xfId="493" xr:uid="{956EA53D-B468-4EF4-822A-592AE0218B27}"/>
    <cellStyle name="Currency 5 2 3 3 2 2 3 2" xfId="1005" xr:uid="{C857EAC9-CA71-4897-9D77-48F917C7C064}"/>
    <cellStyle name="Currency 5 2 3 3 2 2 3 2 2" xfId="2037" xr:uid="{92855AD7-8BF7-4E77-BF0C-4B4AE34A21DC}"/>
    <cellStyle name="Currency 5 2 3 3 2 2 3 2 2 2" xfId="4089" xr:uid="{5962112D-F07C-49C6-8D41-E46766BCBD38}"/>
    <cellStyle name="Currency 5 2 3 3 2 2 3 2 3" xfId="3063" xr:uid="{A5A26E32-2224-4DD0-A25C-A625AEC26502}"/>
    <cellStyle name="Currency 5 2 3 3 2 2 3 3" xfId="1525" xr:uid="{3ADDBC7C-F8F3-42A2-9078-88B3A999D073}"/>
    <cellStyle name="Currency 5 2 3 3 2 2 3 3 2" xfId="3577" xr:uid="{BE9BCB67-D17D-4F68-B5BD-59ED49186AD2}"/>
    <cellStyle name="Currency 5 2 3 3 2 2 3 4" xfId="2551" xr:uid="{561E21B6-5463-4780-91C0-FF6A0D4F6C72}"/>
    <cellStyle name="Currency 5 2 3 3 2 2 4" xfId="749" xr:uid="{E51A9151-DC93-4A74-8B61-0A4DD7ABC190}"/>
    <cellStyle name="Currency 5 2 3 3 2 2 4 2" xfId="1781" xr:uid="{2D6ED83E-DAAA-4D3C-A44B-58FF30558E2A}"/>
    <cellStyle name="Currency 5 2 3 3 2 2 4 2 2" xfId="3833" xr:uid="{B7588554-EC3C-4E51-B9FF-59DDAA181C17}"/>
    <cellStyle name="Currency 5 2 3 3 2 2 4 3" xfId="2807" xr:uid="{AE227E5D-40C4-471C-9F4E-C69CAF1A3945}"/>
    <cellStyle name="Currency 5 2 3 3 2 2 5" xfId="1269" xr:uid="{6265C5F1-910F-4DFE-9DF5-CF3681A2246D}"/>
    <cellStyle name="Currency 5 2 3 3 2 2 5 2" xfId="3321" xr:uid="{D4B8F89F-872E-4E61-B5B3-CE894ED744CC}"/>
    <cellStyle name="Currency 5 2 3 3 2 2 6" xfId="2295" xr:uid="{11CED1C3-627F-44E3-BC52-4638935AAB71}"/>
    <cellStyle name="Currency 5 2 3 3 2 3" xfId="301" xr:uid="{8511D8FC-7032-4AC7-ADBF-EC8A88C3FB97}"/>
    <cellStyle name="Currency 5 2 3 3 2 3 2" xfId="557" xr:uid="{EC0483FC-E0D4-4BE6-87A5-D9731E6E0913}"/>
    <cellStyle name="Currency 5 2 3 3 2 3 2 2" xfId="1069" xr:uid="{798F86E7-160A-4844-8373-5DCFE2A7622D}"/>
    <cellStyle name="Currency 5 2 3 3 2 3 2 2 2" xfId="2101" xr:uid="{EF5FC852-77D9-420D-B3F8-31FA4EEBC3D8}"/>
    <cellStyle name="Currency 5 2 3 3 2 3 2 2 2 2" xfId="4153" xr:uid="{D0D532AF-6209-4072-9A1F-71297CF96E08}"/>
    <cellStyle name="Currency 5 2 3 3 2 3 2 2 3" xfId="3127" xr:uid="{DE77E654-56DF-42C9-88F5-1C1C5595A12C}"/>
    <cellStyle name="Currency 5 2 3 3 2 3 2 3" xfId="1589" xr:uid="{53A04D41-8F7B-45C2-A44A-BD4C929B9677}"/>
    <cellStyle name="Currency 5 2 3 3 2 3 2 3 2" xfId="3641" xr:uid="{87D8F29C-4BCB-4986-A6A1-078AD46C8E36}"/>
    <cellStyle name="Currency 5 2 3 3 2 3 2 4" xfId="2615" xr:uid="{403AAA7A-4E81-4AA8-9616-F0BC4F168BF1}"/>
    <cellStyle name="Currency 5 2 3 3 2 3 3" xfId="813" xr:uid="{E9D9C740-A659-4B63-B4E1-E7ED4E9AD938}"/>
    <cellStyle name="Currency 5 2 3 3 2 3 3 2" xfId="1845" xr:uid="{5CDC78C8-AE63-4E88-A815-0B78533D75A5}"/>
    <cellStyle name="Currency 5 2 3 3 2 3 3 2 2" xfId="3897" xr:uid="{0966E871-1A3A-420F-97BE-ECFFC81CDDA8}"/>
    <cellStyle name="Currency 5 2 3 3 2 3 3 3" xfId="2871" xr:uid="{0570011E-0741-4CDA-9B58-291E67176781}"/>
    <cellStyle name="Currency 5 2 3 3 2 3 4" xfId="1333" xr:uid="{7E20F3AD-602E-4E52-B71B-E9A71CFACFDA}"/>
    <cellStyle name="Currency 5 2 3 3 2 3 4 2" xfId="3385" xr:uid="{16D4CC23-B16E-4F56-8F30-614A38D55A62}"/>
    <cellStyle name="Currency 5 2 3 3 2 3 5" xfId="2359" xr:uid="{2A51D418-D40C-483A-B583-A177F8C7C261}"/>
    <cellStyle name="Currency 5 2 3 3 2 4" xfId="429" xr:uid="{2BD6019E-6003-4CB9-A29C-56E319FAC4F8}"/>
    <cellStyle name="Currency 5 2 3 3 2 4 2" xfId="941" xr:uid="{3BD0D385-A355-4C63-8B5A-B3E37C73EEF6}"/>
    <cellStyle name="Currency 5 2 3 3 2 4 2 2" xfId="1973" xr:uid="{CD48820C-8C3B-42AC-9427-FFB0798ACEC2}"/>
    <cellStyle name="Currency 5 2 3 3 2 4 2 2 2" xfId="4025" xr:uid="{04CAF409-91A6-4EC4-B35B-A24036083726}"/>
    <cellStyle name="Currency 5 2 3 3 2 4 2 3" xfId="2999" xr:uid="{EB327C33-0D1C-4D32-A4A8-7F1301A7696F}"/>
    <cellStyle name="Currency 5 2 3 3 2 4 3" xfId="1461" xr:uid="{67589505-F817-453A-9B80-4400DAD5A1CC}"/>
    <cellStyle name="Currency 5 2 3 3 2 4 3 2" xfId="3513" xr:uid="{065024B1-1CB8-4199-9094-B739BA433714}"/>
    <cellStyle name="Currency 5 2 3 3 2 4 4" xfId="2487" xr:uid="{E24C2FC9-4D43-45F3-BBF1-69C3353B3B8F}"/>
    <cellStyle name="Currency 5 2 3 3 2 5" xfId="685" xr:uid="{57A7FC4B-8FA6-4C58-8C12-0E313EAEB8B3}"/>
    <cellStyle name="Currency 5 2 3 3 2 5 2" xfId="1717" xr:uid="{FE583F1D-B360-47F0-BD1A-5B56366B636F}"/>
    <cellStyle name="Currency 5 2 3 3 2 5 2 2" xfId="3769" xr:uid="{60010B50-5670-47A7-9D06-C94F598BD97B}"/>
    <cellStyle name="Currency 5 2 3 3 2 5 3" xfId="2743" xr:uid="{6521775C-E217-4E46-B53D-7D48DE995A24}"/>
    <cellStyle name="Currency 5 2 3 3 2 6" xfId="1205" xr:uid="{F11533CA-06CC-4A66-85EF-134A142D2334}"/>
    <cellStyle name="Currency 5 2 3 3 2 6 2" xfId="3257" xr:uid="{D5895FA9-57A7-4118-A60C-988537C2F736}"/>
    <cellStyle name="Currency 5 2 3 3 2 7" xfId="2231" xr:uid="{538DE264-F6C2-4375-8E3F-8A741B10BC56}"/>
    <cellStyle name="Currency 5 2 3 3 3" xfId="205" xr:uid="{21BB585D-9A5B-4121-8C13-B562F3362183}"/>
    <cellStyle name="Currency 5 2 3 3 3 2" xfId="333" xr:uid="{45FB4A93-65EE-4CA1-A297-52BD5273CD34}"/>
    <cellStyle name="Currency 5 2 3 3 3 2 2" xfId="589" xr:uid="{D897E504-5AD0-45C9-AD15-40CFE4177EFC}"/>
    <cellStyle name="Currency 5 2 3 3 3 2 2 2" xfId="1101" xr:uid="{4A6C1B15-2E43-43BF-BC85-49562165571C}"/>
    <cellStyle name="Currency 5 2 3 3 3 2 2 2 2" xfId="2133" xr:uid="{57ABD040-9A13-4ECD-9F7B-640985009C00}"/>
    <cellStyle name="Currency 5 2 3 3 3 2 2 2 2 2" xfId="4185" xr:uid="{03D32324-B1D6-4F99-8289-1EBE15327550}"/>
    <cellStyle name="Currency 5 2 3 3 3 2 2 2 3" xfId="3159" xr:uid="{A8FE00FB-8A21-4ACF-9457-98F57CF74C20}"/>
    <cellStyle name="Currency 5 2 3 3 3 2 2 3" xfId="1621" xr:uid="{03CEAD95-6B67-4714-943C-58B7C8F580B1}"/>
    <cellStyle name="Currency 5 2 3 3 3 2 2 3 2" xfId="3673" xr:uid="{0C422E76-0D84-4EE6-B951-F31BA4ED4F6C}"/>
    <cellStyle name="Currency 5 2 3 3 3 2 2 4" xfId="2647" xr:uid="{81E8C874-9107-4D00-801C-D0058FB5A53A}"/>
    <cellStyle name="Currency 5 2 3 3 3 2 3" xfId="845" xr:uid="{7EE3F90A-453D-46F9-805B-D7451F5E7DCC}"/>
    <cellStyle name="Currency 5 2 3 3 3 2 3 2" xfId="1877" xr:uid="{79EF57ED-6F00-4C17-852D-7DE7536493D8}"/>
    <cellStyle name="Currency 5 2 3 3 3 2 3 2 2" xfId="3929" xr:uid="{A68BD391-3613-408F-88B4-6D2CFFB1CD83}"/>
    <cellStyle name="Currency 5 2 3 3 3 2 3 3" xfId="2903" xr:uid="{0889E12A-E79E-4E5E-BA62-0604F1C82301}"/>
    <cellStyle name="Currency 5 2 3 3 3 2 4" xfId="1365" xr:uid="{3101E90A-E777-49B4-9095-543342ED2118}"/>
    <cellStyle name="Currency 5 2 3 3 3 2 4 2" xfId="3417" xr:uid="{448BB5CB-913E-4FF2-8CE0-797DD136615B}"/>
    <cellStyle name="Currency 5 2 3 3 3 2 5" xfId="2391" xr:uid="{86CF3229-FC2A-4F51-A447-194706B52132}"/>
    <cellStyle name="Currency 5 2 3 3 3 3" xfId="461" xr:uid="{10A1502C-B942-4F55-8CE7-A96B689BC18C}"/>
    <cellStyle name="Currency 5 2 3 3 3 3 2" xfId="973" xr:uid="{7A5E7CC3-C385-4196-8C9D-4082A1A72102}"/>
    <cellStyle name="Currency 5 2 3 3 3 3 2 2" xfId="2005" xr:uid="{32F65426-40BA-4D83-A697-BA3E92A1FECD}"/>
    <cellStyle name="Currency 5 2 3 3 3 3 2 2 2" xfId="4057" xr:uid="{9BB5BD2A-C91E-442E-9E40-C19023EDD130}"/>
    <cellStyle name="Currency 5 2 3 3 3 3 2 3" xfId="3031" xr:uid="{A061A958-1E46-4D13-9C75-0C4C070EF47F}"/>
    <cellStyle name="Currency 5 2 3 3 3 3 3" xfId="1493" xr:uid="{0E8CE55A-63C1-4A21-AFC5-040148780BF4}"/>
    <cellStyle name="Currency 5 2 3 3 3 3 3 2" xfId="3545" xr:uid="{C6E30B9F-F325-45EB-B22D-AD6F7604E89A}"/>
    <cellStyle name="Currency 5 2 3 3 3 3 4" xfId="2519" xr:uid="{02D863A2-B6F5-4CF3-ABAC-3C5E2D514298}"/>
    <cellStyle name="Currency 5 2 3 3 3 4" xfId="717" xr:uid="{707DFD04-AC28-4658-986C-DC8BC9B96F4C}"/>
    <cellStyle name="Currency 5 2 3 3 3 4 2" xfId="1749" xr:uid="{EB7CBD18-2496-4716-A17B-F1D3618E6AA0}"/>
    <cellStyle name="Currency 5 2 3 3 3 4 2 2" xfId="3801" xr:uid="{0F062310-F2CF-4801-A3E2-195505371CED}"/>
    <cellStyle name="Currency 5 2 3 3 3 4 3" xfId="2775" xr:uid="{B0DD1E55-9BE6-4005-A82D-F925459D552B}"/>
    <cellStyle name="Currency 5 2 3 3 3 5" xfId="1237" xr:uid="{4F68E106-EFEC-47FE-B63B-09CE69B88DBD}"/>
    <cellStyle name="Currency 5 2 3 3 3 5 2" xfId="3289" xr:uid="{DA5AD187-77A3-49DC-A912-23A7D8D6F77A}"/>
    <cellStyle name="Currency 5 2 3 3 3 6" xfId="2263" xr:uid="{93056705-2609-46D2-9E21-2C80FE8601E3}"/>
    <cellStyle name="Currency 5 2 3 3 4" xfId="269" xr:uid="{B100B4B4-C0D1-4C72-800E-8C272B36CECF}"/>
    <cellStyle name="Currency 5 2 3 3 4 2" xfId="525" xr:uid="{E706CFA0-EEAF-4684-8EB0-D368F7D90552}"/>
    <cellStyle name="Currency 5 2 3 3 4 2 2" xfId="1037" xr:uid="{662FCA19-76BB-4BBE-B517-4E2191359517}"/>
    <cellStyle name="Currency 5 2 3 3 4 2 2 2" xfId="2069" xr:uid="{2701EBC0-B5A0-4D54-9600-D465DC2B3C1D}"/>
    <cellStyle name="Currency 5 2 3 3 4 2 2 2 2" xfId="4121" xr:uid="{0061F3FA-532E-4716-BD57-E01C4FFD9DA6}"/>
    <cellStyle name="Currency 5 2 3 3 4 2 2 3" xfId="3095" xr:uid="{AD1E8063-E925-4C87-BEBE-3E6E28AE90F8}"/>
    <cellStyle name="Currency 5 2 3 3 4 2 3" xfId="1557" xr:uid="{8CF4BE5C-945D-49D4-9E15-6425516BE193}"/>
    <cellStyle name="Currency 5 2 3 3 4 2 3 2" xfId="3609" xr:uid="{6967793E-E1EC-4C33-9DFA-DB5B456595BB}"/>
    <cellStyle name="Currency 5 2 3 3 4 2 4" xfId="2583" xr:uid="{76E4ED4D-DC00-49F9-8463-BA383F9920C8}"/>
    <cellStyle name="Currency 5 2 3 3 4 3" xfId="781" xr:uid="{4E771475-8926-4265-9BC5-5C3B89023F2A}"/>
    <cellStyle name="Currency 5 2 3 3 4 3 2" xfId="1813" xr:uid="{87C77047-098C-4C1A-825A-91D7BD070606}"/>
    <cellStyle name="Currency 5 2 3 3 4 3 2 2" xfId="3865" xr:uid="{D48B9939-4B81-475D-919E-97BBAD93795E}"/>
    <cellStyle name="Currency 5 2 3 3 4 3 3" xfId="2839" xr:uid="{12530646-47E6-4221-918B-3CAFECF72401}"/>
    <cellStyle name="Currency 5 2 3 3 4 4" xfId="1301" xr:uid="{1AC29213-CE8E-4BCB-BDF2-3FA6517E3762}"/>
    <cellStyle name="Currency 5 2 3 3 4 4 2" xfId="3353" xr:uid="{C017C86C-ED01-405E-BA37-6D7E239A9A47}"/>
    <cellStyle name="Currency 5 2 3 3 4 5" xfId="2327" xr:uid="{E9DD737E-D799-40DD-9389-A79C542148DC}"/>
    <cellStyle name="Currency 5 2 3 3 5" xfId="397" xr:uid="{C4FD85D4-7949-44BC-AFCE-0C246C102C9F}"/>
    <cellStyle name="Currency 5 2 3 3 5 2" xfId="909" xr:uid="{7D0A7397-CDF8-474C-A447-0CF014492825}"/>
    <cellStyle name="Currency 5 2 3 3 5 2 2" xfId="1941" xr:uid="{7ADA72D1-21E3-4B27-ACB6-F22CE7823731}"/>
    <cellStyle name="Currency 5 2 3 3 5 2 2 2" xfId="3993" xr:uid="{569DF026-AA4B-43EF-9A01-5155EE494CBD}"/>
    <cellStyle name="Currency 5 2 3 3 5 2 3" xfId="2967" xr:uid="{A99E93FA-A6ED-4323-ACCB-81C2225F5CA4}"/>
    <cellStyle name="Currency 5 2 3 3 5 3" xfId="1429" xr:uid="{C79142DE-DCE4-48D7-AC52-3A449C46DFC7}"/>
    <cellStyle name="Currency 5 2 3 3 5 3 2" xfId="3481" xr:uid="{2EA80BFA-0E0F-4D8F-8AEE-407331B125F8}"/>
    <cellStyle name="Currency 5 2 3 3 5 4" xfId="2455" xr:uid="{09ECEED3-3092-413A-BC7F-150696AA5878}"/>
    <cellStyle name="Currency 5 2 3 3 6" xfId="653" xr:uid="{8DCC6C0B-B132-4D15-8419-BFF2BD32A5E2}"/>
    <cellStyle name="Currency 5 2 3 3 6 2" xfId="1685" xr:uid="{21E484D2-092E-4592-BF6F-E5A41C22603A}"/>
    <cellStyle name="Currency 5 2 3 3 6 2 2" xfId="3737" xr:uid="{2E437EDF-01BA-45CF-9672-B0DD77A69F68}"/>
    <cellStyle name="Currency 5 2 3 3 6 3" xfId="2711" xr:uid="{933B454B-C2E7-4ECD-B34C-8E9683FACEAA}"/>
    <cellStyle name="Currency 5 2 3 3 7" xfId="1173" xr:uid="{C27F8674-1016-4809-9C3B-D9ED57CA55D0}"/>
    <cellStyle name="Currency 5 2 3 3 7 2" xfId="3225" xr:uid="{CA9458D0-30B2-4A27-96F0-34A727A0EDBE}"/>
    <cellStyle name="Currency 5 2 3 3 8" xfId="2199" xr:uid="{9D646370-0E82-43A3-B739-6D2A67A11FB8}"/>
    <cellStyle name="Currency 5 2 3 4" xfId="157" xr:uid="{44F12282-3777-4439-8C84-50839ADCA2C2}"/>
    <cellStyle name="Currency 5 2 3 4 2" xfId="221" xr:uid="{DD028CA5-1710-486C-8555-036BFE981C61}"/>
    <cellStyle name="Currency 5 2 3 4 2 2" xfId="349" xr:uid="{5AAA3E3F-8740-426B-ADFE-56FAE01D1C61}"/>
    <cellStyle name="Currency 5 2 3 4 2 2 2" xfId="605" xr:uid="{7C775C5C-8B92-4474-A757-4698269FBFFF}"/>
    <cellStyle name="Currency 5 2 3 4 2 2 2 2" xfId="1117" xr:uid="{FE5F8C79-DE22-442E-9EB1-F95887BF8DAA}"/>
    <cellStyle name="Currency 5 2 3 4 2 2 2 2 2" xfId="2149" xr:uid="{B5FBAB9C-9404-4DEB-9B9B-D59BE1299CB8}"/>
    <cellStyle name="Currency 5 2 3 4 2 2 2 2 2 2" xfId="4201" xr:uid="{F371882C-9BB5-409B-BB9B-DAD57D800509}"/>
    <cellStyle name="Currency 5 2 3 4 2 2 2 2 3" xfId="3175" xr:uid="{08E5C19D-07AB-4E36-A1C9-546DC327BC5F}"/>
    <cellStyle name="Currency 5 2 3 4 2 2 2 3" xfId="1637" xr:uid="{6391D010-B5DD-475A-9DAA-4CCD1CDEB153}"/>
    <cellStyle name="Currency 5 2 3 4 2 2 2 3 2" xfId="3689" xr:uid="{60F44C8E-4374-42CD-A3DE-03085BE532B1}"/>
    <cellStyle name="Currency 5 2 3 4 2 2 2 4" xfId="2663" xr:uid="{8CCB2401-A2C9-4B7E-9037-117619803662}"/>
    <cellStyle name="Currency 5 2 3 4 2 2 3" xfId="861" xr:uid="{0E3D9BF1-73E9-4F45-B367-398F7E9228B3}"/>
    <cellStyle name="Currency 5 2 3 4 2 2 3 2" xfId="1893" xr:uid="{C8C5D6B2-1103-47F7-BFEF-2F9BAD3CBB30}"/>
    <cellStyle name="Currency 5 2 3 4 2 2 3 2 2" xfId="3945" xr:uid="{DB8A3DCF-297A-4120-98D1-EF34DAE719F5}"/>
    <cellStyle name="Currency 5 2 3 4 2 2 3 3" xfId="2919" xr:uid="{930A5A31-F1DF-4B62-98A8-A62D70A3195A}"/>
    <cellStyle name="Currency 5 2 3 4 2 2 4" xfId="1381" xr:uid="{A84C1AF5-D9F6-482D-A9F4-A7D90D548B0B}"/>
    <cellStyle name="Currency 5 2 3 4 2 2 4 2" xfId="3433" xr:uid="{FCD5FD33-A00B-4EF7-BD2D-D52622AC8CFA}"/>
    <cellStyle name="Currency 5 2 3 4 2 2 5" xfId="2407" xr:uid="{E1F9DE2B-DA3E-461C-8BF1-640AFD11A697}"/>
    <cellStyle name="Currency 5 2 3 4 2 3" xfId="477" xr:uid="{14DD29FB-EF20-46C5-AF7E-D715E0F77362}"/>
    <cellStyle name="Currency 5 2 3 4 2 3 2" xfId="989" xr:uid="{3670C224-05E1-46FA-92A4-35C8D1C690F8}"/>
    <cellStyle name="Currency 5 2 3 4 2 3 2 2" xfId="2021" xr:uid="{D1DA1FEB-A67A-4814-AB7D-980C9650511B}"/>
    <cellStyle name="Currency 5 2 3 4 2 3 2 2 2" xfId="4073" xr:uid="{3C05F12A-393D-45B3-B6F8-9198A2E11764}"/>
    <cellStyle name="Currency 5 2 3 4 2 3 2 3" xfId="3047" xr:uid="{59E999B0-15FD-4B63-A889-5244D571DD98}"/>
    <cellStyle name="Currency 5 2 3 4 2 3 3" xfId="1509" xr:uid="{899F881C-59A1-4854-9CFA-0F981B3A5DFA}"/>
    <cellStyle name="Currency 5 2 3 4 2 3 3 2" xfId="3561" xr:uid="{8B0DB1B1-C807-4B24-AC7B-C42676DACE14}"/>
    <cellStyle name="Currency 5 2 3 4 2 3 4" xfId="2535" xr:uid="{F5D79A19-1856-4BC0-A716-CC9C5E952845}"/>
    <cellStyle name="Currency 5 2 3 4 2 4" xfId="733" xr:uid="{E3786FE6-45F5-4569-AD76-5B2D11C0E35E}"/>
    <cellStyle name="Currency 5 2 3 4 2 4 2" xfId="1765" xr:uid="{41E1CFB3-0CF2-45AF-BEF0-0A87B28A1FBF}"/>
    <cellStyle name="Currency 5 2 3 4 2 4 2 2" xfId="3817" xr:uid="{C59493DE-0C1A-4D48-9BF7-DEEABD0655BA}"/>
    <cellStyle name="Currency 5 2 3 4 2 4 3" xfId="2791" xr:uid="{1A573201-8386-4D3F-90C7-DC2F107EF981}"/>
    <cellStyle name="Currency 5 2 3 4 2 5" xfId="1253" xr:uid="{29BB6BB9-B3A8-4FCA-A457-5B827623819C}"/>
    <cellStyle name="Currency 5 2 3 4 2 5 2" xfId="3305" xr:uid="{D03CEA1B-174C-45FE-B883-A14F6F78E606}"/>
    <cellStyle name="Currency 5 2 3 4 2 6" xfId="2279" xr:uid="{AF8FE0F5-D394-4D0F-8390-E69E43FCD42F}"/>
    <cellStyle name="Currency 5 2 3 4 3" xfId="285" xr:uid="{0DABFCD2-235B-4759-B0EE-9214BABA61C6}"/>
    <cellStyle name="Currency 5 2 3 4 3 2" xfId="541" xr:uid="{2F81F4EA-6FB4-4A71-90E2-F3D9FC4A2593}"/>
    <cellStyle name="Currency 5 2 3 4 3 2 2" xfId="1053" xr:uid="{7ED0737D-A7A9-4476-9AA5-0A65A4E0873D}"/>
    <cellStyle name="Currency 5 2 3 4 3 2 2 2" xfId="2085" xr:uid="{364E03CB-6000-404E-BCE5-F3CB35953204}"/>
    <cellStyle name="Currency 5 2 3 4 3 2 2 2 2" xfId="4137" xr:uid="{DFA0F368-CC0F-4EFE-A3C7-F297E5C15E07}"/>
    <cellStyle name="Currency 5 2 3 4 3 2 2 3" xfId="3111" xr:uid="{1162B7E0-A473-4311-9C23-245E091D0CF7}"/>
    <cellStyle name="Currency 5 2 3 4 3 2 3" xfId="1573" xr:uid="{2B46F6AF-D408-49AE-86E7-C14A7D0AE82F}"/>
    <cellStyle name="Currency 5 2 3 4 3 2 3 2" xfId="3625" xr:uid="{D6CF75B7-0574-4AA5-8DEC-497C13CCA6BF}"/>
    <cellStyle name="Currency 5 2 3 4 3 2 4" xfId="2599" xr:uid="{F828B73E-5A5A-4E3E-80B9-0A8732F24177}"/>
    <cellStyle name="Currency 5 2 3 4 3 3" xfId="797" xr:uid="{4936FE0C-215A-4A42-AC9F-44FD4C010058}"/>
    <cellStyle name="Currency 5 2 3 4 3 3 2" xfId="1829" xr:uid="{87AB8C1D-32C9-4130-8C0C-40BE003B1F25}"/>
    <cellStyle name="Currency 5 2 3 4 3 3 2 2" xfId="3881" xr:uid="{9A3BB891-A553-4329-B2B3-ADDEF91AB936}"/>
    <cellStyle name="Currency 5 2 3 4 3 3 3" xfId="2855" xr:uid="{7BAEF30F-1F8A-4A48-A77B-496C2DBCEE47}"/>
    <cellStyle name="Currency 5 2 3 4 3 4" xfId="1317" xr:uid="{DB12268A-B147-478B-A6F4-4FE6B3E7C1A0}"/>
    <cellStyle name="Currency 5 2 3 4 3 4 2" xfId="3369" xr:uid="{8B36A0A9-307C-4D30-A132-642CCF23103D}"/>
    <cellStyle name="Currency 5 2 3 4 3 5" xfId="2343" xr:uid="{0D74D28F-FE37-40D0-BA15-CF3F047DA36B}"/>
    <cellStyle name="Currency 5 2 3 4 4" xfId="413" xr:uid="{13F248FF-AACF-44D4-A1CD-272F1E89CECA}"/>
    <cellStyle name="Currency 5 2 3 4 4 2" xfId="925" xr:uid="{FAD570F6-8DC6-433A-879B-D58493BBA4AB}"/>
    <cellStyle name="Currency 5 2 3 4 4 2 2" xfId="1957" xr:uid="{F1E0D021-F64E-4FFB-A949-A423814662CC}"/>
    <cellStyle name="Currency 5 2 3 4 4 2 2 2" xfId="4009" xr:uid="{B1038594-836E-4103-B0BF-A29B58893EB6}"/>
    <cellStyle name="Currency 5 2 3 4 4 2 3" xfId="2983" xr:uid="{CAC338E6-ACCC-49C4-95B5-FD49082EEF26}"/>
    <cellStyle name="Currency 5 2 3 4 4 3" xfId="1445" xr:uid="{33E7D198-D478-4233-8C92-D32778A539AA}"/>
    <cellStyle name="Currency 5 2 3 4 4 3 2" xfId="3497" xr:uid="{4B6CC8F0-7577-4850-9446-ECC6590A5FDD}"/>
    <cellStyle name="Currency 5 2 3 4 4 4" xfId="2471" xr:uid="{DA34632A-CF2C-4125-A717-4682CC41717C}"/>
    <cellStyle name="Currency 5 2 3 4 5" xfId="669" xr:uid="{96BD6000-E5C7-42B0-9CAC-AFC7134336B7}"/>
    <cellStyle name="Currency 5 2 3 4 5 2" xfId="1701" xr:uid="{5285C8D8-7367-4672-B859-861A1D670E73}"/>
    <cellStyle name="Currency 5 2 3 4 5 2 2" xfId="3753" xr:uid="{CE39CAD0-6A7D-4F06-B92C-77AE1D20E813}"/>
    <cellStyle name="Currency 5 2 3 4 5 3" xfId="2727" xr:uid="{67AF1462-5F0E-4425-B29E-B536A709DEF4}"/>
    <cellStyle name="Currency 5 2 3 4 6" xfId="1189" xr:uid="{6B70C072-4908-4D1E-B73C-1302D43CEB4B}"/>
    <cellStyle name="Currency 5 2 3 4 6 2" xfId="3241" xr:uid="{C1BE5B7F-D689-42A0-9690-9EF72E9B4856}"/>
    <cellStyle name="Currency 5 2 3 4 7" xfId="2215" xr:uid="{D79DC201-6BF7-430C-9DC9-18669E20D0F7}"/>
    <cellStyle name="Currency 5 2 3 5" xfId="189" xr:uid="{381ABB83-7B99-49C6-91FC-384DA5D308D7}"/>
    <cellStyle name="Currency 5 2 3 5 2" xfId="317" xr:uid="{3F7727D1-EA4D-45B1-BBE2-DA730334115A}"/>
    <cellStyle name="Currency 5 2 3 5 2 2" xfId="573" xr:uid="{D8936E6F-9965-4DBE-AA48-0E9C7E193817}"/>
    <cellStyle name="Currency 5 2 3 5 2 2 2" xfId="1085" xr:uid="{BBE9EB95-E5A8-4034-8F05-4E242D464CB7}"/>
    <cellStyle name="Currency 5 2 3 5 2 2 2 2" xfId="2117" xr:uid="{8A5366AE-2D61-4513-AD1E-5575E5A24DC9}"/>
    <cellStyle name="Currency 5 2 3 5 2 2 2 2 2" xfId="4169" xr:uid="{2860371F-5FDF-4F46-B70E-A0C922494963}"/>
    <cellStyle name="Currency 5 2 3 5 2 2 2 3" xfId="3143" xr:uid="{5B021233-0347-40F3-BF93-D909CDE4963A}"/>
    <cellStyle name="Currency 5 2 3 5 2 2 3" xfId="1605" xr:uid="{C278A2C3-5965-4413-A23E-F44A52C22DC7}"/>
    <cellStyle name="Currency 5 2 3 5 2 2 3 2" xfId="3657" xr:uid="{00DDB1C4-E6FF-475E-9FB9-37BEFE98105C}"/>
    <cellStyle name="Currency 5 2 3 5 2 2 4" xfId="2631" xr:uid="{FC01567C-EACD-45E8-9E88-6FD7ADED242E}"/>
    <cellStyle name="Currency 5 2 3 5 2 3" xfId="829" xr:uid="{571DE727-ED32-493B-B34A-C327FE50ACC4}"/>
    <cellStyle name="Currency 5 2 3 5 2 3 2" xfId="1861" xr:uid="{84D95BD7-7008-46A3-8CBD-CAB03B953121}"/>
    <cellStyle name="Currency 5 2 3 5 2 3 2 2" xfId="3913" xr:uid="{D1E31A25-0D9E-4E74-BB1A-3BF0F6422ADA}"/>
    <cellStyle name="Currency 5 2 3 5 2 3 3" xfId="2887" xr:uid="{D3110CFC-5D2C-4CF1-84D9-BB5FFE8D7B84}"/>
    <cellStyle name="Currency 5 2 3 5 2 4" xfId="1349" xr:uid="{6346BAC7-42F7-47EE-871E-6A402F65EB0C}"/>
    <cellStyle name="Currency 5 2 3 5 2 4 2" xfId="3401" xr:uid="{DFE4F7BB-9265-4ED5-943D-A9524364B3EE}"/>
    <cellStyle name="Currency 5 2 3 5 2 5" xfId="2375" xr:uid="{41F00C43-B287-43D2-BEFD-32509D657E5F}"/>
    <cellStyle name="Currency 5 2 3 5 3" xfId="445" xr:uid="{31D336A7-040F-4BE1-97DC-CACDB1EF331F}"/>
    <cellStyle name="Currency 5 2 3 5 3 2" xfId="957" xr:uid="{2ABE5D73-FF91-46A5-8ABF-F31891172033}"/>
    <cellStyle name="Currency 5 2 3 5 3 2 2" xfId="1989" xr:uid="{A8826CFE-A963-42E5-AB40-2FE82F2EE60D}"/>
    <cellStyle name="Currency 5 2 3 5 3 2 2 2" xfId="4041" xr:uid="{9F43191B-2981-4CC8-A973-8791C5FED2FF}"/>
    <cellStyle name="Currency 5 2 3 5 3 2 3" xfId="3015" xr:uid="{20D88FEE-0817-4F2D-9452-0E939FC470B1}"/>
    <cellStyle name="Currency 5 2 3 5 3 3" xfId="1477" xr:uid="{EC696EFB-8083-4421-84BD-2ACCA0737E16}"/>
    <cellStyle name="Currency 5 2 3 5 3 3 2" xfId="3529" xr:uid="{421DEFA9-38F8-4687-8410-956144B66C01}"/>
    <cellStyle name="Currency 5 2 3 5 3 4" xfId="2503" xr:uid="{F850982B-3916-4537-992E-82C934933760}"/>
    <cellStyle name="Currency 5 2 3 5 4" xfId="701" xr:uid="{7784B40F-57E8-4A71-B2B9-5BF38352441F}"/>
    <cellStyle name="Currency 5 2 3 5 4 2" xfId="1733" xr:uid="{383AD068-17B0-4294-92BB-48426AD465E7}"/>
    <cellStyle name="Currency 5 2 3 5 4 2 2" xfId="3785" xr:uid="{0E89A371-B8B5-48D9-A380-AC3D09BDF6A6}"/>
    <cellStyle name="Currency 5 2 3 5 4 3" xfId="2759" xr:uid="{D80DF310-C4ED-4928-898D-1DD8A59D31DB}"/>
    <cellStyle name="Currency 5 2 3 5 5" xfId="1221" xr:uid="{E3EBB154-AB17-4B68-B16C-4E43A34E5C08}"/>
    <cellStyle name="Currency 5 2 3 5 5 2" xfId="3273" xr:uid="{9352F19D-84E0-4E09-A8DF-E6F4FCF4F1D2}"/>
    <cellStyle name="Currency 5 2 3 5 6" xfId="2247" xr:uid="{8B76401D-0304-40F8-93AB-96F355B9A40B}"/>
    <cellStyle name="Currency 5 2 3 6" xfId="253" xr:uid="{61BAC821-7913-4AD0-A961-347A4A7A7723}"/>
    <cellStyle name="Currency 5 2 3 6 2" xfId="509" xr:uid="{B07F0F2F-21A8-4AC8-8C3A-E26C67EE502E}"/>
    <cellStyle name="Currency 5 2 3 6 2 2" xfId="1021" xr:uid="{0FE86364-5E39-4B68-BDC6-4E41549F410C}"/>
    <cellStyle name="Currency 5 2 3 6 2 2 2" xfId="2053" xr:uid="{8B2BD0A6-1E1E-4B55-8991-7F25C14143CD}"/>
    <cellStyle name="Currency 5 2 3 6 2 2 2 2" xfId="4105" xr:uid="{D8D315E9-825B-4BB1-B090-E7D9A47E87C6}"/>
    <cellStyle name="Currency 5 2 3 6 2 2 3" xfId="3079" xr:uid="{C9E2656C-10C1-4DA6-A84F-66DB1FBDF5C1}"/>
    <cellStyle name="Currency 5 2 3 6 2 3" xfId="1541" xr:uid="{F06FEE5B-699D-4852-ADB2-87F0C07D8F2B}"/>
    <cellStyle name="Currency 5 2 3 6 2 3 2" xfId="3593" xr:uid="{775B6C3E-DB3B-48A8-BE0F-3F76FFD7ADC4}"/>
    <cellStyle name="Currency 5 2 3 6 2 4" xfId="2567" xr:uid="{B418B526-923A-426D-A743-38655AD2A4A3}"/>
    <cellStyle name="Currency 5 2 3 6 3" xfId="765" xr:uid="{69062089-CCB8-4ED8-B5F7-57795DE89A97}"/>
    <cellStyle name="Currency 5 2 3 6 3 2" xfId="1797" xr:uid="{438A3FD9-4C68-467E-AB20-3B132C87CB78}"/>
    <cellStyle name="Currency 5 2 3 6 3 2 2" xfId="3849" xr:uid="{7E81DE81-DA7D-4B76-97C1-533A076A483B}"/>
    <cellStyle name="Currency 5 2 3 6 3 3" xfId="2823" xr:uid="{2EBA439D-778E-4291-A1D9-549D59B429EC}"/>
    <cellStyle name="Currency 5 2 3 6 4" xfId="1285" xr:uid="{4FFDD407-7E0E-4D75-AEAC-DD74954EAC4C}"/>
    <cellStyle name="Currency 5 2 3 6 4 2" xfId="3337" xr:uid="{DB3E4F54-9557-4C28-80B8-0FF5D841DCEF}"/>
    <cellStyle name="Currency 5 2 3 6 5" xfId="2311" xr:uid="{E4892389-7E5D-4F2F-9C05-A847B4936F7A}"/>
    <cellStyle name="Currency 5 2 3 7" xfId="381" xr:uid="{A595F370-9092-44E9-BB73-BD73CACF4A97}"/>
    <cellStyle name="Currency 5 2 3 7 2" xfId="893" xr:uid="{F2697DCD-0442-47F9-A3E9-6B03939AA97D}"/>
    <cellStyle name="Currency 5 2 3 7 2 2" xfId="1925" xr:uid="{60B01948-7D0F-4D2F-80E4-2286E2C0C718}"/>
    <cellStyle name="Currency 5 2 3 7 2 2 2" xfId="3977" xr:uid="{B3565473-3B10-418C-8ADB-1712A73B94F5}"/>
    <cellStyle name="Currency 5 2 3 7 2 3" xfId="2951" xr:uid="{C1C4A8A1-E4D7-445B-8B30-BB6C89257D3D}"/>
    <cellStyle name="Currency 5 2 3 7 3" xfId="1413" xr:uid="{206E9760-50A2-4F6F-A1CD-CF8883F816FC}"/>
    <cellStyle name="Currency 5 2 3 7 3 2" xfId="3465" xr:uid="{7824A472-214F-4161-B314-AA72FAED977D}"/>
    <cellStyle name="Currency 5 2 3 7 4" xfId="2439" xr:uid="{076B9E73-4EF1-4245-98E5-9721738BBAC4}"/>
    <cellStyle name="Currency 5 2 3 8" xfId="637" xr:uid="{FD0BA3E9-401A-4B9D-B6B3-BBD1146CD70F}"/>
    <cellStyle name="Currency 5 2 3 8 2" xfId="1669" xr:uid="{223149D6-80C0-480B-A268-E91058AFD194}"/>
    <cellStyle name="Currency 5 2 3 8 2 2" xfId="3721" xr:uid="{CE7280FA-D0A3-4D92-86E8-EB10D54C76BE}"/>
    <cellStyle name="Currency 5 2 3 8 3" xfId="2695" xr:uid="{BF722132-93A9-4AD5-9248-BE128F265117}"/>
    <cellStyle name="Currency 5 2 3 9" xfId="1157" xr:uid="{298883B2-50F1-422C-BF55-CF672036ECB1}"/>
    <cellStyle name="Currency 5 2 3 9 2" xfId="3209" xr:uid="{C63F6389-1427-4B28-8B66-883642A681A0}"/>
    <cellStyle name="Currency 5 2 4" xfId="97" xr:uid="{492F3F4F-F3C9-44E9-A87E-79C4E34820EE}"/>
    <cellStyle name="Currency 5 2 4 2" xfId="141" xr:uid="{1626FB74-2388-4DE7-BA8E-0792435C5096}"/>
    <cellStyle name="Currency 5 2 4 2 2" xfId="177" xr:uid="{68CE7B3D-8C9B-4DC0-B7E7-A329879CC091}"/>
    <cellStyle name="Currency 5 2 4 2 2 2" xfId="241" xr:uid="{60832338-5B13-4ACF-9681-E1187729C64A}"/>
    <cellStyle name="Currency 5 2 4 2 2 2 2" xfId="369" xr:uid="{09AAB66F-A03F-49DE-96CB-1CBA92292FCB}"/>
    <cellStyle name="Currency 5 2 4 2 2 2 2 2" xfId="625" xr:uid="{85A069BF-52EF-43C4-938D-2A178721D516}"/>
    <cellStyle name="Currency 5 2 4 2 2 2 2 2 2" xfId="1137" xr:uid="{CB18FC59-4D76-48F4-820F-9BB3FBE14FA3}"/>
    <cellStyle name="Currency 5 2 4 2 2 2 2 2 2 2" xfId="2169" xr:uid="{1CB88BA4-32A6-454D-8A66-A7478EB40C6F}"/>
    <cellStyle name="Currency 5 2 4 2 2 2 2 2 2 2 2" xfId="4221" xr:uid="{20074632-8B16-4DAF-B3D4-174F529A3125}"/>
    <cellStyle name="Currency 5 2 4 2 2 2 2 2 2 3" xfId="3195" xr:uid="{A4847664-F6DF-40E6-95A5-9F68D7D0C7B5}"/>
    <cellStyle name="Currency 5 2 4 2 2 2 2 2 3" xfId="1657" xr:uid="{2660F8DF-890B-452F-BD34-0A70562D4387}"/>
    <cellStyle name="Currency 5 2 4 2 2 2 2 2 3 2" xfId="3709" xr:uid="{17C9446F-C651-4688-BE92-952E06275045}"/>
    <cellStyle name="Currency 5 2 4 2 2 2 2 2 4" xfId="2683" xr:uid="{07A482AE-1CDF-4786-BE79-62ED81EC8C33}"/>
    <cellStyle name="Currency 5 2 4 2 2 2 2 3" xfId="881" xr:uid="{22324B57-C2F3-47AC-AC93-E4FF76D5EEBA}"/>
    <cellStyle name="Currency 5 2 4 2 2 2 2 3 2" xfId="1913" xr:uid="{1E407B23-A141-43B1-9BE0-4B5C0256D222}"/>
    <cellStyle name="Currency 5 2 4 2 2 2 2 3 2 2" xfId="3965" xr:uid="{083085D1-881E-4494-A11D-8015DDF129B1}"/>
    <cellStyle name="Currency 5 2 4 2 2 2 2 3 3" xfId="2939" xr:uid="{C75E0E6C-CD02-4A40-91C6-A03FA432CC64}"/>
    <cellStyle name="Currency 5 2 4 2 2 2 2 4" xfId="1401" xr:uid="{ABA1DDDE-E267-42D0-AE6B-772F58DEF56A}"/>
    <cellStyle name="Currency 5 2 4 2 2 2 2 4 2" xfId="3453" xr:uid="{2B4A3B83-72DA-4B96-8D09-10B9BD4BBF36}"/>
    <cellStyle name="Currency 5 2 4 2 2 2 2 5" xfId="2427" xr:uid="{8B01D32A-174D-43C7-A3EB-36E5CEEA052C}"/>
    <cellStyle name="Currency 5 2 4 2 2 2 3" xfId="497" xr:uid="{439347EB-6185-4F17-8CA5-F0289A95BBDE}"/>
    <cellStyle name="Currency 5 2 4 2 2 2 3 2" xfId="1009" xr:uid="{CA633B4D-6D4E-435B-89B3-C553AC365D93}"/>
    <cellStyle name="Currency 5 2 4 2 2 2 3 2 2" xfId="2041" xr:uid="{E84EF46D-B602-422A-A0B5-966756016209}"/>
    <cellStyle name="Currency 5 2 4 2 2 2 3 2 2 2" xfId="4093" xr:uid="{4A280B0D-69D4-4FC9-A13C-D2AFC842D780}"/>
    <cellStyle name="Currency 5 2 4 2 2 2 3 2 3" xfId="3067" xr:uid="{53D6DF65-4B8A-40EC-AFF8-021F8C275584}"/>
    <cellStyle name="Currency 5 2 4 2 2 2 3 3" xfId="1529" xr:uid="{EA975F26-60E0-48A8-9EFC-84F8BD4EAADE}"/>
    <cellStyle name="Currency 5 2 4 2 2 2 3 3 2" xfId="3581" xr:uid="{E1544D31-E82A-4757-AC62-F97343451CF3}"/>
    <cellStyle name="Currency 5 2 4 2 2 2 3 4" xfId="2555" xr:uid="{89D7C158-A9B4-4154-ADA7-9E076A541300}"/>
    <cellStyle name="Currency 5 2 4 2 2 2 4" xfId="753" xr:uid="{36EAE936-7967-482B-8567-41938559574D}"/>
    <cellStyle name="Currency 5 2 4 2 2 2 4 2" xfId="1785" xr:uid="{328735CB-44D4-4F70-AB5D-B686721BFBE7}"/>
    <cellStyle name="Currency 5 2 4 2 2 2 4 2 2" xfId="3837" xr:uid="{BC01F81B-E0A0-421B-8C61-8CAD90B19305}"/>
    <cellStyle name="Currency 5 2 4 2 2 2 4 3" xfId="2811" xr:uid="{40B73572-2DEA-498B-9DF7-5B961D98DC6D}"/>
    <cellStyle name="Currency 5 2 4 2 2 2 5" xfId="1273" xr:uid="{DF0F48D7-7AF9-49F5-B36A-28D9ED84DEE6}"/>
    <cellStyle name="Currency 5 2 4 2 2 2 5 2" xfId="3325" xr:uid="{1A91ACB9-E2A6-4A83-9DE1-47447CD7BDF4}"/>
    <cellStyle name="Currency 5 2 4 2 2 2 6" xfId="2299" xr:uid="{DFCE3BEF-44C3-451E-B831-46D2DB67049F}"/>
    <cellStyle name="Currency 5 2 4 2 2 3" xfId="305" xr:uid="{7A7F5BF6-76ED-46E6-9BE2-4E11F1C476B8}"/>
    <cellStyle name="Currency 5 2 4 2 2 3 2" xfId="561" xr:uid="{281BA37E-C025-47E7-9F21-C684C16B2517}"/>
    <cellStyle name="Currency 5 2 4 2 2 3 2 2" xfId="1073" xr:uid="{B58C2BF1-EE0E-42A7-9ABF-0DA7D67BB1CA}"/>
    <cellStyle name="Currency 5 2 4 2 2 3 2 2 2" xfId="2105" xr:uid="{F686F496-9329-48D7-8144-FFBF9A4BDFF7}"/>
    <cellStyle name="Currency 5 2 4 2 2 3 2 2 2 2" xfId="4157" xr:uid="{14EAE2B4-6E89-4EB6-9984-BCC243548F6A}"/>
    <cellStyle name="Currency 5 2 4 2 2 3 2 2 3" xfId="3131" xr:uid="{E9B4010B-AE94-45AF-AC77-FCAC08E91218}"/>
    <cellStyle name="Currency 5 2 4 2 2 3 2 3" xfId="1593" xr:uid="{D30F8B5B-EE56-4BE1-A223-D88F7EFD0446}"/>
    <cellStyle name="Currency 5 2 4 2 2 3 2 3 2" xfId="3645" xr:uid="{21D30FC4-A779-470A-80CD-65E07BD1ED1E}"/>
    <cellStyle name="Currency 5 2 4 2 2 3 2 4" xfId="2619" xr:uid="{530DB1AF-97A6-4036-BA1B-D20F880C063B}"/>
    <cellStyle name="Currency 5 2 4 2 2 3 3" xfId="817" xr:uid="{9CF986E1-3E2D-47F6-B868-71D1720DCE1C}"/>
    <cellStyle name="Currency 5 2 4 2 2 3 3 2" xfId="1849" xr:uid="{B587FBA0-E258-48E3-AFC7-946C79FD06EF}"/>
    <cellStyle name="Currency 5 2 4 2 2 3 3 2 2" xfId="3901" xr:uid="{384212F9-4CB2-4BA0-84A5-88FEBAD8CC10}"/>
    <cellStyle name="Currency 5 2 4 2 2 3 3 3" xfId="2875" xr:uid="{EC6448E5-4C4E-4980-8B25-28D421B9D6B1}"/>
    <cellStyle name="Currency 5 2 4 2 2 3 4" xfId="1337" xr:uid="{ADC71B33-3C00-4876-B38B-DC3EB5818F04}"/>
    <cellStyle name="Currency 5 2 4 2 2 3 4 2" xfId="3389" xr:uid="{36FC93F4-8ADD-4E2D-A2C9-E9D4BC442345}"/>
    <cellStyle name="Currency 5 2 4 2 2 3 5" xfId="2363" xr:uid="{F8F6A59B-EA5F-494C-9B30-4FB4F797772E}"/>
    <cellStyle name="Currency 5 2 4 2 2 4" xfId="433" xr:uid="{0C622362-8E03-425C-BE57-0F2C8E6637F1}"/>
    <cellStyle name="Currency 5 2 4 2 2 4 2" xfId="945" xr:uid="{63CC64D8-1E1F-4071-B639-E2D54B8B0DDB}"/>
    <cellStyle name="Currency 5 2 4 2 2 4 2 2" xfId="1977" xr:uid="{BC83CA34-8F71-40A4-B458-736ADC39EB3F}"/>
    <cellStyle name="Currency 5 2 4 2 2 4 2 2 2" xfId="4029" xr:uid="{803C2D73-14F8-4E6E-9651-CD5DAE02FB69}"/>
    <cellStyle name="Currency 5 2 4 2 2 4 2 3" xfId="3003" xr:uid="{B92F703C-EAA5-43E8-AD08-20566DDE68DF}"/>
    <cellStyle name="Currency 5 2 4 2 2 4 3" xfId="1465" xr:uid="{3C727A8D-1008-4E0E-B164-970944AAE3DD}"/>
    <cellStyle name="Currency 5 2 4 2 2 4 3 2" xfId="3517" xr:uid="{A0AE0853-6C23-463E-B6C4-70056858AF39}"/>
    <cellStyle name="Currency 5 2 4 2 2 4 4" xfId="2491" xr:uid="{96E20F23-9DF4-4155-AB06-4EBC718878B0}"/>
    <cellStyle name="Currency 5 2 4 2 2 5" xfId="689" xr:uid="{8B2316F2-AB68-466A-821B-550B3297FF1E}"/>
    <cellStyle name="Currency 5 2 4 2 2 5 2" xfId="1721" xr:uid="{D9B98121-B102-4D56-A16B-AAA7CCBCA6BE}"/>
    <cellStyle name="Currency 5 2 4 2 2 5 2 2" xfId="3773" xr:uid="{27754521-48C5-4572-8002-EDD1520FF312}"/>
    <cellStyle name="Currency 5 2 4 2 2 5 3" xfId="2747" xr:uid="{3F3091D8-3A65-48F7-810F-A6D4F17C3FBF}"/>
    <cellStyle name="Currency 5 2 4 2 2 6" xfId="1209" xr:uid="{5E9C07EE-24BB-41B6-92AD-30A37B3CE6F6}"/>
    <cellStyle name="Currency 5 2 4 2 2 6 2" xfId="3261" xr:uid="{22FAB256-FACB-4535-AD26-0953886F18D5}"/>
    <cellStyle name="Currency 5 2 4 2 2 7" xfId="2235" xr:uid="{0A133F43-73AB-4C99-A918-AD33AAE7EFFC}"/>
    <cellStyle name="Currency 5 2 4 2 3" xfId="209" xr:uid="{04C7BDFA-8F38-43C8-90BD-6749F317BADB}"/>
    <cellStyle name="Currency 5 2 4 2 3 2" xfId="337" xr:uid="{6EEBC3C2-90D3-43F2-BE40-B98C690E0B39}"/>
    <cellStyle name="Currency 5 2 4 2 3 2 2" xfId="593" xr:uid="{08E6AAFA-667E-4AE3-9FCE-F5360FE4DBB9}"/>
    <cellStyle name="Currency 5 2 4 2 3 2 2 2" xfId="1105" xr:uid="{42A8186C-1863-47B4-A48D-CFB649B6D966}"/>
    <cellStyle name="Currency 5 2 4 2 3 2 2 2 2" xfId="2137" xr:uid="{9C555F1B-10CD-40D6-8156-6366A14F7FA0}"/>
    <cellStyle name="Currency 5 2 4 2 3 2 2 2 2 2" xfId="4189" xr:uid="{3C6A421E-D3B6-4402-8436-9607B46710B6}"/>
    <cellStyle name="Currency 5 2 4 2 3 2 2 2 3" xfId="3163" xr:uid="{C4CCEA61-C944-403C-813A-3308221F167F}"/>
    <cellStyle name="Currency 5 2 4 2 3 2 2 3" xfId="1625" xr:uid="{9B968032-540D-45E0-A5EE-2200F6A2112C}"/>
    <cellStyle name="Currency 5 2 4 2 3 2 2 3 2" xfId="3677" xr:uid="{7125F492-E7AA-4609-BCB0-A8E09CAD4CDD}"/>
    <cellStyle name="Currency 5 2 4 2 3 2 2 4" xfId="2651" xr:uid="{D0F20C48-1F8C-4E64-8F91-79B756E223B1}"/>
    <cellStyle name="Currency 5 2 4 2 3 2 3" xfId="849" xr:uid="{F8D59290-27C6-47D1-B83E-649D3E56C26C}"/>
    <cellStyle name="Currency 5 2 4 2 3 2 3 2" xfId="1881" xr:uid="{DF4C7933-A9B9-45CC-AA15-EFB611941323}"/>
    <cellStyle name="Currency 5 2 4 2 3 2 3 2 2" xfId="3933" xr:uid="{3FC9D729-CB89-416A-AD2D-CE326D8BE058}"/>
    <cellStyle name="Currency 5 2 4 2 3 2 3 3" xfId="2907" xr:uid="{ADE742DA-0CDF-4E9C-BF69-40F0E0F6DEC9}"/>
    <cellStyle name="Currency 5 2 4 2 3 2 4" xfId="1369" xr:uid="{35EFA356-54ED-457C-9F1A-D1503BDD0C45}"/>
    <cellStyle name="Currency 5 2 4 2 3 2 4 2" xfId="3421" xr:uid="{93F87C76-84E4-43C0-B350-2AB670D5371A}"/>
    <cellStyle name="Currency 5 2 4 2 3 2 5" xfId="2395" xr:uid="{70BBCB87-FCD6-459A-9521-A422583F1929}"/>
    <cellStyle name="Currency 5 2 4 2 3 3" xfId="465" xr:uid="{6B0ED968-7A9B-4E6B-B37A-1F4607A41C6A}"/>
    <cellStyle name="Currency 5 2 4 2 3 3 2" xfId="977" xr:uid="{894BE646-CEED-4E0F-9B83-C65578C2F619}"/>
    <cellStyle name="Currency 5 2 4 2 3 3 2 2" xfId="2009" xr:uid="{7EB37D93-8490-4D04-8887-B8A1996D32E2}"/>
    <cellStyle name="Currency 5 2 4 2 3 3 2 2 2" xfId="4061" xr:uid="{3EFFE756-A3CB-4319-8661-7F2554B21C03}"/>
    <cellStyle name="Currency 5 2 4 2 3 3 2 3" xfId="3035" xr:uid="{969577E0-A118-41AC-86D4-EB262398B836}"/>
    <cellStyle name="Currency 5 2 4 2 3 3 3" xfId="1497" xr:uid="{58E5B745-6BE9-492D-A53E-3A689547EDF6}"/>
    <cellStyle name="Currency 5 2 4 2 3 3 3 2" xfId="3549" xr:uid="{018A6C7B-C841-4D0C-AA73-585D4E5F60D4}"/>
    <cellStyle name="Currency 5 2 4 2 3 3 4" xfId="2523" xr:uid="{736D7CD7-DBCF-44B3-AD3C-2D2B035E2FA5}"/>
    <cellStyle name="Currency 5 2 4 2 3 4" xfId="721" xr:uid="{0D990F4F-91AF-4E6C-A7AC-C779B8DBCBCB}"/>
    <cellStyle name="Currency 5 2 4 2 3 4 2" xfId="1753" xr:uid="{F5308E31-18FB-424B-86EF-708242EDBB36}"/>
    <cellStyle name="Currency 5 2 4 2 3 4 2 2" xfId="3805" xr:uid="{4EFB02A3-1A8D-4C7E-BBB9-84C9412B05B9}"/>
    <cellStyle name="Currency 5 2 4 2 3 4 3" xfId="2779" xr:uid="{83244900-A1BB-46BB-AF2F-998906CA64D6}"/>
    <cellStyle name="Currency 5 2 4 2 3 5" xfId="1241" xr:uid="{A8B9ECB2-3C54-471A-9B86-71B82BE6DA37}"/>
    <cellStyle name="Currency 5 2 4 2 3 5 2" xfId="3293" xr:uid="{16171916-73B5-4937-943C-47FD77491B7B}"/>
    <cellStyle name="Currency 5 2 4 2 3 6" xfId="2267" xr:uid="{AFCECC2D-11BA-46F6-B34D-298FB1612BAE}"/>
    <cellStyle name="Currency 5 2 4 2 4" xfId="273" xr:uid="{24D142CE-EA05-45DB-8A9C-D30810D879A9}"/>
    <cellStyle name="Currency 5 2 4 2 4 2" xfId="529" xr:uid="{3EC4B600-1DB2-4E15-896E-7DE614DD006D}"/>
    <cellStyle name="Currency 5 2 4 2 4 2 2" xfId="1041" xr:uid="{8F5BA0B1-A809-47E6-8E37-F7DAB1E89C46}"/>
    <cellStyle name="Currency 5 2 4 2 4 2 2 2" xfId="2073" xr:uid="{24C1C3EB-EEB3-42AA-BC2D-F67ABEAED21C}"/>
    <cellStyle name="Currency 5 2 4 2 4 2 2 2 2" xfId="4125" xr:uid="{CD111056-2FE8-4032-93A3-C4DAB1C83DF3}"/>
    <cellStyle name="Currency 5 2 4 2 4 2 2 3" xfId="3099" xr:uid="{CA238902-3045-4659-A8E6-8634A96958C3}"/>
    <cellStyle name="Currency 5 2 4 2 4 2 3" xfId="1561" xr:uid="{9B55255B-984C-4E27-8D99-56B35271C744}"/>
    <cellStyle name="Currency 5 2 4 2 4 2 3 2" xfId="3613" xr:uid="{8AC9C8BB-F6F9-40A8-8D12-F4DF96B6D300}"/>
    <cellStyle name="Currency 5 2 4 2 4 2 4" xfId="2587" xr:uid="{A5FB782E-D032-42FC-8020-A9A45BBAE651}"/>
    <cellStyle name="Currency 5 2 4 2 4 3" xfId="785" xr:uid="{629560A0-B4C0-4D0E-986D-465544EF4F66}"/>
    <cellStyle name="Currency 5 2 4 2 4 3 2" xfId="1817" xr:uid="{7EE80CB2-2139-4FCF-A38A-65B0D0CCA038}"/>
    <cellStyle name="Currency 5 2 4 2 4 3 2 2" xfId="3869" xr:uid="{CC21E227-A6DF-4330-BE9F-714BA1EF24E9}"/>
    <cellStyle name="Currency 5 2 4 2 4 3 3" xfId="2843" xr:uid="{6A308A7B-A6BF-4F72-A9B6-4F8F4F72FDD1}"/>
    <cellStyle name="Currency 5 2 4 2 4 4" xfId="1305" xr:uid="{7BC73C2F-705D-4D96-8F41-808393055BA0}"/>
    <cellStyle name="Currency 5 2 4 2 4 4 2" xfId="3357" xr:uid="{889F40E2-98DE-4635-BA1E-7D444C381B24}"/>
    <cellStyle name="Currency 5 2 4 2 4 5" xfId="2331" xr:uid="{3E7BE1A0-8920-45B1-9490-013BC8B57592}"/>
    <cellStyle name="Currency 5 2 4 2 5" xfId="401" xr:uid="{0D2A3698-868A-429B-9E03-E910FE57E536}"/>
    <cellStyle name="Currency 5 2 4 2 5 2" xfId="913" xr:uid="{B058AA9B-5C1B-4A19-836A-5819259F16CF}"/>
    <cellStyle name="Currency 5 2 4 2 5 2 2" xfId="1945" xr:uid="{B6AEED04-694E-4A21-B299-09098064752D}"/>
    <cellStyle name="Currency 5 2 4 2 5 2 2 2" xfId="3997" xr:uid="{D16CA429-C58D-4F7E-9E49-EF696C5C3F51}"/>
    <cellStyle name="Currency 5 2 4 2 5 2 3" xfId="2971" xr:uid="{E72A7A49-4AFC-4818-8F2D-A937C2B2EFCB}"/>
    <cellStyle name="Currency 5 2 4 2 5 3" xfId="1433" xr:uid="{E44D9E6C-F499-4181-8FFF-65AF91FA6BA2}"/>
    <cellStyle name="Currency 5 2 4 2 5 3 2" xfId="3485" xr:uid="{F7F8D3E5-1D5C-426C-81C1-77079424DBA4}"/>
    <cellStyle name="Currency 5 2 4 2 5 4" xfId="2459" xr:uid="{E2CE733B-1E50-4B4A-995C-6A7A2A57BBF6}"/>
    <cellStyle name="Currency 5 2 4 2 6" xfId="657" xr:uid="{1E6E25DC-EF91-4C0E-AD9A-51F0035BAC8F}"/>
    <cellStyle name="Currency 5 2 4 2 6 2" xfId="1689" xr:uid="{296D91D0-622F-43CA-930C-C91550BD068D}"/>
    <cellStyle name="Currency 5 2 4 2 6 2 2" xfId="3741" xr:uid="{236DFEAB-5427-4ECC-96A2-741022683729}"/>
    <cellStyle name="Currency 5 2 4 2 6 3" xfId="2715" xr:uid="{776E31ED-AA3A-4FA1-9D30-CA19A24292C7}"/>
    <cellStyle name="Currency 5 2 4 2 7" xfId="1177" xr:uid="{FE7883AE-804C-4504-B165-D111668C1A14}"/>
    <cellStyle name="Currency 5 2 4 2 7 2" xfId="3229" xr:uid="{41BC696A-5A56-4453-82F3-060ABE721028}"/>
    <cellStyle name="Currency 5 2 4 2 8" xfId="2203" xr:uid="{F5FF9E03-ACD3-4CD2-9A2A-768E2B676ADB}"/>
    <cellStyle name="Currency 5 2 4 3" xfId="161" xr:uid="{958AF046-8CB9-41F5-A10C-8DEFED0908B2}"/>
    <cellStyle name="Currency 5 2 4 3 2" xfId="225" xr:uid="{D2097BBA-F02B-4587-98B1-6FF530A7EF3C}"/>
    <cellStyle name="Currency 5 2 4 3 2 2" xfId="353" xr:uid="{D8E8A490-028F-4333-91AA-8CD1265A8E5A}"/>
    <cellStyle name="Currency 5 2 4 3 2 2 2" xfId="609" xr:uid="{14570FAF-CC2D-4BF7-B345-240DF5877DE7}"/>
    <cellStyle name="Currency 5 2 4 3 2 2 2 2" xfId="1121" xr:uid="{0D5BD76A-9B40-4150-BDE2-AACF86F4C8FA}"/>
    <cellStyle name="Currency 5 2 4 3 2 2 2 2 2" xfId="2153" xr:uid="{8EBA29EF-47EB-4382-ABDC-1667BE952B2D}"/>
    <cellStyle name="Currency 5 2 4 3 2 2 2 2 2 2" xfId="4205" xr:uid="{56C70F45-B46D-4DE1-A032-589E630A380E}"/>
    <cellStyle name="Currency 5 2 4 3 2 2 2 2 3" xfId="3179" xr:uid="{1D8D5092-CDF9-4CCF-A24A-C85BC769749A}"/>
    <cellStyle name="Currency 5 2 4 3 2 2 2 3" xfId="1641" xr:uid="{AAA60B7B-D8B8-4BC1-AEC9-F40DC3875C42}"/>
    <cellStyle name="Currency 5 2 4 3 2 2 2 3 2" xfId="3693" xr:uid="{CCA7E489-47C2-49F4-87FC-BDDB2C6EF2F1}"/>
    <cellStyle name="Currency 5 2 4 3 2 2 2 4" xfId="2667" xr:uid="{011E5477-D599-4F9F-95A9-8F0F3C6F4C8F}"/>
    <cellStyle name="Currency 5 2 4 3 2 2 3" xfId="865" xr:uid="{ED6D55DA-4763-4735-97B7-573853756538}"/>
    <cellStyle name="Currency 5 2 4 3 2 2 3 2" xfId="1897" xr:uid="{C2A7331E-CB9B-4E95-8A38-3DE6DDC2D7B2}"/>
    <cellStyle name="Currency 5 2 4 3 2 2 3 2 2" xfId="3949" xr:uid="{F00F7A00-6760-4FE5-A419-94BA7BA790A2}"/>
    <cellStyle name="Currency 5 2 4 3 2 2 3 3" xfId="2923" xr:uid="{D8816E85-E90E-4461-BCDE-5DA2A47DED2E}"/>
    <cellStyle name="Currency 5 2 4 3 2 2 4" xfId="1385" xr:uid="{54459384-19AE-4509-9AC3-A5F9B878483A}"/>
    <cellStyle name="Currency 5 2 4 3 2 2 4 2" xfId="3437" xr:uid="{1090270A-632D-4600-91F2-E3170FCC9338}"/>
    <cellStyle name="Currency 5 2 4 3 2 2 5" xfId="2411" xr:uid="{FDD787E2-6294-4CE4-937C-87AE45C6E2DF}"/>
    <cellStyle name="Currency 5 2 4 3 2 3" xfId="481" xr:uid="{076E270D-026E-43CB-9346-87454F7596C4}"/>
    <cellStyle name="Currency 5 2 4 3 2 3 2" xfId="993" xr:uid="{F43F471A-317F-460C-AE35-CF135383D2B7}"/>
    <cellStyle name="Currency 5 2 4 3 2 3 2 2" xfId="2025" xr:uid="{06ECC82F-54F5-4525-8879-8D89C366F68B}"/>
    <cellStyle name="Currency 5 2 4 3 2 3 2 2 2" xfId="4077" xr:uid="{049FD33D-CD35-482E-94A0-384EF4C83361}"/>
    <cellStyle name="Currency 5 2 4 3 2 3 2 3" xfId="3051" xr:uid="{1D30FE0A-97BE-431B-B345-A313EBB85A3F}"/>
    <cellStyle name="Currency 5 2 4 3 2 3 3" xfId="1513" xr:uid="{D3097BF5-8E82-4A67-84BA-91D7D7EAA3B2}"/>
    <cellStyle name="Currency 5 2 4 3 2 3 3 2" xfId="3565" xr:uid="{2FDF144E-91F7-4B76-B1B0-CF3DF959854E}"/>
    <cellStyle name="Currency 5 2 4 3 2 3 4" xfId="2539" xr:uid="{1D252F80-EAC2-4628-814D-07924214A9BD}"/>
    <cellStyle name="Currency 5 2 4 3 2 4" xfId="737" xr:uid="{99D55135-7532-467D-B651-D728BBD4A2A3}"/>
    <cellStyle name="Currency 5 2 4 3 2 4 2" xfId="1769" xr:uid="{516C7969-901B-4207-AB1E-1DC8CCCE729F}"/>
    <cellStyle name="Currency 5 2 4 3 2 4 2 2" xfId="3821" xr:uid="{2CC67C41-F09E-422E-B252-1B23B65C0677}"/>
    <cellStyle name="Currency 5 2 4 3 2 4 3" xfId="2795" xr:uid="{EBA59965-DB40-45AD-B524-A8723DE061CF}"/>
    <cellStyle name="Currency 5 2 4 3 2 5" xfId="1257" xr:uid="{BB4CEA77-DB26-4004-B61B-65BF5509ABBB}"/>
    <cellStyle name="Currency 5 2 4 3 2 5 2" xfId="3309" xr:uid="{0538A280-B098-428E-8B8C-93D37CF4F6AC}"/>
    <cellStyle name="Currency 5 2 4 3 2 6" xfId="2283" xr:uid="{DB4173A1-E0C4-492F-8A98-6928793CEE6E}"/>
    <cellStyle name="Currency 5 2 4 3 3" xfId="289" xr:uid="{201E8053-ECA2-4038-9AE0-DBA8CD2EA4E7}"/>
    <cellStyle name="Currency 5 2 4 3 3 2" xfId="545" xr:uid="{C88FEC55-0388-4BF8-8822-478FCE3DBC1E}"/>
    <cellStyle name="Currency 5 2 4 3 3 2 2" xfId="1057" xr:uid="{06455B2F-0788-4032-8468-0F69AFFDBAF9}"/>
    <cellStyle name="Currency 5 2 4 3 3 2 2 2" xfId="2089" xr:uid="{B5E9985E-1224-4B91-9843-9072B5EFEE98}"/>
    <cellStyle name="Currency 5 2 4 3 3 2 2 2 2" xfId="4141" xr:uid="{F1069E8B-7495-4504-B305-19E3F6914109}"/>
    <cellStyle name="Currency 5 2 4 3 3 2 2 3" xfId="3115" xr:uid="{F7393346-B8F5-458D-A15F-60E209E9347B}"/>
    <cellStyle name="Currency 5 2 4 3 3 2 3" xfId="1577" xr:uid="{96CF7C93-DC18-43D2-AD71-BC1CB8B1DE21}"/>
    <cellStyle name="Currency 5 2 4 3 3 2 3 2" xfId="3629" xr:uid="{05E804DC-0594-4AC3-BABD-1A79BD5E3C16}"/>
    <cellStyle name="Currency 5 2 4 3 3 2 4" xfId="2603" xr:uid="{2BFEC16A-5FF3-498B-B986-D736FB714CDB}"/>
    <cellStyle name="Currency 5 2 4 3 3 3" xfId="801" xr:uid="{AF1F7580-E88D-4A85-92C2-A242847EEABE}"/>
    <cellStyle name="Currency 5 2 4 3 3 3 2" xfId="1833" xr:uid="{ED3381E0-5DA2-429B-841E-5C22DBDF38E4}"/>
    <cellStyle name="Currency 5 2 4 3 3 3 2 2" xfId="3885" xr:uid="{E4E6E9B9-575B-4A3E-AB72-CE4B0873C6B5}"/>
    <cellStyle name="Currency 5 2 4 3 3 3 3" xfId="2859" xr:uid="{1193E9FE-2248-44C3-859E-CDFE8D2A5D19}"/>
    <cellStyle name="Currency 5 2 4 3 3 4" xfId="1321" xr:uid="{B6D91AAF-DA3C-4B45-A38F-9A12604449AF}"/>
    <cellStyle name="Currency 5 2 4 3 3 4 2" xfId="3373" xr:uid="{3734643B-349F-430F-A17D-6D927EED1C99}"/>
    <cellStyle name="Currency 5 2 4 3 3 5" xfId="2347" xr:uid="{34193721-F810-4F7E-BE8E-A30926F18974}"/>
    <cellStyle name="Currency 5 2 4 3 4" xfId="417" xr:uid="{F23A3A2C-87F6-4C82-B197-0FAC25F7AD9E}"/>
    <cellStyle name="Currency 5 2 4 3 4 2" xfId="929" xr:uid="{A9990B5F-7174-4F8A-9507-1F6ABB7FA3F8}"/>
    <cellStyle name="Currency 5 2 4 3 4 2 2" xfId="1961" xr:uid="{3A357C16-0600-4D27-A61A-5B20B82941EB}"/>
    <cellStyle name="Currency 5 2 4 3 4 2 2 2" xfId="4013" xr:uid="{7F31279D-BB0E-4E9D-B6B7-88577EF19528}"/>
    <cellStyle name="Currency 5 2 4 3 4 2 3" xfId="2987" xr:uid="{817631AD-BB39-4881-A4E9-05A24BDEE43A}"/>
    <cellStyle name="Currency 5 2 4 3 4 3" xfId="1449" xr:uid="{29E0E3B5-0C59-402A-9107-DD21BE387B10}"/>
    <cellStyle name="Currency 5 2 4 3 4 3 2" xfId="3501" xr:uid="{F48A3438-F2D6-49B7-9C35-E852CFB4E528}"/>
    <cellStyle name="Currency 5 2 4 3 4 4" xfId="2475" xr:uid="{4007B256-FBF2-4867-9CB7-4DF3B8083C5F}"/>
    <cellStyle name="Currency 5 2 4 3 5" xfId="673" xr:uid="{8EBE6AB8-8921-4B7B-A91D-6E6BAFC75304}"/>
    <cellStyle name="Currency 5 2 4 3 5 2" xfId="1705" xr:uid="{028E74B9-EF08-407C-8913-903AC858DB51}"/>
    <cellStyle name="Currency 5 2 4 3 5 2 2" xfId="3757" xr:uid="{2BF5F57D-D022-4DD8-AFA8-79718688F27D}"/>
    <cellStyle name="Currency 5 2 4 3 5 3" xfId="2731" xr:uid="{3821424D-A727-4CD7-923A-CCE6F2CD64FE}"/>
    <cellStyle name="Currency 5 2 4 3 6" xfId="1193" xr:uid="{8D161955-B637-448E-98F6-FC6D4573ACD3}"/>
    <cellStyle name="Currency 5 2 4 3 6 2" xfId="3245" xr:uid="{DDAF379A-F41E-4EF5-9B97-858A530C6EC6}"/>
    <cellStyle name="Currency 5 2 4 3 7" xfId="2219" xr:uid="{039127B3-65BC-4387-8B16-40E1B673A016}"/>
    <cellStyle name="Currency 5 2 4 4" xfId="193" xr:uid="{2E0D9217-19FE-472A-AC44-BEEAB5754702}"/>
    <cellStyle name="Currency 5 2 4 4 2" xfId="321" xr:uid="{E0516891-58B2-48D1-B17D-B7BC6AFD2164}"/>
    <cellStyle name="Currency 5 2 4 4 2 2" xfId="577" xr:uid="{261AEBD9-55AB-4770-8EB1-7E29E92953CC}"/>
    <cellStyle name="Currency 5 2 4 4 2 2 2" xfId="1089" xr:uid="{85A869BC-1091-4D12-8AAD-CC2CF86D5B02}"/>
    <cellStyle name="Currency 5 2 4 4 2 2 2 2" xfId="2121" xr:uid="{14E33075-DA1D-4FA7-B3A3-D278DC9404C6}"/>
    <cellStyle name="Currency 5 2 4 4 2 2 2 2 2" xfId="4173" xr:uid="{CFE663B3-7B29-45A0-8846-8D519CD7ABAF}"/>
    <cellStyle name="Currency 5 2 4 4 2 2 2 3" xfId="3147" xr:uid="{A6AAAA0C-9179-4BE4-B526-FE1A53B166B0}"/>
    <cellStyle name="Currency 5 2 4 4 2 2 3" xfId="1609" xr:uid="{F46A3655-17D3-47E6-9F21-3AE57921B809}"/>
    <cellStyle name="Currency 5 2 4 4 2 2 3 2" xfId="3661" xr:uid="{7EADA661-40A9-44C5-A4A5-220752DCA4F1}"/>
    <cellStyle name="Currency 5 2 4 4 2 2 4" xfId="2635" xr:uid="{52D8F332-A9C6-4246-8AFA-8424AA8B0252}"/>
    <cellStyle name="Currency 5 2 4 4 2 3" xfId="833" xr:uid="{1A13EE2F-CC8F-4032-81FB-23EB48FF8067}"/>
    <cellStyle name="Currency 5 2 4 4 2 3 2" xfId="1865" xr:uid="{A5598B8A-A0F8-4F19-9F11-4383E64734B9}"/>
    <cellStyle name="Currency 5 2 4 4 2 3 2 2" xfId="3917" xr:uid="{5445BCDF-CB25-4C60-9BC5-7EDEAF3FF027}"/>
    <cellStyle name="Currency 5 2 4 4 2 3 3" xfId="2891" xr:uid="{D45863D3-DA3D-44AF-9795-96E42F785D96}"/>
    <cellStyle name="Currency 5 2 4 4 2 4" xfId="1353" xr:uid="{9FFF5764-545F-4F5D-8118-C8847C0C83FC}"/>
    <cellStyle name="Currency 5 2 4 4 2 4 2" xfId="3405" xr:uid="{D60FBA43-A6E1-4655-959A-3DA63E566179}"/>
    <cellStyle name="Currency 5 2 4 4 2 5" xfId="2379" xr:uid="{56629A51-FFDA-495A-B80E-C347F3DADAAB}"/>
    <cellStyle name="Currency 5 2 4 4 3" xfId="449" xr:uid="{DD8FA66A-35E8-45C9-B80E-F134F0049D89}"/>
    <cellStyle name="Currency 5 2 4 4 3 2" xfId="961" xr:uid="{FE23ABF1-EF55-4BED-AB8D-90934EF89D4C}"/>
    <cellStyle name="Currency 5 2 4 4 3 2 2" xfId="1993" xr:uid="{D8693752-9484-4692-8341-94670685AD6D}"/>
    <cellStyle name="Currency 5 2 4 4 3 2 2 2" xfId="4045" xr:uid="{C396A9E5-40A0-45B4-A821-4977594CC533}"/>
    <cellStyle name="Currency 5 2 4 4 3 2 3" xfId="3019" xr:uid="{2DF1B501-66E8-4F93-8520-E870546FF670}"/>
    <cellStyle name="Currency 5 2 4 4 3 3" xfId="1481" xr:uid="{751E7F91-9713-44C3-8877-E2D5BA3CCCDE}"/>
    <cellStyle name="Currency 5 2 4 4 3 3 2" xfId="3533" xr:uid="{09FE4142-DB30-491F-AE79-A754D7E4FE4A}"/>
    <cellStyle name="Currency 5 2 4 4 3 4" xfId="2507" xr:uid="{06C621BE-560A-4242-BAFD-5DBB88728739}"/>
    <cellStyle name="Currency 5 2 4 4 4" xfId="705" xr:uid="{2B6EE1F7-F909-41AB-9F6A-44C2FEE650E6}"/>
    <cellStyle name="Currency 5 2 4 4 4 2" xfId="1737" xr:uid="{6828CD8D-E616-42E0-BC02-9ADBF36B33D3}"/>
    <cellStyle name="Currency 5 2 4 4 4 2 2" xfId="3789" xr:uid="{D1CD5195-C336-41C9-9FDC-CCDA7F878112}"/>
    <cellStyle name="Currency 5 2 4 4 4 3" xfId="2763" xr:uid="{44183E3B-0A6F-4B10-8DF0-DC9E9D0CAE78}"/>
    <cellStyle name="Currency 5 2 4 4 5" xfId="1225" xr:uid="{29068F89-3281-47F1-9292-581A93E4B568}"/>
    <cellStyle name="Currency 5 2 4 4 5 2" xfId="3277" xr:uid="{CB231DD9-E4F2-4DF1-BFA5-AE40BCD28AEF}"/>
    <cellStyle name="Currency 5 2 4 4 6" xfId="2251" xr:uid="{90F9FEEC-AFA6-440F-9398-78A042CACEFF}"/>
    <cellStyle name="Currency 5 2 4 5" xfId="257" xr:uid="{B13B6A47-710E-4A73-B87E-231E4371FA11}"/>
    <cellStyle name="Currency 5 2 4 5 2" xfId="513" xr:uid="{DC1141FA-6B10-4629-8C88-089EBEE47A00}"/>
    <cellStyle name="Currency 5 2 4 5 2 2" xfId="1025" xr:uid="{0B7DB58B-F4BB-44D4-9537-0EC3A8326AFE}"/>
    <cellStyle name="Currency 5 2 4 5 2 2 2" xfId="2057" xr:uid="{EED51376-C8C7-496E-8BC8-479C95CD9120}"/>
    <cellStyle name="Currency 5 2 4 5 2 2 2 2" xfId="4109" xr:uid="{20DB57F6-3ABF-4FD1-9789-77786511B083}"/>
    <cellStyle name="Currency 5 2 4 5 2 2 3" xfId="3083" xr:uid="{1D47A5B8-E2DD-457E-AE03-BE7817E99541}"/>
    <cellStyle name="Currency 5 2 4 5 2 3" xfId="1545" xr:uid="{C99E554C-ABD2-424F-90D3-1EBDD8EAB4CE}"/>
    <cellStyle name="Currency 5 2 4 5 2 3 2" xfId="3597" xr:uid="{C80D726D-45B8-4563-B172-EDA31C9E6E60}"/>
    <cellStyle name="Currency 5 2 4 5 2 4" xfId="2571" xr:uid="{9C33D412-47F1-4C78-98EA-6E6C92CC17DC}"/>
    <cellStyle name="Currency 5 2 4 5 3" xfId="769" xr:uid="{8E9D22F0-47F0-4451-B58F-A0D8370DB57C}"/>
    <cellStyle name="Currency 5 2 4 5 3 2" xfId="1801" xr:uid="{24644F5E-EFBA-4DD7-AE42-D346B7B62C3E}"/>
    <cellStyle name="Currency 5 2 4 5 3 2 2" xfId="3853" xr:uid="{43F49B06-2E17-417F-ABB1-092E6CB18F56}"/>
    <cellStyle name="Currency 5 2 4 5 3 3" xfId="2827" xr:uid="{C1D656A3-7C3B-4E48-9E7C-B5DCCCEF32FA}"/>
    <cellStyle name="Currency 5 2 4 5 4" xfId="1289" xr:uid="{08C9B48C-7F88-4D86-A9E2-E8B10EE55017}"/>
    <cellStyle name="Currency 5 2 4 5 4 2" xfId="3341" xr:uid="{D45B751A-C7AB-4A8C-B0C0-AA498473C544}"/>
    <cellStyle name="Currency 5 2 4 5 5" xfId="2315" xr:uid="{6B40962E-6267-4DA2-B19B-28D91D12C1C7}"/>
    <cellStyle name="Currency 5 2 4 6" xfId="385" xr:uid="{4CC14A85-B59A-4086-AC57-1D1AAA1BE6C6}"/>
    <cellStyle name="Currency 5 2 4 6 2" xfId="897" xr:uid="{F0A98519-0256-40D9-BEBF-F3A38D9094C5}"/>
    <cellStyle name="Currency 5 2 4 6 2 2" xfId="1929" xr:uid="{46A34D8F-87A1-4E08-8B77-0DEF24F35C1E}"/>
    <cellStyle name="Currency 5 2 4 6 2 2 2" xfId="3981" xr:uid="{522B4B09-6263-4258-BA69-650096475B2C}"/>
    <cellStyle name="Currency 5 2 4 6 2 3" xfId="2955" xr:uid="{A4DFADD9-9408-40B6-B55F-5986ABD039CB}"/>
    <cellStyle name="Currency 5 2 4 6 3" xfId="1417" xr:uid="{B643A300-4F76-4D85-B74A-CDDBCB1907E1}"/>
    <cellStyle name="Currency 5 2 4 6 3 2" xfId="3469" xr:uid="{9D657745-CAAF-4B27-915C-8E933FBD63E2}"/>
    <cellStyle name="Currency 5 2 4 6 4" xfId="2443" xr:uid="{B5CAEBB5-1774-4CFF-B2E9-00E940B3BC71}"/>
    <cellStyle name="Currency 5 2 4 7" xfId="641" xr:uid="{485B30D4-CE08-4FAE-88BA-096651B5AD1F}"/>
    <cellStyle name="Currency 5 2 4 7 2" xfId="1673" xr:uid="{91A05A59-C6E6-4A0F-97BE-1E210DB89259}"/>
    <cellStyle name="Currency 5 2 4 7 2 2" xfId="3725" xr:uid="{44EFCF7C-9379-49B7-A037-B2CE6678F1B9}"/>
    <cellStyle name="Currency 5 2 4 7 3" xfId="2699" xr:uid="{5977DCEC-40CE-4A6B-9014-4A0D7762C322}"/>
    <cellStyle name="Currency 5 2 4 8" xfId="1161" xr:uid="{84928393-0E16-41ED-85F7-6E91CDA78991}"/>
    <cellStyle name="Currency 5 2 4 8 2" xfId="3213" xr:uid="{055D7FB9-7049-4B8A-884D-F1C8AB518EC7}"/>
    <cellStyle name="Currency 5 2 4 9" xfId="2187" xr:uid="{2A188FB8-1A41-4D32-B936-57BC395ABAC0}"/>
    <cellStyle name="Currency 5 2 5" xfId="133" xr:uid="{607C525A-B23F-42BE-8796-ABA33DF82B59}"/>
    <cellStyle name="Currency 5 2 5 2" xfId="169" xr:uid="{CD70109B-DBC7-460E-AE50-05BF1AE97B4C}"/>
    <cellStyle name="Currency 5 2 5 2 2" xfId="233" xr:uid="{4B7FC699-391B-4EE8-A528-7AD2564D867F}"/>
    <cellStyle name="Currency 5 2 5 2 2 2" xfId="361" xr:uid="{3677E548-1393-4138-B2F8-7BDE528261F7}"/>
    <cellStyle name="Currency 5 2 5 2 2 2 2" xfId="617" xr:uid="{B418F3F1-901C-4976-8221-4E5B3C50DC1D}"/>
    <cellStyle name="Currency 5 2 5 2 2 2 2 2" xfId="1129" xr:uid="{BE7FE421-8DA9-4D5E-96DC-482747A079EB}"/>
    <cellStyle name="Currency 5 2 5 2 2 2 2 2 2" xfId="2161" xr:uid="{A6354EC3-D4A6-4A92-9466-3EDC8E05B4C3}"/>
    <cellStyle name="Currency 5 2 5 2 2 2 2 2 2 2" xfId="4213" xr:uid="{9D87B024-A1C6-42B7-AC9E-9693F3DF7535}"/>
    <cellStyle name="Currency 5 2 5 2 2 2 2 2 3" xfId="3187" xr:uid="{4C0DFA0B-E810-4CDF-94D3-EE14500840CF}"/>
    <cellStyle name="Currency 5 2 5 2 2 2 2 3" xfId="1649" xr:uid="{519989E5-480A-45F0-825A-6653B7356563}"/>
    <cellStyle name="Currency 5 2 5 2 2 2 2 3 2" xfId="3701" xr:uid="{0D181606-6DDB-474B-A90F-4A7C4E7F2239}"/>
    <cellStyle name="Currency 5 2 5 2 2 2 2 4" xfId="2675" xr:uid="{96089F7C-2487-4BC3-8254-0A420E086E7F}"/>
    <cellStyle name="Currency 5 2 5 2 2 2 3" xfId="873" xr:uid="{E7543A63-A2A1-4D2E-A514-349C03EDF5DC}"/>
    <cellStyle name="Currency 5 2 5 2 2 2 3 2" xfId="1905" xr:uid="{2266F959-6B4E-4FB7-9FEF-DA82383F2E5E}"/>
    <cellStyle name="Currency 5 2 5 2 2 2 3 2 2" xfId="3957" xr:uid="{3011F1FE-471F-497A-93EB-222011C2AF01}"/>
    <cellStyle name="Currency 5 2 5 2 2 2 3 3" xfId="2931" xr:uid="{99FB1828-90CD-43D6-9C49-32FEFBBA34DB}"/>
    <cellStyle name="Currency 5 2 5 2 2 2 4" xfId="1393" xr:uid="{732E4548-82E5-4B5D-87EF-25FB6B68395F}"/>
    <cellStyle name="Currency 5 2 5 2 2 2 4 2" xfId="3445" xr:uid="{3A34B8BF-F8EE-4521-91BB-27B7793B0255}"/>
    <cellStyle name="Currency 5 2 5 2 2 2 5" xfId="2419" xr:uid="{57E05BBD-17E3-4AEA-9AD8-2A03020AF178}"/>
    <cellStyle name="Currency 5 2 5 2 2 3" xfId="489" xr:uid="{CD4E13B1-480A-4309-821A-5885D7309EE6}"/>
    <cellStyle name="Currency 5 2 5 2 2 3 2" xfId="1001" xr:uid="{EE507F22-428F-4D9B-A410-0DCE36151E11}"/>
    <cellStyle name="Currency 5 2 5 2 2 3 2 2" xfId="2033" xr:uid="{0993D9BF-4F9C-46E4-89ED-877DC611BFA3}"/>
    <cellStyle name="Currency 5 2 5 2 2 3 2 2 2" xfId="4085" xr:uid="{F85A452E-5F91-4D33-8AB8-4C4BC16E14C6}"/>
    <cellStyle name="Currency 5 2 5 2 2 3 2 3" xfId="3059" xr:uid="{1F015531-FAD5-4DAE-BF2F-B7ECC07554D6}"/>
    <cellStyle name="Currency 5 2 5 2 2 3 3" xfId="1521" xr:uid="{D4F55E72-936C-4C46-AF8B-119BB6EDFAB1}"/>
    <cellStyle name="Currency 5 2 5 2 2 3 3 2" xfId="3573" xr:uid="{24FD77B4-CD5D-4CDA-A60F-14726A9F290D}"/>
    <cellStyle name="Currency 5 2 5 2 2 3 4" xfId="2547" xr:uid="{037A5301-107A-4910-B2D4-13A8A5802C05}"/>
    <cellStyle name="Currency 5 2 5 2 2 4" xfId="745" xr:uid="{443A203E-B64B-41D7-858F-94B804BD83EA}"/>
    <cellStyle name="Currency 5 2 5 2 2 4 2" xfId="1777" xr:uid="{113C33EB-58E4-4773-9410-2B1573E89003}"/>
    <cellStyle name="Currency 5 2 5 2 2 4 2 2" xfId="3829" xr:uid="{EDAA0097-7417-4E45-BD22-222F48485F25}"/>
    <cellStyle name="Currency 5 2 5 2 2 4 3" xfId="2803" xr:uid="{A6DB708D-085D-4C67-9AE2-9C02A2960A94}"/>
    <cellStyle name="Currency 5 2 5 2 2 5" xfId="1265" xr:uid="{F324FDAF-7384-4590-8751-5615A417DC9A}"/>
    <cellStyle name="Currency 5 2 5 2 2 5 2" xfId="3317" xr:uid="{DD9626AC-114B-48FD-B2A3-835758569615}"/>
    <cellStyle name="Currency 5 2 5 2 2 6" xfId="2291" xr:uid="{D2A4CC73-EDE7-4EAD-A670-9A7EA0E5A166}"/>
    <cellStyle name="Currency 5 2 5 2 3" xfId="297" xr:uid="{DB22AAA0-B335-4350-BBA5-C35756BD0088}"/>
    <cellStyle name="Currency 5 2 5 2 3 2" xfId="553" xr:uid="{12B8EDF3-8234-4EA5-A7E0-C6384CA56746}"/>
    <cellStyle name="Currency 5 2 5 2 3 2 2" xfId="1065" xr:uid="{91FA5C8C-838F-4833-BD7F-47DB58C734E2}"/>
    <cellStyle name="Currency 5 2 5 2 3 2 2 2" xfId="2097" xr:uid="{CFB421F8-369F-4E8C-8386-30DE33D2C030}"/>
    <cellStyle name="Currency 5 2 5 2 3 2 2 2 2" xfId="4149" xr:uid="{C33B3A47-1C0A-4BDC-8F04-937444307383}"/>
    <cellStyle name="Currency 5 2 5 2 3 2 2 3" xfId="3123" xr:uid="{25B9994C-E4E9-4B0C-9F45-CFC810A0627D}"/>
    <cellStyle name="Currency 5 2 5 2 3 2 3" xfId="1585" xr:uid="{AF769C7B-9641-4108-AF2D-98DB3B3CCCBB}"/>
    <cellStyle name="Currency 5 2 5 2 3 2 3 2" xfId="3637" xr:uid="{3A34709B-E656-4EA3-A9A7-5558E79C080A}"/>
    <cellStyle name="Currency 5 2 5 2 3 2 4" xfId="2611" xr:uid="{7DC111BF-AFBE-4E39-B583-8A91219EF72F}"/>
    <cellStyle name="Currency 5 2 5 2 3 3" xfId="809" xr:uid="{E16C999B-A1B1-4162-8055-DC54A23617C2}"/>
    <cellStyle name="Currency 5 2 5 2 3 3 2" xfId="1841" xr:uid="{158577F7-2464-4058-847E-84C7D6C06B23}"/>
    <cellStyle name="Currency 5 2 5 2 3 3 2 2" xfId="3893" xr:uid="{447FC0FB-1A5F-40BB-870E-08E5E8C5E097}"/>
    <cellStyle name="Currency 5 2 5 2 3 3 3" xfId="2867" xr:uid="{C999CFE4-4BFC-41A6-8B1D-17292C966018}"/>
    <cellStyle name="Currency 5 2 5 2 3 4" xfId="1329" xr:uid="{B33E3A3E-5A0A-4EB8-B203-6408312950AE}"/>
    <cellStyle name="Currency 5 2 5 2 3 4 2" xfId="3381" xr:uid="{4126BCE7-FBF8-44F2-BCD2-C7D969A92063}"/>
    <cellStyle name="Currency 5 2 5 2 3 5" xfId="2355" xr:uid="{C2733C50-FCC0-44F6-9687-240106769FCA}"/>
    <cellStyle name="Currency 5 2 5 2 4" xfId="425" xr:uid="{DAFAF7BC-F701-4878-995E-E3C9F39001B4}"/>
    <cellStyle name="Currency 5 2 5 2 4 2" xfId="937" xr:uid="{CE91A459-B774-40EA-BFD4-12698C161966}"/>
    <cellStyle name="Currency 5 2 5 2 4 2 2" xfId="1969" xr:uid="{3F3749B4-3A92-4D2E-A835-F10AA38EB150}"/>
    <cellStyle name="Currency 5 2 5 2 4 2 2 2" xfId="4021" xr:uid="{D75FB911-29F5-43BC-9139-1BFE6826F358}"/>
    <cellStyle name="Currency 5 2 5 2 4 2 3" xfId="2995" xr:uid="{4313F167-BA8C-4886-A978-94E4C60ABA76}"/>
    <cellStyle name="Currency 5 2 5 2 4 3" xfId="1457" xr:uid="{605CE5A6-6157-4A60-B6AF-D123F08F2B5A}"/>
    <cellStyle name="Currency 5 2 5 2 4 3 2" xfId="3509" xr:uid="{268E8A0D-0375-4305-A561-0122A060B589}"/>
    <cellStyle name="Currency 5 2 5 2 4 4" xfId="2483" xr:uid="{56F73A1B-BEE9-480D-8B3D-E40D14A3935E}"/>
    <cellStyle name="Currency 5 2 5 2 5" xfId="681" xr:uid="{8F7315BF-D4E8-40C5-B716-DC3F7C4995B5}"/>
    <cellStyle name="Currency 5 2 5 2 5 2" xfId="1713" xr:uid="{ECDC47B9-EDB1-4D2A-8B27-213AFB073A74}"/>
    <cellStyle name="Currency 5 2 5 2 5 2 2" xfId="3765" xr:uid="{EEBFA439-479F-4EEB-9FF9-6D214E2B78BE}"/>
    <cellStyle name="Currency 5 2 5 2 5 3" xfId="2739" xr:uid="{FD94E39F-8DC9-419B-8EED-647378D39C33}"/>
    <cellStyle name="Currency 5 2 5 2 6" xfId="1201" xr:uid="{04A1E1A0-0CE2-4335-A209-6BD34D147B8A}"/>
    <cellStyle name="Currency 5 2 5 2 6 2" xfId="3253" xr:uid="{69984A04-4B48-4D88-B43C-AF2EBD885D0E}"/>
    <cellStyle name="Currency 5 2 5 2 7" xfId="2227" xr:uid="{46DB4BF3-D5AC-436B-AA89-60C5C54E8C08}"/>
    <cellStyle name="Currency 5 2 5 3" xfId="201" xr:uid="{9BAE142F-28FC-430E-973F-DB5E23F29598}"/>
    <cellStyle name="Currency 5 2 5 3 2" xfId="329" xr:uid="{16002C2D-9485-447B-960B-63C30D79C0F1}"/>
    <cellStyle name="Currency 5 2 5 3 2 2" xfId="585" xr:uid="{A8A059C4-A658-4832-8ECB-B169227CA3F0}"/>
    <cellStyle name="Currency 5 2 5 3 2 2 2" xfId="1097" xr:uid="{4394D48D-D592-4A0D-8A0A-0DEC5020E0FE}"/>
    <cellStyle name="Currency 5 2 5 3 2 2 2 2" xfId="2129" xr:uid="{CE64D356-0A85-4FD4-BA00-633B1A574A02}"/>
    <cellStyle name="Currency 5 2 5 3 2 2 2 2 2" xfId="4181" xr:uid="{AE717CCE-C877-48AD-8C78-F49A0CAFA7A7}"/>
    <cellStyle name="Currency 5 2 5 3 2 2 2 3" xfId="3155" xr:uid="{24A0E3CC-4471-48AA-B3C7-42D8B42FB7E3}"/>
    <cellStyle name="Currency 5 2 5 3 2 2 3" xfId="1617" xr:uid="{BFF5BA38-3A2B-4C0C-BAF6-9BD72EDCC19A}"/>
    <cellStyle name="Currency 5 2 5 3 2 2 3 2" xfId="3669" xr:uid="{A3A3784C-86EE-413D-B982-94EB5AD4F73A}"/>
    <cellStyle name="Currency 5 2 5 3 2 2 4" xfId="2643" xr:uid="{F66D58A2-1BCC-4205-A625-8E20D9B8F388}"/>
    <cellStyle name="Currency 5 2 5 3 2 3" xfId="841" xr:uid="{0AD57BD5-3E71-4BD9-85BF-A2119FC51565}"/>
    <cellStyle name="Currency 5 2 5 3 2 3 2" xfId="1873" xr:uid="{3ADC6080-1B97-44F5-9C43-231EA321216C}"/>
    <cellStyle name="Currency 5 2 5 3 2 3 2 2" xfId="3925" xr:uid="{280F0CF4-B3A6-474C-A756-56429CCCB3BB}"/>
    <cellStyle name="Currency 5 2 5 3 2 3 3" xfId="2899" xr:uid="{C8DDED11-9E73-474B-8C5F-298B50FF16D4}"/>
    <cellStyle name="Currency 5 2 5 3 2 4" xfId="1361" xr:uid="{8534F2CA-43C5-42F7-9378-D2E3FA401E7A}"/>
    <cellStyle name="Currency 5 2 5 3 2 4 2" xfId="3413" xr:uid="{EE64B1D2-E89A-47A1-8F75-02C421B99788}"/>
    <cellStyle name="Currency 5 2 5 3 2 5" xfId="2387" xr:uid="{E25B2E34-4CCB-4ACA-A418-4EAAAA8BA810}"/>
    <cellStyle name="Currency 5 2 5 3 3" xfId="457" xr:uid="{E160CC6D-F014-4D57-8350-E68C83DFC62C}"/>
    <cellStyle name="Currency 5 2 5 3 3 2" xfId="969" xr:uid="{AD389A45-9750-4DAC-82AF-E275AB7BB5C7}"/>
    <cellStyle name="Currency 5 2 5 3 3 2 2" xfId="2001" xr:uid="{AD9C2120-40FC-4188-A9B1-D8A8EBA8C595}"/>
    <cellStyle name="Currency 5 2 5 3 3 2 2 2" xfId="4053" xr:uid="{EDCEF17F-B639-4848-B5ED-75DB4338709C}"/>
    <cellStyle name="Currency 5 2 5 3 3 2 3" xfId="3027" xr:uid="{12B537A1-B019-439B-A375-60926898399F}"/>
    <cellStyle name="Currency 5 2 5 3 3 3" xfId="1489" xr:uid="{997514CE-9FD7-437B-8230-2400AB516A9A}"/>
    <cellStyle name="Currency 5 2 5 3 3 3 2" xfId="3541" xr:uid="{976FDAED-E834-41C6-8A3E-8A6E50449D37}"/>
    <cellStyle name="Currency 5 2 5 3 3 4" xfId="2515" xr:uid="{41B9AB85-EDAB-4077-BD3B-B85C3556EC99}"/>
    <cellStyle name="Currency 5 2 5 3 4" xfId="713" xr:uid="{A00923F2-1612-4573-B32B-B5D396BA997A}"/>
    <cellStyle name="Currency 5 2 5 3 4 2" xfId="1745" xr:uid="{53315471-0261-42E9-9DEB-07685AC9044A}"/>
    <cellStyle name="Currency 5 2 5 3 4 2 2" xfId="3797" xr:uid="{A446BA87-6A87-4A46-B3D7-AB45B79C87B8}"/>
    <cellStyle name="Currency 5 2 5 3 4 3" xfId="2771" xr:uid="{D14257D9-821E-4183-B93B-D527D8929A32}"/>
    <cellStyle name="Currency 5 2 5 3 5" xfId="1233" xr:uid="{2D6A3451-64A5-40C1-BE58-588D21A4C50E}"/>
    <cellStyle name="Currency 5 2 5 3 5 2" xfId="3285" xr:uid="{DA7B0B54-E7C7-4B26-A87A-5521EDE533B5}"/>
    <cellStyle name="Currency 5 2 5 3 6" xfId="2259" xr:uid="{BE4CEBCE-4AB2-4453-A17E-930F6523D17C}"/>
    <cellStyle name="Currency 5 2 5 4" xfId="265" xr:uid="{99D95B10-0582-4C6A-96CE-4109A748CC34}"/>
    <cellStyle name="Currency 5 2 5 4 2" xfId="521" xr:uid="{7EB272D8-2960-47A9-A3B6-9C474234E62D}"/>
    <cellStyle name="Currency 5 2 5 4 2 2" xfId="1033" xr:uid="{D04072AE-422F-48E7-AA3D-724EB8550FDD}"/>
    <cellStyle name="Currency 5 2 5 4 2 2 2" xfId="2065" xr:uid="{8169342A-9497-4B93-88D1-00052682AC1A}"/>
    <cellStyle name="Currency 5 2 5 4 2 2 2 2" xfId="4117" xr:uid="{B4918BE7-321B-4155-AE8A-C312C8318C57}"/>
    <cellStyle name="Currency 5 2 5 4 2 2 3" xfId="3091" xr:uid="{3124E684-675A-4681-BF08-94DC36712557}"/>
    <cellStyle name="Currency 5 2 5 4 2 3" xfId="1553" xr:uid="{63E271B3-E8E9-457D-93C7-FDB08B46CF89}"/>
    <cellStyle name="Currency 5 2 5 4 2 3 2" xfId="3605" xr:uid="{3DB65DA0-D066-49A5-96F3-89181A42139A}"/>
    <cellStyle name="Currency 5 2 5 4 2 4" xfId="2579" xr:uid="{468E8995-D962-44CE-B9E1-894C95B429A3}"/>
    <cellStyle name="Currency 5 2 5 4 3" xfId="777" xr:uid="{306C3577-35B3-4342-BEC5-F64D5C7F8D47}"/>
    <cellStyle name="Currency 5 2 5 4 3 2" xfId="1809" xr:uid="{AB57C4FB-C620-4CF6-89C1-257B1015E4B5}"/>
    <cellStyle name="Currency 5 2 5 4 3 2 2" xfId="3861" xr:uid="{ABA5801F-155E-43FC-A7AE-7D96D033ADF8}"/>
    <cellStyle name="Currency 5 2 5 4 3 3" xfId="2835" xr:uid="{DAF6CF93-47E9-45DA-AB9C-9943B7294297}"/>
    <cellStyle name="Currency 5 2 5 4 4" xfId="1297" xr:uid="{2ED0161D-D60D-4B54-8B9C-A56A4AC16E6E}"/>
    <cellStyle name="Currency 5 2 5 4 4 2" xfId="3349" xr:uid="{80DF231A-4EFD-4FFE-9B67-58658E50D707}"/>
    <cellStyle name="Currency 5 2 5 4 5" xfId="2323" xr:uid="{2C1E6160-3C03-4654-9B9B-C17049E2E6B1}"/>
    <cellStyle name="Currency 5 2 5 5" xfId="393" xr:uid="{FA390B94-8EB8-4B7A-95EA-5FB919F055FC}"/>
    <cellStyle name="Currency 5 2 5 5 2" xfId="905" xr:uid="{7132CDE1-CAC4-44D9-8F2A-544621C3B335}"/>
    <cellStyle name="Currency 5 2 5 5 2 2" xfId="1937" xr:uid="{CC7E70C0-9453-49FF-8B10-F76385BCB5BC}"/>
    <cellStyle name="Currency 5 2 5 5 2 2 2" xfId="3989" xr:uid="{604931F5-FC08-4427-B451-109ED7DBB8C5}"/>
    <cellStyle name="Currency 5 2 5 5 2 3" xfId="2963" xr:uid="{9881E45D-0FA5-4B39-AFBD-24809960889C}"/>
    <cellStyle name="Currency 5 2 5 5 3" xfId="1425" xr:uid="{3B456A78-1CD5-479C-A048-223A17430150}"/>
    <cellStyle name="Currency 5 2 5 5 3 2" xfId="3477" xr:uid="{61915EAF-7730-4520-A13C-C6F886720141}"/>
    <cellStyle name="Currency 5 2 5 5 4" xfId="2451" xr:uid="{1E17074B-14C8-4F85-8438-3271F81D27EC}"/>
    <cellStyle name="Currency 5 2 5 6" xfId="649" xr:uid="{5EACFA49-0743-40DA-A185-8F209BA96EDB}"/>
    <cellStyle name="Currency 5 2 5 6 2" xfId="1681" xr:uid="{E8EC1610-48DC-4F73-A65B-A83F462E5CFF}"/>
    <cellStyle name="Currency 5 2 5 6 2 2" xfId="3733" xr:uid="{603E1904-80E2-45A0-A6EA-21B30715287E}"/>
    <cellStyle name="Currency 5 2 5 6 3" xfId="2707" xr:uid="{B3F5F750-26D7-409C-B322-83DE2359B397}"/>
    <cellStyle name="Currency 5 2 5 7" xfId="1169" xr:uid="{2AA35794-6157-4240-A71A-0DAAE0159455}"/>
    <cellStyle name="Currency 5 2 5 7 2" xfId="3221" xr:uid="{1099E756-DC5B-46BD-9E3C-B8E663E61415}"/>
    <cellStyle name="Currency 5 2 5 8" xfId="2195" xr:uid="{0A69FAD1-55D0-4108-B71C-F74513337651}"/>
    <cellStyle name="Currency 5 2 6" xfId="153" xr:uid="{5B636BF1-43EF-4F0E-8DA6-4893AFCAE7E6}"/>
    <cellStyle name="Currency 5 2 6 2" xfId="217" xr:uid="{D3A72DFB-C260-4FDA-9EFA-FE50F98A6B71}"/>
    <cellStyle name="Currency 5 2 6 2 2" xfId="345" xr:uid="{F03BBFD8-68F0-4680-BF1F-33B3C43C1D40}"/>
    <cellStyle name="Currency 5 2 6 2 2 2" xfId="601" xr:uid="{38B95795-900B-4FE7-8A53-4D5F8E8C8CBE}"/>
    <cellStyle name="Currency 5 2 6 2 2 2 2" xfId="1113" xr:uid="{B30C9AB4-8DD0-43AB-A6B2-0900A60CAFA5}"/>
    <cellStyle name="Currency 5 2 6 2 2 2 2 2" xfId="2145" xr:uid="{F0F78B4C-5DBE-45DA-A135-1977906B5C73}"/>
    <cellStyle name="Currency 5 2 6 2 2 2 2 2 2" xfId="4197" xr:uid="{55B58589-9514-4C61-82AE-010D02417085}"/>
    <cellStyle name="Currency 5 2 6 2 2 2 2 3" xfId="3171" xr:uid="{F7E5D8BC-A549-44D4-A88F-3C7391AB92A2}"/>
    <cellStyle name="Currency 5 2 6 2 2 2 3" xfId="1633" xr:uid="{9F4E6AE0-ABAE-44A0-BF98-10F071C9ED0C}"/>
    <cellStyle name="Currency 5 2 6 2 2 2 3 2" xfId="3685" xr:uid="{445A405B-46A8-4946-9EC0-029953CDD893}"/>
    <cellStyle name="Currency 5 2 6 2 2 2 4" xfId="2659" xr:uid="{326E7C5D-7001-46FA-A81B-1A967B6D8978}"/>
    <cellStyle name="Currency 5 2 6 2 2 3" xfId="857" xr:uid="{46464C1D-5A91-4D12-AA92-814EA5768414}"/>
    <cellStyle name="Currency 5 2 6 2 2 3 2" xfId="1889" xr:uid="{BBE7E0B2-9DE5-42D5-A515-18FF05F451F9}"/>
    <cellStyle name="Currency 5 2 6 2 2 3 2 2" xfId="3941" xr:uid="{40AAFF5C-3DC7-42EC-B837-3A1CAE700A8D}"/>
    <cellStyle name="Currency 5 2 6 2 2 3 3" xfId="2915" xr:uid="{BA5048E9-1A1D-4BE1-AEFE-A5210DECA6B2}"/>
    <cellStyle name="Currency 5 2 6 2 2 4" xfId="1377" xr:uid="{FB326B18-6577-4DD0-8702-AA78A45DDECC}"/>
    <cellStyle name="Currency 5 2 6 2 2 4 2" xfId="3429" xr:uid="{2709CB33-8269-4794-839A-DE29B4BF542D}"/>
    <cellStyle name="Currency 5 2 6 2 2 5" xfId="2403" xr:uid="{5737F9F9-7DBE-43DC-8260-439D9910138A}"/>
    <cellStyle name="Currency 5 2 6 2 3" xfId="473" xr:uid="{1F8C1D8E-724D-4AA8-A407-C3834EA5B008}"/>
    <cellStyle name="Currency 5 2 6 2 3 2" xfId="985" xr:uid="{BF7BFFD6-7F98-495D-9B73-B3681E634950}"/>
    <cellStyle name="Currency 5 2 6 2 3 2 2" xfId="2017" xr:uid="{8F838AE5-4F72-4D11-8B18-9E9516AFF87E}"/>
    <cellStyle name="Currency 5 2 6 2 3 2 2 2" xfId="4069" xr:uid="{025A24C8-20E2-436B-861B-0559E79EE9F0}"/>
    <cellStyle name="Currency 5 2 6 2 3 2 3" xfId="3043" xr:uid="{A3977F39-926E-4EBF-87FB-33DE96EC1566}"/>
    <cellStyle name="Currency 5 2 6 2 3 3" xfId="1505" xr:uid="{DD1CF2CA-BF34-407E-9666-483FDB7E20F5}"/>
    <cellStyle name="Currency 5 2 6 2 3 3 2" xfId="3557" xr:uid="{1FC4711E-D44A-4B1A-868E-C3CBA779C11D}"/>
    <cellStyle name="Currency 5 2 6 2 3 4" xfId="2531" xr:uid="{325560DF-D91D-4FCD-9448-7729678A8912}"/>
    <cellStyle name="Currency 5 2 6 2 4" xfId="729" xr:uid="{314EC676-9812-4471-852A-7A2416E426CA}"/>
    <cellStyle name="Currency 5 2 6 2 4 2" xfId="1761" xr:uid="{A38E4B96-8811-4E2E-91DA-E4E471F62E5B}"/>
    <cellStyle name="Currency 5 2 6 2 4 2 2" xfId="3813" xr:uid="{4DB9A2A2-DD41-4643-9644-11E2E75F612C}"/>
    <cellStyle name="Currency 5 2 6 2 4 3" xfId="2787" xr:uid="{7A7E2CAA-6960-426B-8DD2-0794254F3908}"/>
    <cellStyle name="Currency 5 2 6 2 5" xfId="1249" xr:uid="{118FA3AE-9928-4D7E-A973-ADB2515DA147}"/>
    <cellStyle name="Currency 5 2 6 2 5 2" xfId="3301" xr:uid="{CC5AF733-324C-4016-969F-28198767C750}"/>
    <cellStyle name="Currency 5 2 6 2 6" xfId="2275" xr:uid="{7B45CD3D-FE68-45E1-B06C-0874923819EB}"/>
    <cellStyle name="Currency 5 2 6 3" xfId="281" xr:uid="{6E375C50-578D-4B36-8342-8BD28CA7D848}"/>
    <cellStyle name="Currency 5 2 6 3 2" xfId="537" xr:uid="{2EFDF65C-8053-4188-8DEE-77E701CB02F0}"/>
    <cellStyle name="Currency 5 2 6 3 2 2" xfId="1049" xr:uid="{A35B50B8-161D-4D93-B425-AC2474A5666E}"/>
    <cellStyle name="Currency 5 2 6 3 2 2 2" xfId="2081" xr:uid="{15EEAC9F-B29D-4A70-BE06-BCB42ACC7BCC}"/>
    <cellStyle name="Currency 5 2 6 3 2 2 2 2" xfId="4133" xr:uid="{4936E1BD-47E9-44A0-BDAD-8E2B87A1EEB4}"/>
    <cellStyle name="Currency 5 2 6 3 2 2 3" xfId="3107" xr:uid="{30D2D3F2-DA8F-4628-8E67-F55BA2F6D6F0}"/>
    <cellStyle name="Currency 5 2 6 3 2 3" xfId="1569" xr:uid="{F9AB518B-5179-4585-B09D-F5283CEE5AAA}"/>
    <cellStyle name="Currency 5 2 6 3 2 3 2" xfId="3621" xr:uid="{559066D8-6735-44B3-9A74-41FEA52681E3}"/>
    <cellStyle name="Currency 5 2 6 3 2 4" xfId="2595" xr:uid="{6A4A5FA6-B618-4DE1-9042-9CA0B82986CC}"/>
    <cellStyle name="Currency 5 2 6 3 3" xfId="793" xr:uid="{CB869B88-BA8B-4EDE-AE44-34C6E63CC172}"/>
    <cellStyle name="Currency 5 2 6 3 3 2" xfId="1825" xr:uid="{A988D602-9AF0-4704-A726-73829038149D}"/>
    <cellStyle name="Currency 5 2 6 3 3 2 2" xfId="3877" xr:uid="{47604FC4-9D84-46A3-BACD-7B751CCF3DE0}"/>
    <cellStyle name="Currency 5 2 6 3 3 3" xfId="2851" xr:uid="{55270494-0AC6-4535-9A40-D4FCFD028BDB}"/>
    <cellStyle name="Currency 5 2 6 3 4" xfId="1313" xr:uid="{CDCC13D9-A36C-49C6-BAE5-74C06FE70704}"/>
    <cellStyle name="Currency 5 2 6 3 4 2" xfId="3365" xr:uid="{2EF02AA6-A7B9-458E-BFF3-D447A1529A66}"/>
    <cellStyle name="Currency 5 2 6 3 5" xfId="2339" xr:uid="{B689B8DE-88A9-44EB-A32B-AA86B9A9A926}"/>
    <cellStyle name="Currency 5 2 6 4" xfId="409" xr:uid="{13380CB0-C4AB-403D-8075-9C6ED5EC45BF}"/>
    <cellStyle name="Currency 5 2 6 4 2" xfId="921" xr:uid="{B15C3F67-6CE2-4EDA-8074-99361145D09C}"/>
    <cellStyle name="Currency 5 2 6 4 2 2" xfId="1953" xr:uid="{DDE493BA-8D0D-4BA3-9FBA-9CA6DE7B992D}"/>
    <cellStyle name="Currency 5 2 6 4 2 2 2" xfId="4005" xr:uid="{354004EF-7C00-4341-A89C-61D02AF1F84E}"/>
    <cellStyle name="Currency 5 2 6 4 2 3" xfId="2979" xr:uid="{C1EE5E80-F99B-4DD0-B26B-72E67604ED95}"/>
    <cellStyle name="Currency 5 2 6 4 3" xfId="1441" xr:uid="{0D59AD0C-8092-4F83-9D76-08FB9EC77A9D}"/>
    <cellStyle name="Currency 5 2 6 4 3 2" xfId="3493" xr:uid="{B8E6C4C8-5CA7-457F-8884-B8B5C7CFC7B6}"/>
    <cellStyle name="Currency 5 2 6 4 4" xfId="2467" xr:uid="{56890A84-489D-4747-8CFE-43A5C75F6E13}"/>
    <cellStyle name="Currency 5 2 6 5" xfId="665" xr:uid="{FC695228-1205-44D4-98C7-717D6EB6712A}"/>
    <cellStyle name="Currency 5 2 6 5 2" xfId="1697" xr:uid="{B32DDE72-A1EB-4328-9767-9EC67417A650}"/>
    <cellStyle name="Currency 5 2 6 5 2 2" xfId="3749" xr:uid="{40CBCA12-DF7D-4251-ABB1-E3936C8F457B}"/>
    <cellStyle name="Currency 5 2 6 5 3" xfId="2723" xr:uid="{D4195287-6DB1-4F9D-864F-9AD9FE8C9A8A}"/>
    <cellStyle name="Currency 5 2 6 6" xfId="1185" xr:uid="{479BC0BA-3241-43A6-A969-837C5FE9FCF6}"/>
    <cellStyle name="Currency 5 2 6 6 2" xfId="3237" xr:uid="{C77E63A3-F55D-4C37-9392-4061E9BA65F5}"/>
    <cellStyle name="Currency 5 2 6 7" xfId="2211" xr:uid="{15E98BCE-B8B9-41BE-BB21-D2783F6F483F}"/>
    <cellStyle name="Currency 5 2 7" xfId="185" xr:uid="{AC192FC6-94DF-46FC-9216-937B783FE148}"/>
    <cellStyle name="Currency 5 2 7 2" xfId="313" xr:uid="{D63680F4-D996-4C3D-B247-5D2A1A43BC12}"/>
    <cellStyle name="Currency 5 2 7 2 2" xfId="569" xr:uid="{BA4B6743-468F-486C-996F-CC854C068240}"/>
    <cellStyle name="Currency 5 2 7 2 2 2" xfId="1081" xr:uid="{A9B35683-539D-4CAD-A6D4-8EEA6931B45D}"/>
    <cellStyle name="Currency 5 2 7 2 2 2 2" xfId="2113" xr:uid="{E62B171A-66FD-4457-8732-0B49C351C7BB}"/>
    <cellStyle name="Currency 5 2 7 2 2 2 2 2" xfId="4165" xr:uid="{F21C7647-C52D-42A8-A8C6-118671703520}"/>
    <cellStyle name="Currency 5 2 7 2 2 2 3" xfId="3139" xr:uid="{7462EB98-C48A-4BED-A0EE-9251B6433A28}"/>
    <cellStyle name="Currency 5 2 7 2 2 3" xfId="1601" xr:uid="{905D1C12-9E7D-4839-9618-9E53D08C7D5C}"/>
    <cellStyle name="Currency 5 2 7 2 2 3 2" xfId="3653" xr:uid="{6BFBC0C2-8732-4651-A462-8C40B123C4F3}"/>
    <cellStyle name="Currency 5 2 7 2 2 4" xfId="2627" xr:uid="{B6E53E4A-9D47-4472-8511-B63C131B782F}"/>
    <cellStyle name="Currency 5 2 7 2 3" xfId="825" xr:uid="{870F3743-F74D-4631-B37B-29468C08DCE0}"/>
    <cellStyle name="Currency 5 2 7 2 3 2" xfId="1857" xr:uid="{35F74E5C-7A1E-4F34-8A97-D7F9AC36D7A2}"/>
    <cellStyle name="Currency 5 2 7 2 3 2 2" xfId="3909" xr:uid="{133896DE-34FF-4F42-ACE2-31C9DEC7F5E4}"/>
    <cellStyle name="Currency 5 2 7 2 3 3" xfId="2883" xr:uid="{DA5C98B6-8CD4-44D4-9FE3-48D814D2F576}"/>
    <cellStyle name="Currency 5 2 7 2 4" xfId="1345" xr:uid="{57C0E346-A047-4F99-9A7E-8B103F4C9902}"/>
    <cellStyle name="Currency 5 2 7 2 4 2" xfId="3397" xr:uid="{EC32B572-4B51-46BC-A619-0825AF90D07E}"/>
    <cellStyle name="Currency 5 2 7 2 5" xfId="2371" xr:uid="{823E11AE-B4F6-4264-98AD-AA2AB943A694}"/>
    <cellStyle name="Currency 5 2 7 3" xfId="441" xr:uid="{A81F5CC4-F601-4731-AE05-BC4C6E27C4D1}"/>
    <cellStyle name="Currency 5 2 7 3 2" xfId="953" xr:uid="{E9166721-B75F-4789-A6A0-80C9BCF1DF98}"/>
    <cellStyle name="Currency 5 2 7 3 2 2" xfId="1985" xr:uid="{1289BD6C-86EA-42E7-871F-2292D85CECBB}"/>
    <cellStyle name="Currency 5 2 7 3 2 2 2" xfId="4037" xr:uid="{F5AD9A91-ABBF-492F-9FCB-0E5487FF95DF}"/>
    <cellStyle name="Currency 5 2 7 3 2 3" xfId="3011" xr:uid="{4EBE8765-DF41-4E09-8418-B99176665481}"/>
    <cellStyle name="Currency 5 2 7 3 3" xfId="1473" xr:uid="{3DD3A472-8BC9-469C-B2BB-4BE7F17D0FB3}"/>
    <cellStyle name="Currency 5 2 7 3 3 2" xfId="3525" xr:uid="{17E25EBC-470D-4AD9-9604-59909C786881}"/>
    <cellStyle name="Currency 5 2 7 3 4" xfId="2499" xr:uid="{0D3FB41A-EB3E-45A1-B978-06835B07E970}"/>
    <cellStyle name="Currency 5 2 7 4" xfId="697" xr:uid="{AC361B77-DC56-4491-9042-54A358596791}"/>
    <cellStyle name="Currency 5 2 7 4 2" xfId="1729" xr:uid="{E68A4668-0AF4-4D0D-9351-F9734EF3325C}"/>
    <cellStyle name="Currency 5 2 7 4 2 2" xfId="3781" xr:uid="{3603ADDE-41E1-4808-B59A-01333F020399}"/>
    <cellStyle name="Currency 5 2 7 4 3" xfId="2755" xr:uid="{A091C1A6-0C3D-4E88-996F-B388AF506A87}"/>
    <cellStyle name="Currency 5 2 7 5" xfId="1217" xr:uid="{9C5E1116-5F20-4F08-AB5F-80006C108BC3}"/>
    <cellStyle name="Currency 5 2 7 5 2" xfId="3269" xr:uid="{D27C0F22-0538-42E1-9CD0-276EE4A50019}"/>
    <cellStyle name="Currency 5 2 7 6" xfId="2243" xr:uid="{0D5A012D-2F00-4A8B-93A7-409DAF839CB5}"/>
    <cellStyle name="Currency 5 2 8" xfId="249" xr:uid="{21A307EB-2814-41F8-928C-A190AF2A5010}"/>
    <cellStyle name="Currency 5 2 8 2" xfId="505" xr:uid="{28DA175C-FE40-4FA8-85C1-1FB8D872E912}"/>
    <cellStyle name="Currency 5 2 8 2 2" xfId="1017" xr:uid="{9A415292-6DB7-42D1-828B-D7677B8A8F4F}"/>
    <cellStyle name="Currency 5 2 8 2 2 2" xfId="2049" xr:uid="{D04B0254-9840-4911-AB3F-F8700BA04BC0}"/>
    <cellStyle name="Currency 5 2 8 2 2 2 2" xfId="4101" xr:uid="{B70B9AD0-CA71-4FF0-A329-CF7B580CCB38}"/>
    <cellStyle name="Currency 5 2 8 2 2 3" xfId="3075" xr:uid="{DBE913E4-4121-43CD-A2DB-2A918BACC757}"/>
    <cellStyle name="Currency 5 2 8 2 3" xfId="1537" xr:uid="{159DDD8C-A221-4D47-B8E2-4A849BB3FA24}"/>
    <cellStyle name="Currency 5 2 8 2 3 2" xfId="3589" xr:uid="{03A66037-04F9-412F-A66D-C04C86E257FE}"/>
    <cellStyle name="Currency 5 2 8 2 4" xfId="2563" xr:uid="{F4F2881C-AACC-491B-B87D-9FFF9FAB7C25}"/>
    <cellStyle name="Currency 5 2 8 3" xfId="761" xr:uid="{2B2192E7-D90E-4884-810D-13D2B9425272}"/>
    <cellStyle name="Currency 5 2 8 3 2" xfId="1793" xr:uid="{03A175C7-A5D1-44B2-A255-94E45A06A212}"/>
    <cellStyle name="Currency 5 2 8 3 2 2" xfId="3845" xr:uid="{ADDE5E98-380A-4742-8325-504F549803D4}"/>
    <cellStyle name="Currency 5 2 8 3 3" xfId="2819" xr:uid="{32D1FD6C-BB10-4E53-8F12-E364EECFC578}"/>
    <cellStyle name="Currency 5 2 8 4" xfId="1281" xr:uid="{4D6886E2-9744-4C54-BFD9-78C47D1A7E67}"/>
    <cellStyle name="Currency 5 2 8 4 2" xfId="3333" xr:uid="{6CB1AC6B-6B0C-400D-8434-1B25EB63872A}"/>
    <cellStyle name="Currency 5 2 8 5" xfId="2307" xr:uid="{876700D0-80EF-4D9A-8369-6EC8038CBB22}"/>
    <cellStyle name="Currency 5 2 9" xfId="377" xr:uid="{E20B61CD-C26E-46DA-B17E-F7F837573D45}"/>
    <cellStyle name="Currency 5 2 9 2" xfId="889" xr:uid="{1011D180-2ECE-4395-8202-380396878713}"/>
    <cellStyle name="Currency 5 2 9 2 2" xfId="1921" xr:uid="{CFFC4C84-F6FB-4D6E-8BBF-F04AB2058DC8}"/>
    <cellStyle name="Currency 5 2 9 2 2 2" xfId="3973" xr:uid="{3298A41F-C609-4D5B-887D-035821417CDB}"/>
    <cellStyle name="Currency 5 2 9 2 3" xfId="2947" xr:uid="{CA5BBC90-4BE1-463A-BF4B-ADE093C72FAF}"/>
    <cellStyle name="Currency 5 2 9 3" xfId="1409" xr:uid="{B680BF99-E295-4701-982E-5ED4483DA7FF}"/>
    <cellStyle name="Currency 5 2 9 3 2" xfId="3461" xr:uid="{983941E6-6645-4D27-B233-60116A0851CD}"/>
    <cellStyle name="Currency 5 2 9 4" xfId="2435" xr:uid="{0001331C-27E9-42A7-A8AC-C3C34DA0B74A}"/>
    <cellStyle name="Currency 5 3" xfId="90" xr:uid="{EB66F29D-AEF5-4DEA-93EB-1EE646C398F3}"/>
    <cellStyle name="Currency 5 3 10" xfId="1154" xr:uid="{60DA5129-1356-47A2-A532-6C3B8DCF3EA4}"/>
    <cellStyle name="Currency 5 3 10 2" xfId="3206" xr:uid="{A0EA0E3D-F6D3-46D3-8B4D-6E473FBC25AB}"/>
    <cellStyle name="Currency 5 3 11" xfId="2180" xr:uid="{89C4224C-6A37-4102-894C-208920F5595D}"/>
    <cellStyle name="Currency 5 3 2" xfId="94" xr:uid="{1A5B7EAD-DECA-408C-AD3D-D44B303C3441}"/>
    <cellStyle name="Currency 5 3 2 10" xfId="2184" xr:uid="{450BA044-599C-4267-9FC8-81242DF01180}"/>
    <cellStyle name="Currency 5 3 2 2" xfId="102" xr:uid="{EB4803B0-02A1-4F00-AD29-690799D676DA}"/>
    <cellStyle name="Currency 5 3 2 2 2" xfId="146" xr:uid="{033DC058-2143-4446-8493-17E1D7DFD0A6}"/>
    <cellStyle name="Currency 5 3 2 2 2 2" xfId="182" xr:uid="{D873D093-E77B-44ED-9CB6-078AC3842186}"/>
    <cellStyle name="Currency 5 3 2 2 2 2 2" xfId="246" xr:uid="{FBFE22E1-3ACE-4B44-9DD4-B1DFA21B68AF}"/>
    <cellStyle name="Currency 5 3 2 2 2 2 2 2" xfId="374" xr:uid="{87131591-7329-4611-9B04-F685CB02CA46}"/>
    <cellStyle name="Currency 5 3 2 2 2 2 2 2 2" xfId="630" xr:uid="{B3CCE3E7-22DD-41C9-9C1F-6168F1D76D50}"/>
    <cellStyle name="Currency 5 3 2 2 2 2 2 2 2 2" xfId="1142" xr:uid="{B83F9463-234B-4F25-8B1B-227045179B5E}"/>
    <cellStyle name="Currency 5 3 2 2 2 2 2 2 2 2 2" xfId="2174" xr:uid="{C1E57C02-D224-48D6-B9AF-35094A9436CA}"/>
    <cellStyle name="Currency 5 3 2 2 2 2 2 2 2 2 2 2" xfId="4226" xr:uid="{EF9D0255-497B-4923-85DF-993351F2E599}"/>
    <cellStyle name="Currency 5 3 2 2 2 2 2 2 2 2 3" xfId="3200" xr:uid="{58D420A8-CB36-46BD-B307-A4674B1EA825}"/>
    <cellStyle name="Currency 5 3 2 2 2 2 2 2 2 3" xfId="1662" xr:uid="{48A89318-1669-4478-981A-074DAABB6978}"/>
    <cellStyle name="Currency 5 3 2 2 2 2 2 2 2 3 2" xfId="3714" xr:uid="{FE743AF0-523B-4622-9BF2-F7FDE55838FD}"/>
    <cellStyle name="Currency 5 3 2 2 2 2 2 2 2 4" xfId="2688" xr:uid="{CE561ACA-4383-4149-9F97-821527FA30C4}"/>
    <cellStyle name="Currency 5 3 2 2 2 2 2 2 3" xfId="886" xr:uid="{FE5A0264-8967-448B-833B-806B89CB66BD}"/>
    <cellStyle name="Currency 5 3 2 2 2 2 2 2 3 2" xfId="1918" xr:uid="{4100144E-7C6A-413E-BF4D-15DD81284E5F}"/>
    <cellStyle name="Currency 5 3 2 2 2 2 2 2 3 2 2" xfId="3970" xr:uid="{895A2FBF-9DD7-430E-816B-2A06B1420257}"/>
    <cellStyle name="Currency 5 3 2 2 2 2 2 2 3 3" xfId="2944" xr:uid="{424E5E20-A2DC-4E0C-B2E8-8C009ECCDFCE}"/>
    <cellStyle name="Currency 5 3 2 2 2 2 2 2 4" xfId="1406" xr:uid="{F56B0E30-2D9E-486E-B6D4-6C99560AED59}"/>
    <cellStyle name="Currency 5 3 2 2 2 2 2 2 4 2" xfId="3458" xr:uid="{7F398090-065F-4F1B-A889-5AAEC9FBDB83}"/>
    <cellStyle name="Currency 5 3 2 2 2 2 2 2 5" xfId="2432" xr:uid="{977BA28C-7C7F-4101-BC06-E243E584256D}"/>
    <cellStyle name="Currency 5 3 2 2 2 2 2 3" xfId="502" xr:uid="{1CED137F-B80F-4C73-AE7A-804A13C3AF50}"/>
    <cellStyle name="Currency 5 3 2 2 2 2 2 3 2" xfId="1014" xr:uid="{169A86FD-14D5-4D30-9100-366A63FC289C}"/>
    <cellStyle name="Currency 5 3 2 2 2 2 2 3 2 2" xfId="2046" xr:uid="{815C772A-3D40-455F-8F2F-32C1F7FEB874}"/>
    <cellStyle name="Currency 5 3 2 2 2 2 2 3 2 2 2" xfId="4098" xr:uid="{C4A0DE56-1794-4A38-8BDF-33561D7BB2CF}"/>
    <cellStyle name="Currency 5 3 2 2 2 2 2 3 2 3" xfId="3072" xr:uid="{9D253161-FBBF-42FC-9E8D-07B0F44D6C93}"/>
    <cellStyle name="Currency 5 3 2 2 2 2 2 3 3" xfId="1534" xr:uid="{A9011CD0-54CD-4D31-BFD5-64A8548D43C6}"/>
    <cellStyle name="Currency 5 3 2 2 2 2 2 3 3 2" xfId="3586" xr:uid="{0230507C-D604-43B1-82D0-1D3768F00D67}"/>
    <cellStyle name="Currency 5 3 2 2 2 2 2 3 4" xfId="2560" xr:uid="{0E4B9EF8-A45F-4365-BD5F-C501AC96DD8F}"/>
    <cellStyle name="Currency 5 3 2 2 2 2 2 4" xfId="758" xr:uid="{CC746111-7785-411E-A248-D70514AFB77D}"/>
    <cellStyle name="Currency 5 3 2 2 2 2 2 4 2" xfId="1790" xr:uid="{2EC5C6E8-82F1-4DF0-9B6F-94F4A04ABFBF}"/>
    <cellStyle name="Currency 5 3 2 2 2 2 2 4 2 2" xfId="3842" xr:uid="{8416EA5C-7275-446C-9A32-FCBBBCA40C5D}"/>
    <cellStyle name="Currency 5 3 2 2 2 2 2 4 3" xfId="2816" xr:uid="{03C24A71-0EBB-4F8B-B3B4-0339AE90EA2B}"/>
    <cellStyle name="Currency 5 3 2 2 2 2 2 5" xfId="1278" xr:uid="{A54F1A00-FCF5-4AE3-9CDD-479600609E3B}"/>
    <cellStyle name="Currency 5 3 2 2 2 2 2 5 2" xfId="3330" xr:uid="{474D87D2-756B-4575-886C-67F3CD361719}"/>
    <cellStyle name="Currency 5 3 2 2 2 2 2 6" xfId="2304" xr:uid="{A986F856-4B0F-4400-8C31-5474628743F7}"/>
    <cellStyle name="Currency 5 3 2 2 2 2 3" xfId="310" xr:uid="{4CDA2F1A-FDA0-474C-A084-16BB4818FBBF}"/>
    <cellStyle name="Currency 5 3 2 2 2 2 3 2" xfId="566" xr:uid="{EE35D25A-B265-4550-B437-AC2C0B840495}"/>
    <cellStyle name="Currency 5 3 2 2 2 2 3 2 2" xfId="1078" xr:uid="{730916B8-2B06-4541-833A-8CA30AE7D936}"/>
    <cellStyle name="Currency 5 3 2 2 2 2 3 2 2 2" xfId="2110" xr:uid="{C4B6A331-E185-46B3-953F-30B6E975295D}"/>
    <cellStyle name="Currency 5 3 2 2 2 2 3 2 2 2 2" xfId="4162" xr:uid="{7FF27010-B617-4BF7-96FF-AC73B12F97F9}"/>
    <cellStyle name="Currency 5 3 2 2 2 2 3 2 2 3" xfId="3136" xr:uid="{22AAC2D9-14D6-4CB4-A960-E2620F0C4186}"/>
    <cellStyle name="Currency 5 3 2 2 2 2 3 2 3" xfId="1598" xr:uid="{2F10D497-0680-44DF-AFB8-39D2FBFE448D}"/>
    <cellStyle name="Currency 5 3 2 2 2 2 3 2 3 2" xfId="3650" xr:uid="{5D821614-0A7D-453B-9A88-F2D353352E35}"/>
    <cellStyle name="Currency 5 3 2 2 2 2 3 2 4" xfId="2624" xr:uid="{32095DCB-74A2-4BC5-B31D-46D542961EB9}"/>
    <cellStyle name="Currency 5 3 2 2 2 2 3 3" xfId="822" xr:uid="{31FE8B37-D559-4DE4-A43F-AE76ED50A279}"/>
    <cellStyle name="Currency 5 3 2 2 2 2 3 3 2" xfId="1854" xr:uid="{5391D2AD-CD43-4C15-8DB2-8DD7AA17628E}"/>
    <cellStyle name="Currency 5 3 2 2 2 2 3 3 2 2" xfId="3906" xr:uid="{1F3BD981-8B48-44D2-A96E-FAAAFA141992}"/>
    <cellStyle name="Currency 5 3 2 2 2 2 3 3 3" xfId="2880" xr:uid="{FA1CF894-9FB9-4CAD-8B8C-E5441357A9C7}"/>
    <cellStyle name="Currency 5 3 2 2 2 2 3 4" xfId="1342" xr:uid="{0D2914CE-96AB-4650-8F10-AFBB954F2328}"/>
    <cellStyle name="Currency 5 3 2 2 2 2 3 4 2" xfId="3394" xr:uid="{D7DC7498-F8B8-445F-A2DA-4E2D21775C93}"/>
    <cellStyle name="Currency 5 3 2 2 2 2 3 5" xfId="2368" xr:uid="{FD4253F3-FB95-47BF-8AA5-61B765C1C643}"/>
    <cellStyle name="Currency 5 3 2 2 2 2 4" xfId="438" xr:uid="{F9AA2BEE-8CC2-4C8E-9ED7-2A51ED54F163}"/>
    <cellStyle name="Currency 5 3 2 2 2 2 4 2" xfId="950" xr:uid="{B668D235-93CC-4814-B578-7DA143AFFE44}"/>
    <cellStyle name="Currency 5 3 2 2 2 2 4 2 2" xfId="1982" xr:uid="{34AECBF6-50A9-4A0B-B98D-C30F6AC3D2AA}"/>
    <cellStyle name="Currency 5 3 2 2 2 2 4 2 2 2" xfId="4034" xr:uid="{C6060D2E-5EAA-4D29-B8AE-4054DF32F932}"/>
    <cellStyle name="Currency 5 3 2 2 2 2 4 2 3" xfId="3008" xr:uid="{2E637B44-BDB7-49CE-A90C-AFF4BC058FEF}"/>
    <cellStyle name="Currency 5 3 2 2 2 2 4 3" xfId="1470" xr:uid="{00C51C2C-35F4-4A0F-8D68-32CF89E29F71}"/>
    <cellStyle name="Currency 5 3 2 2 2 2 4 3 2" xfId="3522" xr:uid="{DC24982D-A9EC-4045-93BF-565FE1A11AE7}"/>
    <cellStyle name="Currency 5 3 2 2 2 2 4 4" xfId="2496" xr:uid="{41AAAB3E-9F19-428B-BAD5-D256A93AC123}"/>
    <cellStyle name="Currency 5 3 2 2 2 2 5" xfId="694" xr:uid="{C6EB7E7A-B5A4-4440-93C4-3981E1EE183B}"/>
    <cellStyle name="Currency 5 3 2 2 2 2 5 2" xfId="1726" xr:uid="{34A7761D-A178-4B7E-ABA8-0DC92A0E9270}"/>
    <cellStyle name="Currency 5 3 2 2 2 2 5 2 2" xfId="3778" xr:uid="{81B9A29C-307A-40CA-86CA-E9D88159D93E}"/>
    <cellStyle name="Currency 5 3 2 2 2 2 5 3" xfId="2752" xr:uid="{64F0D88F-03FA-45F9-89FC-B2D2E2F9DC9E}"/>
    <cellStyle name="Currency 5 3 2 2 2 2 6" xfId="1214" xr:uid="{8F546578-7842-4661-9F8D-5F6BE5DE06EA}"/>
    <cellStyle name="Currency 5 3 2 2 2 2 6 2" xfId="3266" xr:uid="{027A219A-C41E-4EEA-B23A-9D15784FA086}"/>
    <cellStyle name="Currency 5 3 2 2 2 2 7" xfId="2240" xr:uid="{C2F25F2E-1CF3-467E-BB7D-98190B26D4C4}"/>
    <cellStyle name="Currency 5 3 2 2 2 3" xfId="214" xr:uid="{D537A197-8B01-48C1-A1EF-BF8011562490}"/>
    <cellStyle name="Currency 5 3 2 2 2 3 2" xfId="342" xr:uid="{A09F6C82-FD21-43C8-B1C5-5DF6CCED86AE}"/>
    <cellStyle name="Currency 5 3 2 2 2 3 2 2" xfId="598" xr:uid="{56234E39-A172-4C72-8113-9901C1D4F9A4}"/>
    <cellStyle name="Currency 5 3 2 2 2 3 2 2 2" xfId="1110" xr:uid="{D1D3B989-5C75-4182-97D8-0CA5FEAAA3A0}"/>
    <cellStyle name="Currency 5 3 2 2 2 3 2 2 2 2" xfId="2142" xr:uid="{6AEAF0D1-B75D-4FA2-91F0-0965EC9452D6}"/>
    <cellStyle name="Currency 5 3 2 2 2 3 2 2 2 2 2" xfId="4194" xr:uid="{CE4C174B-FEA0-40A0-87F8-137F7DFBE4D3}"/>
    <cellStyle name="Currency 5 3 2 2 2 3 2 2 2 3" xfId="3168" xr:uid="{693897A6-9C5E-4C8D-AB6C-17562A2C39B7}"/>
    <cellStyle name="Currency 5 3 2 2 2 3 2 2 3" xfId="1630" xr:uid="{A6B76D32-C613-4CC5-97EA-AF114148F0A8}"/>
    <cellStyle name="Currency 5 3 2 2 2 3 2 2 3 2" xfId="3682" xr:uid="{3C31094D-42F5-4981-9CB8-7E4568477009}"/>
    <cellStyle name="Currency 5 3 2 2 2 3 2 2 4" xfId="2656" xr:uid="{E834F185-D2A7-477D-9236-03A4BEB2E372}"/>
    <cellStyle name="Currency 5 3 2 2 2 3 2 3" xfId="854" xr:uid="{26BD775D-37AE-4034-A20A-3137BF08F312}"/>
    <cellStyle name="Currency 5 3 2 2 2 3 2 3 2" xfId="1886" xr:uid="{7E06F522-E65A-41CA-9F8E-F97421A4EFA8}"/>
    <cellStyle name="Currency 5 3 2 2 2 3 2 3 2 2" xfId="3938" xr:uid="{C08DCF43-9B9C-4FC9-ACD8-D27427423CDC}"/>
    <cellStyle name="Currency 5 3 2 2 2 3 2 3 3" xfId="2912" xr:uid="{6209A52D-C6D8-4F15-964F-90775E0EC206}"/>
    <cellStyle name="Currency 5 3 2 2 2 3 2 4" xfId="1374" xr:uid="{672E5EB6-A01A-42D4-B59A-AD73A652C076}"/>
    <cellStyle name="Currency 5 3 2 2 2 3 2 4 2" xfId="3426" xr:uid="{A2FCB4C8-3494-40F0-AA16-29A1580281C6}"/>
    <cellStyle name="Currency 5 3 2 2 2 3 2 5" xfId="2400" xr:uid="{CB1A3F01-678B-4BA7-A3A0-C37AC651A1AD}"/>
    <cellStyle name="Currency 5 3 2 2 2 3 3" xfId="470" xr:uid="{F5143EB8-555F-4306-A162-DE14E5E6C886}"/>
    <cellStyle name="Currency 5 3 2 2 2 3 3 2" xfId="982" xr:uid="{9AA90A9C-C355-4AA9-A9EB-EB4F77A37B49}"/>
    <cellStyle name="Currency 5 3 2 2 2 3 3 2 2" xfId="2014" xr:uid="{72A58134-D960-419A-A657-25715BE88545}"/>
    <cellStyle name="Currency 5 3 2 2 2 3 3 2 2 2" xfId="4066" xr:uid="{3BA3753C-DEB8-4129-9F97-EDE35AD7EC6A}"/>
    <cellStyle name="Currency 5 3 2 2 2 3 3 2 3" xfId="3040" xr:uid="{7CB01AD4-A3C6-4D36-AF1B-7F7454AF67EE}"/>
    <cellStyle name="Currency 5 3 2 2 2 3 3 3" xfId="1502" xr:uid="{5E511382-7B8B-4BA6-8F0C-55190A6D1F58}"/>
    <cellStyle name="Currency 5 3 2 2 2 3 3 3 2" xfId="3554" xr:uid="{8ADC158A-BBD2-4671-BACA-1DCB1E6436CC}"/>
    <cellStyle name="Currency 5 3 2 2 2 3 3 4" xfId="2528" xr:uid="{B5BE06B2-B7E5-4D15-AA93-B2CCDB8B61B8}"/>
    <cellStyle name="Currency 5 3 2 2 2 3 4" xfId="726" xr:uid="{A8AF6878-B4E4-4678-9A0B-8C7BECE336AF}"/>
    <cellStyle name="Currency 5 3 2 2 2 3 4 2" xfId="1758" xr:uid="{020890B3-DABD-49EF-AFB4-FB0CB7DD9065}"/>
    <cellStyle name="Currency 5 3 2 2 2 3 4 2 2" xfId="3810" xr:uid="{0D260CF6-809C-4A66-A640-C2C43D3E7D87}"/>
    <cellStyle name="Currency 5 3 2 2 2 3 4 3" xfId="2784" xr:uid="{609DB8BA-12A9-48CB-86B0-759BAFEE438D}"/>
    <cellStyle name="Currency 5 3 2 2 2 3 5" xfId="1246" xr:uid="{85572B8A-FA48-41B2-BE1F-9F5220D2EA5A}"/>
    <cellStyle name="Currency 5 3 2 2 2 3 5 2" xfId="3298" xr:uid="{2DC81A4C-7D98-4A58-8ED2-DA1CA8CEDE54}"/>
    <cellStyle name="Currency 5 3 2 2 2 3 6" xfId="2272" xr:uid="{45E5CB62-4756-4EBD-87A1-9AC49ECBE8D1}"/>
    <cellStyle name="Currency 5 3 2 2 2 4" xfId="278" xr:uid="{CAC19974-8B86-495A-9C8A-8EE28F72393B}"/>
    <cellStyle name="Currency 5 3 2 2 2 4 2" xfId="534" xr:uid="{9833CC9A-CFA3-4ED7-8696-CCFCEA940ACF}"/>
    <cellStyle name="Currency 5 3 2 2 2 4 2 2" xfId="1046" xr:uid="{84F08722-C85B-435B-B3AC-914F9BF2FB27}"/>
    <cellStyle name="Currency 5 3 2 2 2 4 2 2 2" xfId="2078" xr:uid="{F710CA3C-C657-4C3B-8F92-8103FD40D040}"/>
    <cellStyle name="Currency 5 3 2 2 2 4 2 2 2 2" xfId="4130" xr:uid="{EAA155E0-9A4F-4346-BAA7-CF76F5C15C81}"/>
    <cellStyle name="Currency 5 3 2 2 2 4 2 2 3" xfId="3104" xr:uid="{EA995170-3354-4E88-921C-07C796B87CEF}"/>
    <cellStyle name="Currency 5 3 2 2 2 4 2 3" xfId="1566" xr:uid="{3262C82B-D45E-4844-BB1E-DF4B9548A432}"/>
    <cellStyle name="Currency 5 3 2 2 2 4 2 3 2" xfId="3618" xr:uid="{0EBD4A12-CE34-40C4-90D3-18EFD1CEB405}"/>
    <cellStyle name="Currency 5 3 2 2 2 4 2 4" xfId="2592" xr:uid="{12A6CFF2-8187-4613-A893-5161DACFFCB5}"/>
    <cellStyle name="Currency 5 3 2 2 2 4 3" xfId="790" xr:uid="{50E82869-D89F-4238-8849-F0A769CE150F}"/>
    <cellStyle name="Currency 5 3 2 2 2 4 3 2" xfId="1822" xr:uid="{0D3ED733-4BE6-43F8-B1F1-1F5A0CC28402}"/>
    <cellStyle name="Currency 5 3 2 2 2 4 3 2 2" xfId="3874" xr:uid="{DB6A01A3-7396-44A5-8FA6-40C674BB2315}"/>
    <cellStyle name="Currency 5 3 2 2 2 4 3 3" xfId="2848" xr:uid="{CF23A769-68F9-4187-9447-15411BAAAF18}"/>
    <cellStyle name="Currency 5 3 2 2 2 4 4" xfId="1310" xr:uid="{017B17FE-07C3-4921-BFD0-B267236D5354}"/>
    <cellStyle name="Currency 5 3 2 2 2 4 4 2" xfId="3362" xr:uid="{C1A07F78-12E6-42C5-BFF2-00767875A438}"/>
    <cellStyle name="Currency 5 3 2 2 2 4 5" xfId="2336" xr:uid="{83AA02B3-0C9F-4D2D-B141-49FBA85EE282}"/>
    <cellStyle name="Currency 5 3 2 2 2 5" xfId="406" xr:uid="{C07F8F45-6D84-41E5-B857-E1779F41363A}"/>
    <cellStyle name="Currency 5 3 2 2 2 5 2" xfId="918" xr:uid="{26B113C5-FA37-4F8A-8371-4C1C9813FD7A}"/>
    <cellStyle name="Currency 5 3 2 2 2 5 2 2" xfId="1950" xr:uid="{B6D920F2-10C6-4116-B9BC-2FFB3C9E7598}"/>
    <cellStyle name="Currency 5 3 2 2 2 5 2 2 2" xfId="4002" xr:uid="{F05F8873-6611-48B1-BE93-6A7A153B17E9}"/>
    <cellStyle name="Currency 5 3 2 2 2 5 2 3" xfId="2976" xr:uid="{D046AED5-A9A2-4224-A4F6-B6699C2FF1AD}"/>
    <cellStyle name="Currency 5 3 2 2 2 5 3" xfId="1438" xr:uid="{EF7204E0-FCD0-4D0A-8535-09E8093D1AAC}"/>
    <cellStyle name="Currency 5 3 2 2 2 5 3 2" xfId="3490" xr:uid="{345824A3-ED2C-4578-B407-60909AA776D0}"/>
    <cellStyle name="Currency 5 3 2 2 2 5 4" xfId="2464" xr:uid="{05B9E783-7EEE-40C5-BFAA-9AA7BEF9C031}"/>
    <cellStyle name="Currency 5 3 2 2 2 6" xfId="662" xr:uid="{6DAA21E7-1F28-44A2-9056-6AE6D9E27671}"/>
    <cellStyle name="Currency 5 3 2 2 2 6 2" xfId="1694" xr:uid="{EDC01AA2-E0C9-4DF2-A1B4-5F8E317B0001}"/>
    <cellStyle name="Currency 5 3 2 2 2 6 2 2" xfId="3746" xr:uid="{A15A834F-5FC6-49AB-827F-FA9D8B21DCED}"/>
    <cellStyle name="Currency 5 3 2 2 2 6 3" xfId="2720" xr:uid="{5BDBF2A4-3EEF-404A-9E7B-9612D0B060B9}"/>
    <cellStyle name="Currency 5 3 2 2 2 7" xfId="1182" xr:uid="{BDECE749-D539-4D98-89D4-ED9D91600F92}"/>
    <cellStyle name="Currency 5 3 2 2 2 7 2" xfId="3234" xr:uid="{A2F5E382-76D2-4819-8D32-41353C2BFFD6}"/>
    <cellStyle name="Currency 5 3 2 2 2 8" xfId="2208" xr:uid="{02A93984-EE5E-49C0-94AC-DB4838F66802}"/>
    <cellStyle name="Currency 5 3 2 2 3" xfId="166" xr:uid="{D86D99CC-5B4F-4941-8706-34D702F34DE3}"/>
    <cellStyle name="Currency 5 3 2 2 3 2" xfId="230" xr:uid="{C27DB060-84F4-4A92-8479-1B4D014F1A77}"/>
    <cellStyle name="Currency 5 3 2 2 3 2 2" xfId="358" xr:uid="{BACF80C1-3E5E-4665-8F03-33869B0926DB}"/>
    <cellStyle name="Currency 5 3 2 2 3 2 2 2" xfId="614" xr:uid="{E3DD4CDF-B032-42D6-83E7-E7C31C099EAA}"/>
    <cellStyle name="Currency 5 3 2 2 3 2 2 2 2" xfId="1126" xr:uid="{BA6FD210-D252-40E1-93CD-2F5C67815404}"/>
    <cellStyle name="Currency 5 3 2 2 3 2 2 2 2 2" xfId="2158" xr:uid="{2EFB997D-4019-4A97-B61A-E6532EB0EED9}"/>
    <cellStyle name="Currency 5 3 2 2 3 2 2 2 2 2 2" xfId="4210" xr:uid="{83418AAC-188F-43CD-AC71-C6832C01BB16}"/>
    <cellStyle name="Currency 5 3 2 2 3 2 2 2 2 3" xfId="3184" xr:uid="{459C212A-4121-4224-ABC6-EB23D60B7D9E}"/>
    <cellStyle name="Currency 5 3 2 2 3 2 2 2 3" xfId="1646" xr:uid="{C65639F3-46D0-4132-AD90-37F0D9CF2F9F}"/>
    <cellStyle name="Currency 5 3 2 2 3 2 2 2 3 2" xfId="3698" xr:uid="{6B6E35E1-C11A-4BCF-92C3-B3986EFAEB94}"/>
    <cellStyle name="Currency 5 3 2 2 3 2 2 2 4" xfId="2672" xr:uid="{2DAA82DD-336B-4253-8BC4-1E3979713EE7}"/>
    <cellStyle name="Currency 5 3 2 2 3 2 2 3" xfId="870" xr:uid="{DDE442C9-CCC4-445A-BF6B-59FA7A385AD5}"/>
    <cellStyle name="Currency 5 3 2 2 3 2 2 3 2" xfId="1902" xr:uid="{B4814DB9-3F46-4FE9-8919-48B0C2AB1792}"/>
    <cellStyle name="Currency 5 3 2 2 3 2 2 3 2 2" xfId="3954" xr:uid="{1F73D1A0-C292-4A19-8C57-294F9F2C9D00}"/>
    <cellStyle name="Currency 5 3 2 2 3 2 2 3 3" xfId="2928" xr:uid="{BE21F971-23A6-4BDB-8718-54F6A2EC1D5A}"/>
    <cellStyle name="Currency 5 3 2 2 3 2 2 4" xfId="1390" xr:uid="{94B2AB42-94DD-4BFB-A62E-BD98D027296E}"/>
    <cellStyle name="Currency 5 3 2 2 3 2 2 4 2" xfId="3442" xr:uid="{E540DA52-F775-4A44-B158-1E63AF0D1C5C}"/>
    <cellStyle name="Currency 5 3 2 2 3 2 2 5" xfId="2416" xr:uid="{73776EF4-893C-43F0-BC5B-75C555C615C4}"/>
    <cellStyle name="Currency 5 3 2 2 3 2 3" xfId="486" xr:uid="{7F52D7A3-F3A0-475A-BFC4-1EEB6C28FDB2}"/>
    <cellStyle name="Currency 5 3 2 2 3 2 3 2" xfId="998" xr:uid="{3FD70BF3-753B-4AAB-BF58-5B30F393FC12}"/>
    <cellStyle name="Currency 5 3 2 2 3 2 3 2 2" xfId="2030" xr:uid="{153A016E-2EE6-49FC-9E37-5D35E6EBEEE5}"/>
    <cellStyle name="Currency 5 3 2 2 3 2 3 2 2 2" xfId="4082" xr:uid="{A8AF7C62-E103-4FA6-AA30-0E510FD16ADD}"/>
    <cellStyle name="Currency 5 3 2 2 3 2 3 2 3" xfId="3056" xr:uid="{253C7F39-B4D0-4087-8C3F-8ACCF897A5F2}"/>
    <cellStyle name="Currency 5 3 2 2 3 2 3 3" xfId="1518" xr:uid="{6663317C-0062-4AFA-AAE0-E01DFADEB5EB}"/>
    <cellStyle name="Currency 5 3 2 2 3 2 3 3 2" xfId="3570" xr:uid="{960296CE-23FD-423E-A587-042E7E8245FE}"/>
    <cellStyle name="Currency 5 3 2 2 3 2 3 4" xfId="2544" xr:uid="{4A19A58F-2E2E-4883-B51E-4A4A80244357}"/>
    <cellStyle name="Currency 5 3 2 2 3 2 4" xfId="742" xr:uid="{6F969F04-AF8E-407A-9B97-D2E9856D4D81}"/>
    <cellStyle name="Currency 5 3 2 2 3 2 4 2" xfId="1774" xr:uid="{AB0A96D9-A6D4-4F92-A12F-F49D14C3651C}"/>
    <cellStyle name="Currency 5 3 2 2 3 2 4 2 2" xfId="3826" xr:uid="{D9F9CFFC-04E4-4869-A122-A529A2B7F731}"/>
    <cellStyle name="Currency 5 3 2 2 3 2 4 3" xfId="2800" xr:uid="{85432FA9-BD47-4AB0-8108-B2A07A75B85F}"/>
    <cellStyle name="Currency 5 3 2 2 3 2 5" xfId="1262" xr:uid="{851979CE-9495-4FEB-9D56-9C11FE7C8865}"/>
    <cellStyle name="Currency 5 3 2 2 3 2 5 2" xfId="3314" xr:uid="{AA92A52C-020B-44DA-9F7B-83A7DE864018}"/>
    <cellStyle name="Currency 5 3 2 2 3 2 6" xfId="2288" xr:uid="{D08069C9-751F-4DC8-A08E-0E74E31FC5B6}"/>
    <cellStyle name="Currency 5 3 2 2 3 3" xfId="294" xr:uid="{826BA8E0-5E08-4DA8-AC62-7BCD3A38628C}"/>
    <cellStyle name="Currency 5 3 2 2 3 3 2" xfId="550" xr:uid="{2ED52857-D2DA-4C60-B52A-2956E61A9C41}"/>
    <cellStyle name="Currency 5 3 2 2 3 3 2 2" xfId="1062" xr:uid="{71BA94BC-5E13-4AC3-B344-3801EBAAAA87}"/>
    <cellStyle name="Currency 5 3 2 2 3 3 2 2 2" xfId="2094" xr:uid="{950706FC-AD97-4B5C-A8E9-88C0C32EF85C}"/>
    <cellStyle name="Currency 5 3 2 2 3 3 2 2 2 2" xfId="4146" xr:uid="{4F451DE9-EAC2-4615-B590-919751001183}"/>
    <cellStyle name="Currency 5 3 2 2 3 3 2 2 3" xfId="3120" xr:uid="{249AB3FC-4B36-4BE0-850B-02DB612C7675}"/>
    <cellStyle name="Currency 5 3 2 2 3 3 2 3" xfId="1582" xr:uid="{A469D800-6FD4-4B52-B5C5-A15425CA557F}"/>
    <cellStyle name="Currency 5 3 2 2 3 3 2 3 2" xfId="3634" xr:uid="{B90F45C5-CA84-4771-8EBA-C1817032543F}"/>
    <cellStyle name="Currency 5 3 2 2 3 3 2 4" xfId="2608" xr:uid="{7BD40542-0823-4400-A2FD-8AB0A0B9D4C8}"/>
    <cellStyle name="Currency 5 3 2 2 3 3 3" xfId="806" xr:uid="{E14C3181-1A7A-4662-AF61-AC664631A30B}"/>
    <cellStyle name="Currency 5 3 2 2 3 3 3 2" xfId="1838" xr:uid="{427406BE-E99C-43B9-A413-9DD8177B701A}"/>
    <cellStyle name="Currency 5 3 2 2 3 3 3 2 2" xfId="3890" xr:uid="{CCBCCC95-5E0A-4310-B4B6-B2405D85F31E}"/>
    <cellStyle name="Currency 5 3 2 2 3 3 3 3" xfId="2864" xr:uid="{CB8F40C2-DA35-4C98-8B2C-8C759CB34E67}"/>
    <cellStyle name="Currency 5 3 2 2 3 3 4" xfId="1326" xr:uid="{48FBC15F-62B2-4E4C-9539-70F7E392E3F7}"/>
    <cellStyle name="Currency 5 3 2 2 3 3 4 2" xfId="3378" xr:uid="{8DCEBB88-6868-4A5A-A6D5-A5D1B2583FA4}"/>
    <cellStyle name="Currency 5 3 2 2 3 3 5" xfId="2352" xr:uid="{3839163C-946A-44CD-9C41-73A818DD99F2}"/>
    <cellStyle name="Currency 5 3 2 2 3 4" xfId="422" xr:uid="{C38CC876-2E0B-44A9-BD7D-1C603FB293D3}"/>
    <cellStyle name="Currency 5 3 2 2 3 4 2" xfId="934" xr:uid="{956859F8-58DF-449F-937F-04872CEDD03F}"/>
    <cellStyle name="Currency 5 3 2 2 3 4 2 2" xfId="1966" xr:uid="{19012987-6F14-47B9-A61C-DA581ACDA7C1}"/>
    <cellStyle name="Currency 5 3 2 2 3 4 2 2 2" xfId="4018" xr:uid="{193712CD-85C5-4869-8DB7-BD1DB536970E}"/>
    <cellStyle name="Currency 5 3 2 2 3 4 2 3" xfId="2992" xr:uid="{1890D8AE-D1E0-48BD-9646-A849B24CF905}"/>
    <cellStyle name="Currency 5 3 2 2 3 4 3" xfId="1454" xr:uid="{F38FF600-5CDA-47DD-B85A-C2181853EE30}"/>
    <cellStyle name="Currency 5 3 2 2 3 4 3 2" xfId="3506" xr:uid="{D635584E-EAEC-48D4-850E-DA30F48D77BB}"/>
    <cellStyle name="Currency 5 3 2 2 3 4 4" xfId="2480" xr:uid="{7CEEF539-3A20-43B9-AAC8-4841C846BDC3}"/>
    <cellStyle name="Currency 5 3 2 2 3 5" xfId="678" xr:uid="{0ADB56B9-4D40-4A66-B18D-5FC390189752}"/>
    <cellStyle name="Currency 5 3 2 2 3 5 2" xfId="1710" xr:uid="{D50895EB-01D8-40FB-BB89-CF98C69227AD}"/>
    <cellStyle name="Currency 5 3 2 2 3 5 2 2" xfId="3762" xr:uid="{77013764-CCAF-4E8E-AF9E-5D67283B0C63}"/>
    <cellStyle name="Currency 5 3 2 2 3 5 3" xfId="2736" xr:uid="{F19836D8-7384-41C3-BBDE-954549F297D5}"/>
    <cellStyle name="Currency 5 3 2 2 3 6" xfId="1198" xr:uid="{D4FE2680-BFA1-4693-99A8-9439C2F34234}"/>
    <cellStyle name="Currency 5 3 2 2 3 6 2" xfId="3250" xr:uid="{EE8F752C-16B5-49BA-A556-94797A8B8AF9}"/>
    <cellStyle name="Currency 5 3 2 2 3 7" xfId="2224" xr:uid="{61DA7E25-8692-4DE3-8B32-E00DF971E05C}"/>
    <cellStyle name="Currency 5 3 2 2 4" xfId="198" xr:uid="{ACA12A57-EC5A-4B39-B9E9-BBFB76E82567}"/>
    <cellStyle name="Currency 5 3 2 2 4 2" xfId="326" xr:uid="{5A48C3A7-0C7F-4BCF-BBD6-F129F267D6A6}"/>
    <cellStyle name="Currency 5 3 2 2 4 2 2" xfId="582" xr:uid="{09527AC9-1E0E-4B06-B94D-59AD3D9E26C6}"/>
    <cellStyle name="Currency 5 3 2 2 4 2 2 2" xfId="1094" xr:uid="{80EFFF2F-4651-40EF-85AD-0914890F08E5}"/>
    <cellStyle name="Currency 5 3 2 2 4 2 2 2 2" xfId="2126" xr:uid="{01BE797E-0913-4DDD-8DE1-AF5470BC0FC6}"/>
    <cellStyle name="Currency 5 3 2 2 4 2 2 2 2 2" xfId="4178" xr:uid="{ED04FE9D-7F5B-455B-9EC4-A30F00C1E867}"/>
    <cellStyle name="Currency 5 3 2 2 4 2 2 2 3" xfId="3152" xr:uid="{59CA5DBF-32D7-4A69-88AC-C420500FF5A9}"/>
    <cellStyle name="Currency 5 3 2 2 4 2 2 3" xfId="1614" xr:uid="{ABA7EC91-3258-4C61-B3BC-2ED6E1421BB0}"/>
    <cellStyle name="Currency 5 3 2 2 4 2 2 3 2" xfId="3666" xr:uid="{A021E2E4-8824-4C68-B697-987DAE045507}"/>
    <cellStyle name="Currency 5 3 2 2 4 2 2 4" xfId="2640" xr:uid="{1210AEC5-0166-4EAD-BC76-635C121365A4}"/>
    <cellStyle name="Currency 5 3 2 2 4 2 3" xfId="838" xr:uid="{E8805837-B6D2-480F-91BD-23DEB29D4604}"/>
    <cellStyle name="Currency 5 3 2 2 4 2 3 2" xfId="1870" xr:uid="{FD1C393A-16E4-4A00-94E9-BE359B534524}"/>
    <cellStyle name="Currency 5 3 2 2 4 2 3 2 2" xfId="3922" xr:uid="{758D88F3-238E-4236-A4EC-858CBB19DCAB}"/>
    <cellStyle name="Currency 5 3 2 2 4 2 3 3" xfId="2896" xr:uid="{55E77892-CD28-4120-97B9-D0B24BBCDC2B}"/>
    <cellStyle name="Currency 5 3 2 2 4 2 4" xfId="1358" xr:uid="{9496BCA8-5B84-4732-B72A-DD000B8A5332}"/>
    <cellStyle name="Currency 5 3 2 2 4 2 4 2" xfId="3410" xr:uid="{CDECFBD5-5A32-488F-82DE-9C461BE32836}"/>
    <cellStyle name="Currency 5 3 2 2 4 2 5" xfId="2384" xr:uid="{B1AFDC2E-0578-4D85-8746-8B57065160AD}"/>
    <cellStyle name="Currency 5 3 2 2 4 3" xfId="454" xr:uid="{413A1B26-886D-4674-9E91-589FBB483F37}"/>
    <cellStyle name="Currency 5 3 2 2 4 3 2" xfId="966" xr:uid="{212832A0-CE5D-43B4-8D09-587ABB60B6D1}"/>
    <cellStyle name="Currency 5 3 2 2 4 3 2 2" xfId="1998" xr:uid="{426801FF-08C4-4F38-AE61-04BA7C7C158D}"/>
    <cellStyle name="Currency 5 3 2 2 4 3 2 2 2" xfId="4050" xr:uid="{9811BF72-F6C3-4D4F-A5BD-63907E47D45C}"/>
    <cellStyle name="Currency 5 3 2 2 4 3 2 3" xfId="3024" xr:uid="{01D42689-21BA-40F7-897D-AD1D8AE7031C}"/>
    <cellStyle name="Currency 5 3 2 2 4 3 3" xfId="1486" xr:uid="{6511D6D1-34F7-4CAB-8DDF-D10F58D06165}"/>
    <cellStyle name="Currency 5 3 2 2 4 3 3 2" xfId="3538" xr:uid="{4EB1AEFA-2A73-4B85-8B25-F44105FF9407}"/>
    <cellStyle name="Currency 5 3 2 2 4 3 4" xfId="2512" xr:uid="{EAEB110C-5397-498A-9420-84609FA9A58A}"/>
    <cellStyle name="Currency 5 3 2 2 4 4" xfId="710" xr:uid="{EFF42B66-5A05-4BB0-B494-69AC3B797859}"/>
    <cellStyle name="Currency 5 3 2 2 4 4 2" xfId="1742" xr:uid="{954D2C1A-6F1A-4003-B0BD-36FE437A2865}"/>
    <cellStyle name="Currency 5 3 2 2 4 4 2 2" xfId="3794" xr:uid="{32463674-CB22-4A3C-B82C-5A4FA82707A3}"/>
    <cellStyle name="Currency 5 3 2 2 4 4 3" xfId="2768" xr:uid="{FE90F6D9-4783-4715-9766-2201310687C5}"/>
    <cellStyle name="Currency 5 3 2 2 4 5" xfId="1230" xr:uid="{633C8988-4676-4A96-9A62-418826BEC178}"/>
    <cellStyle name="Currency 5 3 2 2 4 5 2" xfId="3282" xr:uid="{64545EBD-9B39-48EE-A4DD-13B67A758462}"/>
    <cellStyle name="Currency 5 3 2 2 4 6" xfId="2256" xr:uid="{02CB75E3-6B43-4032-994F-04F56FE0C096}"/>
    <cellStyle name="Currency 5 3 2 2 5" xfId="262" xr:uid="{93B8D311-758A-4EB0-B72B-2EDA75CA8818}"/>
    <cellStyle name="Currency 5 3 2 2 5 2" xfId="518" xr:uid="{E752DA5A-DF27-4BC0-962C-837F750EF830}"/>
    <cellStyle name="Currency 5 3 2 2 5 2 2" xfId="1030" xr:uid="{1CCA69F4-7D18-4F3A-B958-F7E15F20FA91}"/>
    <cellStyle name="Currency 5 3 2 2 5 2 2 2" xfId="2062" xr:uid="{20987B8B-5924-44F3-9C45-0D0E46AEC46F}"/>
    <cellStyle name="Currency 5 3 2 2 5 2 2 2 2" xfId="4114" xr:uid="{D3EC7E6E-4E9A-4FD3-A367-DCDF13EDA70F}"/>
    <cellStyle name="Currency 5 3 2 2 5 2 2 3" xfId="3088" xr:uid="{0BECD84B-F013-4985-B8FD-A74989741CF2}"/>
    <cellStyle name="Currency 5 3 2 2 5 2 3" xfId="1550" xr:uid="{569C64A4-1A3A-472F-9745-3E25D877D97B}"/>
    <cellStyle name="Currency 5 3 2 2 5 2 3 2" xfId="3602" xr:uid="{0D49DCD7-75C7-4CBF-8BDA-5B1CEAC5B746}"/>
    <cellStyle name="Currency 5 3 2 2 5 2 4" xfId="2576" xr:uid="{F2668473-0039-4A38-A6C0-7D980F0B9759}"/>
    <cellStyle name="Currency 5 3 2 2 5 3" xfId="774" xr:uid="{51284DB3-7323-4399-B60E-A6E6E85F389F}"/>
    <cellStyle name="Currency 5 3 2 2 5 3 2" xfId="1806" xr:uid="{DC9726C2-07E3-4B81-9C71-499E55F387BD}"/>
    <cellStyle name="Currency 5 3 2 2 5 3 2 2" xfId="3858" xr:uid="{2DFB882A-8BC4-4F10-B080-A5C031FE73E7}"/>
    <cellStyle name="Currency 5 3 2 2 5 3 3" xfId="2832" xr:uid="{8752523A-E977-404D-8FC5-E16C55E50808}"/>
    <cellStyle name="Currency 5 3 2 2 5 4" xfId="1294" xr:uid="{D064BEA2-050C-4692-96BE-77CD694F0748}"/>
    <cellStyle name="Currency 5 3 2 2 5 4 2" xfId="3346" xr:uid="{8D8F7872-0E2A-466C-B9F0-7867D8BEDCC0}"/>
    <cellStyle name="Currency 5 3 2 2 5 5" xfId="2320" xr:uid="{99BA52F1-1F1E-406E-A6AF-876470C10BBD}"/>
    <cellStyle name="Currency 5 3 2 2 6" xfId="390" xr:uid="{836BA46D-B207-4585-A7FC-CBAC9467BB21}"/>
    <cellStyle name="Currency 5 3 2 2 6 2" xfId="902" xr:uid="{ACC6F78F-64F7-4CE9-9FF8-F9DAB03E0458}"/>
    <cellStyle name="Currency 5 3 2 2 6 2 2" xfId="1934" xr:uid="{D7C98DAF-8802-444D-91ED-3C6A8699A765}"/>
    <cellStyle name="Currency 5 3 2 2 6 2 2 2" xfId="3986" xr:uid="{BFFDB4B2-ED2E-46EA-BB06-3866E4ADB3DC}"/>
    <cellStyle name="Currency 5 3 2 2 6 2 3" xfId="2960" xr:uid="{06F02D51-0C84-40CC-8A48-A5FDDE00E0C4}"/>
    <cellStyle name="Currency 5 3 2 2 6 3" xfId="1422" xr:uid="{6F3B4305-77AF-44FE-80CA-3ADAD9F739EF}"/>
    <cellStyle name="Currency 5 3 2 2 6 3 2" xfId="3474" xr:uid="{FDC356F1-71D8-4D93-9194-57D6522838EC}"/>
    <cellStyle name="Currency 5 3 2 2 6 4" xfId="2448" xr:uid="{4F708DCE-AD2C-4433-8C5D-6F5D0EA1D48D}"/>
    <cellStyle name="Currency 5 3 2 2 7" xfId="646" xr:uid="{A5E401D7-93AB-4803-8A87-15D8818CB525}"/>
    <cellStyle name="Currency 5 3 2 2 7 2" xfId="1678" xr:uid="{B77AEC7F-8F7E-4590-922F-7187010B084C}"/>
    <cellStyle name="Currency 5 3 2 2 7 2 2" xfId="3730" xr:uid="{60AA5504-2EEA-40EF-8FF6-7B2CD0591161}"/>
    <cellStyle name="Currency 5 3 2 2 7 3" xfId="2704" xr:uid="{FC550C0A-9E11-4CC5-8121-DD9FF9F0EE2E}"/>
    <cellStyle name="Currency 5 3 2 2 8" xfId="1166" xr:uid="{698B2846-150F-40DC-8694-135F0FB6D6FE}"/>
    <cellStyle name="Currency 5 3 2 2 8 2" xfId="3218" xr:uid="{1C876839-10B2-42EA-BC52-3AE2DCEEA7E7}"/>
    <cellStyle name="Currency 5 3 2 2 9" xfId="2192" xr:uid="{48EA37B4-B121-4077-B5F6-70BA385E7B0E}"/>
    <cellStyle name="Currency 5 3 2 3" xfId="138" xr:uid="{41DCB376-B450-4656-AD44-E395B5770F96}"/>
    <cellStyle name="Currency 5 3 2 3 2" xfId="174" xr:uid="{621A09C0-C929-4ED2-B9F3-3F22A9B8F89F}"/>
    <cellStyle name="Currency 5 3 2 3 2 2" xfId="238" xr:uid="{148EAF6D-8E5A-4ED2-B94F-67B6BD506E73}"/>
    <cellStyle name="Currency 5 3 2 3 2 2 2" xfId="366" xr:uid="{745994EC-5CF1-4763-AB58-4A2F1856B830}"/>
    <cellStyle name="Currency 5 3 2 3 2 2 2 2" xfId="622" xr:uid="{728A35DF-FE29-45BD-BB6A-FF0A7B2C9C57}"/>
    <cellStyle name="Currency 5 3 2 3 2 2 2 2 2" xfId="1134" xr:uid="{96604608-46BC-48C0-AE4F-14A1FCEA8EB0}"/>
    <cellStyle name="Currency 5 3 2 3 2 2 2 2 2 2" xfId="2166" xr:uid="{CE445E72-6142-4FEB-9980-48A93B58C152}"/>
    <cellStyle name="Currency 5 3 2 3 2 2 2 2 2 2 2" xfId="4218" xr:uid="{38EDC443-8899-4BDD-8C5E-D785F5E4DCD7}"/>
    <cellStyle name="Currency 5 3 2 3 2 2 2 2 2 3" xfId="3192" xr:uid="{B0450BAA-12D7-4265-9CDA-C14C7250836D}"/>
    <cellStyle name="Currency 5 3 2 3 2 2 2 2 3" xfId="1654" xr:uid="{CEA8A1C4-7715-459A-85E1-10CD6E1BF2C8}"/>
    <cellStyle name="Currency 5 3 2 3 2 2 2 2 3 2" xfId="3706" xr:uid="{0F4DF104-A0AC-4406-9C6D-B4A833CCD7B1}"/>
    <cellStyle name="Currency 5 3 2 3 2 2 2 2 4" xfId="2680" xr:uid="{4D0AA130-0843-4450-8582-D18A1B64D050}"/>
    <cellStyle name="Currency 5 3 2 3 2 2 2 3" xfId="878" xr:uid="{7BE42060-D96C-4ED5-89C7-4397C26BBD3D}"/>
    <cellStyle name="Currency 5 3 2 3 2 2 2 3 2" xfId="1910" xr:uid="{236A4297-5C2F-4970-9DF2-CCF337FFA2AB}"/>
    <cellStyle name="Currency 5 3 2 3 2 2 2 3 2 2" xfId="3962" xr:uid="{45D70416-A010-432F-8C70-C9ADF2BF42D3}"/>
    <cellStyle name="Currency 5 3 2 3 2 2 2 3 3" xfId="2936" xr:uid="{C985AC69-03E9-4C3E-A8B2-31E3A0699225}"/>
    <cellStyle name="Currency 5 3 2 3 2 2 2 4" xfId="1398" xr:uid="{73708982-79E4-4BBC-8D64-BCA3A437FDD3}"/>
    <cellStyle name="Currency 5 3 2 3 2 2 2 4 2" xfId="3450" xr:uid="{0607C6B4-4E27-4918-B04E-688241EC3240}"/>
    <cellStyle name="Currency 5 3 2 3 2 2 2 5" xfId="2424" xr:uid="{FA6DF1B5-2815-4FB3-8940-48DF68DEDCB6}"/>
    <cellStyle name="Currency 5 3 2 3 2 2 3" xfId="494" xr:uid="{9F3F683D-E9D4-4972-8079-EDE8A2DECB46}"/>
    <cellStyle name="Currency 5 3 2 3 2 2 3 2" xfId="1006" xr:uid="{AAF97DAB-1445-4276-BD9E-E5ABD6471BAF}"/>
    <cellStyle name="Currency 5 3 2 3 2 2 3 2 2" xfId="2038" xr:uid="{EDFEDDF8-86DD-43AA-9D02-C433E19F1024}"/>
    <cellStyle name="Currency 5 3 2 3 2 2 3 2 2 2" xfId="4090" xr:uid="{49E51FF9-9B6F-4D19-85E9-2BCFC3A2F01C}"/>
    <cellStyle name="Currency 5 3 2 3 2 2 3 2 3" xfId="3064" xr:uid="{8F5EBB0F-1882-4269-9ACA-7DDB919261BC}"/>
    <cellStyle name="Currency 5 3 2 3 2 2 3 3" xfId="1526" xr:uid="{19B749D7-1A39-4F0B-8194-0178F4778C47}"/>
    <cellStyle name="Currency 5 3 2 3 2 2 3 3 2" xfId="3578" xr:uid="{4CDECFD7-946E-46D5-A933-1634CC610251}"/>
    <cellStyle name="Currency 5 3 2 3 2 2 3 4" xfId="2552" xr:uid="{88E8F2D0-4529-4AAC-8409-CEF7D502316D}"/>
    <cellStyle name="Currency 5 3 2 3 2 2 4" xfId="750" xr:uid="{2AAA6CC6-A673-4945-8380-BF20DED0B1FB}"/>
    <cellStyle name="Currency 5 3 2 3 2 2 4 2" xfId="1782" xr:uid="{E5BEC861-8975-4DE3-A036-66071D6856EB}"/>
    <cellStyle name="Currency 5 3 2 3 2 2 4 2 2" xfId="3834" xr:uid="{C27A75CC-5A8F-44CD-9E9C-2E95830A2793}"/>
    <cellStyle name="Currency 5 3 2 3 2 2 4 3" xfId="2808" xr:uid="{AA727156-8E7D-485F-AE41-39BF3BFB267B}"/>
    <cellStyle name="Currency 5 3 2 3 2 2 5" xfId="1270" xr:uid="{5C9F1DC1-10D6-49A0-9E82-8874BBDC6D2F}"/>
    <cellStyle name="Currency 5 3 2 3 2 2 5 2" xfId="3322" xr:uid="{6250DF3E-D8E3-4F5F-B6C9-615AE0429F22}"/>
    <cellStyle name="Currency 5 3 2 3 2 2 6" xfId="2296" xr:uid="{6CA9572A-909A-4C84-B808-D4D6084F7E7E}"/>
    <cellStyle name="Currency 5 3 2 3 2 3" xfId="302" xr:uid="{0CDE94D9-A411-454A-9E75-1CF4AFCD4DCF}"/>
    <cellStyle name="Currency 5 3 2 3 2 3 2" xfId="558" xr:uid="{0E17B114-6B44-4539-A865-36FE8A0763B8}"/>
    <cellStyle name="Currency 5 3 2 3 2 3 2 2" xfId="1070" xr:uid="{3656810C-31BF-4ECC-9935-B26F85CBD814}"/>
    <cellStyle name="Currency 5 3 2 3 2 3 2 2 2" xfId="2102" xr:uid="{55F7B3DD-D28A-405F-BFCF-7F96E0D26740}"/>
    <cellStyle name="Currency 5 3 2 3 2 3 2 2 2 2" xfId="4154" xr:uid="{00611A88-E235-4DAB-B942-19FB1EF345CB}"/>
    <cellStyle name="Currency 5 3 2 3 2 3 2 2 3" xfId="3128" xr:uid="{EE91F136-316D-4E42-9A7F-045650BAB4D5}"/>
    <cellStyle name="Currency 5 3 2 3 2 3 2 3" xfId="1590" xr:uid="{E1480B73-6CC2-4310-9826-1451F359BD9B}"/>
    <cellStyle name="Currency 5 3 2 3 2 3 2 3 2" xfId="3642" xr:uid="{2A4119C2-3BCF-4257-B50D-FA0D9B006013}"/>
    <cellStyle name="Currency 5 3 2 3 2 3 2 4" xfId="2616" xr:uid="{E06F7375-EB1D-46DE-92D1-3811CD6402A7}"/>
    <cellStyle name="Currency 5 3 2 3 2 3 3" xfId="814" xr:uid="{3374CDB1-80C5-41A1-8D93-0237FA85B197}"/>
    <cellStyle name="Currency 5 3 2 3 2 3 3 2" xfId="1846" xr:uid="{B073FADA-DBE7-45A6-B780-CB36B4AA920D}"/>
    <cellStyle name="Currency 5 3 2 3 2 3 3 2 2" xfId="3898" xr:uid="{D454F40E-0D46-4D09-9D12-87B4AC6F47DB}"/>
    <cellStyle name="Currency 5 3 2 3 2 3 3 3" xfId="2872" xr:uid="{E5BB565A-B08F-43E8-A57A-CE980E6626A7}"/>
    <cellStyle name="Currency 5 3 2 3 2 3 4" xfId="1334" xr:uid="{D29B35BC-2D95-4BB0-8784-7830A40FC373}"/>
    <cellStyle name="Currency 5 3 2 3 2 3 4 2" xfId="3386" xr:uid="{DD269F7D-437D-4B50-99F5-3D3FBB0D6296}"/>
    <cellStyle name="Currency 5 3 2 3 2 3 5" xfId="2360" xr:uid="{91FEEB2F-7900-4186-856D-B92F3CE3D821}"/>
    <cellStyle name="Currency 5 3 2 3 2 4" xfId="430" xr:uid="{DAB4E094-C27B-4E03-8BBA-B87EB5B01720}"/>
    <cellStyle name="Currency 5 3 2 3 2 4 2" xfId="942" xr:uid="{E41A5E7A-4897-4A7A-BBB8-B967A3DE87D5}"/>
    <cellStyle name="Currency 5 3 2 3 2 4 2 2" xfId="1974" xr:uid="{2800D4B2-A1B8-4A45-A562-A09CF92539F8}"/>
    <cellStyle name="Currency 5 3 2 3 2 4 2 2 2" xfId="4026" xr:uid="{88BC4A5D-841D-4F48-9752-C4A5C4B9383E}"/>
    <cellStyle name="Currency 5 3 2 3 2 4 2 3" xfId="3000" xr:uid="{4C628B21-E702-4F7C-9DE2-CB74CB2D959B}"/>
    <cellStyle name="Currency 5 3 2 3 2 4 3" xfId="1462" xr:uid="{35393BB2-B841-40D2-B4FC-78BBC79B200C}"/>
    <cellStyle name="Currency 5 3 2 3 2 4 3 2" xfId="3514" xr:uid="{A422B4A7-7BD8-474D-BD17-049764DF4FE0}"/>
    <cellStyle name="Currency 5 3 2 3 2 4 4" xfId="2488" xr:uid="{D7FBB3D7-F046-46CE-AFA6-CCD9D1D76B9C}"/>
    <cellStyle name="Currency 5 3 2 3 2 5" xfId="686" xr:uid="{E660ACCE-8820-4912-97C9-70554C5D6FA2}"/>
    <cellStyle name="Currency 5 3 2 3 2 5 2" xfId="1718" xr:uid="{E85D5943-956A-43A4-B8FB-623E5970BAC2}"/>
    <cellStyle name="Currency 5 3 2 3 2 5 2 2" xfId="3770" xr:uid="{6A5DA8BE-9E91-4096-81A5-5AD7443FE5F2}"/>
    <cellStyle name="Currency 5 3 2 3 2 5 3" xfId="2744" xr:uid="{A3B9A70B-175B-48D0-B22D-683DEC336551}"/>
    <cellStyle name="Currency 5 3 2 3 2 6" xfId="1206" xr:uid="{D6CDF21E-E39D-49D7-A752-EDFE4B0D4CA3}"/>
    <cellStyle name="Currency 5 3 2 3 2 6 2" xfId="3258" xr:uid="{09D23C1B-464A-4075-B8D1-5949008B5BE1}"/>
    <cellStyle name="Currency 5 3 2 3 2 7" xfId="2232" xr:uid="{4E08E812-678B-4C7A-B911-1EC49A150A6D}"/>
    <cellStyle name="Currency 5 3 2 3 3" xfId="206" xr:uid="{C2E2C8F5-71CC-4481-BBEE-B194912DBFCA}"/>
    <cellStyle name="Currency 5 3 2 3 3 2" xfId="334" xr:uid="{57852094-811D-45D8-9F76-3F56C0DA4B25}"/>
    <cellStyle name="Currency 5 3 2 3 3 2 2" xfId="590" xr:uid="{2592E73F-3A66-45D3-8743-1FF2438B4781}"/>
    <cellStyle name="Currency 5 3 2 3 3 2 2 2" xfId="1102" xr:uid="{DE7EBF6B-858C-4286-9F04-DD848F2A9C83}"/>
    <cellStyle name="Currency 5 3 2 3 3 2 2 2 2" xfId="2134" xr:uid="{85DB3FE9-9F85-4E56-8654-C8C3FC152749}"/>
    <cellStyle name="Currency 5 3 2 3 3 2 2 2 2 2" xfId="4186" xr:uid="{7BB72D48-0FBA-462D-927D-D0A069F1BE06}"/>
    <cellStyle name="Currency 5 3 2 3 3 2 2 2 3" xfId="3160" xr:uid="{D848E807-C491-4D6F-BD99-C6EFA436D286}"/>
    <cellStyle name="Currency 5 3 2 3 3 2 2 3" xfId="1622" xr:uid="{BF7191AA-575A-480D-A16D-367CFFD4CA92}"/>
    <cellStyle name="Currency 5 3 2 3 3 2 2 3 2" xfId="3674" xr:uid="{C4DE9C80-DB03-480D-94B0-E4D5D9BAAAB6}"/>
    <cellStyle name="Currency 5 3 2 3 3 2 2 4" xfId="2648" xr:uid="{7FF4AA82-0511-43E1-96CE-708EF7F971A7}"/>
    <cellStyle name="Currency 5 3 2 3 3 2 3" xfId="846" xr:uid="{B6C52E21-94DB-42FB-8018-2C030C4A71D8}"/>
    <cellStyle name="Currency 5 3 2 3 3 2 3 2" xfId="1878" xr:uid="{5BE61F3A-41C3-4485-AB11-EC9A47847943}"/>
    <cellStyle name="Currency 5 3 2 3 3 2 3 2 2" xfId="3930" xr:uid="{F2A24065-1C44-4F28-B4B8-D9697AE8AE20}"/>
    <cellStyle name="Currency 5 3 2 3 3 2 3 3" xfId="2904" xr:uid="{955B7872-34FA-4C52-999E-B4964858E36A}"/>
    <cellStyle name="Currency 5 3 2 3 3 2 4" xfId="1366" xr:uid="{482F4043-AAEB-480A-825A-CC93EF9815B3}"/>
    <cellStyle name="Currency 5 3 2 3 3 2 4 2" xfId="3418" xr:uid="{1262F613-D2A2-4DBF-B20F-9A495D121C12}"/>
    <cellStyle name="Currency 5 3 2 3 3 2 5" xfId="2392" xr:uid="{A67C6774-C909-42E3-84FC-440220FA4598}"/>
    <cellStyle name="Currency 5 3 2 3 3 3" xfId="462" xr:uid="{FAE035B0-486C-4508-9E49-FB7C0D2055C3}"/>
    <cellStyle name="Currency 5 3 2 3 3 3 2" xfId="974" xr:uid="{05035E26-91BB-48FA-9D8A-B64953BF688E}"/>
    <cellStyle name="Currency 5 3 2 3 3 3 2 2" xfId="2006" xr:uid="{CD23F25B-726E-413E-87E0-F893868B29AC}"/>
    <cellStyle name="Currency 5 3 2 3 3 3 2 2 2" xfId="4058" xr:uid="{14467D7C-F25D-46AF-A1FC-FAE3BBEF5ADA}"/>
    <cellStyle name="Currency 5 3 2 3 3 3 2 3" xfId="3032" xr:uid="{DAD56790-3699-40A4-8AE7-336607D613DF}"/>
    <cellStyle name="Currency 5 3 2 3 3 3 3" xfId="1494" xr:uid="{D3ADFCBE-FE6F-491D-828F-55BFF65F4D6F}"/>
    <cellStyle name="Currency 5 3 2 3 3 3 3 2" xfId="3546" xr:uid="{5D919065-E8BB-4DB3-99C6-25D9467C2752}"/>
    <cellStyle name="Currency 5 3 2 3 3 3 4" xfId="2520" xr:uid="{18185F19-8CE7-4CA4-8424-3A723D9B747B}"/>
    <cellStyle name="Currency 5 3 2 3 3 4" xfId="718" xr:uid="{E4215AB2-1338-400E-B5C9-3EDA64F622DC}"/>
    <cellStyle name="Currency 5 3 2 3 3 4 2" xfId="1750" xr:uid="{FD884327-37F3-42A4-AB6D-89A32765EC0C}"/>
    <cellStyle name="Currency 5 3 2 3 3 4 2 2" xfId="3802" xr:uid="{EACF8DCA-9073-429A-B515-3FBED9326863}"/>
    <cellStyle name="Currency 5 3 2 3 3 4 3" xfId="2776" xr:uid="{095004FB-8394-45FB-A4A9-E2DE10278EA4}"/>
    <cellStyle name="Currency 5 3 2 3 3 5" xfId="1238" xr:uid="{20AD066A-6190-466C-80A2-473F8CC1E70E}"/>
    <cellStyle name="Currency 5 3 2 3 3 5 2" xfId="3290" xr:uid="{4CA62C1B-2F18-4374-9CF9-24E343425BC8}"/>
    <cellStyle name="Currency 5 3 2 3 3 6" xfId="2264" xr:uid="{FE5F921C-8D95-4BCF-B5C0-DFD1874429F1}"/>
    <cellStyle name="Currency 5 3 2 3 4" xfId="270" xr:uid="{76B6F339-7F4D-4683-99AB-B2CBCCFBE2CC}"/>
    <cellStyle name="Currency 5 3 2 3 4 2" xfId="526" xr:uid="{FBE95F91-D9CF-44B4-9E27-3703A5A50CD6}"/>
    <cellStyle name="Currency 5 3 2 3 4 2 2" xfId="1038" xr:uid="{435E5735-830C-4CB5-A099-45770981DC08}"/>
    <cellStyle name="Currency 5 3 2 3 4 2 2 2" xfId="2070" xr:uid="{960F289D-3352-4769-A762-805C21333EF5}"/>
    <cellStyle name="Currency 5 3 2 3 4 2 2 2 2" xfId="4122" xr:uid="{B78300E6-91D2-4FD3-A33A-7C514BA0871B}"/>
    <cellStyle name="Currency 5 3 2 3 4 2 2 3" xfId="3096" xr:uid="{34CDEFC8-284A-46BE-B18F-1A63CA3762C5}"/>
    <cellStyle name="Currency 5 3 2 3 4 2 3" xfId="1558" xr:uid="{9E893E8B-09F4-4595-BEB9-817D5F4F796D}"/>
    <cellStyle name="Currency 5 3 2 3 4 2 3 2" xfId="3610" xr:uid="{7C1D4BC1-BD2C-4219-9333-00A6666D30CE}"/>
    <cellStyle name="Currency 5 3 2 3 4 2 4" xfId="2584" xr:uid="{CDAE8CD4-2C1D-4557-8F8F-679B99B242DA}"/>
    <cellStyle name="Currency 5 3 2 3 4 3" xfId="782" xr:uid="{94DA5B0C-9C1C-43AB-863F-24A28D15C28E}"/>
    <cellStyle name="Currency 5 3 2 3 4 3 2" xfId="1814" xr:uid="{A8D8C47B-CB2E-4D65-8D56-984933988FB8}"/>
    <cellStyle name="Currency 5 3 2 3 4 3 2 2" xfId="3866" xr:uid="{C77CB639-5AF7-436F-A0C0-3BB48A09BE1F}"/>
    <cellStyle name="Currency 5 3 2 3 4 3 3" xfId="2840" xr:uid="{E34059F9-F16E-4A17-B1F1-FA68F710AA04}"/>
    <cellStyle name="Currency 5 3 2 3 4 4" xfId="1302" xr:uid="{8819F574-2522-4723-BD45-EB54F8C161A1}"/>
    <cellStyle name="Currency 5 3 2 3 4 4 2" xfId="3354" xr:uid="{0E074614-773C-470D-AC8D-932A50E5C69B}"/>
    <cellStyle name="Currency 5 3 2 3 4 5" xfId="2328" xr:uid="{9746D74C-DA0C-40A1-A587-D8EC4C0D17E8}"/>
    <cellStyle name="Currency 5 3 2 3 5" xfId="398" xr:uid="{80ED9CDA-A591-4DCE-9AA5-118475D892B7}"/>
    <cellStyle name="Currency 5 3 2 3 5 2" xfId="910" xr:uid="{C7C82AA7-239A-4265-AD63-58290E3B83D5}"/>
    <cellStyle name="Currency 5 3 2 3 5 2 2" xfId="1942" xr:uid="{E6A188E5-989D-4C38-B418-452CAADFEF9B}"/>
    <cellStyle name="Currency 5 3 2 3 5 2 2 2" xfId="3994" xr:uid="{05105095-A0AA-4EFA-9BB1-499036AB91ED}"/>
    <cellStyle name="Currency 5 3 2 3 5 2 3" xfId="2968" xr:uid="{50BCB1B8-C019-460D-8E5A-190545A696A9}"/>
    <cellStyle name="Currency 5 3 2 3 5 3" xfId="1430" xr:uid="{8AC3A50D-7695-4EA6-B74C-EB44AF394DF1}"/>
    <cellStyle name="Currency 5 3 2 3 5 3 2" xfId="3482" xr:uid="{FFFE2C66-D6A2-49A3-8609-2DFD5E8E4950}"/>
    <cellStyle name="Currency 5 3 2 3 5 4" xfId="2456" xr:uid="{04E4994D-6EEA-4707-974E-62EF4AD4FF2B}"/>
    <cellStyle name="Currency 5 3 2 3 6" xfId="654" xr:uid="{BA50543B-2921-49A5-B632-3FA22CED4CB2}"/>
    <cellStyle name="Currency 5 3 2 3 6 2" xfId="1686" xr:uid="{A4037FAC-294E-4ADE-A83C-F52230BCCD6A}"/>
    <cellStyle name="Currency 5 3 2 3 6 2 2" xfId="3738" xr:uid="{34BCCCAA-586B-4796-8B68-1D425CE0D0EB}"/>
    <cellStyle name="Currency 5 3 2 3 6 3" xfId="2712" xr:uid="{A5A92DA0-C9DC-4589-8A41-1F5D28B0F583}"/>
    <cellStyle name="Currency 5 3 2 3 7" xfId="1174" xr:uid="{15E7B554-C8EA-4E03-B611-60ECEB5A1D8E}"/>
    <cellStyle name="Currency 5 3 2 3 7 2" xfId="3226" xr:uid="{41D8EFF7-AB4F-4BD7-B2A5-A5E355D460DA}"/>
    <cellStyle name="Currency 5 3 2 3 8" xfId="2200" xr:uid="{1E1DBA1C-869B-402B-AA8A-1E8D51B9B510}"/>
    <cellStyle name="Currency 5 3 2 4" xfId="158" xr:uid="{62261F9E-E87F-4084-9C1E-62E31C7A9444}"/>
    <cellStyle name="Currency 5 3 2 4 2" xfId="222" xr:uid="{8878FDAA-CE00-473C-81A7-128E0959E04C}"/>
    <cellStyle name="Currency 5 3 2 4 2 2" xfId="350" xr:uid="{908D0866-21C8-4634-B618-B06CED9222A4}"/>
    <cellStyle name="Currency 5 3 2 4 2 2 2" xfId="606" xr:uid="{118F927C-237A-4477-AD83-F32A59BF90F0}"/>
    <cellStyle name="Currency 5 3 2 4 2 2 2 2" xfId="1118" xr:uid="{D36A6B6B-F923-4210-AD8A-6C78E4DCF85E}"/>
    <cellStyle name="Currency 5 3 2 4 2 2 2 2 2" xfId="2150" xr:uid="{9D34FC6E-2DEA-4EF3-850D-487A304FA40B}"/>
    <cellStyle name="Currency 5 3 2 4 2 2 2 2 2 2" xfId="4202" xr:uid="{992D6EC2-05A9-45E1-9849-0C8338ABCE56}"/>
    <cellStyle name="Currency 5 3 2 4 2 2 2 2 3" xfId="3176" xr:uid="{2DD7D7C8-50B8-4524-B40A-0F6A73395966}"/>
    <cellStyle name="Currency 5 3 2 4 2 2 2 3" xfId="1638" xr:uid="{CCC1E662-956F-4634-A2F9-3FC69C729EB4}"/>
    <cellStyle name="Currency 5 3 2 4 2 2 2 3 2" xfId="3690" xr:uid="{BA1BAC49-37AA-4F22-BC97-AF5668229380}"/>
    <cellStyle name="Currency 5 3 2 4 2 2 2 4" xfId="2664" xr:uid="{568068DD-6082-4E90-8713-48CCEC355303}"/>
    <cellStyle name="Currency 5 3 2 4 2 2 3" xfId="862" xr:uid="{F75C3A32-FDB8-4994-994E-A5D81677EA03}"/>
    <cellStyle name="Currency 5 3 2 4 2 2 3 2" xfId="1894" xr:uid="{AEE7726C-99E2-417B-B53E-F828F8539FC3}"/>
    <cellStyle name="Currency 5 3 2 4 2 2 3 2 2" xfId="3946" xr:uid="{3CEEFEB1-BAE0-45A1-8749-F21F2F118D06}"/>
    <cellStyle name="Currency 5 3 2 4 2 2 3 3" xfId="2920" xr:uid="{B4FF63DE-96A0-4C5E-B89C-37B9A5A075C9}"/>
    <cellStyle name="Currency 5 3 2 4 2 2 4" xfId="1382" xr:uid="{1EB42933-3223-48D3-B83B-8AD197AD6346}"/>
    <cellStyle name="Currency 5 3 2 4 2 2 4 2" xfId="3434" xr:uid="{6F271D7C-6AE9-4BC7-BDC0-4E45275B9F3D}"/>
    <cellStyle name="Currency 5 3 2 4 2 2 5" xfId="2408" xr:uid="{26DF302E-5F91-434A-95AA-026212F7A713}"/>
    <cellStyle name="Currency 5 3 2 4 2 3" xfId="478" xr:uid="{8213E4C5-2282-4C93-9549-2290FE98237A}"/>
    <cellStyle name="Currency 5 3 2 4 2 3 2" xfId="990" xr:uid="{1A4EB18C-06C7-4BA3-811D-7532A32CC9B3}"/>
    <cellStyle name="Currency 5 3 2 4 2 3 2 2" xfId="2022" xr:uid="{31B88EB2-14D3-4FD8-824C-008768C57BC1}"/>
    <cellStyle name="Currency 5 3 2 4 2 3 2 2 2" xfId="4074" xr:uid="{038F547A-EDCE-407A-8F34-9EC1ACD24A56}"/>
    <cellStyle name="Currency 5 3 2 4 2 3 2 3" xfId="3048" xr:uid="{438417E9-EB3B-4130-888D-1063BF91FAFF}"/>
    <cellStyle name="Currency 5 3 2 4 2 3 3" xfId="1510" xr:uid="{586C6B72-D824-4999-9533-AB7C26B6E319}"/>
    <cellStyle name="Currency 5 3 2 4 2 3 3 2" xfId="3562" xr:uid="{03E59604-5EB5-4F8A-B2AF-DE4F7D5C2BB3}"/>
    <cellStyle name="Currency 5 3 2 4 2 3 4" xfId="2536" xr:uid="{37462DF6-F620-49A5-9F50-83C94244DEEA}"/>
    <cellStyle name="Currency 5 3 2 4 2 4" xfId="734" xr:uid="{E92A1FC1-11FB-48CF-BFDA-03C25540BE76}"/>
    <cellStyle name="Currency 5 3 2 4 2 4 2" xfId="1766" xr:uid="{47F38309-D82F-4602-995E-47535BF23697}"/>
    <cellStyle name="Currency 5 3 2 4 2 4 2 2" xfId="3818" xr:uid="{DD13729C-2267-4457-8DB7-4A87EBD5E9DE}"/>
    <cellStyle name="Currency 5 3 2 4 2 4 3" xfId="2792" xr:uid="{F51F7D03-D159-4ED6-9668-452C9402F6EF}"/>
    <cellStyle name="Currency 5 3 2 4 2 5" xfId="1254" xr:uid="{9949BBAD-BDA6-4CAB-AEDC-CF53CF07E836}"/>
    <cellStyle name="Currency 5 3 2 4 2 5 2" xfId="3306" xr:uid="{CBC5DA15-D4F2-46BB-A1FA-72E090BB3D8F}"/>
    <cellStyle name="Currency 5 3 2 4 2 6" xfId="2280" xr:uid="{9C3E8DA5-F44A-4C99-BA6A-8D220B3D4359}"/>
    <cellStyle name="Currency 5 3 2 4 3" xfId="286" xr:uid="{1AFEEB0A-9C89-4511-9F18-1CE8EE27AC00}"/>
    <cellStyle name="Currency 5 3 2 4 3 2" xfId="542" xr:uid="{C94BC923-E0F3-47CF-AE26-1D538791EB42}"/>
    <cellStyle name="Currency 5 3 2 4 3 2 2" xfId="1054" xr:uid="{70E120D9-D574-45C2-B79C-A674C8090265}"/>
    <cellStyle name="Currency 5 3 2 4 3 2 2 2" xfId="2086" xr:uid="{5A1649C1-A428-4B01-9F0B-1815D364E607}"/>
    <cellStyle name="Currency 5 3 2 4 3 2 2 2 2" xfId="4138" xr:uid="{48DD05DD-F1D1-4109-8759-84941DAD33BD}"/>
    <cellStyle name="Currency 5 3 2 4 3 2 2 3" xfId="3112" xr:uid="{7C82AE6C-D79A-4196-8DFB-CBAD0E915CD7}"/>
    <cellStyle name="Currency 5 3 2 4 3 2 3" xfId="1574" xr:uid="{CB89BD9A-E57B-4AD4-8007-7F40A00F1EFC}"/>
    <cellStyle name="Currency 5 3 2 4 3 2 3 2" xfId="3626" xr:uid="{E4DA24B1-7380-4D00-9593-31B2C1DCDD90}"/>
    <cellStyle name="Currency 5 3 2 4 3 2 4" xfId="2600" xr:uid="{101EF4FF-B804-4C01-BA1B-124DD1A9C41A}"/>
    <cellStyle name="Currency 5 3 2 4 3 3" xfId="798" xr:uid="{DB22EB5D-BC96-4A19-9CB4-5D5EBBA69548}"/>
    <cellStyle name="Currency 5 3 2 4 3 3 2" xfId="1830" xr:uid="{D4740138-0625-417B-BE0E-97D9530FAD2F}"/>
    <cellStyle name="Currency 5 3 2 4 3 3 2 2" xfId="3882" xr:uid="{8E4CB0D0-F47D-4552-8FD1-352796440009}"/>
    <cellStyle name="Currency 5 3 2 4 3 3 3" xfId="2856" xr:uid="{B51F841B-214C-4A6B-8D6B-26CCB934BBDE}"/>
    <cellStyle name="Currency 5 3 2 4 3 4" xfId="1318" xr:uid="{DBE8B259-660F-4299-B264-5C828F37B61A}"/>
    <cellStyle name="Currency 5 3 2 4 3 4 2" xfId="3370" xr:uid="{130E97DA-AC6C-4BDD-A96D-C1707FA05BC3}"/>
    <cellStyle name="Currency 5 3 2 4 3 5" xfId="2344" xr:uid="{4B94D4DF-C942-4036-8ECB-D8BCB58DF862}"/>
    <cellStyle name="Currency 5 3 2 4 4" xfId="414" xr:uid="{21C94680-5F6C-4393-AE8A-7E715E4EFC02}"/>
    <cellStyle name="Currency 5 3 2 4 4 2" xfId="926" xr:uid="{B94D5521-8BE2-4ABB-825D-3282092B8D48}"/>
    <cellStyle name="Currency 5 3 2 4 4 2 2" xfId="1958" xr:uid="{94A6C936-99D8-4244-83EB-F62B970696FD}"/>
    <cellStyle name="Currency 5 3 2 4 4 2 2 2" xfId="4010" xr:uid="{4FAE636C-C738-4E10-9CEB-04EB710540CC}"/>
    <cellStyle name="Currency 5 3 2 4 4 2 3" xfId="2984" xr:uid="{EA6966A6-2AE7-474D-A16C-9EE65F5B72E3}"/>
    <cellStyle name="Currency 5 3 2 4 4 3" xfId="1446" xr:uid="{17F221D4-24D7-4E86-8333-AE33ABA84738}"/>
    <cellStyle name="Currency 5 3 2 4 4 3 2" xfId="3498" xr:uid="{694CF177-8A4D-40D0-B14A-76AA4CD5BF70}"/>
    <cellStyle name="Currency 5 3 2 4 4 4" xfId="2472" xr:uid="{59DA3099-660F-4463-BC13-F87CBCB8AA84}"/>
    <cellStyle name="Currency 5 3 2 4 5" xfId="670" xr:uid="{23BFEF6C-8911-4FFB-B91A-85675C6D2443}"/>
    <cellStyle name="Currency 5 3 2 4 5 2" xfId="1702" xr:uid="{82195E3D-C03E-4B41-BBED-BA6EDAB8D784}"/>
    <cellStyle name="Currency 5 3 2 4 5 2 2" xfId="3754" xr:uid="{53F1DF04-DB76-47D3-B30F-5A178D12CCCA}"/>
    <cellStyle name="Currency 5 3 2 4 5 3" xfId="2728" xr:uid="{0166865D-CEAE-4F10-A395-264A1EC7223C}"/>
    <cellStyle name="Currency 5 3 2 4 6" xfId="1190" xr:uid="{538CF3DF-6679-4462-AEC7-546CB4B67FB9}"/>
    <cellStyle name="Currency 5 3 2 4 6 2" xfId="3242" xr:uid="{B69D826D-83F9-4BB1-A7D6-6AB412A9AF0A}"/>
    <cellStyle name="Currency 5 3 2 4 7" xfId="2216" xr:uid="{A21DC414-8E44-4684-A147-9B5299E2EC3C}"/>
    <cellStyle name="Currency 5 3 2 5" xfId="190" xr:uid="{1A7AAD34-3F12-4F0C-9800-9AC1424718E5}"/>
    <cellStyle name="Currency 5 3 2 5 2" xfId="318" xr:uid="{EB40AC97-9BAD-4772-A6F1-A681DA5B8EF9}"/>
    <cellStyle name="Currency 5 3 2 5 2 2" xfId="574" xr:uid="{E2D00E5C-7FCF-41C8-943C-D7944F9D238C}"/>
    <cellStyle name="Currency 5 3 2 5 2 2 2" xfId="1086" xr:uid="{B0182125-4C04-4522-9AA3-79E4DF073B2B}"/>
    <cellStyle name="Currency 5 3 2 5 2 2 2 2" xfId="2118" xr:uid="{45048374-5373-4BDA-864A-DC239F1E9D09}"/>
    <cellStyle name="Currency 5 3 2 5 2 2 2 2 2" xfId="4170" xr:uid="{7F3B7743-E028-4E56-8F82-1670E37F6258}"/>
    <cellStyle name="Currency 5 3 2 5 2 2 2 3" xfId="3144" xr:uid="{BE74EECA-5642-4791-8B59-4218B73BA549}"/>
    <cellStyle name="Currency 5 3 2 5 2 2 3" xfId="1606" xr:uid="{EEAEBABD-835E-4BC7-AB66-D27D6B9BE049}"/>
    <cellStyle name="Currency 5 3 2 5 2 2 3 2" xfId="3658" xr:uid="{73104508-97B9-47F3-9405-5986A48BF6FC}"/>
    <cellStyle name="Currency 5 3 2 5 2 2 4" xfId="2632" xr:uid="{E38858CC-DB88-4A27-A96B-A0B97435EC66}"/>
    <cellStyle name="Currency 5 3 2 5 2 3" xfId="830" xr:uid="{E22B3EA5-6A8E-4CDB-8CDA-B8C6F2E23510}"/>
    <cellStyle name="Currency 5 3 2 5 2 3 2" xfId="1862" xr:uid="{9DA612A6-DB77-48E7-918F-190246CD7CA9}"/>
    <cellStyle name="Currency 5 3 2 5 2 3 2 2" xfId="3914" xr:uid="{0CF509E5-8A5D-40D0-9A6C-4C6609280B54}"/>
    <cellStyle name="Currency 5 3 2 5 2 3 3" xfId="2888" xr:uid="{25B95C13-8CDF-4539-9755-CC31C3ACC09E}"/>
    <cellStyle name="Currency 5 3 2 5 2 4" xfId="1350" xr:uid="{61BFCA45-1F1D-409A-BB04-1F6223F87EEE}"/>
    <cellStyle name="Currency 5 3 2 5 2 4 2" xfId="3402" xr:uid="{F99183A9-C9CE-4532-9D17-580E3AA975F5}"/>
    <cellStyle name="Currency 5 3 2 5 2 5" xfId="2376" xr:uid="{6757BD14-8F2E-4245-B56F-50ABF7B61997}"/>
    <cellStyle name="Currency 5 3 2 5 3" xfId="446" xr:uid="{90AAD4D1-CFA0-4405-A716-4F610AE802A6}"/>
    <cellStyle name="Currency 5 3 2 5 3 2" xfId="958" xr:uid="{A5565696-55FB-4611-A4B9-709DA50533AF}"/>
    <cellStyle name="Currency 5 3 2 5 3 2 2" xfId="1990" xr:uid="{B495F523-97DB-44FB-9262-7C8BFBEBA4FD}"/>
    <cellStyle name="Currency 5 3 2 5 3 2 2 2" xfId="4042" xr:uid="{CFA4EADC-AD96-4A64-9090-F9E375CCAF51}"/>
    <cellStyle name="Currency 5 3 2 5 3 2 3" xfId="3016" xr:uid="{DFD878AF-ADD7-4013-8A21-3944BE65E50F}"/>
    <cellStyle name="Currency 5 3 2 5 3 3" xfId="1478" xr:uid="{D66D7FC9-100F-4090-9C52-5831DB09BF65}"/>
    <cellStyle name="Currency 5 3 2 5 3 3 2" xfId="3530" xr:uid="{59057AC5-1BB4-4C40-8059-3430603D51A6}"/>
    <cellStyle name="Currency 5 3 2 5 3 4" xfId="2504" xr:uid="{5E7C1BD1-671E-4F6C-A7EA-FE16FB9BBE53}"/>
    <cellStyle name="Currency 5 3 2 5 4" xfId="702" xr:uid="{403A1C91-7F0A-4787-AEDE-A99B5C811082}"/>
    <cellStyle name="Currency 5 3 2 5 4 2" xfId="1734" xr:uid="{FEABD602-C918-4059-9F1E-69934CAC73EF}"/>
    <cellStyle name="Currency 5 3 2 5 4 2 2" xfId="3786" xr:uid="{131965A0-C349-480C-850F-5D230232E62A}"/>
    <cellStyle name="Currency 5 3 2 5 4 3" xfId="2760" xr:uid="{2247A2A9-F0AC-4649-A93F-168DF89B1292}"/>
    <cellStyle name="Currency 5 3 2 5 5" xfId="1222" xr:uid="{69BEF78D-CD1B-4D29-A5FF-6D26B0FD669C}"/>
    <cellStyle name="Currency 5 3 2 5 5 2" xfId="3274" xr:uid="{760AC679-B67E-4EF3-9632-C8CE84A1B4F6}"/>
    <cellStyle name="Currency 5 3 2 5 6" xfId="2248" xr:uid="{40081347-484C-4174-BC6B-767AE635A800}"/>
    <cellStyle name="Currency 5 3 2 6" xfId="254" xr:uid="{2D7422D3-13DD-49BA-9044-5716CD770A9A}"/>
    <cellStyle name="Currency 5 3 2 6 2" xfId="510" xr:uid="{A7C7BD5D-1700-46A4-A092-565F088D8253}"/>
    <cellStyle name="Currency 5 3 2 6 2 2" xfId="1022" xr:uid="{A64C80F3-2C4F-4664-8733-03A2422C7655}"/>
    <cellStyle name="Currency 5 3 2 6 2 2 2" xfId="2054" xr:uid="{23AC2233-1623-44F5-8F2B-F23C7024F26E}"/>
    <cellStyle name="Currency 5 3 2 6 2 2 2 2" xfId="4106" xr:uid="{CA03BE5F-D01C-4AD0-A038-CFC8C49BFBD2}"/>
    <cellStyle name="Currency 5 3 2 6 2 2 3" xfId="3080" xr:uid="{7A43D68A-3F17-4D50-B9BF-55A5B9360370}"/>
    <cellStyle name="Currency 5 3 2 6 2 3" xfId="1542" xr:uid="{68CCAC32-7E1F-4137-9D74-57F1B7AEE779}"/>
    <cellStyle name="Currency 5 3 2 6 2 3 2" xfId="3594" xr:uid="{6AAE193A-26F9-4D99-B30E-6F74C853E769}"/>
    <cellStyle name="Currency 5 3 2 6 2 4" xfId="2568" xr:uid="{30901CB4-6CE6-41DC-9E6C-E6966FD1777F}"/>
    <cellStyle name="Currency 5 3 2 6 3" xfId="766" xr:uid="{07F73033-6DDC-41A2-8699-6D6CD3E2149E}"/>
    <cellStyle name="Currency 5 3 2 6 3 2" xfId="1798" xr:uid="{4612193B-5C30-4ACC-A54B-C3ED5D647425}"/>
    <cellStyle name="Currency 5 3 2 6 3 2 2" xfId="3850" xr:uid="{2A4450FA-D7D1-4506-B62C-66D1B603E00C}"/>
    <cellStyle name="Currency 5 3 2 6 3 3" xfId="2824" xr:uid="{A6A2AB0B-8D9B-46CF-8132-D71002E9ACCA}"/>
    <cellStyle name="Currency 5 3 2 6 4" xfId="1286" xr:uid="{45264644-152D-4F29-9FCF-A7EE8055F442}"/>
    <cellStyle name="Currency 5 3 2 6 4 2" xfId="3338" xr:uid="{19C0CB89-67FE-4E18-BE9B-CBABD7129DAE}"/>
    <cellStyle name="Currency 5 3 2 6 5" xfId="2312" xr:uid="{AF05BDE5-C254-4A42-A1DE-6B9132511C32}"/>
    <cellStyle name="Currency 5 3 2 7" xfId="382" xr:uid="{4E654D3A-6A7F-401F-90C7-55B650A5BF39}"/>
    <cellStyle name="Currency 5 3 2 7 2" xfId="894" xr:uid="{E31FD4CF-411A-455F-A16E-16D60A2297A2}"/>
    <cellStyle name="Currency 5 3 2 7 2 2" xfId="1926" xr:uid="{44C1FEA3-0D1E-4954-9A9B-831EE439A5BF}"/>
    <cellStyle name="Currency 5 3 2 7 2 2 2" xfId="3978" xr:uid="{71664674-9168-45D0-8F61-764E8FD37983}"/>
    <cellStyle name="Currency 5 3 2 7 2 3" xfId="2952" xr:uid="{270EE5A2-9EA3-487F-87DB-1564A3D54634}"/>
    <cellStyle name="Currency 5 3 2 7 3" xfId="1414" xr:uid="{4576D47D-95A7-4F3E-9E95-169C231D8157}"/>
    <cellStyle name="Currency 5 3 2 7 3 2" xfId="3466" xr:uid="{F99BB272-EC39-4DE3-B719-5BC8D17B97BE}"/>
    <cellStyle name="Currency 5 3 2 7 4" xfId="2440" xr:uid="{5A9C0E53-8854-4B61-B91F-4C8FBFE07424}"/>
    <cellStyle name="Currency 5 3 2 8" xfId="638" xr:uid="{F5E75A2E-A857-4AD7-A1E4-A81F483C035D}"/>
    <cellStyle name="Currency 5 3 2 8 2" xfId="1670" xr:uid="{8FF91499-5502-4F8F-AE58-03792C145E20}"/>
    <cellStyle name="Currency 5 3 2 8 2 2" xfId="3722" xr:uid="{88DF47A5-3E14-449B-BCA5-B0B2D020F6B4}"/>
    <cellStyle name="Currency 5 3 2 8 3" xfId="2696" xr:uid="{C28E2B69-B6C8-4744-95A7-9D80731E1383}"/>
    <cellStyle name="Currency 5 3 2 9" xfId="1158" xr:uid="{C297343A-3C82-41B9-AB76-A46E221B69FE}"/>
    <cellStyle name="Currency 5 3 2 9 2" xfId="3210" xr:uid="{CB47F51F-D113-40B8-A46E-B744CABBB708}"/>
    <cellStyle name="Currency 5 3 3" xfId="98" xr:uid="{79EF5C81-BFB3-4424-94B3-512C8158D8C3}"/>
    <cellStyle name="Currency 5 3 3 2" xfId="142" xr:uid="{B1B065A8-48B6-4D09-9F42-6F27EC4A4631}"/>
    <cellStyle name="Currency 5 3 3 2 2" xfId="178" xr:uid="{1C0A4216-1C66-433A-8570-77D5E7EAA0AA}"/>
    <cellStyle name="Currency 5 3 3 2 2 2" xfId="242" xr:uid="{F2406339-3074-400E-B2DE-58068FC37644}"/>
    <cellStyle name="Currency 5 3 3 2 2 2 2" xfId="370" xr:uid="{1F8E277E-1F53-461C-BFA7-BA457C792C7A}"/>
    <cellStyle name="Currency 5 3 3 2 2 2 2 2" xfId="626" xr:uid="{0E1E305C-1B90-4D01-B5A8-91CF5C4AE3E8}"/>
    <cellStyle name="Currency 5 3 3 2 2 2 2 2 2" xfId="1138" xr:uid="{1B09101D-A06E-4F5C-BA94-FAAF1F63B808}"/>
    <cellStyle name="Currency 5 3 3 2 2 2 2 2 2 2" xfId="2170" xr:uid="{96BEA5D2-9FEA-4876-8301-4C99A423E729}"/>
    <cellStyle name="Currency 5 3 3 2 2 2 2 2 2 2 2" xfId="4222" xr:uid="{1842B6EC-E9CA-431C-A898-18C82C2C1D6B}"/>
    <cellStyle name="Currency 5 3 3 2 2 2 2 2 2 3" xfId="3196" xr:uid="{8551A116-9446-4DC8-928A-F99A5E8FC8B5}"/>
    <cellStyle name="Currency 5 3 3 2 2 2 2 2 3" xfId="1658" xr:uid="{46F74636-0650-4B73-B9B2-C89C54A06B5E}"/>
    <cellStyle name="Currency 5 3 3 2 2 2 2 2 3 2" xfId="3710" xr:uid="{99E8C843-56ED-4D55-A278-69C1EB9355B9}"/>
    <cellStyle name="Currency 5 3 3 2 2 2 2 2 4" xfId="2684" xr:uid="{ADA6F94E-1B99-4B71-9AE8-D6124FE24FB5}"/>
    <cellStyle name="Currency 5 3 3 2 2 2 2 3" xfId="882" xr:uid="{BFDFACB9-AAC0-4433-877F-12AEF28DD5C0}"/>
    <cellStyle name="Currency 5 3 3 2 2 2 2 3 2" xfId="1914" xr:uid="{7E3B93AF-C99F-4839-B90F-B3CEF7F9B00B}"/>
    <cellStyle name="Currency 5 3 3 2 2 2 2 3 2 2" xfId="3966" xr:uid="{25802D4A-2120-4ED2-A59B-6436C9C4192B}"/>
    <cellStyle name="Currency 5 3 3 2 2 2 2 3 3" xfId="2940" xr:uid="{96C08F54-2FFB-4A78-8C24-0AEAFA4C4601}"/>
    <cellStyle name="Currency 5 3 3 2 2 2 2 4" xfId="1402" xr:uid="{B82958D3-2C80-480C-B1A3-3469428C13D7}"/>
    <cellStyle name="Currency 5 3 3 2 2 2 2 4 2" xfId="3454" xr:uid="{FC838F14-7CE1-4E96-86E4-FC901EAD15C1}"/>
    <cellStyle name="Currency 5 3 3 2 2 2 2 5" xfId="2428" xr:uid="{C5EAD2CF-DC71-498C-8632-0937EA301CE9}"/>
    <cellStyle name="Currency 5 3 3 2 2 2 3" xfId="498" xr:uid="{0BB4E2DC-7A83-41FE-9450-1C1DBC691B15}"/>
    <cellStyle name="Currency 5 3 3 2 2 2 3 2" xfId="1010" xr:uid="{1E10441E-EDB7-4F9D-8E52-6B48848C00C3}"/>
    <cellStyle name="Currency 5 3 3 2 2 2 3 2 2" xfId="2042" xr:uid="{545FEC8B-9CEC-4D53-8F59-202EA9003BC1}"/>
    <cellStyle name="Currency 5 3 3 2 2 2 3 2 2 2" xfId="4094" xr:uid="{274F7C06-9B83-46F7-9AA6-8EFED78AEDB8}"/>
    <cellStyle name="Currency 5 3 3 2 2 2 3 2 3" xfId="3068" xr:uid="{FD338D6F-F092-488B-8728-AD470BACC6EC}"/>
    <cellStyle name="Currency 5 3 3 2 2 2 3 3" xfId="1530" xr:uid="{AE8E6FA3-462E-4A02-A050-E0402F554972}"/>
    <cellStyle name="Currency 5 3 3 2 2 2 3 3 2" xfId="3582" xr:uid="{5E687A18-3338-4BCE-B3B7-0098A13F2677}"/>
    <cellStyle name="Currency 5 3 3 2 2 2 3 4" xfId="2556" xr:uid="{28B12BED-10D4-46EC-A55C-391D37176CE9}"/>
    <cellStyle name="Currency 5 3 3 2 2 2 4" xfId="754" xr:uid="{10873542-78D3-47E2-A7B5-B9612C8E53C8}"/>
    <cellStyle name="Currency 5 3 3 2 2 2 4 2" xfId="1786" xr:uid="{E294B88F-FEEB-4AAC-BE8C-DA08ED1CB43C}"/>
    <cellStyle name="Currency 5 3 3 2 2 2 4 2 2" xfId="3838" xr:uid="{807EEC7E-503D-4F5F-90CF-EF8B1FA1D739}"/>
    <cellStyle name="Currency 5 3 3 2 2 2 4 3" xfId="2812" xr:uid="{346668DB-A2DA-4CEB-B29E-BAC85DDA1EC9}"/>
    <cellStyle name="Currency 5 3 3 2 2 2 5" xfId="1274" xr:uid="{9F9B0A87-38DE-4830-9511-08882A3CDCDF}"/>
    <cellStyle name="Currency 5 3 3 2 2 2 5 2" xfId="3326" xr:uid="{810F7980-7CE0-45F6-B52F-B8975759B6CD}"/>
    <cellStyle name="Currency 5 3 3 2 2 2 6" xfId="2300" xr:uid="{708E263C-3C13-4439-BDFB-6F5BBD2C6EED}"/>
    <cellStyle name="Currency 5 3 3 2 2 3" xfId="306" xr:uid="{BB9ACA97-F271-44E0-82C3-9B7748090B3B}"/>
    <cellStyle name="Currency 5 3 3 2 2 3 2" xfId="562" xr:uid="{D4553DCD-5FB4-4112-924A-911782DDEDA6}"/>
    <cellStyle name="Currency 5 3 3 2 2 3 2 2" xfId="1074" xr:uid="{CC7F33E2-963E-436B-A30E-062970D21F68}"/>
    <cellStyle name="Currency 5 3 3 2 2 3 2 2 2" xfId="2106" xr:uid="{C9E3E3B7-72CC-4B36-AE0B-83687D57D320}"/>
    <cellStyle name="Currency 5 3 3 2 2 3 2 2 2 2" xfId="4158" xr:uid="{B1B73DB3-8CB3-4D72-9C63-E98287DC9B81}"/>
    <cellStyle name="Currency 5 3 3 2 2 3 2 2 3" xfId="3132" xr:uid="{AD3E6D60-D655-4599-8A82-946D63529D38}"/>
    <cellStyle name="Currency 5 3 3 2 2 3 2 3" xfId="1594" xr:uid="{01711284-C417-4920-9D72-55B9CC780697}"/>
    <cellStyle name="Currency 5 3 3 2 2 3 2 3 2" xfId="3646" xr:uid="{6AFB44C4-4AC8-41FA-884E-AF796922A998}"/>
    <cellStyle name="Currency 5 3 3 2 2 3 2 4" xfId="2620" xr:uid="{873F4C72-F66B-4D25-B32A-C8BB6FB9F546}"/>
    <cellStyle name="Currency 5 3 3 2 2 3 3" xfId="818" xr:uid="{BEF87109-4C1B-4FA5-9A30-57EF77BE459C}"/>
    <cellStyle name="Currency 5 3 3 2 2 3 3 2" xfId="1850" xr:uid="{E6A39021-F8F0-4A0D-9963-4ADA236C03DE}"/>
    <cellStyle name="Currency 5 3 3 2 2 3 3 2 2" xfId="3902" xr:uid="{206016FF-22BD-4B99-816F-D6A61254ED13}"/>
    <cellStyle name="Currency 5 3 3 2 2 3 3 3" xfId="2876" xr:uid="{8FCA6D3C-B000-43D1-9EDE-9916F9308F10}"/>
    <cellStyle name="Currency 5 3 3 2 2 3 4" xfId="1338" xr:uid="{F3EE6069-C121-46AC-8B58-DEEA48A58D44}"/>
    <cellStyle name="Currency 5 3 3 2 2 3 4 2" xfId="3390" xr:uid="{7FEC53B3-4E25-4350-9AA2-FFC0606C9EDC}"/>
    <cellStyle name="Currency 5 3 3 2 2 3 5" xfId="2364" xr:uid="{318C6AB6-379F-4D75-9DF9-D59DB332195B}"/>
    <cellStyle name="Currency 5 3 3 2 2 4" xfId="434" xr:uid="{87C111CF-0409-4B03-997C-C353A77FEDC9}"/>
    <cellStyle name="Currency 5 3 3 2 2 4 2" xfId="946" xr:uid="{56C6BE76-F47A-4A13-B230-5298DEE216AC}"/>
    <cellStyle name="Currency 5 3 3 2 2 4 2 2" xfId="1978" xr:uid="{25ED3907-3748-46C4-B87E-AD5F35EDE13D}"/>
    <cellStyle name="Currency 5 3 3 2 2 4 2 2 2" xfId="4030" xr:uid="{95E83114-AA03-4E3D-A4B4-B45577EA7CB4}"/>
    <cellStyle name="Currency 5 3 3 2 2 4 2 3" xfId="3004" xr:uid="{A42F8241-658F-4E9C-A9D6-2FEB3240C8E4}"/>
    <cellStyle name="Currency 5 3 3 2 2 4 3" xfId="1466" xr:uid="{4DCB7023-EC73-4445-AFAF-073FE417729E}"/>
    <cellStyle name="Currency 5 3 3 2 2 4 3 2" xfId="3518" xr:uid="{1DD914D2-B7DF-42DB-82C6-B74FF82C4D12}"/>
    <cellStyle name="Currency 5 3 3 2 2 4 4" xfId="2492" xr:uid="{13B5C55B-61FA-47D8-ACEC-6BD1D7AE43AB}"/>
    <cellStyle name="Currency 5 3 3 2 2 5" xfId="690" xr:uid="{58609474-2180-45EC-90B4-56CE3D97D404}"/>
    <cellStyle name="Currency 5 3 3 2 2 5 2" xfId="1722" xr:uid="{D5289B1E-3664-40EE-97C9-B57E18648071}"/>
    <cellStyle name="Currency 5 3 3 2 2 5 2 2" xfId="3774" xr:uid="{F5924EE5-FC69-461D-9376-1938905642BC}"/>
    <cellStyle name="Currency 5 3 3 2 2 5 3" xfId="2748" xr:uid="{6642AFDE-B9CA-4936-BB17-A36BC0EBAD6B}"/>
    <cellStyle name="Currency 5 3 3 2 2 6" xfId="1210" xr:uid="{B2E9DC0B-A172-4CFC-A869-2C2C29C6FC9E}"/>
    <cellStyle name="Currency 5 3 3 2 2 6 2" xfId="3262" xr:uid="{79851251-83FA-4733-B8E0-F4165807D199}"/>
    <cellStyle name="Currency 5 3 3 2 2 7" xfId="2236" xr:uid="{6357433C-5A42-4B7D-886B-8590764397B6}"/>
    <cellStyle name="Currency 5 3 3 2 3" xfId="210" xr:uid="{166CC3C4-7D13-4181-8C60-2E663F960745}"/>
    <cellStyle name="Currency 5 3 3 2 3 2" xfId="338" xr:uid="{042469DC-B3DB-4AA3-9029-E4DD8926A54D}"/>
    <cellStyle name="Currency 5 3 3 2 3 2 2" xfId="594" xr:uid="{EAB7890C-34CA-40DE-B9FC-210AC814F984}"/>
    <cellStyle name="Currency 5 3 3 2 3 2 2 2" xfId="1106" xr:uid="{43D2F6A3-B066-4F67-8B1B-7E2D10D6437D}"/>
    <cellStyle name="Currency 5 3 3 2 3 2 2 2 2" xfId="2138" xr:uid="{D93C6A4E-874C-461A-BD9A-D0D6F429F270}"/>
    <cellStyle name="Currency 5 3 3 2 3 2 2 2 2 2" xfId="4190" xr:uid="{F9D7FB83-9803-45F8-9849-E923C0E5B615}"/>
    <cellStyle name="Currency 5 3 3 2 3 2 2 2 3" xfId="3164" xr:uid="{5912DD95-F649-4663-8893-68773FCF638C}"/>
    <cellStyle name="Currency 5 3 3 2 3 2 2 3" xfId="1626" xr:uid="{D53F6169-CCC2-4661-9920-4E71B03C0907}"/>
    <cellStyle name="Currency 5 3 3 2 3 2 2 3 2" xfId="3678" xr:uid="{9DFED7AE-86AA-4D4D-B73C-F17D11290828}"/>
    <cellStyle name="Currency 5 3 3 2 3 2 2 4" xfId="2652" xr:uid="{A0F078E6-AB5B-4114-997D-CEB60C4BC298}"/>
    <cellStyle name="Currency 5 3 3 2 3 2 3" xfId="850" xr:uid="{6A6B326A-BE77-481A-BD7E-D0AB63226B9A}"/>
    <cellStyle name="Currency 5 3 3 2 3 2 3 2" xfId="1882" xr:uid="{1EAE9122-9DDC-4EF1-9D61-4112A4B72AB8}"/>
    <cellStyle name="Currency 5 3 3 2 3 2 3 2 2" xfId="3934" xr:uid="{B825CE7A-372B-4300-97C8-550601FA11DC}"/>
    <cellStyle name="Currency 5 3 3 2 3 2 3 3" xfId="2908" xr:uid="{A7C175D6-25EF-4B4D-95A9-DC6BEB59D4D8}"/>
    <cellStyle name="Currency 5 3 3 2 3 2 4" xfId="1370" xr:uid="{6FAEB100-F453-4497-AD18-C68A07BBB8E8}"/>
    <cellStyle name="Currency 5 3 3 2 3 2 4 2" xfId="3422" xr:uid="{5DA3BCDD-38F6-41BB-9ECB-DB0872C5A4C8}"/>
    <cellStyle name="Currency 5 3 3 2 3 2 5" xfId="2396" xr:uid="{4D4626A7-A869-4310-9FBE-0D2F5CF3BEEE}"/>
    <cellStyle name="Currency 5 3 3 2 3 3" xfId="466" xr:uid="{E312BC88-DC68-43ED-8856-2A43088BAE71}"/>
    <cellStyle name="Currency 5 3 3 2 3 3 2" xfId="978" xr:uid="{100B5306-3E74-47D7-A5DE-0E877462AC52}"/>
    <cellStyle name="Currency 5 3 3 2 3 3 2 2" xfId="2010" xr:uid="{B23745E0-6128-40E1-B63E-8A608E0E3A06}"/>
    <cellStyle name="Currency 5 3 3 2 3 3 2 2 2" xfId="4062" xr:uid="{B4CE3A46-C655-4384-929B-566027E843D9}"/>
    <cellStyle name="Currency 5 3 3 2 3 3 2 3" xfId="3036" xr:uid="{EF984AC1-164A-4EB4-AA66-2B02098002D8}"/>
    <cellStyle name="Currency 5 3 3 2 3 3 3" xfId="1498" xr:uid="{66FE7A75-C85C-46E4-8211-AD23E8F8AD4F}"/>
    <cellStyle name="Currency 5 3 3 2 3 3 3 2" xfId="3550" xr:uid="{2FD6DD95-BF37-4896-858B-99BBC7A861DE}"/>
    <cellStyle name="Currency 5 3 3 2 3 3 4" xfId="2524" xr:uid="{77B2617A-83A9-4629-94E4-116E5E37CC27}"/>
    <cellStyle name="Currency 5 3 3 2 3 4" xfId="722" xr:uid="{DE565254-90FC-4BA3-86B9-82CD18D4224E}"/>
    <cellStyle name="Currency 5 3 3 2 3 4 2" xfId="1754" xr:uid="{79438964-6459-4BA4-8779-52637F701FCD}"/>
    <cellStyle name="Currency 5 3 3 2 3 4 2 2" xfId="3806" xr:uid="{20340524-B06E-45F1-BEFC-4632A740EAE7}"/>
    <cellStyle name="Currency 5 3 3 2 3 4 3" xfId="2780" xr:uid="{7040E14B-8068-4B2E-BA08-1CB6E829149B}"/>
    <cellStyle name="Currency 5 3 3 2 3 5" xfId="1242" xr:uid="{CD94A57F-A3D6-4869-AB81-83AF93BB9694}"/>
    <cellStyle name="Currency 5 3 3 2 3 5 2" xfId="3294" xr:uid="{0C9C7715-C1C2-43E4-8827-C1C3EF97D411}"/>
    <cellStyle name="Currency 5 3 3 2 3 6" xfId="2268" xr:uid="{D6F1DEEC-129C-41FA-A37A-B03DC4978CEB}"/>
    <cellStyle name="Currency 5 3 3 2 4" xfId="274" xr:uid="{EE07AB66-AFBD-4EF4-A536-F82B1668DBBF}"/>
    <cellStyle name="Currency 5 3 3 2 4 2" xfId="530" xr:uid="{297462EE-6040-4F99-9CEF-6DD1BC4CDEA2}"/>
    <cellStyle name="Currency 5 3 3 2 4 2 2" xfId="1042" xr:uid="{F63BE334-DF2E-4E6E-A304-58265856C7F9}"/>
    <cellStyle name="Currency 5 3 3 2 4 2 2 2" xfId="2074" xr:uid="{801C3B39-D5EC-421E-ADA0-3493A7D30578}"/>
    <cellStyle name="Currency 5 3 3 2 4 2 2 2 2" xfId="4126" xr:uid="{47E444D0-DD99-4BD6-8DEF-DAD3CD1B7D2D}"/>
    <cellStyle name="Currency 5 3 3 2 4 2 2 3" xfId="3100" xr:uid="{D7A7172D-DA06-40D2-BD72-9B4CA5F44680}"/>
    <cellStyle name="Currency 5 3 3 2 4 2 3" xfId="1562" xr:uid="{B9034A55-BA2E-44D3-8569-382F9F7EC3D3}"/>
    <cellStyle name="Currency 5 3 3 2 4 2 3 2" xfId="3614" xr:uid="{0CE26A32-7C62-40BA-BA45-95B2546BF4A3}"/>
    <cellStyle name="Currency 5 3 3 2 4 2 4" xfId="2588" xr:uid="{1E251BC7-A99D-4B22-AE76-882C40722CAF}"/>
    <cellStyle name="Currency 5 3 3 2 4 3" xfId="786" xr:uid="{A1311B68-DDFF-4864-89AA-968C56BFAB40}"/>
    <cellStyle name="Currency 5 3 3 2 4 3 2" xfId="1818" xr:uid="{F2504711-E21D-4344-841B-F283389F3AB5}"/>
    <cellStyle name="Currency 5 3 3 2 4 3 2 2" xfId="3870" xr:uid="{01D2DAAA-CDEB-4F60-9680-62A499B9B3DB}"/>
    <cellStyle name="Currency 5 3 3 2 4 3 3" xfId="2844" xr:uid="{BF443BF1-DE84-4A12-8B95-7081B53F535A}"/>
    <cellStyle name="Currency 5 3 3 2 4 4" xfId="1306" xr:uid="{F60080CA-40D7-423F-8488-3E0739B97DBC}"/>
    <cellStyle name="Currency 5 3 3 2 4 4 2" xfId="3358" xr:uid="{C3CE401A-B454-4317-A329-DAAB5ECF1383}"/>
    <cellStyle name="Currency 5 3 3 2 4 5" xfId="2332" xr:uid="{76BDE0F9-24FD-48C8-BC9A-DC06336FF4CB}"/>
    <cellStyle name="Currency 5 3 3 2 5" xfId="402" xr:uid="{EED669D1-AEA9-4C67-A05F-69DD6791D2F4}"/>
    <cellStyle name="Currency 5 3 3 2 5 2" xfId="914" xr:uid="{188A4497-1951-4719-9D9A-E72D65DFCBBC}"/>
    <cellStyle name="Currency 5 3 3 2 5 2 2" xfId="1946" xr:uid="{6C4AD199-BA7C-4E44-8B16-CD34A8C2C482}"/>
    <cellStyle name="Currency 5 3 3 2 5 2 2 2" xfId="3998" xr:uid="{99047049-1C87-4C8B-ACC2-406A85562BDA}"/>
    <cellStyle name="Currency 5 3 3 2 5 2 3" xfId="2972" xr:uid="{1CCE0ABD-5D1B-429E-9E25-A0ED5ABA47F3}"/>
    <cellStyle name="Currency 5 3 3 2 5 3" xfId="1434" xr:uid="{9CF5E8A1-7B3F-4667-9050-F9D83ABA4E9A}"/>
    <cellStyle name="Currency 5 3 3 2 5 3 2" xfId="3486" xr:uid="{7B5A13D3-340E-451A-9401-4B74591E6697}"/>
    <cellStyle name="Currency 5 3 3 2 5 4" xfId="2460" xr:uid="{FCF62895-180C-4E62-BFE8-1E13A643B3F4}"/>
    <cellStyle name="Currency 5 3 3 2 6" xfId="658" xr:uid="{15F3786A-D5F9-40C8-8D28-03C6BDD9D8B2}"/>
    <cellStyle name="Currency 5 3 3 2 6 2" xfId="1690" xr:uid="{6F9C929C-C868-4AA7-A5B8-18F6C7A89E9B}"/>
    <cellStyle name="Currency 5 3 3 2 6 2 2" xfId="3742" xr:uid="{06868889-F4AF-4582-A919-90251A8AD412}"/>
    <cellStyle name="Currency 5 3 3 2 6 3" xfId="2716" xr:uid="{0E2C7B00-D6C7-4605-BBF8-910934954023}"/>
    <cellStyle name="Currency 5 3 3 2 7" xfId="1178" xr:uid="{649E8B9E-C506-422D-95AA-043D272613FD}"/>
    <cellStyle name="Currency 5 3 3 2 7 2" xfId="3230" xr:uid="{6E6919C9-D290-402D-946E-C3780FD44D7C}"/>
    <cellStyle name="Currency 5 3 3 2 8" xfId="2204" xr:uid="{26D807E1-DA97-4493-BC0A-2E56AC7BF1AF}"/>
    <cellStyle name="Currency 5 3 3 3" xfId="162" xr:uid="{30B565A5-46BE-4C2E-A8BD-A73780A21F69}"/>
    <cellStyle name="Currency 5 3 3 3 2" xfId="226" xr:uid="{C4E2D474-D832-4E45-AF81-0F344C5AF4BD}"/>
    <cellStyle name="Currency 5 3 3 3 2 2" xfId="354" xr:uid="{D1E9791D-3EC7-44DA-AB2F-6A11DEE20962}"/>
    <cellStyle name="Currency 5 3 3 3 2 2 2" xfId="610" xr:uid="{7F7BA176-70D3-47B6-8C87-27870D0AA75B}"/>
    <cellStyle name="Currency 5 3 3 3 2 2 2 2" xfId="1122" xr:uid="{CD2F0041-BFEF-4ECE-8FA2-D9ECAD23E37E}"/>
    <cellStyle name="Currency 5 3 3 3 2 2 2 2 2" xfId="2154" xr:uid="{72DFCEBA-A0BF-4C36-A35B-A6E309F10F09}"/>
    <cellStyle name="Currency 5 3 3 3 2 2 2 2 2 2" xfId="4206" xr:uid="{2C998080-9B28-49F3-A026-F37E58A0541D}"/>
    <cellStyle name="Currency 5 3 3 3 2 2 2 2 3" xfId="3180" xr:uid="{7022575B-6AB5-4277-BB6F-8B4F5CA80BAC}"/>
    <cellStyle name="Currency 5 3 3 3 2 2 2 3" xfId="1642" xr:uid="{EB374896-EA57-4CE0-9291-74826C6C6508}"/>
    <cellStyle name="Currency 5 3 3 3 2 2 2 3 2" xfId="3694" xr:uid="{FC0A1E78-EF1A-424C-8435-7F2ED5FD6370}"/>
    <cellStyle name="Currency 5 3 3 3 2 2 2 4" xfId="2668" xr:uid="{E115BC89-B5D8-4743-894A-A76646A17388}"/>
    <cellStyle name="Currency 5 3 3 3 2 2 3" xfId="866" xr:uid="{B3C6AC6C-8299-4052-96B9-0786C14F8991}"/>
    <cellStyle name="Currency 5 3 3 3 2 2 3 2" xfId="1898" xr:uid="{504DF535-FB63-4BC4-96FE-11BD28C765C5}"/>
    <cellStyle name="Currency 5 3 3 3 2 2 3 2 2" xfId="3950" xr:uid="{27C09638-EE17-41D9-B919-13B19DDF60CD}"/>
    <cellStyle name="Currency 5 3 3 3 2 2 3 3" xfId="2924" xr:uid="{3FAA7147-245D-44AB-BD94-947FCC632110}"/>
    <cellStyle name="Currency 5 3 3 3 2 2 4" xfId="1386" xr:uid="{4FCA520D-7600-442F-AFEF-1B5F3611F3CA}"/>
    <cellStyle name="Currency 5 3 3 3 2 2 4 2" xfId="3438" xr:uid="{0A56C4C8-BCDE-41DE-ACBB-499CCB43F2CA}"/>
    <cellStyle name="Currency 5 3 3 3 2 2 5" xfId="2412" xr:uid="{880395F6-5D36-4BDE-8313-DD80BF1EE3C3}"/>
    <cellStyle name="Currency 5 3 3 3 2 3" xfId="482" xr:uid="{92478CF9-FB0B-4F32-A054-025AB27A2717}"/>
    <cellStyle name="Currency 5 3 3 3 2 3 2" xfId="994" xr:uid="{33DD52BF-C86D-4239-98DA-666D4D5D804A}"/>
    <cellStyle name="Currency 5 3 3 3 2 3 2 2" xfId="2026" xr:uid="{8819183C-E133-4BED-903A-97C6B6F50AFB}"/>
    <cellStyle name="Currency 5 3 3 3 2 3 2 2 2" xfId="4078" xr:uid="{43ED5446-66C0-435C-B91F-A3642A00BD98}"/>
    <cellStyle name="Currency 5 3 3 3 2 3 2 3" xfId="3052" xr:uid="{D21664E1-DC6D-4435-B7E9-2B0DB3995B5A}"/>
    <cellStyle name="Currency 5 3 3 3 2 3 3" xfId="1514" xr:uid="{6BC9080D-9113-45D7-A990-7EB195DD0B43}"/>
    <cellStyle name="Currency 5 3 3 3 2 3 3 2" xfId="3566" xr:uid="{1F2C290A-E4D3-4D2F-A5DC-D1B33A0B9D47}"/>
    <cellStyle name="Currency 5 3 3 3 2 3 4" xfId="2540" xr:uid="{C3284BF2-D787-47D8-9EC3-422EA72166B4}"/>
    <cellStyle name="Currency 5 3 3 3 2 4" xfId="738" xr:uid="{E86E3452-07DA-465D-9A4B-E892E3058624}"/>
    <cellStyle name="Currency 5 3 3 3 2 4 2" xfId="1770" xr:uid="{369970C6-766A-40A7-97B4-524E5ADB53C8}"/>
    <cellStyle name="Currency 5 3 3 3 2 4 2 2" xfId="3822" xr:uid="{6DF949FE-BB1C-419B-94F8-2B3BDE3703EF}"/>
    <cellStyle name="Currency 5 3 3 3 2 4 3" xfId="2796" xr:uid="{CF64158B-40B3-413F-818F-23CA830770D4}"/>
    <cellStyle name="Currency 5 3 3 3 2 5" xfId="1258" xr:uid="{3BFAA130-12E6-4322-B089-07CAC8932589}"/>
    <cellStyle name="Currency 5 3 3 3 2 5 2" xfId="3310" xr:uid="{5EB9761F-AF2C-4612-B98D-B36D8F155A81}"/>
    <cellStyle name="Currency 5 3 3 3 2 6" xfId="2284" xr:uid="{956DED37-6E48-42A6-9D56-F1842B7E9F15}"/>
    <cellStyle name="Currency 5 3 3 3 3" xfId="290" xr:uid="{13353C1E-0AFD-4154-B4B4-1B718DC0326C}"/>
    <cellStyle name="Currency 5 3 3 3 3 2" xfId="546" xr:uid="{5E000E31-AF66-480F-9B4C-098F9751DB30}"/>
    <cellStyle name="Currency 5 3 3 3 3 2 2" xfId="1058" xr:uid="{081F9CF7-FD43-4F04-B24D-CA1549758EDC}"/>
    <cellStyle name="Currency 5 3 3 3 3 2 2 2" xfId="2090" xr:uid="{1D88A005-C806-4147-8A6E-68F3F1E35DE1}"/>
    <cellStyle name="Currency 5 3 3 3 3 2 2 2 2" xfId="4142" xr:uid="{A3005BCE-BD77-493D-9567-DC01DE656BF7}"/>
    <cellStyle name="Currency 5 3 3 3 3 2 2 3" xfId="3116" xr:uid="{0AD16277-16FE-4F85-95DA-0AD6B9272B64}"/>
    <cellStyle name="Currency 5 3 3 3 3 2 3" xfId="1578" xr:uid="{551366C3-763E-4923-826E-666ECFC3A92B}"/>
    <cellStyle name="Currency 5 3 3 3 3 2 3 2" xfId="3630" xr:uid="{78738DCE-6F37-49E9-8DB0-62DDECA82398}"/>
    <cellStyle name="Currency 5 3 3 3 3 2 4" xfId="2604" xr:uid="{1EFB924F-0946-4B3A-91BA-7DC39EC026BF}"/>
    <cellStyle name="Currency 5 3 3 3 3 3" xfId="802" xr:uid="{F7B2389A-2790-4BA6-9BB7-F6B5C6B0485A}"/>
    <cellStyle name="Currency 5 3 3 3 3 3 2" xfId="1834" xr:uid="{32CAFDEF-4F9E-4EA7-A847-2A9B342E3552}"/>
    <cellStyle name="Currency 5 3 3 3 3 3 2 2" xfId="3886" xr:uid="{1925DAA7-63A9-47E5-8449-AA627F8B12ED}"/>
    <cellStyle name="Currency 5 3 3 3 3 3 3" xfId="2860" xr:uid="{00353ABF-86F7-4B22-9691-99E02AABBC35}"/>
    <cellStyle name="Currency 5 3 3 3 3 4" xfId="1322" xr:uid="{873F79F1-E554-434A-B69E-281DBD6CAA6C}"/>
    <cellStyle name="Currency 5 3 3 3 3 4 2" xfId="3374" xr:uid="{F5B535EA-7EF1-4E85-AA01-DB91DCCE46E7}"/>
    <cellStyle name="Currency 5 3 3 3 3 5" xfId="2348" xr:uid="{A805BB9D-3F05-4BB2-B354-84EC2FD7818D}"/>
    <cellStyle name="Currency 5 3 3 3 4" xfId="418" xr:uid="{E879129D-AE19-446F-A1B9-15D8F81405BD}"/>
    <cellStyle name="Currency 5 3 3 3 4 2" xfId="930" xr:uid="{CF294552-FE3E-40C9-B734-AA16E8FDD05C}"/>
    <cellStyle name="Currency 5 3 3 3 4 2 2" xfId="1962" xr:uid="{5471C7D7-1805-45D7-A0E7-6F55859B75B1}"/>
    <cellStyle name="Currency 5 3 3 3 4 2 2 2" xfId="4014" xr:uid="{8DE74E59-DDC6-4490-80B6-2B927068C6C9}"/>
    <cellStyle name="Currency 5 3 3 3 4 2 3" xfId="2988" xr:uid="{C63A0FED-E9A3-4749-AA64-B7B0F5FED319}"/>
    <cellStyle name="Currency 5 3 3 3 4 3" xfId="1450" xr:uid="{3D0A7E90-D7DB-4310-BEF3-D7D11C08E2C1}"/>
    <cellStyle name="Currency 5 3 3 3 4 3 2" xfId="3502" xr:uid="{FDF9985F-8734-4707-B8F4-8AF3E4FADD98}"/>
    <cellStyle name="Currency 5 3 3 3 4 4" xfId="2476" xr:uid="{8D84CD41-79D2-4AF0-8AF5-4ABACD523305}"/>
    <cellStyle name="Currency 5 3 3 3 5" xfId="674" xr:uid="{828CBCCD-4EAD-4594-B99D-DD257F8AB6F3}"/>
    <cellStyle name="Currency 5 3 3 3 5 2" xfId="1706" xr:uid="{23D43A96-B136-45D7-B301-7F9D80F5F86A}"/>
    <cellStyle name="Currency 5 3 3 3 5 2 2" xfId="3758" xr:uid="{1AE449B0-FC10-4439-AC0E-BC4E89D37D39}"/>
    <cellStyle name="Currency 5 3 3 3 5 3" xfId="2732" xr:uid="{BB8F18D9-49D0-4DA6-9FE4-935A3FCE51EB}"/>
    <cellStyle name="Currency 5 3 3 3 6" xfId="1194" xr:uid="{F31C43DB-D711-433E-8463-B61B09928903}"/>
    <cellStyle name="Currency 5 3 3 3 6 2" xfId="3246" xr:uid="{8F571D61-24D9-425C-A762-1B39DEB2A088}"/>
    <cellStyle name="Currency 5 3 3 3 7" xfId="2220" xr:uid="{59D246E0-BBBF-4C4A-85F3-0311B1566845}"/>
    <cellStyle name="Currency 5 3 3 4" xfId="194" xr:uid="{A028F207-863E-4CEE-B400-E50DC11691D9}"/>
    <cellStyle name="Currency 5 3 3 4 2" xfId="322" xr:uid="{C350E7E6-9A7A-4952-83E5-B98D76973892}"/>
    <cellStyle name="Currency 5 3 3 4 2 2" xfId="578" xr:uid="{A93BEDC8-2619-442E-83E1-367C39F7FA5A}"/>
    <cellStyle name="Currency 5 3 3 4 2 2 2" xfId="1090" xr:uid="{34643D76-93AA-4BE8-B3AB-A903672ED6CC}"/>
    <cellStyle name="Currency 5 3 3 4 2 2 2 2" xfId="2122" xr:uid="{542E8067-48FF-46BE-A1E9-97C7C776FD50}"/>
    <cellStyle name="Currency 5 3 3 4 2 2 2 2 2" xfId="4174" xr:uid="{8BDFAEB5-63F0-4268-BCA4-4C7914A0C254}"/>
    <cellStyle name="Currency 5 3 3 4 2 2 2 3" xfId="3148" xr:uid="{9D881FE4-C0FD-4F15-A246-F486B062D52E}"/>
    <cellStyle name="Currency 5 3 3 4 2 2 3" xfId="1610" xr:uid="{8A22B537-7AEC-4B72-AF78-14DDDDF8F3F9}"/>
    <cellStyle name="Currency 5 3 3 4 2 2 3 2" xfId="3662" xr:uid="{9AC2ADA5-FB2D-42E3-9131-35FF4560C241}"/>
    <cellStyle name="Currency 5 3 3 4 2 2 4" xfId="2636" xr:uid="{575EE11F-416B-4763-AB15-9FB1CAFC809C}"/>
    <cellStyle name="Currency 5 3 3 4 2 3" xfId="834" xr:uid="{21D35E1D-44AE-4D35-A0EF-DFEF0249FD73}"/>
    <cellStyle name="Currency 5 3 3 4 2 3 2" xfId="1866" xr:uid="{82CC1CC1-FA47-41A4-B567-BE4B35045BFD}"/>
    <cellStyle name="Currency 5 3 3 4 2 3 2 2" xfId="3918" xr:uid="{B3F91ED7-49E3-4741-BD00-D27809FC42D7}"/>
    <cellStyle name="Currency 5 3 3 4 2 3 3" xfId="2892" xr:uid="{F707E932-A4B4-4781-9738-29378D339CDC}"/>
    <cellStyle name="Currency 5 3 3 4 2 4" xfId="1354" xr:uid="{D7C3927A-1D93-43C4-BB1C-DA0B7071B4CB}"/>
    <cellStyle name="Currency 5 3 3 4 2 4 2" xfId="3406" xr:uid="{BEFC991F-0BE4-49A7-8AE4-7236EC3CF401}"/>
    <cellStyle name="Currency 5 3 3 4 2 5" xfId="2380" xr:uid="{EB700F65-B401-42E8-BECD-E4C541C83EA5}"/>
    <cellStyle name="Currency 5 3 3 4 3" xfId="450" xr:uid="{6F1EB1E6-A393-462A-B838-EEA07A60CD75}"/>
    <cellStyle name="Currency 5 3 3 4 3 2" xfId="962" xr:uid="{63172BE6-3F20-4C5E-AB86-9708CBC61E39}"/>
    <cellStyle name="Currency 5 3 3 4 3 2 2" xfId="1994" xr:uid="{D45527AD-1FA1-483E-AB7B-7B1ABC17FF01}"/>
    <cellStyle name="Currency 5 3 3 4 3 2 2 2" xfId="4046" xr:uid="{49AB4931-B9D8-4D25-88AD-371DCF9A9493}"/>
    <cellStyle name="Currency 5 3 3 4 3 2 3" xfId="3020" xr:uid="{5EE557EC-BD87-4AF7-8586-151D39C17F69}"/>
    <cellStyle name="Currency 5 3 3 4 3 3" xfId="1482" xr:uid="{A0F5DFD6-521C-4BE5-A5DE-B275A7620DAB}"/>
    <cellStyle name="Currency 5 3 3 4 3 3 2" xfId="3534" xr:uid="{116BBED5-9085-494D-9564-DBACCC09BF25}"/>
    <cellStyle name="Currency 5 3 3 4 3 4" xfId="2508" xr:uid="{28A0EF6A-68A4-4798-8AF1-933C5E25FA78}"/>
    <cellStyle name="Currency 5 3 3 4 4" xfId="706" xr:uid="{CC554846-73FF-4AF3-9487-20A82900C537}"/>
    <cellStyle name="Currency 5 3 3 4 4 2" xfId="1738" xr:uid="{0DFDC339-DE27-4C23-B0DD-C03B78931C64}"/>
    <cellStyle name="Currency 5 3 3 4 4 2 2" xfId="3790" xr:uid="{00CF5D72-0BFB-411A-B014-125576F05C9D}"/>
    <cellStyle name="Currency 5 3 3 4 4 3" xfId="2764" xr:uid="{78DFF6EA-5227-4C6B-900D-581FB3FD8A23}"/>
    <cellStyle name="Currency 5 3 3 4 5" xfId="1226" xr:uid="{4FBF57E1-925B-414B-920B-5C2FB1991C69}"/>
    <cellStyle name="Currency 5 3 3 4 5 2" xfId="3278" xr:uid="{A1CC8733-FEFA-42A3-BB5D-91116E3F8A7E}"/>
    <cellStyle name="Currency 5 3 3 4 6" xfId="2252" xr:uid="{D2EC1E6E-32E9-4DBF-B0B7-AD78E2183178}"/>
    <cellStyle name="Currency 5 3 3 5" xfId="258" xr:uid="{65BE9DB5-BE83-4AF9-AA87-3D2AD86DF145}"/>
    <cellStyle name="Currency 5 3 3 5 2" xfId="514" xr:uid="{C9F02FA4-19F1-4DE8-93E2-B09D3A801647}"/>
    <cellStyle name="Currency 5 3 3 5 2 2" xfId="1026" xr:uid="{A6CF2454-07E7-40CA-93DD-60AF3C620CB9}"/>
    <cellStyle name="Currency 5 3 3 5 2 2 2" xfId="2058" xr:uid="{F87A60A5-DF46-43AE-96A9-B52E914ED318}"/>
    <cellStyle name="Currency 5 3 3 5 2 2 2 2" xfId="4110" xr:uid="{89F7902A-F5F5-4BDD-833A-EA3A40DC6AA8}"/>
    <cellStyle name="Currency 5 3 3 5 2 2 3" xfId="3084" xr:uid="{BF34EC93-257B-4286-B3A4-E86E1D065CC5}"/>
    <cellStyle name="Currency 5 3 3 5 2 3" xfId="1546" xr:uid="{1839012E-BCC5-4690-B8D4-55ABB502A956}"/>
    <cellStyle name="Currency 5 3 3 5 2 3 2" xfId="3598" xr:uid="{49C29F67-4AEC-4300-A878-F880DAD87DCE}"/>
    <cellStyle name="Currency 5 3 3 5 2 4" xfId="2572" xr:uid="{5692705C-5223-40A1-B37F-AFCBE876172A}"/>
    <cellStyle name="Currency 5 3 3 5 3" xfId="770" xr:uid="{3E95D291-4469-4D33-8591-548B0CA966B5}"/>
    <cellStyle name="Currency 5 3 3 5 3 2" xfId="1802" xr:uid="{AF876195-9C6F-461C-A0C7-0C33F129F647}"/>
    <cellStyle name="Currency 5 3 3 5 3 2 2" xfId="3854" xr:uid="{374F522A-262E-414F-B4D4-913AE1D16844}"/>
    <cellStyle name="Currency 5 3 3 5 3 3" xfId="2828" xr:uid="{F10413DF-D7EB-4C8E-B293-4635EF383516}"/>
    <cellStyle name="Currency 5 3 3 5 4" xfId="1290" xr:uid="{B837C0D2-F3C2-45BB-B116-29C7EDCC3088}"/>
    <cellStyle name="Currency 5 3 3 5 4 2" xfId="3342" xr:uid="{D85BDA0A-3A11-4258-ADDB-8056E2E60137}"/>
    <cellStyle name="Currency 5 3 3 5 5" xfId="2316" xr:uid="{596A49F2-AB43-4928-881F-F32538558292}"/>
    <cellStyle name="Currency 5 3 3 6" xfId="386" xr:uid="{D0327232-B467-4A86-B268-17F8F75201DF}"/>
    <cellStyle name="Currency 5 3 3 6 2" xfId="898" xr:uid="{DA0DF9FD-8D24-484F-A519-EB1FE6C3501D}"/>
    <cellStyle name="Currency 5 3 3 6 2 2" xfId="1930" xr:uid="{D1119BB4-B987-47EB-9C9E-9A8D6AB5A31E}"/>
    <cellStyle name="Currency 5 3 3 6 2 2 2" xfId="3982" xr:uid="{FDC73BA3-CB7F-4DCD-915A-85C03387E7F2}"/>
    <cellStyle name="Currency 5 3 3 6 2 3" xfId="2956" xr:uid="{5AEE218A-2EF1-421D-B998-D8A354D96937}"/>
    <cellStyle name="Currency 5 3 3 6 3" xfId="1418" xr:uid="{1E6797D0-9B2D-4BCE-8DA5-A7218A00DF44}"/>
    <cellStyle name="Currency 5 3 3 6 3 2" xfId="3470" xr:uid="{5A31F058-C120-4284-9C7E-ED05191B19E8}"/>
    <cellStyle name="Currency 5 3 3 6 4" xfId="2444" xr:uid="{B78AD5F5-31AB-479D-A955-8668AE8CF1B2}"/>
    <cellStyle name="Currency 5 3 3 7" xfId="642" xr:uid="{81DD1EA5-C627-4CBE-8044-503851FA2B92}"/>
    <cellStyle name="Currency 5 3 3 7 2" xfId="1674" xr:uid="{42408028-3A04-41A1-96C0-4FD763CBAA43}"/>
    <cellStyle name="Currency 5 3 3 7 2 2" xfId="3726" xr:uid="{1C8649CF-6175-41AD-A0DF-09FE0F9912D5}"/>
    <cellStyle name="Currency 5 3 3 7 3" xfId="2700" xr:uid="{CBDFC219-DB20-46C8-A7F3-F2DB304CB882}"/>
    <cellStyle name="Currency 5 3 3 8" xfId="1162" xr:uid="{7974A7DC-DFB0-4A7F-927F-902CC16E9505}"/>
    <cellStyle name="Currency 5 3 3 8 2" xfId="3214" xr:uid="{E97409B6-6C6D-4562-B86A-14A3132D57C2}"/>
    <cellStyle name="Currency 5 3 3 9" xfId="2188" xr:uid="{2081F26B-8DE9-45A7-8933-EB429229090B}"/>
    <cellStyle name="Currency 5 3 4" xfId="134" xr:uid="{287DEE53-B9F0-4836-9A6E-238384766C65}"/>
    <cellStyle name="Currency 5 3 4 2" xfId="170" xr:uid="{B294103A-DB7E-447F-808E-460A023433A3}"/>
    <cellStyle name="Currency 5 3 4 2 2" xfId="234" xr:uid="{1ED4CABE-E062-4116-A345-A2B981BEEFCD}"/>
    <cellStyle name="Currency 5 3 4 2 2 2" xfId="362" xr:uid="{B4E99CE6-8E65-45BE-AB03-942AF92989B7}"/>
    <cellStyle name="Currency 5 3 4 2 2 2 2" xfId="618" xr:uid="{73FC9A7C-113E-4952-89F9-F5C07FD29C73}"/>
    <cellStyle name="Currency 5 3 4 2 2 2 2 2" xfId="1130" xr:uid="{06475A68-B9DD-4F61-83B4-50D65FA9C16C}"/>
    <cellStyle name="Currency 5 3 4 2 2 2 2 2 2" xfId="2162" xr:uid="{4E7DE5A4-7B9A-41BE-B9F4-24EB65C22810}"/>
    <cellStyle name="Currency 5 3 4 2 2 2 2 2 2 2" xfId="4214" xr:uid="{38C41E4D-86B3-4573-9B06-71DDCD6328A7}"/>
    <cellStyle name="Currency 5 3 4 2 2 2 2 2 3" xfId="3188" xr:uid="{736CF15D-75F5-41E1-B411-2D7DD7CF1070}"/>
    <cellStyle name="Currency 5 3 4 2 2 2 2 3" xfId="1650" xr:uid="{C8BFAA93-18B2-4154-9241-312DBB7C87A6}"/>
    <cellStyle name="Currency 5 3 4 2 2 2 2 3 2" xfId="3702" xr:uid="{A5B8C93B-615C-41B9-B10E-6F46DABC5ADA}"/>
    <cellStyle name="Currency 5 3 4 2 2 2 2 4" xfId="2676" xr:uid="{7409059D-A6B8-40E5-939D-621F7E98325A}"/>
    <cellStyle name="Currency 5 3 4 2 2 2 3" xfId="874" xr:uid="{AB01BF6C-3CB2-4E48-BCB6-80113FCEAD76}"/>
    <cellStyle name="Currency 5 3 4 2 2 2 3 2" xfId="1906" xr:uid="{CF3EFD5A-9A54-4A19-A180-447E67558371}"/>
    <cellStyle name="Currency 5 3 4 2 2 2 3 2 2" xfId="3958" xr:uid="{67A3B9D5-7468-44AE-81D3-853C6611DB5D}"/>
    <cellStyle name="Currency 5 3 4 2 2 2 3 3" xfId="2932" xr:uid="{04B917C2-A50F-458D-9EA4-BDEA20BCF1D2}"/>
    <cellStyle name="Currency 5 3 4 2 2 2 4" xfId="1394" xr:uid="{D5FB2BE3-8AC8-406F-872E-76ED9FF0BA6A}"/>
    <cellStyle name="Currency 5 3 4 2 2 2 4 2" xfId="3446" xr:uid="{4B209F0D-ECAC-4530-A527-D609CDCDF2F7}"/>
    <cellStyle name="Currency 5 3 4 2 2 2 5" xfId="2420" xr:uid="{D21DFC2C-A7C3-4CF3-9364-05D4A6040280}"/>
    <cellStyle name="Currency 5 3 4 2 2 3" xfId="490" xr:uid="{220DCD33-D2C1-4537-9639-4DE2B4D1D57C}"/>
    <cellStyle name="Currency 5 3 4 2 2 3 2" xfId="1002" xr:uid="{B5A2A660-675A-4B24-9A72-A47D369AAC5F}"/>
    <cellStyle name="Currency 5 3 4 2 2 3 2 2" xfId="2034" xr:uid="{7B91AA06-BCDA-4FBD-8CBC-554B8C927C0C}"/>
    <cellStyle name="Currency 5 3 4 2 2 3 2 2 2" xfId="4086" xr:uid="{86407251-5E4E-4584-8376-03E375B034A0}"/>
    <cellStyle name="Currency 5 3 4 2 2 3 2 3" xfId="3060" xr:uid="{9B2664A6-924B-4BE9-9C88-49ACB470BD35}"/>
    <cellStyle name="Currency 5 3 4 2 2 3 3" xfId="1522" xr:uid="{D70B252B-4B95-40D4-A619-75F021572BE5}"/>
    <cellStyle name="Currency 5 3 4 2 2 3 3 2" xfId="3574" xr:uid="{0401F437-3865-451E-B725-24CCDAD2EE8F}"/>
    <cellStyle name="Currency 5 3 4 2 2 3 4" xfId="2548" xr:uid="{5F87F875-1144-4BFA-9382-236A00A780CD}"/>
    <cellStyle name="Currency 5 3 4 2 2 4" xfId="746" xr:uid="{406C2357-F7AF-4849-9958-79A94DFD0D23}"/>
    <cellStyle name="Currency 5 3 4 2 2 4 2" xfId="1778" xr:uid="{53348D88-E488-4797-BDA7-6CE6EA0299A4}"/>
    <cellStyle name="Currency 5 3 4 2 2 4 2 2" xfId="3830" xr:uid="{52A03722-D1BE-4E47-BC34-34DA13AE06DB}"/>
    <cellStyle name="Currency 5 3 4 2 2 4 3" xfId="2804" xr:uid="{D55DBC9B-E63A-484F-856A-F5C6D546EA52}"/>
    <cellStyle name="Currency 5 3 4 2 2 5" xfId="1266" xr:uid="{EAEEA0D7-2AC0-48C6-AE47-42E59F4BE85A}"/>
    <cellStyle name="Currency 5 3 4 2 2 5 2" xfId="3318" xr:uid="{9115636E-C5AB-471D-B2E3-5948464BFCE1}"/>
    <cellStyle name="Currency 5 3 4 2 2 6" xfId="2292" xr:uid="{1966DADE-DBAF-4965-A933-DFCFC6311668}"/>
    <cellStyle name="Currency 5 3 4 2 3" xfId="298" xr:uid="{BDAF3DB5-436F-4A1A-AEDF-C294AEA65489}"/>
    <cellStyle name="Currency 5 3 4 2 3 2" xfId="554" xr:uid="{25B4B0B1-BABB-42AD-985D-AAE4DA5E819A}"/>
    <cellStyle name="Currency 5 3 4 2 3 2 2" xfId="1066" xr:uid="{A4C52DD1-9111-4FFC-9008-47B8B67D1810}"/>
    <cellStyle name="Currency 5 3 4 2 3 2 2 2" xfId="2098" xr:uid="{20FFC2E2-1C1C-4E0D-B761-FD06CDEAFB6B}"/>
    <cellStyle name="Currency 5 3 4 2 3 2 2 2 2" xfId="4150" xr:uid="{DE9CCC75-E59A-436F-A03C-E31522649C39}"/>
    <cellStyle name="Currency 5 3 4 2 3 2 2 3" xfId="3124" xr:uid="{3DAF87E3-74F8-407A-84C2-4A668136DA72}"/>
    <cellStyle name="Currency 5 3 4 2 3 2 3" xfId="1586" xr:uid="{1BA1E16F-00FB-44A5-A497-35F5AD35BF35}"/>
    <cellStyle name="Currency 5 3 4 2 3 2 3 2" xfId="3638" xr:uid="{7B0FEE70-2DC1-40BF-8B49-123282F7A6E0}"/>
    <cellStyle name="Currency 5 3 4 2 3 2 4" xfId="2612" xr:uid="{34191125-4FF9-4BA5-8D76-E1A51FF01126}"/>
    <cellStyle name="Currency 5 3 4 2 3 3" xfId="810" xr:uid="{4D6934C5-87A8-4FDF-9533-A609AA85D936}"/>
    <cellStyle name="Currency 5 3 4 2 3 3 2" xfId="1842" xr:uid="{54992084-3D2F-4B74-AA3E-8016AA19D5E0}"/>
    <cellStyle name="Currency 5 3 4 2 3 3 2 2" xfId="3894" xr:uid="{13547C59-AE3C-4E16-817D-2939361BCBE7}"/>
    <cellStyle name="Currency 5 3 4 2 3 3 3" xfId="2868" xr:uid="{6114D84A-8887-4882-94D3-0035DE4B44FA}"/>
    <cellStyle name="Currency 5 3 4 2 3 4" xfId="1330" xr:uid="{C4175775-6B1F-42D5-94B5-C8108C83067B}"/>
    <cellStyle name="Currency 5 3 4 2 3 4 2" xfId="3382" xr:uid="{AC65E3C2-0A2A-41E4-B061-757E9DDC9C08}"/>
    <cellStyle name="Currency 5 3 4 2 3 5" xfId="2356" xr:uid="{DAEC8A51-BF7F-4DB2-AC96-EBCDBB121719}"/>
    <cellStyle name="Currency 5 3 4 2 4" xfId="426" xr:uid="{4DF970D1-7200-4DC6-9FBF-8C25F5D928D0}"/>
    <cellStyle name="Currency 5 3 4 2 4 2" xfId="938" xr:uid="{B93C3A6B-1282-436D-9C39-8BADA2C5F5C0}"/>
    <cellStyle name="Currency 5 3 4 2 4 2 2" xfId="1970" xr:uid="{645614F6-CB66-426D-86B2-670B0F9E349E}"/>
    <cellStyle name="Currency 5 3 4 2 4 2 2 2" xfId="4022" xr:uid="{EA8C25C2-5938-481B-B110-898025EAB1CB}"/>
    <cellStyle name="Currency 5 3 4 2 4 2 3" xfId="2996" xr:uid="{649463CD-C7D9-42A6-B1B1-CCA8DB4C5FEE}"/>
    <cellStyle name="Currency 5 3 4 2 4 3" xfId="1458" xr:uid="{3965F557-9103-4562-BD41-4855ED710F97}"/>
    <cellStyle name="Currency 5 3 4 2 4 3 2" xfId="3510" xr:uid="{D18140A0-C063-44C8-BC50-3B3414479324}"/>
    <cellStyle name="Currency 5 3 4 2 4 4" xfId="2484" xr:uid="{67C5C8EC-85C9-45A5-B122-971DD3209D5D}"/>
    <cellStyle name="Currency 5 3 4 2 5" xfId="682" xr:uid="{1A82D13E-8311-4B0E-8A1B-025511BA27DB}"/>
    <cellStyle name="Currency 5 3 4 2 5 2" xfId="1714" xr:uid="{97899D6A-A62E-49E1-B0BF-8BED6F359923}"/>
    <cellStyle name="Currency 5 3 4 2 5 2 2" xfId="3766" xr:uid="{0143C4F2-3842-4A2B-8C2D-F185C77C6044}"/>
    <cellStyle name="Currency 5 3 4 2 5 3" xfId="2740" xr:uid="{987FD666-6336-4319-AEB3-8A0089D687EB}"/>
    <cellStyle name="Currency 5 3 4 2 6" xfId="1202" xr:uid="{E2627643-BED2-49B1-8FEC-0B9BC6FCB76A}"/>
    <cellStyle name="Currency 5 3 4 2 6 2" xfId="3254" xr:uid="{28839111-8897-48E8-99CF-188D436353A7}"/>
    <cellStyle name="Currency 5 3 4 2 7" xfId="2228" xr:uid="{5AEFA06C-557B-4D22-8E92-198538252533}"/>
    <cellStyle name="Currency 5 3 4 3" xfId="202" xr:uid="{48B4F461-0573-430C-BA36-FB76BF73D752}"/>
    <cellStyle name="Currency 5 3 4 3 2" xfId="330" xr:uid="{051E7784-F586-46EF-A15D-499D838F5CA2}"/>
    <cellStyle name="Currency 5 3 4 3 2 2" xfId="586" xr:uid="{B0DC8E69-CD1C-40AD-BA3F-D412EFFD7967}"/>
    <cellStyle name="Currency 5 3 4 3 2 2 2" xfId="1098" xr:uid="{2BAF65CD-4439-44E8-A05C-F0CF031C6102}"/>
    <cellStyle name="Currency 5 3 4 3 2 2 2 2" xfId="2130" xr:uid="{8E3921A7-3D1D-4365-B0F3-53A362CD5D42}"/>
    <cellStyle name="Currency 5 3 4 3 2 2 2 2 2" xfId="4182" xr:uid="{1D3BB86F-D391-4524-B0F0-7C3E171A4B67}"/>
    <cellStyle name="Currency 5 3 4 3 2 2 2 3" xfId="3156" xr:uid="{B72B2B65-2E8D-4174-B08F-7680894FC90A}"/>
    <cellStyle name="Currency 5 3 4 3 2 2 3" xfId="1618" xr:uid="{4BA9B3A4-6837-4A8C-A60E-A16289C40EFA}"/>
    <cellStyle name="Currency 5 3 4 3 2 2 3 2" xfId="3670" xr:uid="{A5821CD2-2D5E-4339-843A-5BB7A5DE4E97}"/>
    <cellStyle name="Currency 5 3 4 3 2 2 4" xfId="2644" xr:uid="{1C62EB69-90D1-468E-9E61-27B0608CC56E}"/>
    <cellStyle name="Currency 5 3 4 3 2 3" xfId="842" xr:uid="{9BA2C933-545C-4480-B522-3E814B1C8424}"/>
    <cellStyle name="Currency 5 3 4 3 2 3 2" xfId="1874" xr:uid="{7B36D263-C7D8-415A-9591-C3C1D59C7816}"/>
    <cellStyle name="Currency 5 3 4 3 2 3 2 2" xfId="3926" xr:uid="{ECAE182F-17A0-405E-A13A-41848F10B1CB}"/>
    <cellStyle name="Currency 5 3 4 3 2 3 3" xfId="2900" xr:uid="{28328D2C-7B42-4CCA-B3AA-89CCC037FFD8}"/>
    <cellStyle name="Currency 5 3 4 3 2 4" xfId="1362" xr:uid="{353B062A-9ABF-46AE-A856-0075F6C31E03}"/>
    <cellStyle name="Currency 5 3 4 3 2 4 2" xfId="3414" xr:uid="{4D0DAD1C-1F48-4F0C-B881-9E6A7477DBCB}"/>
    <cellStyle name="Currency 5 3 4 3 2 5" xfId="2388" xr:uid="{AF930018-19DF-40AC-9817-CA3262901658}"/>
    <cellStyle name="Currency 5 3 4 3 3" xfId="458" xr:uid="{528E746D-7B28-4ADD-8432-E948ECFBBD62}"/>
    <cellStyle name="Currency 5 3 4 3 3 2" xfId="970" xr:uid="{BA6A6D45-81A7-47D4-867A-363C73F22829}"/>
    <cellStyle name="Currency 5 3 4 3 3 2 2" xfId="2002" xr:uid="{1F9D5C52-7747-49FF-AAD6-A318ED953B38}"/>
    <cellStyle name="Currency 5 3 4 3 3 2 2 2" xfId="4054" xr:uid="{9FA8C4CC-06A9-424D-9A4E-25999E4DB4AD}"/>
    <cellStyle name="Currency 5 3 4 3 3 2 3" xfId="3028" xr:uid="{6AE51997-4C36-4CFF-A529-A56EE4DEC7BF}"/>
    <cellStyle name="Currency 5 3 4 3 3 3" xfId="1490" xr:uid="{5CD2A3B9-FC64-478D-832E-34DDA9FF97CE}"/>
    <cellStyle name="Currency 5 3 4 3 3 3 2" xfId="3542" xr:uid="{65C9CA4F-E9A3-44CB-AD57-D0259854F644}"/>
    <cellStyle name="Currency 5 3 4 3 3 4" xfId="2516" xr:uid="{94DF5846-606E-4FD8-AB00-2EE8114F2014}"/>
    <cellStyle name="Currency 5 3 4 3 4" xfId="714" xr:uid="{BBDCD1D0-B3CA-4CDA-AE10-36DA5C599B46}"/>
    <cellStyle name="Currency 5 3 4 3 4 2" xfId="1746" xr:uid="{05E7A49E-AA1E-46DA-B46B-5B52143E1CF0}"/>
    <cellStyle name="Currency 5 3 4 3 4 2 2" xfId="3798" xr:uid="{BE60256F-CF4D-40F6-B602-985297E1A90F}"/>
    <cellStyle name="Currency 5 3 4 3 4 3" xfId="2772" xr:uid="{F1C7AF15-5023-4D59-8938-4213C1082728}"/>
    <cellStyle name="Currency 5 3 4 3 5" xfId="1234" xr:uid="{AB32CBDD-65D0-4325-B02D-05AC57715A9E}"/>
    <cellStyle name="Currency 5 3 4 3 5 2" xfId="3286" xr:uid="{82B12706-5E81-4333-8644-B6E5010ADF16}"/>
    <cellStyle name="Currency 5 3 4 3 6" xfId="2260" xr:uid="{005E16EA-D81B-4DFD-B636-4ABDB6B4A54F}"/>
    <cellStyle name="Currency 5 3 4 4" xfId="266" xr:uid="{55940DC1-D631-46F2-A71D-70C9CB75EB67}"/>
    <cellStyle name="Currency 5 3 4 4 2" xfId="522" xr:uid="{3F92CD1D-3E96-4BE9-85E0-A47AD21DF608}"/>
    <cellStyle name="Currency 5 3 4 4 2 2" xfId="1034" xr:uid="{B32D5F00-7608-4BE1-949E-31E52AF6B0EA}"/>
    <cellStyle name="Currency 5 3 4 4 2 2 2" xfId="2066" xr:uid="{EE139AE7-D21D-4FB2-9033-B50D669A46A0}"/>
    <cellStyle name="Currency 5 3 4 4 2 2 2 2" xfId="4118" xr:uid="{5D5B8F83-062A-4FBC-941F-42547F0F6DDE}"/>
    <cellStyle name="Currency 5 3 4 4 2 2 3" xfId="3092" xr:uid="{FB1A99D3-B709-43D9-B3E1-F7BE1E950107}"/>
    <cellStyle name="Currency 5 3 4 4 2 3" xfId="1554" xr:uid="{9BA93944-F1E8-4E90-BB1B-2DBFC01D2CB0}"/>
    <cellStyle name="Currency 5 3 4 4 2 3 2" xfId="3606" xr:uid="{019F8554-1461-48ED-BF0C-8D180B33DD12}"/>
    <cellStyle name="Currency 5 3 4 4 2 4" xfId="2580" xr:uid="{AFD824E3-14C2-4AC1-808B-793D25100D85}"/>
    <cellStyle name="Currency 5 3 4 4 3" xfId="778" xr:uid="{0346515B-3C77-46BB-870E-A3A857023D45}"/>
    <cellStyle name="Currency 5 3 4 4 3 2" xfId="1810" xr:uid="{91FB422F-A0BF-44B1-9666-A23E5299A7F7}"/>
    <cellStyle name="Currency 5 3 4 4 3 2 2" xfId="3862" xr:uid="{3739CEEF-AF70-477D-9E2D-412618D0125B}"/>
    <cellStyle name="Currency 5 3 4 4 3 3" xfId="2836" xr:uid="{3DD83A17-2893-462C-B8F0-E21B753BE5BB}"/>
    <cellStyle name="Currency 5 3 4 4 4" xfId="1298" xr:uid="{D900A793-8520-4719-B679-E0ED86CBC60B}"/>
    <cellStyle name="Currency 5 3 4 4 4 2" xfId="3350" xr:uid="{CD2F0334-3F2C-4DC9-817F-4CF38184D8A1}"/>
    <cellStyle name="Currency 5 3 4 4 5" xfId="2324" xr:uid="{A92A391A-7F32-4701-95D9-748D87841882}"/>
    <cellStyle name="Currency 5 3 4 5" xfId="394" xr:uid="{27319E8D-C970-420A-8488-D5F15FCDF01D}"/>
    <cellStyle name="Currency 5 3 4 5 2" xfId="906" xr:uid="{3138DCCE-514A-4D40-8375-A7E971F0B9D0}"/>
    <cellStyle name="Currency 5 3 4 5 2 2" xfId="1938" xr:uid="{01EBD0C6-F3BE-48B7-ABA9-90B7CCFDA751}"/>
    <cellStyle name="Currency 5 3 4 5 2 2 2" xfId="3990" xr:uid="{E9022E86-DE64-4E14-AA72-DAA4CCAECCFD}"/>
    <cellStyle name="Currency 5 3 4 5 2 3" xfId="2964" xr:uid="{2AF1E08B-526E-4914-866B-1AB99179A96E}"/>
    <cellStyle name="Currency 5 3 4 5 3" xfId="1426" xr:uid="{801EF170-45D6-4ED0-BE5B-A1821F25B5DE}"/>
    <cellStyle name="Currency 5 3 4 5 3 2" xfId="3478" xr:uid="{F761A720-F379-4250-8D32-64DF96FBC595}"/>
    <cellStyle name="Currency 5 3 4 5 4" xfId="2452" xr:uid="{B553852D-B5B6-4F6D-A514-A93B5E9E6E2D}"/>
    <cellStyle name="Currency 5 3 4 6" xfId="650" xr:uid="{39F9A48C-4F1B-4A64-8E99-40AE270517ED}"/>
    <cellStyle name="Currency 5 3 4 6 2" xfId="1682" xr:uid="{53161268-A15D-49A2-BE04-FFCE0C872A5C}"/>
    <cellStyle name="Currency 5 3 4 6 2 2" xfId="3734" xr:uid="{6A9EA8EC-1BFE-4AFF-A839-7574D0FD18D2}"/>
    <cellStyle name="Currency 5 3 4 6 3" xfId="2708" xr:uid="{0762B746-BE36-4E81-BC06-FDDA00ECC4DA}"/>
    <cellStyle name="Currency 5 3 4 7" xfId="1170" xr:uid="{BD32111A-F3D2-41C9-9321-A76B757F9AED}"/>
    <cellStyle name="Currency 5 3 4 7 2" xfId="3222" xr:uid="{47FE2D76-D786-4F7A-B400-9B61D47BF13C}"/>
    <cellStyle name="Currency 5 3 4 8" xfId="2196" xr:uid="{A444C229-40B0-4F30-8C05-23908A807E56}"/>
    <cellStyle name="Currency 5 3 5" xfId="154" xr:uid="{FB8E507C-37CF-4AC7-B342-288D84049EE7}"/>
    <cellStyle name="Currency 5 3 5 2" xfId="218" xr:uid="{71B80B67-E35A-4669-B316-9AED0D195010}"/>
    <cellStyle name="Currency 5 3 5 2 2" xfId="346" xr:uid="{FCE747F7-2387-4E54-9C48-0CA6CA6828DC}"/>
    <cellStyle name="Currency 5 3 5 2 2 2" xfId="602" xr:uid="{D3CF85E8-AEDB-4B7B-8D41-3D256DB1FCC0}"/>
    <cellStyle name="Currency 5 3 5 2 2 2 2" xfId="1114" xr:uid="{E9E19116-3823-4B92-B159-4BE07AE54BA6}"/>
    <cellStyle name="Currency 5 3 5 2 2 2 2 2" xfId="2146" xr:uid="{CD9146B4-468C-4BE2-AE95-68CFC20740DC}"/>
    <cellStyle name="Currency 5 3 5 2 2 2 2 2 2" xfId="4198" xr:uid="{1BE74E67-541F-4598-85AF-30A7B75EE5C9}"/>
    <cellStyle name="Currency 5 3 5 2 2 2 2 3" xfId="3172" xr:uid="{36F2FC68-B0EB-4100-8C4C-C902347650A0}"/>
    <cellStyle name="Currency 5 3 5 2 2 2 3" xfId="1634" xr:uid="{0EAFA793-AEEF-494D-9529-BAEAB26D9204}"/>
    <cellStyle name="Currency 5 3 5 2 2 2 3 2" xfId="3686" xr:uid="{10C6AE57-354C-4918-B372-27C6C7AF85ED}"/>
    <cellStyle name="Currency 5 3 5 2 2 2 4" xfId="2660" xr:uid="{B45AF68B-11C7-4F6A-A689-AA5E0D2430CC}"/>
    <cellStyle name="Currency 5 3 5 2 2 3" xfId="858" xr:uid="{DCB0AE10-DFF7-4AD7-9D5E-A28CBAD4324D}"/>
    <cellStyle name="Currency 5 3 5 2 2 3 2" xfId="1890" xr:uid="{7106B3C1-DA7D-4E55-BDA7-A0E79D47794F}"/>
    <cellStyle name="Currency 5 3 5 2 2 3 2 2" xfId="3942" xr:uid="{D74AD122-F2F6-4222-887C-165156F94C36}"/>
    <cellStyle name="Currency 5 3 5 2 2 3 3" xfId="2916" xr:uid="{3EF02D91-626A-4D72-8D41-232211E1E562}"/>
    <cellStyle name="Currency 5 3 5 2 2 4" xfId="1378" xr:uid="{B0EE0688-19CA-4010-BE86-C07C7B263215}"/>
    <cellStyle name="Currency 5 3 5 2 2 4 2" xfId="3430" xr:uid="{726B8F1E-DEA4-4CB3-AB50-F9183DBB1413}"/>
    <cellStyle name="Currency 5 3 5 2 2 5" xfId="2404" xr:uid="{2DA20827-4680-4A4D-80DB-005165E8E3AD}"/>
    <cellStyle name="Currency 5 3 5 2 3" xfId="474" xr:uid="{F4F53E50-FB3A-4C0E-B0A1-8DF97F8A38C5}"/>
    <cellStyle name="Currency 5 3 5 2 3 2" xfId="986" xr:uid="{C01E5A2D-14A2-4324-A2B7-0C41DDF58DA5}"/>
    <cellStyle name="Currency 5 3 5 2 3 2 2" xfId="2018" xr:uid="{1CA89552-261F-4B21-AC09-BBA46D6A2E68}"/>
    <cellStyle name="Currency 5 3 5 2 3 2 2 2" xfId="4070" xr:uid="{AECEDB47-6FB5-4149-BBDC-A9205C891C23}"/>
    <cellStyle name="Currency 5 3 5 2 3 2 3" xfId="3044" xr:uid="{044F4FFB-3FF4-41BA-8510-AAE4AC90FFBC}"/>
    <cellStyle name="Currency 5 3 5 2 3 3" xfId="1506" xr:uid="{9E01A685-6A5E-4ECC-B4A8-7F7CF8973865}"/>
    <cellStyle name="Currency 5 3 5 2 3 3 2" xfId="3558" xr:uid="{EBEC3830-4F0B-47C1-89A3-D7469D1F225F}"/>
    <cellStyle name="Currency 5 3 5 2 3 4" xfId="2532" xr:uid="{09D40B0E-7459-4ED9-996F-5AC542644DC6}"/>
    <cellStyle name="Currency 5 3 5 2 4" xfId="730" xr:uid="{5A6B9A05-D946-425C-9943-D68BAE1448EB}"/>
    <cellStyle name="Currency 5 3 5 2 4 2" xfId="1762" xr:uid="{300F8461-FDF1-4DD0-AECB-EA56F96644DE}"/>
    <cellStyle name="Currency 5 3 5 2 4 2 2" xfId="3814" xr:uid="{E7E117FD-712B-4EC2-8482-5004B307CD87}"/>
    <cellStyle name="Currency 5 3 5 2 4 3" xfId="2788" xr:uid="{55CCE6C1-00D8-4D65-8ACC-37274783685D}"/>
    <cellStyle name="Currency 5 3 5 2 5" xfId="1250" xr:uid="{ECF078F4-728F-477D-97EA-E5746F32603D}"/>
    <cellStyle name="Currency 5 3 5 2 5 2" xfId="3302" xr:uid="{053F6E5C-2682-42F6-A0C6-854CC64BA1DC}"/>
    <cellStyle name="Currency 5 3 5 2 6" xfId="2276" xr:uid="{62F94E3A-DA87-46A4-8AE6-A72308516FC6}"/>
    <cellStyle name="Currency 5 3 5 3" xfId="282" xr:uid="{C38B3558-14FA-41EC-92DD-8074A8B0134E}"/>
    <cellStyle name="Currency 5 3 5 3 2" xfId="538" xr:uid="{6EEE89B2-1980-4AC5-83BD-5EAD14943A4A}"/>
    <cellStyle name="Currency 5 3 5 3 2 2" xfId="1050" xr:uid="{2C298454-A6B8-4E47-83DC-EA3A11A9C1A1}"/>
    <cellStyle name="Currency 5 3 5 3 2 2 2" xfId="2082" xr:uid="{0E49AD34-BDFD-49EB-BFA3-C9F580877286}"/>
    <cellStyle name="Currency 5 3 5 3 2 2 2 2" xfId="4134" xr:uid="{A8C83673-B9DE-44B2-97AA-2CF927746301}"/>
    <cellStyle name="Currency 5 3 5 3 2 2 3" xfId="3108" xr:uid="{2992574B-6034-4AF5-8AA0-F7B3415D847F}"/>
    <cellStyle name="Currency 5 3 5 3 2 3" xfId="1570" xr:uid="{8B4D6ACA-EA5C-4EC5-8137-601B00EAA5EF}"/>
    <cellStyle name="Currency 5 3 5 3 2 3 2" xfId="3622" xr:uid="{8F8EB556-2C7E-46C4-85ED-E093F5E3BA92}"/>
    <cellStyle name="Currency 5 3 5 3 2 4" xfId="2596" xr:uid="{66E9B487-C38A-4E3D-A8B0-E262B5EF7B09}"/>
    <cellStyle name="Currency 5 3 5 3 3" xfId="794" xr:uid="{D9786888-0A4C-45BB-83F5-C598E932974D}"/>
    <cellStyle name="Currency 5 3 5 3 3 2" xfId="1826" xr:uid="{C6982B39-7AA3-433B-B1B7-E3B8A62A3EF3}"/>
    <cellStyle name="Currency 5 3 5 3 3 2 2" xfId="3878" xr:uid="{CC5C524F-B985-44BA-A89D-4FE9D7FB5460}"/>
    <cellStyle name="Currency 5 3 5 3 3 3" xfId="2852" xr:uid="{88F229B8-C43F-47D6-8A08-0317DC8DF5A4}"/>
    <cellStyle name="Currency 5 3 5 3 4" xfId="1314" xr:uid="{0EA094D0-42FE-4826-8013-CDA14D8AFD18}"/>
    <cellStyle name="Currency 5 3 5 3 4 2" xfId="3366" xr:uid="{05091125-FD18-400D-8C6B-CADA48CE4F54}"/>
    <cellStyle name="Currency 5 3 5 3 5" xfId="2340" xr:uid="{EDFB698F-644E-41A0-A605-EC8EA192308E}"/>
    <cellStyle name="Currency 5 3 5 4" xfId="410" xr:uid="{EB370FE7-5BDD-43B2-948B-37451FADB52A}"/>
    <cellStyle name="Currency 5 3 5 4 2" xfId="922" xr:uid="{CBCBBEA4-2DC5-47C0-986E-F21F05652C6A}"/>
    <cellStyle name="Currency 5 3 5 4 2 2" xfId="1954" xr:uid="{2FCBF035-19E3-46C5-B1E8-176B274D5E74}"/>
    <cellStyle name="Currency 5 3 5 4 2 2 2" xfId="4006" xr:uid="{128B6D86-E582-4FC4-BCB6-D8B947A89C3D}"/>
    <cellStyle name="Currency 5 3 5 4 2 3" xfId="2980" xr:uid="{B29B6469-7DA6-40BB-9F2F-0E43E00D27FE}"/>
    <cellStyle name="Currency 5 3 5 4 3" xfId="1442" xr:uid="{F3168066-F940-4EF1-B808-8CC66833CCA0}"/>
    <cellStyle name="Currency 5 3 5 4 3 2" xfId="3494" xr:uid="{3A6BB601-D9CD-409F-A945-94FEEC88AD04}"/>
    <cellStyle name="Currency 5 3 5 4 4" xfId="2468" xr:uid="{41601071-8EAE-415D-95CF-663E8FC70A18}"/>
    <cellStyle name="Currency 5 3 5 5" xfId="666" xr:uid="{71217E2B-EB40-4511-9585-5E559049CACF}"/>
    <cellStyle name="Currency 5 3 5 5 2" xfId="1698" xr:uid="{D4368574-9959-417B-B49D-1BA2A0954400}"/>
    <cellStyle name="Currency 5 3 5 5 2 2" xfId="3750" xr:uid="{2440F1D4-120A-47E8-AED2-791F351083FC}"/>
    <cellStyle name="Currency 5 3 5 5 3" xfId="2724" xr:uid="{99D5D0A3-A972-4783-9C0F-8B749433D509}"/>
    <cellStyle name="Currency 5 3 5 6" xfId="1186" xr:uid="{597F8438-5920-448D-AFB7-470F9514B79B}"/>
    <cellStyle name="Currency 5 3 5 6 2" xfId="3238" xr:uid="{B5A8EEA4-2ED7-4FAB-875D-79B1C59ADC84}"/>
    <cellStyle name="Currency 5 3 5 7" xfId="2212" xr:uid="{E9D8C806-B5FD-46E0-9F72-3B46DF6593CB}"/>
    <cellStyle name="Currency 5 3 6" xfId="186" xr:uid="{C77D14A1-6344-4EBA-8975-974DA21BF3BC}"/>
    <cellStyle name="Currency 5 3 6 2" xfId="314" xr:uid="{4B279806-AD22-429B-B86D-E68CCEAE5EE5}"/>
    <cellStyle name="Currency 5 3 6 2 2" xfId="570" xr:uid="{F51A80E3-3BBF-4B5E-B44A-3D18A05C2617}"/>
    <cellStyle name="Currency 5 3 6 2 2 2" xfId="1082" xr:uid="{A9EE605A-17E6-419C-8DFC-DA437F43801C}"/>
    <cellStyle name="Currency 5 3 6 2 2 2 2" xfId="2114" xr:uid="{797C04EF-9886-402E-8500-EF680CFE0A95}"/>
    <cellStyle name="Currency 5 3 6 2 2 2 2 2" xfId="4166" xr:uid="{69964B33-219C-4F1A-8D22-7F890B1D6AC2}"/>
    <cellStyle name="Currency 5 3 6 2 2 2 3" xfId="3140" xr:uid="{31D58DD8-7900-45BD-92BC-64023E3DBB11}"/>
    <cellStyle name="Currency 5 3 6 2 2 3" xfId="1602" xr:uid="{736F194B-E0AD-458A-89FF-081137985254}"/>
    <cellStyle name="Currency 5 3 6 2 2 3 2" xfId="3654" xr:uid="{69944930-1D7C-49D0-A4AD-B62E89D7F347}"/>
    <cellStyle name="Currency 5 3 6 2 2 4" xfId="2628" xr:uid="{ADC9BD7E-9314-4844-A661-7C283A173325}"/>
    <cellStyle name="Currency 5 3 6 2 3" xfId="826" xr:uid="{686E68C3-3524-4870-95F6-EFF8280D8019}"/>
    <cellStyle name="Currency 5 3 6 2 3 2" xfId="1858" xr:uid="{CCCFB15A-D996-4657-A729-6CCC3F112040}"/>
    <cellStyle name="Currency 5 3 6 2 3 2 2" xfId="3910" xr:uid="{F26B1EDF-D3CF-4AD1-A9EC-36DA6B44B626}"/>
    <cellStyle name="Currency 5 3 6 2 3 3" xfId="2884" xr:uid="{2FD1235E-A6A1-4BA5-984A-9039C8FB45CD}"/>
    <cellStyle name="Currency 5 3 6 2 4" xfId="1346" xr:uid="{17D79881-8CEA-4DE7-8270-A6F3F2C2434B}"/>
    <cellStyle name="Currency 5 3 6 2 4 2" xfId="3398" xr:uid="{100F05D2-2488-4D98-A5D4-4A7C3461ADD4}"/>
    <cellStyle name="Currency 5 3 6 2 5" xfId="2372" xr:uid="{CA6545BC-2EF5-4240-B155-D3439335CE6C}"/>
    <cellStyle name="Currency 5 3 6 3" xfId="442" xr:uid="{7799B262-DA92-4053-9B00-123050B67885}"/>
    <cellStyle name="Currency 5 3 6 3 2" xfId="954" xr:uid="{C20E7CAC-74FA-4BDA-95C3-5073050283C0}"/>
    <cellStyle name="Currency 5 3 6 3 2 2" xfId="1986" xr:uid="{27B6F8B4-5E16-4328-B7AA-216FD3176DD3}"/>
    <cellStyle name="Currency 5 3 6 3 2 2 2" xfId="4038" xr:uid="{53C2420A-75F1-414C-B23C-38C5D0A83B00}"/>
    <cellStyle name="Currency 5 3 6 3 2 3" xfId="3012" xr:uid="{F3D371E5-54A1-489D-8746-EA5F5223350A}"/>
    <cellStyle name="Currency 5 3 6 3 3" xfId="1474" xr:uid="{5159FC90-16DA-49AA-B7A4-F5520C87DED9}"/>
    <cellStyle name="Currency 5 3 6 3 3 2" xfId="3526" xr:uid="{C13F7CD7-B518-4266-A126-5FD6DD921A73}"/>
    <cellStyle name="Currency 5 3 6 3 4" xfId="2500" xr:uid="{2693FBFE-67BC-4E45-AAA5-42202E517F6A}"/>
    <cellStyle name="Currency 5 3 6 4" xfId="698" xr:uid="{871B4AF1-EB98-4AA6-AE05-CE802DD3CDFE}"/>
    <cellStyle name="Currency 5 3 6 4 2" xfId="1730" xr:uid="{0D7FC859-15ED-4367-AC75-468899C812F9}"/>
    <cellStyle name="Currency 5 3 6 4 2 2" xfId="3782" xr:uid="{7F987EC3-366A-43F7-888C-2305FA4EC73C}"/>
    <cellStyle name="Currency 5 3 6 4 3" xfId="2756" xr:uid="{F5AE5FAD-EBB4-4751-AB51-A91D1773C0D3}"/>
    <cellStyle name="Currency 5 3 6 5" xfId="1218" xr:uid="{782AC521-010F-4BA6-AB3A-9DA0298AF7F6}"/>
    <cellStyle name="Currency 5 3 6 5 2" xfId="3270" xr:uid="{C0716E4F-D707-4E5B-956A-3E24C0E52023}"/>
    <cellStyle name="Currency 5 3 6 6" xfId="2244" xr:uid="{AF98C3F2-3BF8-4EEA-AC82-8FB31CFDF833}"/>
    <cellStyle name="Currency 5 3 7" xfId="250" xr:uid="{565B74C4-098E-462F-A486-6C2F1ECC12B0}"/>
    <cellStyle name="Currency 5 3 7 2" xfId="506" xr:uid="{485A6B51-5313-40EF-95BB-4D3DDAA2E81F}"/>
    <cellStyle name="Currency 5 3 7 2 2" xfId="1018" xr:uid="{BB3BF333-6C02-4929-9058-B36D6441F9C6}"/>
    <cellStyle name="Currency 5 3 7 2 2 2" xfId="2050" xr:uid="{D85E60E0-1C04-43D4-B026-E54BDD94AC2B}"/>
    <cellStyle name="Currency 5 3 7 2 2 2 2" xfId="4102" xr:uid="{A2AFF6D8-1CA5-4398-B068-941415A77C10}"/>
    <cellStyle name="Currency 5 3 7 2 2 3" xfId="3076" xr:uid="{990A42AB-2A94-4DE3-825E-5EF465C198E0}"/>
    <cellStyle name="Currency 5 3 7 2 3" xfId="1538" xr:uid="{A80B446D-A559-4009-95E5-9E4C14C44273}"/>
    <cellStyle name="Currency 5 3 7 2 3 2" xfId="3590" xr:uid="{E19E4C61-F57E-4FF5-A332-EEF4BED13ECD}"/>
    <cellStyle name="Currency 5 3 7 2 4" xfId="2564" xr:uid="{BD5034D8-7E54-49C7-9C10-D9DCD7A6ACE8}"/>
    <cellStyle name="Currency 5 3 7 3" xfId="762" xr:uid="{24BD4B89-DAD3-44CE-9B5C-9D2FA33D5E3F}"/>
    <cellStyle name="Currency 5 3 7 3 2" xfId="1794" xr:uid="{41CE08B7-C6A5-4AE1-8CA1-A7FDE7A5001E}"/>
    <cellStyle name="Currency 5 3 7 3 2 2" xfId="3846" xr:uid="{55E88203-604A-436F-9D70-F5B90757AA59}"/>
    <cellStyle name="Currency 5 3 7 3 3" xfId="2820" xr:uid="{6A5771BC-0C3A-4627-B3C7-493BEE06DC65}"/>
    <cellStyle name="Currency 5 3 7 4" xfId="1282" xr:uid="{2BA9707C-4460-4C49-A0FE-040FC28B253A}"/>
    <cellStyle name="Currency 5 3 7 4 2" xfId="3334" xr:uid="{4326ACAD-4AC1-4E87-A84E-B087E5385C83}"/>
    <cellStyle name="Currency 5 3 7 5" xfId="2308" xr:uid="{B2DBFA6E-4019-4FB8-8C39-511DFF433DD8}"/>
    <cellStyle name="Currency 5 3 8" xfId="378" xr:uid="{8142BEF6-AA24-45C9-81FC-1E2E9879702C}"/>
    <cellStyle name="Currency 5 3 8 2" xfId="890" xr:uid="{F5197BB3-0CD1-4B76-A5FF-435AD06B4CB8}"/>
    <cellStyle name="Currency 5 3 8 2 2" xfId="1922" xr:uid="{A8F9B2D8-C5EF-4775-AB9D-1CFF7B18E736}"/>
    <cellStyle name="Currency 5 3 8 2 2 2" xfId="3974" xr:uid="{F4494D16-6F8C-4469-9B93-0EBD787F01CA}"/>
    <cellStyle name="Currency 5 3 8 2 3" xfId="2948" xr:uid="{0C03215B-3EA2-4C9A-ABE7-04F926AF4CF3}"/>
    <cellStyle name="Currency 5 3 8 3" xfId="1410" xr:uid="{C1ECA895-2BCC-454A-BC2A-355086056603}"/>
    <cellStyle name="Currency 5 3 8 3 2" xfId="3462" xr:uid="{2F0AA074-5281-4298-8F96-2E0D09BF3B89}"/>
    <cellStyle name="Currency 5 3 8 4" xfId="2436" xr:uid="{BCCF2247-4B76-4A6C-8063-61ECFC8F65B5}"/>
    <cellStyle name="Currency 5 3 9" xfId="634" xr:uid="{232E6320-8985-4B8A-A5BC-87790C351E89}"/>
    <cellStyle name="Currency 5 3 9 2" xfId="1666" xr:uid="{3CF99F4F-CB2F-45CD-B969-6F3EB217C8B9}"/>
    <cellStyle name="Currency 5 3 9 2 2" xfId="3718" xr:uid="{E50F3C08-49AB-40A7-9660-4F2122FE5B1C}"/>
    <cellStyle name="Currency 5 3 9 3" xfId="2692" xr:uid="{CC378142-472E-4628-AE77-52E54D31B0A0}"/>
    <cellStyle name="Currency 5 4" xfId="92" xr:uid="{58701655-BC7C-4F84-8E60-84BC071E1EC7}"/>
    <cellStyle name="Currency 5 4 10" xfId="2182" xr:uid="{C13620F9-22CA-4356-826A-803E160E6449}"/>
    <cellStyle name="Currency 5 4 2" xfId="100" xr:uid="{D68ACE68-EA23-4CAD-A1A1-6394D51E96F8}"/>
    <cellStyle name="Currency 5 4 2 2" xfId="144" xr:uid="{4E399D64-C473-47FA-88C6-D39057A2085D}"/>
    <cellStyle name="Currency 5 4 2 2 2" xfId="180" xr:uid="{FF60A5BE-4FE3-4555-81A9-B5AF3F3EB1F3}"/>
    <cellStyle name="Currency 5 4 2 2 2 2" xfId="244" xr:uid="{0566259D-49F7-4E71-97D5-E6726979C39D}"/>
    <cellStyle name="Currency 5 4 2 2 2 2 2" xfId="372" xr:uid="{2A2521F1-63A2-492D-B688-2B8BDBB16906}"/>
    <cellStyle name="Currency 5 4 2 2 2 2 2 2" xfId="628" xr:uid="{4724ED65-76A3-4E94-9890-CE00E43C6A30}"/>
    <cellStyle name="Currency 5 4 2 2 2 2 2 2 2" xfId="1140" xr:uid="{C7A7D104-975A-479F-9D3B-64AE6CCFCECB}"/>
    <cellStyle name="Currency 5 4 2 2 2 2 2 2 2 2" xfId="2172" xr:uid="{83C017B7-7768-4952-90A1-FE65BFAE1A5F}"/>
    <cellStyle name="Currency 5 4 2 2 2 2 2 2 2 2 2" xfId="4224" xr:uid="{0CA809B8-5697-42DA-A80C-558DCE070CD7}"/>
    <cellStyle name="Currency 5 4 2 2 2 2 2 2 2 3" xfId="3198" xr:uid="{E5F38D08-5AD5-436B-8889-C4EDEB0DACD8}"/>
    <cellStyle name="Currency 5 4 2 2 2 2 2 2 3" xfId="1660" xr:uid="{C4D2B2A4-A152-4661-8AC9-933E5983EB23}"/>
    <cellStyle name="Currency 5 4 2 2 2 2 2 2 3 2" xfId="3712" xr:uid="{12F9EB0E-F8B1-4A26-9016-543C547ABEC2}"/>
    <cellStyle name="Currency 5 4 2 2 2 2 2 2 4" xfId="2686" xr:uid="{94750D29-E8F5-44CD-9815-A7FA2FF57ED0}"/>
    <cellStyle name="Currency 5 4 2 2 2 2 2 3" xfId="884" xr:uid="{08B7C871-1229-48C2-B917-F76BE16207CB}"/>
    <cellStyle name="Currency 5 4 2 2 2 2 2 3 2" xfId="1916" xr:uid="{3C18F871-C8B1-44FE-9E29-28AA48D685F4}"/>
    <cellStyle name="Currency 5 4 2 2 2 2 2 3 2 2" xfId="3968" xr:uid="{95CFD4E5-0358-4AD3-829E-75B1C52B0BA3}"/>
    <cellStyle name="Currency 5 4 2 2 2 2 2 3 3" xfId="2942" xr:uid="{D28855EC-0127-495F-B00E-D3546B5EE280}"/>
    <cellStyle name="Currency 5 4 2 2 2 2 2 4" xfId="1404" xr:uid="{0C7810E6-C985-4111-A526-04A37D7CF8E8}"/>
    <cellStyle name="Currency 5 4 2 2 2 2 2 4 2" xfId="3456" xr:uid="{490CBC6C-65E3-4ADA-9B26-CA66B0CB80F1}"/>
    <cellStyle name="Currency 5 4 2 2 2 2 2 5" xfId="2430" xr:uid="{1482842A-A55C-4EBE-92B8-64B9FB3296F6}"/>
    <cellStyle name="Currency 5 4 2 2 2 2 3" xfId="500" xr:uid="{F84D4BE3-3F6C-4DE2-8D17-0C962AC1C7BB}"/>
    <cellStyle name="Currency 5 4 2 2 2 2 3 2" xfId="1012" xr:uid="{CEC37B05-FF02-405A-BFC2-CBBA89D8A041}"/>
    <cellStyle name="Currency 5 4 2 2 2 2 3 2 2" xfId="2044" xr:uid="{E36AFC7B-3D1A-430F-A4C8-CD7BDBE898CE}"/>
    <cellStyle name="Currency 5 4 2 2 2 2 3 2 2 2" xfId="4096" xr:uid="{3BC0E6FB-2A44-440F-99A6-F92F6B6D8AF7}"/>
    <cellStyle name="Currency 5 4 2 2 2 2 3 2 3" xfId="3070" xr:uid="{69C5CBA3-F733-47C1-A239-BB9F9DA145DE}"/>
    <cellStyle name="Currency 5 4 2 2 2 2 3 3" xfId="1532" xr:uid="{F3408A2A-5471-4158-B204-540F39D46FCE}"/>
    <cellStyle name="Currency 5 4 2 2 2 2 3 3 2" xfId="3584" xr:uid="{08AD0A3D-1AFF-4DF1-BDC8-5D6E66DE02A6}"/>
    <cellStyle name="Currency 5 4 2 2 2 2 3 4" xfId="2558" xr:uid="{84460A1E-8187-4035-8894-2A889C3CDA88}"/>
    <cellStyle name="Currency 5 4 2 2 2 2 4" xfId="756" xr:uid="{F6E01392-D26F-4668-8A22-E2F47ABB640A}"/>
    <cellStyle name="Currency 5 4 2 2 2 2 4 2" xfId="1788" xr:uid="{F401D41E-86DC-4530-86E0-5D607E88A7B1}"/>
    <cellStyle name="Currency 5 4 2 2 2 2 4 2 2" xfId="3840" xr:uid="{BD6EF726-2B5D-404B-9D7F-9BBE2A07C208}"/>
    <cellStyle name="Currency 5 4 2 2 2 2 4 3" xfId="2814" xr:uid="{04E924A2-4DB1-4752-B9D0-78790DAFA209}"/>
    <cellStyle name="Currency 5 4 2 2 2 2 5" xfId="1276" xr:uid="{C6E8DBB4-792B-4681-975D-CB6EF3714FCB}"/>
    <cellStyle name="Currency 5 4 2 2 2 2 5 2" xfId="3328" xr:uid="{0335417B-F164-4EEF-92C4-41895873FA81}"/>
    <cellStyle name="Currency 5 4 2 2 2 2 6" xfId="2302" xr:uid="{D76DA25E-9168-41FA-BF08-87725C275B2A}"/>
    <cellStyle name="Currency 5 4 2 2 2 3" xfId="308" xr:uid="{D0177091-B258-4ACA-B5F8-3F1CC1DBA4BA}"/>
    <cellStyle name="Currency 5 4 2 2 2 3 2" xfId="564" xr:uid="{2EF5C85A-DB90-430E-BBC2-558BC6DCC3A8}"/>
    <cellStyle name="Currency 5 4 2 2 2 3 2 2" xfId="1076" xr:uid="{D5281330-5B48-48A9-B66C-71E77C781EA6}"/>
    <cellStyle name="Currency 5 4 2 2 2 3 2 2 2" xfId="2108" xr:uid="{3E74A772-8E5A-41D9-ACD9-387E774B6185}"/>
    <cellStyle name="Currency 5 4 2 2 2 3 2 2 2 2" xfId="4160" xr:uid="{F6CDC5DB-8E8A-4915-A534-230D0E9305E8}"/>
    <cellStyle name="Currency 5 4 2 2 2 3 2 2 3" xfId="3134" xr:uid="{369F757F-6A2E-452A-90C5-9AE3805F58E5}"/>
    <cellStyle name="Currency 5 4 2 2 2 3 2 3" xfId="1596" xr:uid="{494F0862-6D4D-4A5A-A772-73E7F86890DA}"/>
    <cellStyle name="Currency 5 4 2 2 2 3 2 3 2" xfId="3648" xr:uid="{85319AA0-B140-4791-B105-F9BDBD38081C}"/>
    <cellStyle name="Currency 5 4 2 2 2 3 2 4" xfId="2622" xr:uid="{034FA2D0-8044-4736-81B5-1612B2DA9DFB}"/>
    <cellStyle name="Currency 5 4 2 2 2 3 3" xfId="820" xr:uid="{2170DD23-6E89-453E-91DF-C2486AB85C1E}"/>
    <cellStyle name="Currency 5 4 2 2 2 3 3 2" xfId="1852" xr:uid="{FAB3DE7C-5369-4E13-A163-D3C1911B0192}"/>
    <cellStyle name="Currency 5 4 2 2 2 3 3 2 2" xfId="3904" xr:uid="{627D609A-E968-4876-8758-B01E9ECC736F}"/>
    <cellStyle name="Currency 5 4 2 2 2 3 3 3" xfId="2878" xr:uid="{9F01457A-933E-4FAF-A243-7917A0E2E86A}"/>
    <cellStyle name="Currency 5 4 2 2 2 3 4" xfId="1340" xr:uid="{4D4F3D99-3A5F-462A-9F86-4C0E622DFEF5}"/>
    <cellStyle name="Currency 5 4 2 2 2 3 4 2" xfId="3392" xr:uid="{2C769FFF-8A70-4C35-BA0B-E53BC7086912}"/>
    <cellStyle name="Currency 5 4 2 2 2 3 5" xfId="2366" xr:uid="{1B9CF05D-1B29-4A58-BA0F-676753F3AD25}"/>
    <cellStyle name="Currency 5 4 2 2 2 4" xfId="436" xr:uid="{0662AC9E-52A6-4709-8299-2EA12EC9F263}"/>
    <cellStyle name="Currency 5 4 2 2 2 4 2" xfId="948" xr:uid="{65E498D0-5F37-4031-A437-F4BDB71606C3}"/>
    <cellStyle name="Currency 5 4 2 2 2 4 2 2" xfId="1980" xr:uid="{B35A52F2-1EC7-4817-9824-B129CD513C65}"/>
    <cellStyle name="Currency 5 4 2 2 2 4 2 2 2" xfId="4032" xr:uid="{8E3EB60D-6226-47A6-ADA4-91E8CFBE687B}"/>
    <cellStyle name="Currency 5 4 2 2 2 4 2 3" xfId="3006" xr:uid="{DBBFD698-F2BD-4857-95FE-1DF4B481ED1E}"/>
    <cellStyle name="Currency 5 4 2 2 2 4 3" xfId="1468" xr:uid="{DEB823F4-3EF4-481F-A4AE-0D66E4638B96}"/>
    <cellStyle name="Currency 5 4 2 2 2 4 3 2" xfId="3520" xr:uid="{00ED58B3-19FE-4DAA-98F9-4EAB64E98325}"/>
    <cellStyle name="Currency 5 4 2 2 2 4 4" xfId="2494" xr:uid="{60781535-A9AE-489D-AEAB-23DE1267B7D5}"/>
    <cellStyle name="Currency 5 4 2 2 2 5" xfId="692" xr:uid="{A716E623-96BE-49E4-AEE4-1DE8DE56AEC8}"/>
    <cellStyle name="Currency 5 4 2 2 2 5 2" xfId="1724" xr:uid="{34819BCA-1358-4BF1-B084-C4ACCEA70948}"/>
    <cellStyle name="Currency 5 4 2 2 2 5 2 2" xfId="3776" xr:uid="{57615F50-C42E-4AFD-93D3-F14EB150EE52}"/>
    <cellStyle name="Currency 5 4 2 2 2 5 3" xfId="2750" xr:uid="{613E5F50-8CC9-4525-83E6-966E37C7306D}"/>
    <cellStyle name="Currency 5 4 2 2 2 6" xfId="1212" xr:uid="{1BF92B85-4B39-42F4-997C-A59BC5117412}"/>
    <cellStyle name="Currency 5 4 2 2 2 6 2" xfId="3264" xr:uid="{9E0B89A8-076D-4453-9DCA-C8E6B50D6CD4}"/>
    <cellStyle name="Currency 5 4 2 2 2 7" xfId="2238" xr:uid="{96AD1CF3-1373-4AAD-9B6E-4D611C0AB66B}"/>
    <cellStyle name="Currency 5 4 2 2 3" xfId="212" xr:uid="{DC75E464-C397-41EB-AF65-05A69866991C}"/>
    <cellStyle name="Currency 5 4 2 2 3 2" xfId="340" xr:uid="{238ECA6F-3EA5-4C79-B92E-0859751C1A07}"/>
    <cellStyle name="Currency 5 4 2 2 3 2 2" xfId="596" xr:uid="{7AB16A92-042D-4A7C-A497-57D74538D2E9}"/>
    <cellStyle name="Currency 5 4 2 2 3 2 2 2" xfId="1108" xr:uid="{B6E4B19E-906C-4793-81F3-D94B73800294}"/>
    <cellStyle name="Currency 5 4 2 2 3 2 2 2 2" xfId="2140" xr:uid="{553F7E81-0AFD-4406-8BFD-3794DCB3FD76}"/>
    <cellStyle name="Currency 5 4 2 2 3 2 2 2 2 2" xfId="4192" xr:uid="{C898465A-82B0-4B66-B4F9-E7526597C0A0}"/>
    <cellStyle name="Currency 5 4 2 2 3 2 2 2 3" xfId="3166" xr:uid="{AF57EB87-DBA8-4585-A9AD-5839D9E1FF07}"/>
    <cellStyle name="Currency 5 4 2 2 3 2 2 3" xfId="1628" xr:uid="{112A7726-382C-46C5-8517-DC005EE7D914}"/>
    <cellStyle name="Currency 5 4 2 2 3 2 2 3 2" xfId="3680" xr:uid="{F175481E-F9B6-4D05-B3E5-E0ADA7BE601F}"/>
    <cellStyle name="Currency 5 4 2 2 3 2 2 4" xfId="2654" xr:uid="{5E0BB1CA-2008-4D44-8BDF-BE822D547518}"/>
    <cellStyle name="Currency 5 4 2 2 3 2 3" xfId="852" xr:uid="{AEB9100B-9B9C-49D9-BD24-AD8E4C91CE53}"/>
    <cellStyle name="Currency 5 4 2 2 3 2 3 2" xfId="1884" xr:uid="{0F9E47A5-0E52-4971-B4A0-67D173C586DE}"/>
    <cellStyle name="Currency 5 4 2 2 3 2 3 2 2" xfId="3936" xr:uid="{3E0192B6-20C5-4025-B261-2C775807C7CB}"/>
    <cellStyle name="Currency 5 4 2 2 3 2 3 3" xfId="2910" xr:uid="{9038AFE1-12B0-473A-8FBD-EDB53CC460CB}"/>
    <cellStyle name="Currency 5 4 2 2 3 2 4" xfId="1372" xr:uid="{CA45EF8E-C03D-43D9-BB66-4BFE66E04467}"/>
    <cellStyle name="Currency 5 4 2 2 3 2 4 2" xfId="3424" xr:uid="{6358CA07-1515-48E2-81F2-BD68AA96DDD6}"/>
    <cellStyle name="Currency 5 4 2 2 3 2 5" xfId="2398" xr:uid="{39994935-6A5A-469C-94E6-D50E53E86982}"/>
    <cellStyle name="Currency 5 4 2 2 3 3" xfId="468" xr:uid="{8C1D0B72-B927-4A74-B944-1B0FD7482B3B}"/>
    <cellStyle name="Currency 5 4 2 2 3 3 2" xfId="980" xr:uid="{ED4BF5F0-46CD-43C2-8636-7A5D14DEE4B7}"/>
    <cellStyle name="Currency 5 4 2 2 3 3 2 2" xfId="2012" xr:uid="{BD68C4AA-72CB-4977-981F-595365D8C1EA}"/>
    <cellStyle name="Currency 5 4 2 2 3 3 2 2 2" xfId="4064" xr:uid="{C27198B5-972B-4CBE-8CC8-C9FABD067F4B}"/>
    <cellStyle name="Currency 5 4 2 2 3 3 2 3" xfId="3038" xr:uid="{F1AC97E6-A6C8-43B5-9284-972B2821DDAD}"/>
    <cellStyle name="Currency 5 4 2 2 3 3 3" xfId="1500" xr:uid="{AC8C4680-F29C-483A-BB6F-9E3272D757E1}"/>
    <cellStyle name="Currency 5 4 2 2 3 3 3 2" xfId="3552" xr:uid="{20571109-B2E1-4DFA-BC77-A91C413BA8E1}"/>
    <cellStyle name="Currency 5 4 2 2 3 3 4" xfId="2526" xr:uid="{30B3E9E0-FC16-4AB1-92C7-46CEB2FD29C5}"/>
    <cellStyle name="Currency 5 4 2 2 3 4" xfId="724" xr:uid="{F395136C-7465-47AB-81D3-A77DE93F0547}"/>
    <cellStyle name="Currency 5 4 2 2 3 4 2" xfId="1756" xr:uid="{E19C728C-AB68-4035-A7F5-BC1CA7869E48}"/>
    <cellStyle name="Currency 5 4 2 2 3 4 2 2" xfId="3808" xr:uid="{B3A9CF7E-85E4-47AC-A22B-AF4F1C0946D6}"/>
    <cellStyle name="Currency 5 4 2 2 3 4 3" xfId="2782" xr:uid="{9B4F18F4-11BF-41E2-BCB0-4EE86103AC07}"/>
    <cellStyle name="Currency 5 4 2 2 3 5" xfId="1244" xr:uid="{83B16E41-FC89-45AD-B524-944B2DF7385B}"/>
    <cellStyle name="Currency 5 4 2 2 3 5 2" xfId="3296" xr:uid="{4BF09259-8234-400B-B12A-7BDF2B838E06}"/>
    <cellStyle name="Currency 5 4 2 2 3 6" xfId="2270" xr:uid="{16310626-4354-4179-9EC8-2405E85D20E7}"/>
    <cellStyle name="Currency 5 4 2 2 4" xfId="276" xr:uid="{2117C511-9796-414B-80E7-43ED006837CF}"/>
    <cellStyle name="Currency 5 4 2 2 4 2" xfId="532" xr:uid="{8C0C3A7D-CD82-485A-8F7B-FFC79B042501}"/>
    <cellStyle name="Currency 5 4 2 2 4 2 2" xfId="1044" xr:uid="{B504F797-DC0D-4FE1-882B-500EA4234B27}"/>
    <cellStyle name="Currency 5 4 2 2 4 2 2 2" xfId="2076" xr:uid="{2D4021FD-85B2-4878-99A2-E1EE53D9A6F8}"/>
    <cellStyle name="Currency 5 4 2 2 4 2 2 2 2" xfId="4128" xr:uid="{0C284E37-76A6-4400-B4A4-318B3A87DEEC}"/>
    <cellStyle name="Currency 5 4 2 2 4 2 2 3" xfId="3102" xr:uid="{8ABA3048-328C-4062-A63B-6FC6DA6F986A}"/>
    <cellStyle name="Currency 5 4 2 2 4 2 3" xfId="1564" xr:uid="{CF40ACC7-7142-404B-80B4-CAEE97C67B29}"/>
    <cellStyle name="Currency 5 4 2 2 4 2 3 2" xfId="3616" xr:uid="{8545E93C-F357-482E-A3CB-9F533D3CBEE5}"/>
    <cellStyle name="Currency 5 4 2 2 4 2 4" xfId="2590" xr:uid="{4692A748-4D17-44ED-BE04-62977FD5E623}"/>
    <cellStyle name="Currency 5 4 2 2 4 3" xfId="788" xr:uid="{CF1CAE64-6171-4668-81BD-C45A282C16EA}"/>
    <cellStyle name="Currency 5 4 2 2 4 3 2" xfId="1820" xr:uid="{7DB22419-B666-4E71-8A69-515529AF5C71}"/>
    <cellStyle name="Currency 5 4 2 2 4 3 2 2" xfId="3872" xr:uid="{47684E28-70B7-4D29-94C8-1E59F0F8F7C5}"/>
    <cellStyle name="Currency 5 4 2 2 4 3 3" xfId="2846" xr:uid="{150E8C9E-8539-40CD-99A6-6C7C082DC4BE}"/>
    <cellStyle name="Currency 5 4 2 2 4 4" xfId="1308" xr:uid="{78DF3251-78F8-48C1-98B2-A2CEE671937E}"/>
    <cellStyle name="Currency 5 4 2 2 4 4 2" xfId="3360" xr:uid="{54DE5FF5-CEE3-4916-B8B7-0370BCDC0F73}"/>
    <cellStyle name="Currency 5 4 2 2 4 5" xfId="2334" xr:uid="{53634222-66BF-44B1-8E9C-D50291A169DB}"/>
    <cellStyle name="Currency 5 4 2 2 5" xfId="404" xr:uid="{47FA1B6F-6176-4E7F-8521-FA2AFF13BD88}"/>
    <cellStyle name="Currency 5 4 2 2 5 2" xfId="916" xr:uid="{24C03676-CB70-4B4C-8ED6-D3A7917534ED}"/>
    <cellStyle name="Currency 5 4 2 2 5 2 2" xfId="1948" xr:uid="{6FAE163B-1D7F-4D09-8802-9DF7CE93EC12}"/>
    <cellStyle name="Currency 5 4 2 2 5 2 2 2" xfId="4000" xr:uid="{8D52A905-F85A-4037-95EC-4D68F2D907D4}"/>
    <cellStyle name="Currency 5 4 2 2 5 2 3" xfId="2974" xr:uid="{02D17885-FD28-4FC0-8195-797B293EBC4C}"/>
    <cellStyle name="Currency 5 4 2 2 5 3" xfId="1436" xr:uid="{523BC1FD-A0E6-4CD4-A0BF-A1CE6D15B9BE}"/>
    <cellStyle name="Currency 5 4 2 2 5 3 2" xfId="3488" xr:uid="{D89F74D6-0A00-4954-B07E-CAF400719529}"/>
    <cellStyle name="Currency 5 4 2 2 5 4" xfId="2462" xr:uid="{F66A3038-E920-4F78-A16C-31E97FE1BC33}"/>
    <cellStyle name="Currency 5 4 2 2 6" xfId="660" xr:uid="{9822DAA7-2D87-471F-9BDE-1013348A9C46}"/>
    <cellStyle name="Currency 5 4 2 2 6 2" xfId="1692" xr:uid="{FFA4DF1A-C385-415D-98F1-E631D7DB2DD3}"/>
    <cellStyle name="Currency 5 4 2 2 6 2 2" xfId="3744" xr:uid="{94BCEE84-7128-4428-BF34-3A397A627183}"/>
    <cellStyle name="Currency 5 4 2 2 6 3" xfId="2718" xr:uid="{34039C78-A768-44BB-ACED-59ADDE557A92}"/>
    <cellStyle name="Currency 5 4 2 2 7" xfId="1180" xr:uid="{D5F4EB5F-D264-4806-972A-BABCE8C481F6}"/>
    <cellStyle name="Currency 5 4 2 2 7 2" xfId="3232" xr:uid="{B3A35F7B-D126-488A-9C3C-6004E1B84232}"/>
    <cellStyle name="Currency 5 4 2 2 8" xfId="2206" xr:uid="{7723297B-6532-4806-96BE-B71FF899D5E7}"/>
    <cellStyle name="Currency 5 4 2 3" xfId="164" xr:uid="{05398CB0-18DA-496F-81FA-E14AAA5E6790}"/>
    <cellStyle name="Currency 5 4 2 3 2" xfId="228" xr:uid="{35155CA8-D85E-4420-B7DE-596FB4CD6DB5}"/>
    <cellStyle name="Currency 5 4 2 3 2 2" xfId="356" xr:uid="{A0A15DD5-3921-48FF-8751-BE4622B18E7C}"/>
    <cellStyle name="Currency 5 4 2 3 2 2 2" xfId="612" xr:uid="{F1A1407F-78A5-41FC-9110-F01B38431713}"/>
    <cellStyle name="Currency 5 4 2 3 2 2 2 2" xfId="1124" xr:uid="{101489C1-F5BC-4DC6-B75D-DD70A8AC6293}"/>
    <cellStyle name="Currency 5 4 2 3 2 2 2 2 2" xfId="2156" xr:uid="{2D9F848F-092C-4043-874A-1F9309B7CE66}"/>
    <cellStyle name="Currency 5 4 2 3 2 2 2 2 2 2" xfId="4208" xr:uid="{C440D71F-1BC9-4AD2-804C-E34D87F16390}"/>
    <cellStyle name="Currency 5 4 2 3 2 2 2 2 3" xfId="3182" xr:uid="{4244F565-DF52-4ED0-A445-A1567F2D350A}"/>
    <cellStyle name="Currency 5 4 2 3 2 2 2 3" xfId="1644" xr:uid="{2E2A4950-8102-4266-BE9C-0782FEECCD92}"/>
    <cellStyle name="Currency 5 4 2 3 2 2 2 3 2" xfId="3696" xr:uid="{DDD54A64-39E1-452B-BF7A-8CF0E72B7569}"/>
    <cellStyle name="Currency 5 4 2 3 2 2 2 4" xfId="2670" xr:uid="{3E9765E7-7107-42C7-8070-5E62B655DA5C}"/>
    <cellStyle name="Currency 5 4 2 3 2 2 3" xfId="868" xr:uid="{09861D7C-6F4A-4194-B296-65626C1EDDED}"/>
    <cellStyle name="Currency 5 4 2 3 2 2 3 2" xfId="1900" xr:uid="{EFEE3D78-C355-4027-81DF-8482B0A544F3}"/>
    <cellStyle name="Currency 5 4 2 3 2 2 3 2 2" xfId="3952" xr:uid="{17E61A3D-82F4-40E4-BB11-B796AE848768}"/>
    <cellStyle name="Currency 5 4 2 3 2 2 3 3" xfId="2926" xr:uid="{6293582E-C418-4B31-9DFD-82500DE89C7E}"/>
    <cellStyle name="Currency 5 4 2 3 2 2 4" xfId="1388" xr:uid="{1DDD1C8B-9421-4B63-B036-0B6D4CE47BC1}"/>
    <cellStyle name="Currency 5 4 2 3 2 2 4 2" xfId="3440" xr:uid="{0AB768BB-042C-4A46-A82B-A5072F9FB550}"/>
    <cellStyle name="Currency 5 4 2 3 2 2 5" xfId="2414" xr:uid="{539BFCA6-1D7B-43FB-9951-19F3089FDB62}"/>
    <cellStyle name="Currency 5 4 2 3 2 3" xfId="484" xr:uid="{B589073C-9475-4C66-86D4-BD71EB994387}"/>
    <cellStyle name="Currency 5 4 2 3 2 3 2" xfId="996" xr:uid="{D18DFA22-DBB8-495F-9FB3-802BA0EF1315}"/>
    <cellStyle name="Currency 5 4 2 3 2 3 2 2" xfId="2028" xr:uid="{B28B831D-AEEA-4428-A501-03E2C451B196}"/>
    <cellStyle name="Currency 5 4 2 3 2 3 2 2 2" xfId="4080" xr:uid="{31D23531-21B0-4FD6-93E2-1F629E305297}"/>
    <cellStyle name="Currency 5 4 2 3 2 3 2 3" xfId="3054" xr:uid="{854EA923-25AF-4A48-889D-211D2BFA3B1D}"/>
    <cellStyle name="Currency 5 4 2 3 2 3 3" xfId="1516" xr:uid="{F116E1AA-DFAC-40E3-B9EA-DD9D604F0B2B}"/>
    <cellStyle name="Currency 5 4 2 3 2 3 3 2" xfId="3568" xr:uid="{170C148C-B180-4B0C-BC8E-AE1B19BCE63D}"/>
    <cellStyle name="Currency 5 4 2 3 2 3 4" xfId="2542" xr:uid="{9F18CE81-10B6-438B-BED4-837FF0BFC5FB}"/>
    <cellStyle name="Currency 5 4 2 3 2 4" xfId="740" xr:uid="{93DEF333-2078-4E52-B3B3-D91F7D09AB2E}"/>
    <cellStyle name="Currency 5 4 2 3 2 4 2" xfId="1772" xr:uid="{39F0C9AE-96AB-45BE-A391-1DD6CD48CA2F}"/>
    <cellStyle name="Currency 5 4 2 3 2 4 2 2" xfId="3824" xr:uid="{E26D442F-1D2A-41F5-862C-7475C968549B}"/>
    <cellStyle name="Currency 5 4 2 3 2 4 3" xfId="2798" xr:uid="{97E415B1-7419-4C40-8B13-3C035EFE594E}"/>
    <cellStyle name="Currency 5 4 2 3 2 5" xfId="1260" xr:uid="{D6C8D54E-8F4A-40B5-A404-2D0714956069}"/>
    <cellStyle name="Currency 5 4 2 3 2 5 2" xfId="3312" xr:uid="{FCADFE5C-127B-4B75-8574-346D7DD1F487}"/>
    <cellStyle name="Currency 5 4 2 3 2 6" xfId="2286" xr:uid="{9C2241DB-043D-4B20-B04C-EDB5522F6983}"/>
    <cellStyle name="Currency 5 4 2 3 3" xfId="292" xr:uid="{AF74C7E5-CB85-4099-A448-889135802846}"/>
    <cellStyle name="Currency 5 4 2 3 3 2" xfId="548" xr:uid="{8BBD93E5-0D5A-4984-98BB-54E44B0E7013}"/>
    <cellStyle name="Currency 5 4 2 3 3 2 2" xfId="1060" xr:uid="{273DA05F-7913-4AAA-BB40-A32BC42858CA}"/>
    <cellStyle name="Currency 5 4 2 3 3 2 2 2" xfId="2092" xr:uid="{775CB072-3F32-4C68-A82E-195B71CEB5F4}"/>
    <cellStyle name="Currency 5 4 2 3 3 2 2 2 2" xfId="4144" xr:uid="{1C8CE157-272B-4CFD-8220-AF6F22CA051B}"/>
    <cellStyle name="Currency 5 4 2 3 3 2 2 3" xfId="3118" xr:uid="{577A1572-101C-408E-AAC1-2DF7FDAFB12E}"/>
    <cellStyle name="Currency 5 4 2 3 3 2 3" xfId="1580" xr:uid="{E6ECDF89-282A-42AA-8017-6E276EEB1C28}"/>
    <cellStyle name="Currency 5 4 2 3 3 2 3 2" xfId="3632" xr:uid="{BDCF8301-ABAC-4A9A-96C6-EA50C5A505F9}"/>
    <cellStyle name="Currency 5 4 2 3 3 2 4" xfId="2606" xr:uid="{AF5A7B77-C73B-4EC8-B581-EB82A8B9E0DA}"/>
    <cellStyle name="Currency 5 4 2 3 3 3" xfId="804" xr:uid="{A340410B-A051-4DC6-B159-38C6D42E0ECA}"/>
    <cellStyle name="Currency 5 4 2 3 3 3 2" xfId="1836" xr:uid="{891C0280-FC5F-43DA-835D-5B0AD877B752}"/>
    <cellStyle name="Currency 5 4 2 3 3 3 2 2" xfId="3888" xr:uid="{97B62956-915C-469A-9EFF-0830FC69C2AB}"/>
    <cellStyle name="Currency 5 4 2 3 3 3 3" xfId="2862" xr:uid="{1EA34ABD-2C57-41A9-AF73-C480CF7F6C19}"/>
    <cellStyle name="Currency 5 4 2 3 3 4" xfId="1324" xr:uid="{6AF1B920-8AC7-452A-BFB2-BD24C288B870}"/>
    <cellStyle name="Currency 5 4 2 3 3 4 2" xfId="3376" xr:uid="{57215F30-1671-430A-8F83-F8A42D16D64D}"/>
    <cellStyle name="Currency 5 4 2 3 3 5" xfId="2350" xr:uid="{DC790CEF-3E5F-44C9-906B-C36956E22B42}"/>
    <cellStyle name="Currency 5 4 2 3 4" xfId="420" xr:uid="{A9317B99-3001-4D7C-9511-138071D841DC}"/>
    <cellStyle name="Currency 5 4 2 3 4 2" xfId="932" xr:uid="{896C4D13-CDA4-4A5D-BC23-C7DF9EDD0405}"/>
    <cellStyle name="Currency 5 4 2 3 4 2 2" xfId="1964" xr:uid="{B4D1BFB8-B653-4905-88CF-A96156A0B71F}"/>
    <cellStyle name="Currency 5 4 2 3 4 2 2 2" xfId="4016" xr:uid="{7D7DB9E9-95D7-4AD0-80D2-726754CE8B62}"/>
    <cellStyle name="Currency 5 4 2 3 4 2 3" xfId="2990" xr:uid="{7A59A234-C1CB-4352-A463-7D8AC23987D9}"/>
    <cellStyle name="Currency 5 4 2 3 4 3" xfId="1452" xr:uid="{793F905B-EBFB-4EEB-B6AB-1920AC48AB4B}"/>
    <cellStyle name="Currency 5 4 2 3 4 3 2" xfId="3504" xr:uid="{9729D223-A60D-445D-897C-37D826C37AD6}"/>
    <cellStyle name="Currency 5 4 2 3 4 4" xfId="2478" xr:uid="{AF9F9600-6667-4EC8-A1EF-68405CC2E7E9}"/>
    <cellStyle name="Currency 5 4 2 3 5" xfId="676" xr:uid="{8C752CA2-F9A4-4E2B-BF9D-E922126B6235}"/>
    <cellStyle name="Currency 5 4 2 3 5 2" xfId="1708" xr:uid="{86F32A1E-7345-417D-B6AA-D7B55CBFD283}"/>
    <cellStyle name="Currency 5 4 2 3 5 2 2" xfId="3760" xr:uid="{26F8C506-8B07-4213-AA4C-99CD4FEBD0E1}"/>
    <cellStyle name="Currency 5 4 2 3 5 3" xfId="2734" xr:uid="{434991A1-4063-4FC9-9D37-F015A007F5C1}"/>
    <cellStyle name="Currency 5 4 2 3 6" xfId="1196" xr:uid="{9964996D-818A-4A7B-8003-FBB9DF2CDB28}"/>
    <cellStyle name="Currency 5 4 2 3 6 2" xfId="3248" xr:uid="{E01C35C6-EF24-4DEB-8F1E-28B084BE24AC}"/>
    <cellStyle name="Currency 5 4 2 3 7" xfId="2222" xr:uid="{6DB67E52-CB3E-42AC-BC75-78D425465D8F}"/>
    <cellStyle name="Currency 5 4 2 4" xfId="196" xr:uid="{8B95D1EE-527C-4BE6-81B1-1AB6F648C1BC}"/>
    <cellStyle name="Currency 5 4 2 4 2" xfId="324" xr:uid="{3A43A8CA-07CF-435A-831E-0DAB765F29D4}"/>
    <cellStyle name="Currency 5 4 2 4 2 2" xfId="580" xr:uid="{5941614E-D314-4776-AA0C-7EE4C6DADD7F}"/>
    <cellStyle name="Currency 5 4 2 4 2 2 2" xfId="1092" xr:uid="{D4AC999D-184E-4974-A266-1B7E6A9A57F2}"/>
    <cellStyle name="Currency 5 4 2 4 2 2 2 2" xfId="2124" xr:uid="{D9F5F144-D2AE-462E-A23A-2E336041EE25}"/>
    <cellStyle name="Currency 5 4 2 4 2 2 2 2 2" xfId="4176" xr:uid="{77854012-EBF8-4428-9766-FE1A5A9200ED}"/>
    <cellStyle name="Currency 5 4 2 4 2 2 2 3" xfId="3150" xr:uid="{B3E78560-24FC-4FF6-ACA6-72E178F44EA1}"/>
    <cellStyle name="Currency 5 4 2 4 2 2 3" xfId="1612" xr:uid="{90E0EB12-8AFC-4339-83AE-2A9D2B4B5A56}"/>
    <cellStyle name="Currency 5 4 2 4 2 2 3 2" xfId="3664" xr:uid="{4693A92F-0622-4A1C-B905-66A28D182D34}"/>
    <cellStyle name="Currency 5 4 2 4 2 2 4" xfId="2638" xr:uid="{77F7261C-4248-4DD6-B18C-AEC6BBF20E93}"/>
    <cellStyle name="Currency 5 4 2 4 2 3" xfId="836" xr:uid="{0D0F2199-1290-4FA5-9FDB-8E9FF2C50FD9}"/>
    <cellStyle name="Currency 5 4 2 4 2 3 2" xfId="1868" xr:uid="{E37CE12D-041A-4752-987F-8EAE799966DE}"/>
    <cellStyle name="Currency 5 4 2 4 2 3 2 2" xfId="3920" xr:uid="{2FF99A67-4B1F-4A51-BB12-C977A8BE113E}"/>
    <cellStyle name="Currency 5 4 2 4 2 3 3" xfId="2894" xr:uid="{8A87B762-57B3-41DE-9CF9-886B3D8CD169}"/>
    <cellStyle name="Currency 5 4 2 4 2 4" xfId="1356" xr:uid="{9D1671E6-5276-48A7-82FB-87FF9F6832AF}"/>
    <cellStyle name="Currency 5 4 2 4 2 4 2" xfId="3408" xr:uid="{05D20728-9EDC-4893-B5D9-62B9FC622178}"/>
    <cellStyle name="Currency 5 4 2 4 2 5" xfId="2382" xr:uid="{AEC4BD75-1F29-4C65-AB72-D86746E1371C}"/>
    <cellStyle name="Currency 5 4 2 4 3" xfId="452" xr:uid="{9C2C9D16-B90D-4D3E-8C7C-E97F98AAEEF5}"/>
    <cellStyle name="Currency 5 4 2 4 3 2" xfId="964" xr:uid="{3DBAD109-A564-4E61-9416-EDB152640198}"/>
    <cellStyle name="Currency 5 4 2 4 3 2 2" xfId="1996" xr:uid="{937ABEDB-3F42-465E-85F4-33CC7EF4052B}"/>
    <cellStyle name="Currency 5 4 2 4 3 2 2 2" xfId="4048" xr:uid="{28B8581B-C548-4834-88B1-4CDA1E0249F4}"/>
    <cellStyle name="Currency 5 4 2 4 3 2 3" xfId="3022" xr:uid="{B86DCA1E-6734-47B6-B2BD-E49339C83CC5}"/>
    <cellStyle name="Currency 5 4 2 4 3 3" xfId="1484" xr:uid="{D708AB2A-5EAF-4BC6-82D5-CBABC316D6ED}"/>
    <cellStyle name="Currency 5 4 2 4 3 3 2" xfId="3536" xr:uid="{54931BD5-5AE1-4238-83FE-6D0BB4144132}"/>
    <cellStyle name="Currency 5 4 2 4 3 4" xfId="2510" xr:uid="{1CF8562C-A758-4276-B2DE-65BD49F21125}"/>
    <cellStyle name="Currency 5 4 2 4 4" xfId="708" xr:uid="{772E07AE-24BE-4939-83E3-FEEDF2E85908}"/>
    <cellStyle name="Currency 5 4 2 4 4 2" xfId="1740" xr:uid="{BC303169-55E8-48D8-A7CB-3AF0CB5CBF06}"/>
    <cellStyle name="Currency 5 4 2 4 4 2 2" xfId="3792" xr:uid="{E614473B-8A1C-46F7-AA23-4CCF720A0233}"/>
    <cellStyle name="Currency 5 4 2 4 4 3" xfId="2766" xr:uid="{FFA0F082-B59C-4804-AFFE-38B815268694}"/>
    <cellStyle name="Currency 5 4 2 4 5" xfId="1228" xr:uid="{48C0760A-62AA-4011-9B94-D30CE0822AB1}"/>
    <cellStyle name="Currency 5 4 2 4 5 2" xfId="3280" xr:uid="{4D5C1690-626A-458F-A22F-D6E800BC9276}"/>
    <cellStyle name="Currency 5 4 2 4 6" xfId="2254" xr:uid="{3676B706-3B44-475E-ABD7-F5D81BC63BD9}"/>
    <cellStyle name="Currency 5 4 2 5" xfId="260" xr:uid="{D5DB1FE1-6E58-4699-A65B-0D51492DB60A}"/>
    <cellStyle name="Currency 5 4 2 5 2" xfId="516" xr:uid="{8041994D-FCBB-41A7-9064-0312B6463410}"/>
    <cellStyle name="Currency 5 4 2 5 2 2" xfId="1028" xr:uid="{30921204-B696-4DDB-B8C7-CCD7A566DA4C}"/>
    <cellStyle name="Currency 5 4 2 5 2 2 2" xfId="2060" xr:uid="{04A0E27C-362F-4131-81C8-67BF1B06D7E0}"/>
    <cellStyle name="Currency 5 4 2 5 2 2 2 2" xfId="4112" xr:uid="{696A9A07-035D-415F-AB13-BD8AE0E81BA3}"/>
    <cellStyle name="Currency 5 4 2 5 2 2 3" xfId="3086" xr:uid="{32CCC19E-39DC-4281-B672-FE043DEF1789}"/>
    <cellStyle name="Currency 5 4 2 5 2 3" xfId="1548" xr:uid="{341A06DE-2F83-43A7-A1A6-68143865F922}"/>
    <cellStyle name="Currency 5 4 2 5 2 3 2" xfId="3600" xr:uid="{A8C29FB6-95C7-45B4-B2CC-53E5CDDAA0B1}"/>
    <cellStyle name="Currency 5 4 2 5 2 4" xfId="2574" xr:uid="{943FEA9C-EE86-4CA7-9897-6AA351AF81C0}"/>
    <cellStyle name="Currency 5 4 2 5 3" xfId="772" xr:uid="{68A63086-DE11-4A60-A3DC-79B5D5781EDA}"/>
    <cellStyle name="Currency 5 4 2 5 3 2" xfId="1804" xr:uid="{AF0CF8BD-C21B-42A9-9E72-4CBEC98AD756}"/>
    <cellStyle name="Currency 5 4 2 5 3 2 2" xfId="3856" xr:uid="{FBCDCC01-A0DF-47C5-ABBC-01AD3CDEB57B}"/>
    <cellStyle name="Currency 5 4 2 5 3 3" xfId="2830" xr:uid="{F2A26A14-4D84-4FAA-A6A9-786D74DD1757}"/>
    <cellStyle name="Currency 5 4 2 5 4" xfId="1292" xr:uid="{D2ACF0B7-6454-4D02-AFF2-43F3C4218201}"/>
    <cellStyle name="Currency 5 4 2 5 4 2" xfId="3344" xr:uid="{8089C7CA-56D0-4D82-BD56-FDFDCF35D58A}"/>
    <cellStyle name="Currency 5 4 2 5 5" xfId="2318" xr:uid="{42EE1BEB-E005-4C61-8A14-319462747EB8}"/>
    <cellStyle name="Currency 5 4 2 6" xfId="388" xr:uid="{A1239EA5-F0F4-4EE8-A4E9-6FECF94FA2FA}"/>
    <cellStyle name="Currency 5 4 2 6 2" xfId="900" xr:uid="{18AE6F46-797D-4BEA-92C3-8FEB8AC6E10F}"/>
    <cellStyle name="Currency 5 4 2 6 2 2" xfId="1932" xr:uid="{8528AD26-BABE-4DC1-93B2-9A960331016A}"/>
    <cellStyle name="Currency 5 4 2 6 2 2 2" xfId="3984" xr:uid="{0593BEE1-8F73-471E-BD2F-C61A606D4BA9}"/>
    <cellStyle name="Currency 5 4 2 6 2 3" xfId="2958" xr:uid="{2819CE2C-8E3A-4248-9FCA-B724F681E178}"/>
    <cellStyle name="Currency 5 4 2 6 3" xfId="1420" xr:uid="{1628474F-A17D-42AF-B4CA-01245B60E685}"/>
    <cellStyle name="Currency 5 4 2 6 3 2" xfId="3472" xr:uid="{CE7450FF-810A-448C-89E0-FBE7636D68A5}"/>
    <cellStyle name="Currency 5 4 2 6 4" xfId="2446" xr:uid="{ADFC43B1-1083-4565-A6B7-D5A6B15A6243}"/>
    <cellStyle name="Currency 5 4 2 7" xfId="644" xr:uid="{D67990A9-EF1A-4C68-B00A-63CE0356A591}"/>
    <cellStyle name="Currency 5 4 2 7 2" xfId="1676" xr:uid="{9CA014D1-C6F5-4999-A464-62463E661E42}"/>
    <cellStyle name="Currency 5 4 2 7 2 2" xfId="3728" xr:uid="{FB2F38A4-E3E6-4882-9F6A-70DFF83EF07C}"/>
    <cellStyle name="Currency 5 4 2 7 3" xfId="2702" xr:uid="{7E567A1D-0319-4431-91DE-29D17C8ACCF4}"/>
    <cellStyle name="Currency 5 4 2 8" xfId="1164" xr:uid="{B97FA7AF-F90D-4A6C-90F2-D4BC03F93D5F}"/>
    <cellStyle name="Currency 5 4 2 8 2" xfId="3216" xr:uid="{43ACE15C-8DCD-4653-AC15-50DF1950EF73}"/>
    <cellStyle name="Currency 5 4 2 9" xfId="2190" xr:uid="{A1F2794F-03D2-4A30-A387-7B2591B1A8A9}"/>
    <cellStyle name="Currency 5 4 3" xfId="136" xr:uid="{55E172C0-4571-4106-8C85-3E35A4CEA7C4}"/>
    <cellStyle name="Currency 5 4 3 2" xfId="172" xr:uid="{75FA9451-6899-45F8-B064-F916457E7CED}"/>
    <cellStyle name="Currency 5 4 3 2 2" xfId="236" xr:uid="{83DC0C29-0C0C-4D96-88EB-A83A581041A0}"/>
    <cellStyle name="Currency 5 4 3 2 2 2" xfId="364" xr:uid="{A2CA5A62-D39F-4C0E-874F-E020D105D94A}"/>
    <cellStyle name="Currency 5 4 3 2 2 2 2" xfId="620" xr:uid="{EA661F39-D8B6-4572-B75B-4DC11910B5BE}"/>
    <cellStyle name="Currency 5 4 3 2 2 2 2 2" xfId="1132" xr:uid="{9E762830-4B22-434A-B67C-255669C213B4}"/>
    <cellStyle name="Currency 5 4 3 2 2 2 2 2 2" xfId="2164" xr:uid="{CA35C289-A81D-44BD-A514-AB2502C58C86}"/>
    <cellStyle name="Currency 5 4 3 2 2 2 2 2 2 2" xfId="4216" xr:uid="{8980F341-E11B-425E-AC8E-634EE1B13B35}"/>
    <cellStyle name="Currency 5 4 3 2 2 2 2 2 3" xfId="3190" xr:uid="{C4E4827E-0227-4353-8B00-B4DD09BB9BF9}"/>
    <cellStyle name="Currency 5 4 3 2 2 2 2 3" xfId="1652" xr:uid="{1ECD8C93-9525-4324-B0A5-12BEED3903F2}"/>
    <cellStyle name="Currency 5 4 3 2 2 2 2 3 2" xfId="3704" xr:uid="{E3BEC408-4F71-4065-9F6C-01E0AFA49B9D}"/>
    <cellStyle name="Currency 5 4 3 2 2 2 2 4" xfId="2678" xr:uid="{7DA9DDF8-2C08-4D5C-AA5B-F510EEC954DE}"/>
    <cellStyle name="Currency 5 4 3 2 2 2 3" xfId="876" xr:uid="{17C817C4-F52B-4F86-9016-718C5F767672}"/>
    <cellStyle name="Currency 5 4 3 2 2 2 3 2" xfId="1908" xr:uid="{A07AAFF1-3B07-4C41-A32F-621CF4A73D89}"/>
    <cellStyle name="Currency 5 4 3 2 2 2 3 2 2" xfId="3960" xr:uid="{C4349F9E-0B96-4794-A1D3-B68457F8C328}"/>
    <cellStyle name="Currency 5 4 3 2 2 2 3 3" xfId="2934" xr:uid="{01D55F68-3F11-4382-A09F-9E11057C5B48}"/>
    <cellStyle name="Currency 5 4 3 2 2 2 4" xfId="1396" xr:uid="{FD027CEF-B4E4-48F3-B2DC-84737BF3CFB6}"/>
    <cellStyle name="Currency 5 4 3 2 2 2 4 2" xfId="3448" xr:uid="{7758F03B-F760-48D5-9321-60DCAD3A1CA3}"/>
    <cellStyle name="Currency 5 4 3 2 2 2 5" xfId="2422" xr:uid="{7CBFAAFD-ADFE-49AC-90E4-4106AA7E6F25}"/>
    <cellStyle name="Currency 5 4 3 2 2 3" xfId="492" xr:uid="{4211238E-40E1-45AD-A7D2-1A4EF79851E1}"/>
    <cellStyle name="Currency 5 4 3 2 2 3 2" xfId="1004" xr:uid="{D7051C9C-00B4-4371-898D-F4212DC4AAE2}"/>
    <cellStyle name="Currency 5 4 3 2 2 3 2 2" xfId="2036" xr:uid="{DFE7EBE3-5A3B-4DE5-8144-20205C465813}"/>
    <cellStyle name="Currency 5 4 3 2 2 3 2 2 2" xfId="4088" xr:uid="{F87D54D5-E2A9-4B83-BD1C-1CA095D626FF}"/>
    <cellStyle name="Currency 5 4 3 2 2 3 2 3" xfId="3062" xr:uid="{D2EE6AF6-C428-4ADC-A9C4-9CC1E4E8544A}"/>
    <cellStyle name="Currency 5 4 3 2 2 3 3" xfId="1524" xr:uid="{4AE787E2-A0A1-4B8A-A31A-CFC87A4ABB47}"/>
    <cellStyle name="Currency 5 4 3 2 2 3 3 2" xfId="3576" xr:uid="{7C95BC72-2DB6-4D33-93F9-7112D2FC9AAA}"/>
    <cellStyle name="Currency 5 4 3 2 2 3 4" xfId="2550" xr:uid="{2EFCE4F3-C53F-43D5-BB97-012710892F4C}"/>
    <cellStyle name="Currency 5 4 3 2 2 4" xfId="748" xr:uid="{61DCF339-6A80-4D37-9843-5EBEAC583341}"/>
    <cellStyle name="Currency 5 4 3 2 2 4 2" xfId="1780" xr:uid="{4389CA29-8E9A-41CD-B455-101D43BF4949}"/>
    <cellStyle name="Currency 5 4 3 2 2 4 2 2" xfId="3832" xr:uid="{6194353E-3FBC-4213-AF64-45D99CBC6AEF}"/>
    <cellStyle name="Currency 5 4 3 2 2 4 3" xfId="2806" xr:uid="{B19E2023-9094-4475-A9F9-FA6A3CCF0F79}"/>
    <cellStyle name="Currency 5 4 3 2 2 5" xfId="1268" xr:uid="{EAD6CD9E-F2B4-4CF9-AB0F-DF55A94CA706}"/>
    <cellStyle name="Currency 5 4 3 2 2 5 2" xfId="3320" xr:uid="{087111E2-E4F2-4D35-9558-71298177F1D4}"/>
    <cellStyle name="Currency 5 4 3 2 2 6" xfId="2294" xr:uid="{7F4C0B04-4E0C-44F2-BA55-FB2A12A8DD56}"/>
    <cellStyle name="Currency 5 4 3 2 3" xfId="300" xr:uid="{FF3B3B91-C5F8-456A-8B4A-E4D78EF58885}"/>
    <cellStyle name="Currency 5 4 3 2 3 2" xfId="556" xr:uid="{9B454D8D-E93F-4497-8941-0BFCA1B12C84}"/>
    <cellStyle name="Currency 5 4 3 2 3 2 2" xfId="1068" xr:uid="{1683050C-0F5D-4C6A-B6DC-F2D462F5F94C}"/>
    <cellStyle name="Currency 5 4 3 2 3 2 2 2" xfId="2100" xr:uid="{5E7A3006-1063-40A8-8944-34928416CB82}"/>
    <cellStyle name="Currency 5 4 3 2 3 2 2 2 2" xfId="4152" xr:uid="{FDA39224-DC20-44FA-AC0D-6817729C1E56}"/>
    <cellStyle name="Currency 5 4 3 2 3 2 2 3" xfId="3126" xr:uid="{A26EC380-7BAC-4FFE-A69F-3BBC8D9BEAE3}"/>
    <cellStyle name="Currency 5 4 3 2 3 2 3" xfId="1588" xr:uid="{CEC0CF7A-2F40-488E-90E8-9B45AF01A96A}"/>
    <cellStyle name="Currency 5 4 3 2 3 2 3 2" xfId="3640" xr:uid="{95B54A15-FF08-4231-9B18-8B5010C27893}"/>
    <cellStyle name="Currency 5 4 3 2 3 2 4" xfId="2614" xr:uid="{D67B1DAA-006F-4B74-803F-DEF1FEECC59D}"/>
    <cellStyle name="Currency 5 4 3 2 3 3" xfId="812" xr:uid="{0F7C29B3-34C5-4E40-ACF8-3C754CC1DC73}"/>
    <cellStyle name="Currency 5 4 3 2 3 3 2" xfId="1844" xr:uid="{8507D966-AFDC-4D6C-8249-1A92AB6DA1CF}"/>
    <cellStyle name="Currency 5 4 3 2 3 3 2 2" xfId="3896" xr:uid="{A6096685-C7C1-4889-B8E6-A2431C383D3B}"/>
    <cellStyle name="Currency 5 4 3 2 3 3 3" xfId="2870" xr:uid="{FBD66C4A-ACBA-438E-BBF4-7E2F6127B2E5}"/>
    <cellStyle name="Currency 5 4 3 2 3 4" xfId="1332" xr:uid="{883F1355-B6FE-42B8-A7BC-033362C4E835}"/>
    <cellStyle name="Currency 5 4 3 2 3 4 2" xfId="3384" xr:uid="{9FE3E6C2-54F5-4A7C-87C4-0F6B69AC6231}"/>
    <cellStyle name="Currency 5 4 3 2 3 5" xfId="2358" xr:uid="{BA2B0312-AFE6-492A-8BE8-CD8031F799F0}"/>
    <cellStyle name="Currency 5 4 3 2 4" xfId="428" xr:uid="{381E5BDE-C076-4A4A-A528-2C0057399BCA}"/>
    <cellStyle name="Currency 5 4 3 2 4 2" xfId="940" xr:uid="{45306904-903A-4ABC-AB77-4FCFEA63B17D}"/>
    <cellStyle name="Currency 5 4 3 2 4 2 2" xfId="1972" xr:uid="{B115BEE2-7169-4BC4-A631-72070A485231}"/>
    <cellStyle name="Currency 5 4 3 2 4 2 2 2" xfId="4024" xr:uid="{A0B1437D-CF17-4837-B949-F2F55C0D81D6}"/>
    <cellStyle name="Currency 5 4 3 2 4 2 3" xfId="2998" xr:uid="{F8EE64DF-E675-480F-A624-BA471B4A3BD6}"/>
    <cellStyle name="Currency 5 4 3 2 4 3" xfId="1460" xr:uid="{0E4C1A69-6602-47A7-B950-6AAABDBEBD20}"/>
    <cellStyle name="Currency 5 4 3 2 4 3 2" xfId="3512" xr:uid="{4D526443-6D01-430C-B474-25B7400BBC6F}"/>
    <cellStyle name="Currency 5 4 3 2 4 4" xfId="2486" xr:uid="{D972969C-1E49-4F63-8FDD-236FA0998E01}"/>
    <cellStyle name="Currency 5 4 3 2 5" xfId="684" xr:uid="{40CA4101-AE7F-4C3C-9532-08C04C04D551}"/>
    <cellStyle name="Currency 5 4 3 2 5 2" xfId="1716" xr:uid="{A37BB228-B62D-46B9-B0DC-1C06DAE5BC68}"/>
    <cellStyle name="Currency 5 4 3 2 5 2 2" xfId="3768" xr:uid="{2B4DB598-6149-438C-A223-34AFA9C9F809}"/>
    <cellStyle name="Currency 5 4 3 2 5 3" xfId="2742" xr:uid="{2805D17B-5946-4F1D-ABDE-20059689D223}"/>
    <cellStyle name="Currency 5 4 3 2 6" xfId="1204" xr:uid="{4BC7F1D5-09D3-44CE-A097-96A1335E1FF8}"/>
    <cellStyle name="Currency 5 4 3 2 6 2" xfId="3256" xr:uid="{F271AE2B-01FE-40C6-9475-6589C8460A88}"/>
    <cellStyle name="Currency 5 4 3 2 7" xfId="2230" xr:uid="{7AB5580D-3A12-409C-86AB-C43BA981F9BE}"/>
    <cellStyle name="Currency 5 4 3 3" xfId="204" xr:uid="{6DAADD63-705C-43A2-863E-761B71FC98CE}"/>
    <cellStyle name="Currency 5 4 3 3 2" xfId="332" xr:uid="{732CD278-4F3E-4593-BEFC-8A8EE8B7B50B}"/>
    <cellStyle name="Currency 5 4 3 3 2 2" xfId="588" xr:uid="{63E9EC81-4833-4863-BE8F-7D895AB941B1}"/>
    <cellStyle name="Currency 5 4 3 3 2 2 2" xfId="1100" xr:uid="{FE69976E-43C2-49B5-BE7D-5B4868E49E3B}"/>
    <cellStyle name="Currency 5 4 3 3 2 2 2 2" xfId="2132" xr:uid="{A2B9511D-B24C-4A54-956F-BF0D89D0B967}"/>
    <cellStyle name="Currency 5 4 3 3 2 2 2 2 2" xfId="4184" xr:uid="{CD94AEFE-BC48-4655-9DA7-6DF3E2970DBA}"/>
    <cellStyle name="Currency 5 4 3 3 2 2 2 3" xfId="3158" xr:uid="{AA7EE023-3C67-4C93-9A48-151BD0145CC2}"/>
    <cellStyle name="Currency 5 4 3 3 2 2 3" xfId="1620" xr:uid="{A2C3F3AD-4E1E-4359-A808-47CF7186467B}"/>
    <cellStyle name="Currency 5 4 3 3 2 2 3 2" xfId="3672" xr:uid="{7A1BB253-AD34-4D9E-91F9-CF53119332EB}"/>
    <cellStyle name="Currency 5 4 3 3 2 2 4" xfId="2646" xr:uid="{1B749496-A6AB-4BC6-9320-2F5E7EB99902}"/>
    <cellStyle name="Currency 5 4 3 3 2 3" xfId="844" xr:uid="{E88FCA62-8F43-4B3B-9AE3-F09980244700}"/>
    <cellStyle name="Currency 5 4 3 3 2 3 2" xfId="1876" xr:uid="{D997897E-F40E-473C-9DE3-7EE3BD281701}"/>
    <cellStyle name="Currency 5 4 3 3 2 3 2 2" xfId="3928" xr:uid="{3013F80F-CD31-4F1C-9AA9-A77C9BCD8805}"/>
    <cellStyle name="Currency 5 4 3 3 2 3 3" xfId="2902" xr:uid="{D27E4071-B371-457A-B814-95DA64C98765}"/>
    <cellStyle name="Currency 5 4 3 3 2 4" xfId="1364" xr:uid="{DFFF1DDE-9E61-43C4-89CC-D5040BDCF04B}"/>
    <cellStyle name="Currency 5 4 3 3 2 4 2" xfId="3416" xr:uid="{E618BA6A-7D16-460E-BDCE-B960CE124507}"/>
    <cellStyle name="Currency 5 4 3 3 2 5" xfId="2390" xr:uid="{D31D05A2-B082-482B-81F4-79C7B7E0E61E}"/>
    <cellStyle name="Currency 5 4 3 3 3" xfId="460" xr:uid="{3366E468-702D-4049-B8B3-7831B22A5CC0}"/>
    <cellStyle name="Currency 5 4 3 3 3 2" xfId="972" xr:uid="{4485A389-560A-4BF2-B7CA-E6AEAE14310F}"/>
    <cellStyle name="Currency 5 4 3 3 3 2 2" xfId="2004" xr:uid="{9213D3DF-48E0-4834-AB40-8DCAA65CEA0F}"/>
    <cellStyle name="Currency 5 4 3 3 3 2 2 2" xfId="4056" xr:uid="{CFE465E8-5054-4BAA-8B48-276958E9C272}"/>
    <cellStyle name="Currency 5 4 3 3 3 2 3" xfId="3030" xr:uid="{D0ED3100-5F1F-417A-A232-6C51835117C4}"/>
    <cellStyle name="Currency 5 4 3 3 3 3" xfId="1492" xr:uid="{73E47E5C-612D-46A7-A88E-33D533915DD5}"/>
    <cellStyle name="Currency 5 4 3 3 3 3 2" xfId="3544" xr:uid="{C5E4936D-E73A-4B02-BA4A-0AB5DEBE7D7E}"/>
    <cellStyle name="Currency 5 4 3 3 3 4" xfId="2518" xr:uid="{058B57F4-331D-4363-855A-D4E5C3B759D5}"/>
    <cellStyle name="Currency 5 4 3 3 4" xfId="716" xr:uid="{6AECAE3B-0A02-4B0B-AEA5-5697C5BBEF85}"/>
    <cellStyle name="Currency 5 4 3 3 4 2" xfId="1748" xr:uid="{FA0F7106-02DE-4906-A651-7AE45AF26936}"/>
    <cellStyle name="Currency 5 4 3 3 4 2 2" xfId="3800" xr:uid="{106422B4-60F8-4ADA-844B-B2DDD3ECDE3F}"/>
    <cellStyle name="Currency 5 4 3 3 4 3" xfId="2774" xr:uid="{FEA49104-BDE9-4288-A44B-CE2D35DFF987}"/>
    <cellStyle name="Currency 5 4 3 3 5" xfId="1236" xr:uid="{F7E44E16-9542-4AB4-B333-D9C8B9EE1AE9}"/>
    <cellStyle name="Currency 5 4 3 3 5 2" xfId="3288" xr:uid="{D84AAD3E-24CD-4884-AA31-A2EA7CE3B901}"/>
    <cellStyle name="Currency 5 4 3 3 6" xfId="2262" xr:uid="{E180CEFB-75A4-48A8-A839-6791F7068A4E}"/>
    <cellStyle name="Currency 5 4 3 4" xfId="268" xr:uid="{B4EE6BC2-8536-4C96-87E5-27C2E2DAFD95}"/>
    <cellStyle name="Currency 5 4 3 4 2" xfId="524" xr:uid="{E4D749C9-8AE1-4962-8B61-F2B929F01D58}"/>
    <cellStyle name="Currency 5 4 3 4 2 2" xfId="1036" xr:uid="{C8BDDD03-446C-4C06-9A39-BA7B2F583D3C}"/>
    <cellStyle name="Currency 5 4 3 4 2 2 2" xfId="2068" xr:uid="{3ED1B343-5947-4F6A-A6AF-3ADADA4617A5}"/>
    <cellStyle name="Currency 5 4 3 4 2 2 2 2" xfId="4120" xr:uid="{61F06F11-B24E-43B3-98D9-E133D109E344}"/>
    <cellStyle name="Currency 5 4 3 4 2 2 3" xfId="3094" xr:uid="{F99FA85C-2C07-46AD-A7D6-E8B1A2C69E92}"/>
    <cellStyle name="Currency 5 4 3 4 2 3" xfId="1556" xr:uid="{2CC89C81-C135-45F0-AC69-518325641552}"/>
    <cellStyle name="Currency 5 4 3 4 2 3 2" xfId="3608" xr:uid="{D7FC7C5C-C5B9-4E39-AA50-1A17651DDD71}"/>
    <cellStyle name="Currency 5 4 3 4 2 4" xfId="2582" xr:uid="{7CD120DA-9F83-493A-B737-8614BC43E7C2}"/>
    <cellStyle name="Currency 5 4 3 4 3" xfId="780" xr:uid="{2C7AE056-F11B-4FBA-B920-5FE5C6062136}"/>
    <cellStyle name="Currency 5 4 3 4 3 2" xfId="1812" xr:uid="{574DF4C1-0F46-47EF-AA64-C1BFA15DCD70}"/>
    <cellStyle name="Currency 5 4 3 4 3 2 2" xfId="3864" xr:uid="{877C85E1-D65E-4471-BED1-DA69D1D70476}"/>
    <cellStyle name="Currency 5 4 3 4 3 3" xfId="2838" xr:uid="{9363BEE4-30DA-4EF0-B85E-DD4CCD616B74}"/>
    <cellStyle name="Currency 5 4 3 4 4" xfId="1300" xr:uid="{DA024281-23C7-42B6-98FC-655B05B7BF57}"/>
    <cellStyle name="Currency 5 4 3 4 4 2" xfId="3352" xr:uid="{8CCD2970-5578-4BFE-B21D-663657B55AE8}"/>
    <cellStyle name="Currency 5 4 3 4 5" xfId="2326" xr:uid="{23F22DF4-8C46-4A14-931B-AD219EA3EEAD}"/>
    <cellStyle name="Currency 5 4 3 5" xfId="396" xr:uid="{2009CD3B-00CC-431D-9D4D-825D5AF151F8}"/>
    <cellStyle name="Currency 5 4 3 5 2" xfId="908" xr:uid="{E0271E2E-AF4C-411A-A007-E16C53564534}"/>
    <cellStyle name="Currency 5 4 3 5 2 2" xfId="1940" xr:uid="{1D332493-2038-4143-9A53-73382E97B446}"/>
    <cellStyle name="Currency 5 4 3 5 2 2 2" xfId="3992" xr:uid="{1BFDC1A4-32E0-4C4F-B886-0D7D3E12D92C}"/>
    <cellStyle name="Currency 5 4 3 5 2 3" xfId="2966" xr:uid="{7D85AE45-56F7-4AE0-8B76-E07E2FD348B8}"/>
    <cellStyle name="Currency 5 4 3 5 3" xfId="1428" xr:uid="{E4E10AB0-EA75-49C3-A162-FB6DC724A185}"/>
    <cellStyle name="Currency 5 4 3 5 3 2" xfId="3480" xr:uid="{FC1D69D7-5145-498B-8E36-D225DA266267}"/>
    <cellStyle name="Currency 5 4 3 5 4" xfId="2454" xr:uid="{BD41913B-BF66-42B0-B083-5FEEC77C64DD}"/>
    <cellStyle name="Currency 5 4 3 6" xfId="652" xr:uid="{A7731BEB-B468-4A16-B18E-C8893FE30D90}"/>
    <cellStyle name="Currency 5 4 3 6 2" xfId="1684" xr:uid="{0C990217-639A-4BF0-8950-9F3523AC1C15}"/>
    <cellStyle name="Currency 5 4 3 6 2 2" xfId="3736" xr:uid="{8A0CCA8B-7E5C-46CA-AA25-BE0A9FE3ECA0}"/>
    <cellStyle name="Currency 5 4 3 6 3" xfId="2710" xr:uid="{DBE905E1-C74B-4B33-A469-479EFC18F7AF}"/>
    <cellStyle name="Currency 5 4 3 7" xfId="1172" xr:uid="{210421EB-8191-43A6-8139-18D93594ECF5}"/>
    <cellStyle name="Currency 5 4 3 7 2" xfId="3224" xr:uid="{6D1DDEDF-7355-4DD7-BCFA-25ECBDF25CFD}"/>
    <cellStyle name="Currency 5 4 3 8" xfId="2198" xr:uid="{32797DFB-A0D2-4A96-8358-3B800D2C996E}"/>
    <cellStyle name="Currency 5 4 4" xfId="156" xr:uid="{650A2488-2CFA-4E37-96CE-DE031E27436F}"/>
    <cellStyle name="Currency 5 4 4 2" xfId="220" xr:uid="{66361A5D-F5E5-4FEF-BC88-AF7EA9D0C67F}"/>
    <cellStyle name="Currency 5 4 4 2 2" xfId="348" xr:uid="{1D766B34-EFBA-48A2-99D3-73626EDFD0F6}"/>
    <cellStyle name="Currency 5 4 4 2 2 2" xfId="604" xr:uid="{90671BF9-76D5-4290-9B5A-38C2751D5195}"/>
    <cellStyle name="Currency 5 4 4 2 2 2 2" xfId="1116" xr:uid="{B4F63ED3-6EB2-458B-B610-D4949A30A1CC}"/>
    <cellStyle name="Currency 5 4 4 2 2 2 2 2" xfId="2148" xr:uid="{42B764E9-61C3-4835-B1AD-3AC2F0CC4558}"/>
    <cellStyle name="Currency 5 4 4 2 2 2 2 2 2" xfId="4200" xr:uid="{C84AF561-3F2B-42AD-9664-E9EEB79EC981}"/>
    <cellStyle name="Currency 5 4 4 2 2 2 2 3" xfId="3174" xr:uid="{ADD105EC-8F3B-4C60-89D1-7BBE45ED99A6}"/>
    <cellStyle name="Currency 5 4 4 2 2 2 3" xfId="1636" xr:uid="{E941BDA9-FC43-4271-9075-0F6237EA631D}"/>
    <cellStyle name="Currency 5 4 4 2 2 2 3 2" xfId="3688" xr:uid="{AE7FF397-3B92-4338-9E63-6E769455C167}"/>
    <cellStyle name="Currency 5 4 4 2 2 2 4" xfId="2662" xr:uid="{1C39BA74-2907-4654-B2B5-509934C54072}"/>
    <cellStyle name="Currency 5 4 4 2 2 3" xfId="860" xr:uid="{FF26C775-56DE-4E15-965B-4B529309CBD7}"/>
    <cellStyle name="Currency 5 4 4 2 2 3 2" xfId="1892" xr:uid="{719FAD6A-5E6A-4028-9AE0-6FEC601D6F14}"/>
    <cellStyle name="Currency 5 4 4 2 2 3 2 2" xfId="3944" xr:uid="{DD07EF1F-AF71-4D92-B05C-4FCB08938D00}"/>
    <cellStyle name="Currency 5 4 4 2 2 3 3" xfId="2918" xr:uid="{E641FC0D-B2A5-4EAB-817F-1BB9419FC260}"/>
    <cellStyle name="Currency 5 4 4 2 2 4" xfId="1380" xr:uid="{CA868AF2-13D8-41A9-9B0F-EF3565440E56}"/>
    <cellStyle name="Currency 5 4 4 2 2 4 2" xfId="3432" xr:uid="{B7EDDB5D-C4C7-4CA9-A34B-CCE2982FBB3E}"/>
    <cellStyle name="Currency 5 4 4 2 2 5" xfId="2406" xr:uid="{B3906987-FC27-4B8C-BC87-2DAB14EE9440}"/>
    <cellStyle name="Currency 5 4 4 2 3" xfId="476" xr:uid="{055DCCD8-BDA0-475D-874F-C49742D5459E}"/>
    <cellStyle name="Currency 5 4 4 2 3 2" xfId="988" xr:uid="{E1599DA9-68A7-43A4-94C0-DB299E3C7EE8}"/>
    <cellStyle name="Currency 5 4 4 2 3 2 2" xfId="2020" xr:uid="{DE657759-2F19-4711-9CBA-BE036BF8B3BA}"/>
    <cellStyle name="Currency 5 4 4 2 3 2 2 2" xfId="4072" xr:uid="{2D304D4B-A39A-43C0-AA62-A341A3137008}"/>
    <cellStyle name="Currency 5 4 4 2 3 2 3" xfId="3046" xr:uid="{B67252A0-A242-4EAE-BCFA-4B18C4A72E61}"/>
    <cellStyle name="Currency 5 4 4 2 3 3" xfId="1508" xr:uid="{DAEBFF51-7548-4358-B1E3-5CEEE5F58D2A}"/>
    <cellStyle name="Currency 5 4 4 2 3 3 2" xfId="3560" xr:uid="{3EC7CC2A-196A-4C9A-AB09-787E89969EE1}"/>
    <cellStyle name="Currency 5 4 4 2 3 4" xfId="2534" xr:uid="{4EDE9D03-05A9-4362-AA52-01275D4C5DF2}"/>
    <cellStyle name="Currency 5 4 4 2 4" xfId="732" xr:uid="{176A1E3F-1989-4B90-A008-60E2152FFAB0}"/>
    <cellStyle name="Currency 5 4 4 2 4 2" xfId="1764" xr:uid="{98CA0218-07D0-4C76-9FD4-20480BE860F9}"/>
    <cellStyle name="Currency 5 4 4 2 4 2 2" xfId="3816" xr:uid="{9D6F60DA-6245-4528-9051-FD3AB9401E76}"/>
    <cellStyle name="Currency 5 4 4 2 4 3" xfId="2790" xr:uid="{E2D8B179-394E-4082-A66C-00BA8EE1C2E6}"/>
    <cellStyle name="Currency 5 4 4 2 5" xfId="1252" xr:uid="{E91F4FCB-F045-4A5D-8FB9-02464A8197AB}"/>
    <cellStyle name="Currency 5 4 4 2 5 2" xfId="3304" xr:uid="{4C95944C-9979-4ABE-8A4B-D4444FF4CC9A}"/>
    <cellStyle name="Currency 5 4 4 2 6" xfId="2278" xr:uid="{9FFBFC4D-C77F-4865-BA1D-55D9EE958469}"/>
    <cellStyle name="Currency 5 4 4 3" xfId="284" xr:uid="{01E595AE-EFDB-4E43-ACA4-6DC436DE8CFD}"/>
    <cellStyle name="Currency 5 4 4 3 2" xfId="540" xr:uid="{22B8B063-873A-4392-9D31-0F0018BFC920}"/>
    <cellStyle name="Currency 5 4 4 3 2 2" xfId="1052" xr:uid="{79C6C5D6-2544-4E54-B6C7-1A518D887A3D}"/>
    <cellStyle name="Currency 5 4 4 3 2 2 2" xfId="2084" xr:uid="{48A1989A-61F3-4E86-A75F-6B669B30B4CA}"/>
    <cellStyle name="Currency 5 4 4 3 2 2 2 2" xfId="4136" xr:uid="{0DE2CF9C-4111-44EC-B007-210A99404F03}"/>
    <cellStyle name="Currency 5 4 4 3 2 2 3" xfId="3110" xr:uid="{908C2707-5CB8-4A9D-BC5E-8343DF791728}"/>
    <cellStyle name="Currency 5 4 4 3 2 3" xfId="1572" xr:uid="{A34F09B5-D668-472A-BED5-1E716D787730}"/>
    <cellStyle name="Currency 5 4 4 3 2 3 2" xfId="3624" xr:uid="{F13475FE-8E9D-400F-99AB-C553AAED25F6}"/>
    <cellStyle name="Currency 5 4 4 3 2 4" xfId="2598" xr:uid="{127B3248-2932-42B3-9216-C5122534EF93}"/>
    <cellStyle name="Currency 5 4 4 3 3" xfId="796" xr:uid="{F4E07504-C594-49A0-8DAA-B08827F0DCB3}"/>
    <cellStyle name="Currency 5 4 4 3 3 2" xfId="1828" xr:uid="{72C5012A-C951-4F49-9822-AAD9BC67810F}"/>
    <cellStyle name="Currency 5 4 4 3 3 2 2" xfId="3880" xr:uid="{133B3146-D82A-41F2-B378-7A2BA3D4D41A}"/>
    <cellStyle name="Currency 5 4 4 3 3 3" xfId="2854" xr:uid="{E25083FF-0BB6-4322-833F-1658664FA4B4}"/>
    <cellStyle name="Currency 5 4 4 3 4" xfId="1316" xr:uid="{A708C75A-50FC-4273-9349-391F0E311B65}"/>
    <cellStyle name="Currency 5 4 4 3 4 2" xfId="3368" xr:uid="{5C20F56F-1868-42C8-94FB-8EDD0C4B7878}"/>
    <cellStyle name="Currency 5 4 4 3 5" xfId="2342" xr:uid="{2E27AC00-CEDC-4655-A1A8-60FDBE7102F2}"/>
    <cellStyle name="Currency 5 4 4 4" xfId="412" xr:uid="{4DC2283E-3B66-44DB-949D-1C9C422C20EB}"/>
    <cellStyle name="Currency 5 4 4 4 2" xfId="924" xr:uid="{C5E4079D-C908-466C-88A0-23A2014402D2}"/>
    <cellStyle name="Currency 5 4 4 4 2 2" xfId="1956" xr:uid="{63988612-1694-4988-9353-536CB54BE8DE}"/>
    <cellStyle name="Currency 5 4 4 4 2 2 2" xfId="4008" xr:uid="{F530A225-647D-436D-97A8-9054CDC87A9B}"/>
    <cellStyle name="Currency 5 4 4 4 2 3" xfId="2982" xr:uid="{B39B1E06-F9F8-4438-8DBD-8C8E7F159383}"/>
    <cellStyle name="Currency 5 4 4 4 3" xfId="1444" xr:uid="{BDA334F3-9D90-4503-96CD-45908C532E6E}"/>
    <cellStyle name="Currency 5 4 4 4 3 2" xfId="3496" xr:uid="{4A50DB34-A30D-4A7F-BEF4-D1938961A8BD}"/>
    <cellStyle name="Currency 5 4 4 4 4" xfId="2470" xr:uid="{39597BA1-D953-4EA5-B926-826361EAFC0E}"/>
    <cellStyle name="Currency 5 4 4 5" xfId="668" xr:uid="{04AC6399-110D-440B-886C-1B7034C31C0A}"/>
    <cellStyle name="Currency 5 4 4 5 2" xfId="1700" xr:uid="{CF066C36-230B-453C-ADDF-A4B5F8FED4E9}"/>
    <cellStyle name="Currency 5 4 4 5 2 2" xfId="3752" xr:uid="{2D623399-27C2-40E1-AA06-B47A67A10D32}"/>
    <cellStyle name="Currency 5 4 4 5 3" xfId="2726" xr:uid="{D20E032A-F3D0-4883-8CC3-2A39191474DC}"/>
    <cellStyle name="Currency 5 4 4 6" xfId="1188" xr:uid="{54F49AD1-968A-4259-8DAF-BCE6DB7EBA83}"/>
    <cellStyle name="Currency 5 4 4 6 2" xfId="3240" xr:uid="{9B2F8F78-C75A-4DD1-9396-94C3D606DC2E}"/>
    <cellStyle name="Currency 5 4 4 7" xfId="2214" xr:uid="{A56F96D2-BF6E-418F-8174-675E0889C6B2}"/>
    <cellStyle name="Currency 5 4 5" xfId="188" xr:uid="{2DC4F024-6AA0-4737-B3A6-08ECAA79249A}"/>
    <cellStyle name="Currency 5 4 5 2" xfId="316" xr:uid="{56BDE684-99A3-469B-B557-E315582E6251}"/>
    <cellStyle name="Currency 5 4 5 2 2" xfId="572" xr:uid="{2BE13E23-F395-419B-8EBE-B08AC8DAA3D4}"/>
    <cellStyle name="Currency 5 4 5 2 2 2" xfId="1084" xr:uid="{B065A517-C2F3-494D-8D9E-2BF09EE1B5AB}"/>
    <cellStyle name="Currency 5 4 5 2 2 2 2" xfId="2116" xr:uid="{30042683-A562-4425-9F8D-0078FEF24C7A}"/>
    <cellStyle name="Currency 5 4 5 2 2 2 2 2" xfId="4168" xr:uid="{35C50D96-3C0E-4F39-BD62-F8D1411BC390}"/>
    <cellStyle name="Currency 5 4 5 2 2 2 3" xfId="3142" xr:uid="{CB3FCC78-0D61-42DE-BF3C-55C0B27F528C}"/>
    <cellStyle name="Currency 5 4 5 2 2 3" xfId="1604" xr:uid="{D7471DDA-61AB-4029-A49B-F4A92CB35FE1}"/>
    <cellStyle name="Currency 5 4 5 2 2 3 2" xfId="3656" xr:uid="{EAB64293-4986-4A65-8DB6-AC6EFD250696}"/>
    <cellStyle name="Currency 5 4 5 2 2 4" xfId="2630" xr:uid="{4E4F9CAB-03CF-4EA0-883D-1BE053EEB476}"/>
    <cellStyle name="Currency 5 4 5 2 3" xfId="828" xr:uid="{75C2A781-1D17-4010-BB56-84464FEC4E13}"/>
    <cellStyle name="Currency 5 4 5 2 3 2" xfId="1860" xr:uid="{B65B3722-B22A-4BED-9AF2-07C0C762E49D}"/>
    <cellStyle name="Currency 5 4 5 2 3 2 2" xfId="3912" xr:uid="{1B8448FC-5AF5-43EC-BBC4-EB58148257B5}"/>
    <cellStyle name="Currency 5 4 5 2 3 3" xfId="2886" xr:uid="{6311C61B-A922-4E2F-B5A7-76A59CA21E81}"/>
    <cellStyle name="Currency 5 4 5 2 4" xfId="1348" xr:uid="{17DED647-C920-4CEA-835E-973664190ED1}"/>
    <cellStyle name="Currency 5 4 5 2 4 2" xfId="3400" xr:uid="{B3A75888-40C3-4BB6-B0D3-5C4DC59373F3}"/>
    <cellStyle name="Currency 5 4 5 2 5" xfId="2374" xr:uid="{7C1365EE-B421-4F6D-8526-A0D83F9229FA}"/>
    <cellStyle name="Currency 5 4 5 3" xfId="444" xr:uid="{E4E611BD-A72E-4041-912D-94AAD3C9643D}"/>
    <cellStyle name="Currency 5 4 5 3 2" xfId="956" xr:uid="{5FE41B03-DF65-4E96-B39C-B3D37222890D}"/>
    <cellStyle name="Currency 5 4 5 3 2 2" xfId="1988" xr:uid="{3B1DEB49-7D5E-427C-BD69-46613F84B5EC}"/>
    <cellStyle name="Currency 5 4 5 3 2 2 2" xfId="4040" xr:uid="{C4D6A9F8-F32B-4ED2-A970-953000589390}"/>
    <cellStyle name="Currency 5 4 5 3 2 3" xfId="3014" xr:uid="{01D9005D-4C37-4D3C-8F47-1CE9826F00DA}"/>
    <cellStyle name="Currency 5 4 5 3 3" xfId="1476" xr:uid="{06B120B9-4CFD-43EC-B011-396886ABB788}"/>
    <cellStyle name="Currency 5 4 5 3 3 2" xfId="3528" xr:uid="{E3D5DA58-F0AF-486F-BE7C-6C4C106DB858}"/>
    <cellStyle name="Currency 5 4 5 3 4" xfId="2502" xr:uid="{32966760-6518-4E4E-8B17-A6F8A7C8112D}"/>
    <cellStyle name="Currency 5 4 5 4" xfId="700" xr:uid="{C5E60E62-F79E-4EAC-94EC-93C3A4232D24}"/>
    <cellStyle name="Currency 5 4 5 4 2" xfId="1732" xr:uid="{D9EB0C37-273E-4F19-A17C-AA44EB6195DB}"/>
    <cellStyle name="Currency 5 4 5 4 2 2" xfId="3784" xr:uid="{5F9F4B1C-AF56-47BE-A8DF-50A535C29EFE}"/>
    <cellStyle name="Currency 5 4 5 4 3" xfId="2758" xr:uid="{8E09E8BD-07B5-4D70-8A90-F534F51DF7FA}"/>
    <cellStyle name="Currency 5 4 5 5" xfId="1220" xr:uid="{66A78FEE-6186-4FF7-82B8-02E85AEF4863}"/>
    <cellStyle name="Currency 5 4 5 5 2" xfId="3272" xr:uid="{4D276C9F-99BB-47BA-BECB-8C6514A84FCB}"/>
    <cellStyle name="Currency 5 4 5 6" xfId="2246" xr:uid="{73F6EED2-B3FA-46EB-A8C5-C5BE956280E4}"/>
    <cellStyle name="Currency 5 4 6" xfId="252" xr:uid="{6641C8C6-9679-44D0-8A76-A16EFA0EEEC9}"/>
    <cellStyle name="Currency 5 4 6 2" xfId="508" xr:uid="{8438593F-1F20-4B37-B704-109506DDA3E1}"/>
    <cellStyle name="Currency 5 4 6 2 2" xfId="1020" xr:uid="{F37D9A78-7B45-46C9-B851-8C0FE1159D95}"/>
    <cellStyle name="Currency 5 4 6 2 2 2" xfId="2052" xr:uid="{E4BE17DF-C189-464E-8EE2-B5273CD47CB2}"/>
    <cellStyle name="Currency 5 4 6 2 2 2 2" xfId="4104" xr:uid="{35B4CDFD-68D8-49AC-837A-49D88871896B}"/>
    <cellStyle name="Currency 5 4 6 2 2 3" xfId="3078" xr:uid="{BB323FE0-B210-47AE-9256-6B8F0683C114}"/>
    <cellStyle name="Currency 5 4 6 2 3" xfId="1540" xr:uid="{507521CA-817A-45F6-BD20-C263532C1DE0}"/>
    <cellStyle name="Currency 5 4 6 2 3 2" xfId="3592" xr:uid="{8FB51DDE-7855-4139-A724-ADA0CA4CC8CC}"/>
    <cellStyle name="Currency 5 4 6 2 4" xfId="2566" xr:uid="{869AC1DB-47C3-4C17-90AE-6F86451A7547}"/>
    <cellStyle name="Currency 5 4 6 3" xfId="764" xr:uid="{7D378DCB-33FD-47D9-BDA2-4109EDF7CA07}"/>
    <cellStyle name="Currency 5 4 6 3 2" xfId="1796" xr:uid="{AC26143C-C2B6-477A-9E5E-B5FD35F66C19}"/>
    <cellStyle name="Currency 5 4 6 3 2 2" xfId="3848" xr:uid="{26E46FAB-4A08-4542-BC28-E4B831CBC1E2}"/>
    <cellStyle name="Currency 5 4 6 3 3" xfId="2822" xr:uid="{5A9819A6-AB90-4120-AAEA-514DB0FF68E6}"/>
    <cellStyle name="Currency 5 4 6 4" xfId="1284" xr:uid="{1B095D9C-D23E-40C0-9918-E408E940161B}"/>
    <cellStyle name="Currency 5 4 6 4 2" xfId="3336" xr:uid="{5E6E6546-C30C-447E-9472-9497A8F4CFDA}"/>
    <cellStyle name="Currency 5 4 6 5" xfId="2310" xr:uid="{3060AF0B-D594-4113-BAED-87D0B7BAD6D3}"/>
    <cellStyle name="Currency 5 4 7" xfId="380" xr:uid="{D65A13F7-AFC9-4527-8D8A-01E2E3A19804}"/>
    <cellStyle name="Currency 5 4 7 2" xfId="892" xr:uid="{27C1161B-E369-4C06-89BB-1C1DEAB97E9B}"/>
    <cellStyle name="Currency 5 4 7 2 2" xfId="1924" xr:uid="{79BD4437-6212-4C9B-B901-319F5580AE25}"/>
    <cellStyle name="Currency 5 4 7 2 2 2" xfId="3976" xr:uid="{D052D435-8E26-45F6-AF09-9655FCD5DB43}"/>
    <cellStyle name="Currency 5 4 7 2 3" xfId="2950" xr:uid="{936054BE-A660-471E-9667-430CE52AC1DA}"/>
    <cellStyle name="Currency 5 4 7 3" xfId="1412" xr:uid="{0F43C83C-6368-4889-A1FB-A4FD7B4F5A10}"/>
    <cellStyle name="Currency 5 4 7 3 2" xfId="3464" xr:uid="{9E8C0FD9-979F-4574-9656-33FE3B4C08A6}"/>
    <cellStyle name="Currency 5 4 7 4" xfId="2438" xr:uid="{D1DB5583-0ECA-4F72-BA5F-AD04CCAE1D0D}"/>
    <cellStyle name="Currency 5 4 8" xfId="636" xr:uid="{23DCA61F-1A58-45BF-BA10-033CA2694F99}"/>
    <cellStyle name="Currency 5 4 8 2" xfId="1668" xr:uid="{0DF4EE67-103F-45AB-825A-C645EDBDD534}"/>
    <cellStyle name="Currency 5 4 8 2 2" xfId="3720" xr:uid="{78281685-57A9-4489-A605-58B03552A6FF}"/>
    <cellStyle name="Currency 5 4 8 3" xfId="2694" xr:uid="{6E1ECA01-FB4E-409B-B8F4-00948423D4DA}"/>
    <cellStyle name="Currency 5 4 9" xfId="1156" xr:uid="{DDFB39F6-2E01-4FF4-B714-E3195D3A3DFB}"/>
    <cellStyle name="Currency 5 4 9 2" xfId="3208" xr:uid="{B118259E-76C8-44BB-89EF-159CC431EE67}"/>
    <cellStyle name="Currency 5 5" xfId="96" xr:uid="{EC7BEE46-0ECE-4E69-8694-18A5824D8CDD}"/>
    <cellStyle name="Currency 5 5 2" xfId="140" xr:uid="{B150F86D-872B-47B8-809D-CBBFB66666F0}"/>
    <cellStyle name="Currency 5 5 2 2" xfId="176" xr:uid="{646D4609-37C9-4AC7-9CA4-69BA2FFC168E}"/>
    <cellStyle name="Currency 5 5 2 2 2" xfId="240" xr:uid="{A0152987-3F08-4C75-9C6A-F607804A5F69}"/>
    <cellStyle name="Currency 5 5 2 2 2 2" xfId="368" xr:uid="{934929C6-9FC5-4C2F-84B5-41E1A4C7EA86}"/>
    <cellStyle name="Currency 5 5 2 2 2 2 2" xfId="624" xr:uid="{01643D46-7AA6-46EE-B62D-E3EAEF209DF5}"/>
    <cellStyle name="Currency 5 5 2 2 2 2 2 2" xfId="1136" xr:uid="{6A0D2969-744B-4880-B455-2EB0F3AF6E5B}"/>
    <cellStyle name="Currency 5 5 2 2 2 2 2 2 2" xfId="2168" xr:uid="{6B3BC758-615F-4264-AB12-A088E77F37D6}"/>
    <cellStyle name="Currency 5 5 2 2 2 2 2 2 2 2" xfId="4220" xr:uid="{08FC5413-ED3B-459B-B940-5F693956D801}"/>
    <cellStyle name="Currency 5 5 2 2 2 2 2 2 3" xfId="3194" xr:uid="{A79046F6-53F1-477C-ADD6-EE84D9A9F5D2}"/>
    <cellStyle name="Currency 5 5 2 2 2 2 2 3" xfId="1656" xr:uid="{CA7EEAF8-79E4-40D1-951D-4411F72A289B}"/>
    <cellStyle name="Currency 5 5 2 2 2 2 2 3 2" xfId="3708" xr:uid="{EBF29194-0113-4433-9A77-9D814A452408}"/>
    <cellStyle name="Currency 5 5 2 2 2 2 2 4" xfId="2682" xr:uid="{365CC53B-5BCD-4A2E-A052-30FD24D29705}"/>
    <cellStyle name="Currency 5 5 2 2 2 2 3" xfId="880" xr:uid="{3F52D373-7027-4C95-B53F-0445CFB8DBA3}"/>
    <cellStyle name="Currency 5 5 2 2 2 2 3 2" xfId="1912" xr:uid="{7A71DFC7-01DD-4B0F-B888-5CCE5FD64C74}"/>
    <cellStyle name="Currency 5 5 2 2 2 2 3 2 2" xfId="3964" xr:uid="{03158DEB-5E0A-4B98-BEC4-02A1F5079235}"/>
    <cellStyle name="Currency 5 5 2 2 2 2 3 3" xfId="2938" xr:uid="{09D12848-9E55-4983-9D29-94E080273001}"/>
    <cellStyle name="Currency 5 5 2 2 2 2 4" xfId="1400" xr:uid="{647B441F-5EFD-44F2-815C-72488FF2C52F}"/>
    <cellStyle name="Currency 5 5 2 2 2 2 4 2" xfId="3452" xr:uid="{FFAF4B2E-E7BE-4A58-9D36-5EE11AA290CB}"/>
    <cellStyle name="Currency 5 5 2 2 2 2 5" xfId="2426" xr:uid="{0726BAEF-D927-4532-B4AA-F3B03B76476F}"/>
    <cellStyle name="Currency 5 5 2 2 2 3" xfId="496" xr:uid="{86E3FDFF-5AA1-4714-BCD1-1A4B59002041}"/>
    <cellStyle name="Currency 5 5 2 2 2 3 2" xfId="1008" xr:uid="{D73A78A4-785E-466B-93BF-2701A2A4FABF}"/>
    <cellStyle name="Currency 5 5 2 2 2 3 2 2" xfId="2040" xr:uid="{A16B93FE-597E-490E-8F86-E5800F00F870}"/>
    <cellStyle name="Currency 5 5 2 2 2 3 2 2 2" xfId="4092" xr:uid="{1A5C7D2D-CA4C-4409-9594-DCAF03DC1F6A}"/>
    <cellStyle name="Currency 5 5 2 2 2 3 2 3" xfId="3066" xr:uid="{D567254B-9B9E-4B1B-A076-66CFEC98771D}"/>
    <cellStyle name="Currency 5 5 2 2 2 3 3" xfId="1528" xr:uid="{7D20CC84-1B94-4E34-A4F5-4C5E43D38D28}"/>
    <cellStyle name="Currency 5 5 2 2 2 3 3 2" xfId="3580" xr:uid="{57143350-C088-47B7-B175-9B4FCBBF0054}"/>
    <cellStyle name="Currency 5 5 2 2 2 3 4" xfId="2554" xr:uid="{D92CAC9A-3F89-4804-91B6-E385DE1E6951}"/>
    <cellStyle name="Currency 5 5 2 2 2 4" xfId="752" xr:uid="{151F5695-0DA9-4BEA-9221-43D2DC74E555}"/>
    <cellStyle name="Currency 5 5 2 2 2 4 2" xfId="1784" xr:uid="{99140281-6104-4A71-9CC7-22F726CC6BBD}"/>
    <cellStyle name="Currency 5 5 2 2 2 4 2 2" xfId="3836" xr:uid="{5F3CECC5-945C-45F1-AEA4-2038654C7F0A}"/>
    <cellStyle name="Currency 5 5 2 2 2 4 3" xfId="2810" xr:uid="{D85E5B60-680D-46F4-AC89-A7247D5375F9}"/>
    <cellStyle name="Currency 5 5 2 2 2 5" xfId="1272" xr:uid="{153A39E1-5DEA-44C2-A363-27ED92902207}"/>
    <cellStyle name="Currency 5 5 2 2 2 5 2" xfId="3324" xr:uid="{9C798774-AFC1-4EB0-A94A-135A24A0BB91}"/>
    <cellStyle name="Currency 5 5 2 2 2 6" xfId="2298" xr:uid="{81AD5DD8-2398-43AE-B49D-68741F08C6C7}"/>
    <cellStyle name="Currency 5 5 2 2 3" xfId="304" xr:uid="{90A2CEF7-C5F6-4E20-9415-61A035D4F4DE}"/>
    <cellStyle name="Currency 5 5 2 2 3 2" xfId="560" xr:uid="{D68F2302-DEC8-4C39-9939-F829AE170577}"/>
    <cellStyle name="Currency 5 5 2 2 3 2 2" xfId="1072" xr:uid="{068D3267-7DFE-4CA9-B88D-73AEFFB4CAF1}"/>
    <cellStyle name="Currency 5 5 2 2 3 2 2 2" xfId="2104" xr:uid="{55F2905E-0562-4170-B0C2-3C84A2855756}"/>
    <cellStyle name="Currency 5 5 2 2 3 2 2 2 2" xfId="4156" xr:uid="{EFB03A63-838C-4FC9-B5E0-708875BBD684}"/>
    <cellStyle name="Currency 5 5 2 2 3 2 2 3" xfId="3130" xr:uid="{0E4C015B-4115-4230-A146-6202EFBF5023}"/>
    <cellStyle name="Currency 5 5 2 2 3 2 3" xfId="1592" xr:uid="{5E65C481-16CA-40C6-B99E-647DACBC088A}"/>
    <cellStyle name="Currency 5 5 2 2 3 2 3 2" xfId="3644" xr:uid="{7F60FB29-E04F-43DD-8F01-F97A2BBEED1D}"/>
    <cellStyle name="Currency 5 5 2 2 3 2 4" xfId="2618" xr:uid="{89844246-FF64-43A8-BB5A-17CF491616F3}"/>
    <cellStyle name="Currency 5 5 2 2 3 3" xfId="816" xr:uid="{9571ADF0-EA78-47A6-89B9-29672FD34FC6}"/>
    <cellStyle name="Currency 5 5 2 2 3 3 2" xfId="1848" xr:uid="{509F0051-839F-4A43-8BA8-4995C7670B45}"/>
    <cellStyle name="Currency 5 5 2 2 3 3 2 2" xfId="3900" xr:uid="{B265CF13-736B-420B-A0D1-F27383A68B14}"/>
    <cellStyle name="Currency 5 5 2 2 3 3 3" xfId="2874" xr:uid="{DAB42367-B1E5-4A5E-8C90-E8692E5D77A5}"/>
    <cellStyle name="Currency 5 5 2 2 3 4" xfId="1336" xr:uid="{85F16F28-94D6-4BC5-B29A-8E0DD0650617}"/>
    <cellStyle name="Currency 5 5 2 2 3 4 2" xfId="3388" xr:uid="{8B5E525F-B5AC-4671-93AB-3C2F9C4890CA}"/>
    <cellStyle name="Currency 5 5 2 2 3 5" xfId="2362" xr:uid="{66D9AA35-D5DA-46C1-9B11-61093CAD0F3A}"/>
    <cellStyle name="Currency 5 5 2 2 4" xfId="432" xr:uid="{E3DD428F-E0B2-41B1-9655-69A1D70849DC}"/>
    <cellStyle name="Currency 5 5 2 2 4 2" xfId="944" xr:uid="{69E98661-683C-4D0E-921F-017F786EEC2F}"/>
    <cellStyle name="Currency 5 5 2 2 4 2 2" xfId="1976" xr:uid="{B6CA25E3-FDFA-4405-A9F2-871F6A1BD31C}"/>
    <cellStyle name="Currency 5 5 2 2 4 2 2 2" xfId="4028" xr:uid="{D3A44D19-212A-40CE-A3E5-E59B08D114BC}"/>
    <cellStyle name="Currency 5 5 2 2 4 2 3" xfId="3002" xr:uid="{0E7D93D9-7318-493A-9008-C5D181273EB2}"/>
    <cellStyle name="Currency 5 5 2 2 4 3" xfId="1464" xr:uid="{19A58066-21AD-485D-8D08-9A157E4F19D2}"/>
    <cellStyle name="Currency 5 5 2 2 4 3 2" xfId="3516" xr:uid="{F037DB68-F93C-4790-A1DF-6F6A04F2EC48}"/>
    <cellStyle name="Currency 5 5 2 2 4 4" xfId="2490" xr:uid="{500F4F8A-B059-4176-BFF4-CAEB1C56414F}"/>
    <cellStyle name="Currency 5 5 2 2 5" xfId="688" xr:uid="{CA63742B-0943-4AB9-86ED-66E018D8B556}"/>
    <cellStyle name="Currency 5 5 2 2 5 2" xfId="1720" xr:uid="{D15C1E71-3D8A-4D93-8C04-23CFD731881B}"/>
    <cellStyle name="Currency 5 5 2 2 5 2 2" xfId="3772" xr:uid="{41ED877A-A956-4471-A58D-A84A4A76ABCF}"/>
    <cellStyle name="Currency 5 5 2 2 5 3" xfId="2746" xr:uid="{D8E3B8A7-7AEB-4199-85A4-AF9F6DCE65EE}"/>
    <cellStyle name="Currency 5 5 2 2 6" xfId="1208" xr:uid="{2CEB0ADC-9CB5-4B7A-8D70-CA7B601C67F8}"/>
    <cellStyle name="Currency 5 5 2 2 6 2" xfId="3260" xr:uid="{F9C90033-0ACF-4628-A93E-E369EAA118D9}"/>
    <cellStyle name="Currency 5 5 2 2 7" xfId="2234" xr:uid="{57780E85-3897-402D-A69F-A0840F43993D}"/>
    <cellStyle name="Currency 5 5 2 3" xfId="208" xr:uid="{B5BEDD6E-7563-406D-8AAC-B076CF95D37D}"/>
    <cellStyle name="Currency 5 5 2 3 2" xfId="336" xr:uid="{07B44D77-120C-4BF1-A15D-B05089993830}"/>
    <cellStyle name="Currency 5 5 2 3 2 2" xfId="592" xr:uid="{E9651202-0B1D-4404-A765-B489579D1BDE}"/>
    <cellStyle name="Currency 5 5 2 3 2 2 2" xfId="1104" xr:uid="{6F825537-42BF-4981-AF86-6DBD1FC2BC9F}"/>
    <cellStyle name="Currency 5 5 2 3 2 2 2 2" xfId="2136" xr:uid="{1DA66B61-B78C-442F-B562-22FBC8EE2D3D}"/>
    <cellStyle name="Currency 5 5 2 3 2 2 2 2 2" xfId="4188" xr:uid="{67B7272B-DD09-4BCC-8AB3-51C3FA717D1B}"/>
    <cellStyle name="Currency 5 5 2 3 2 2 2 3" xfId="3162" xr:uid="{9AE7BA45-3355-4B97-8F3E-0B7B77930E02}"/>
    <cellStyle name="Currency 5 5 2 3 2 2 3" xfId="1624" xr:uid="{41CF784D-23C2-4C54-B787-F1516BABECF0}"/>
    <cellStyle name="Currency 5 5 2 3 2 2 3 2" xfId="3676" xr:uid="{FC320334-5FE2-46BD-A90C-CE1C168F4130}"/>
    <cellStyle name="Currency 5 5 2 3 2 2 4" xfId="2650" xr:uid="{9A3A4881-B775-4C56-9CE7-E97230A59947}"/>
    <cellStyle name="Currency 5 5 2 3 2 3" xfId="848" xr:uid="{8407666A-E9EC-49A0-B725-0FF823CD188F}"/>
    <cellStyle name="Currency 5 5 2 3 2 3 2" xfId="1880" xr:uid="{9FC437D7-A322-4905-8358-EDABD32033A5}"/>
    <cellStyle name="Currency 5 5 2 3 2 3 2 2" xfId="3932" xr:uid="{F33D9D7B-525E-449A-BE2C-60E459401B99}"/>
    <cellStyle name="Currency 5 5 2 3 2 3 3" xfId="2906" xr:uid="{6BFA01DB-8219-4125-851A-E0904E3599D7}"/>
    <cellStyle name="Currency 5 5 2 3 2 4" xfId="1368" xr:uid="{E5F8760A-85F5-4662-92C4-61BBF3840B09}"/>
    <cellStyle name="Currency 5 5 2 3 2 4 2" xfId="3420" xr:uid="{E6F4DD9B-189B-4500-BE59-CBC2C1F0070C}"/>
    <cellStyle name="Currency 5 5 2 3 2 5" xfId="2394" xr:uid="{142AFB46-FDD5-40AE-BD04-4A09EF948654}"/>
    <cellStyle name="Currency 5 5 2 3 3" xfId="464" xr:uid="{B39EE699-6541-4BD6-BF1B-3FA53292F783}"/>
    <cellStyle name="Currency 5 5 2 3 3 2" xfId="976" xr:uid="{A1147C48-9393-44AA-A512-DE85FDD35AB1}"/>
    <cellStyle name="Currency 5 5 2 3 3 2 2" xfId="2008" xr:uid="{DAF36FF2-3DF5-4574-B656-160D811C9F78}"/>
    <cellStyle name="Currency 5 5 2 3 3 2 2 2" xfId="4060" xr:uid="{D4CDE26B-114A-4080-87C4-6569BF83AA02}"/>
    <cellStyle name="Currency 5 5 2 3 3 2 3" xfId="3034" xr:uid="{F14C2550-F22B-4F66-92EB-A38E36F393CB}"/>
    <cellStyle name="Currency 5 5 2 3 3 3" xfId="1496" xr:uid="{D80FD4F8-E047-4A00-A248-642319FE8405}"/>
    <cellStyle name="Currency 5 5 2 3 3 3 2" xfId="3548" xr:uid="{8DDD651B-E548-4B9F-A6F3-6AFB9551DBA7}"/>
    <cellStyle name="Currency 5 5 2 3 3 4" xfId="2522" xr:uid="{9F22597A-499D-4FD0-8E62-18C4C705C154}"/>
    <cellStyle name="Currency 5 5 2 3 4" xfId="720" xr:uid="{6FA93EDA-FFC9-496E-994A-57298E20F4E4}"/>
    <cellStyle name="Currency 5 5 2 3 4 2" xfId="1752" xr:uid="{02568C47-C818-485F-B8A5-49375F06D146}"/>
    <cellStyle name="Currency 5 5 2 3 4 2 2" xfId="3804" xr:uid="{6AAC8C4D-C68E-417F-A1D4-BE3B9EEF6819}"/>
    <cellStyle name="Currency 5 5 2 3 4 3" xfId="2778" xr:uid="{B5268713-5550-4D18-8ED6-25E33F0249AE}"/>
    <cellStyle name="Currency 5 5 2 3 5" xfId="1240" xr:uid="{49448C54-8CE5-4887-A1C1-B6B2FCFAD7F9}"/>
    <cellStyle name="Currency 5 5 2 3 5 2" xfId="3292" xr:uid="{3780008D-165E-49D1-A2CE-7DCEC61A31CC}"/>
    <cellStyle name="Currency 5 5 2 3 6" xfId="2266" xr:uid="{E47E6BBA-69E3-4203-A99C-ED4C7127F3AB}"/>
    <cellStyle name="Currency 5 5 2 4" xfId="272" xr:uid="{82669EB9-1284-4570-B993-2AC0FD0A7E63}"/>
    <cellStyle name="Currency 5 5 2 4 2" xfId="528" xr:uid="{6AFE9011-282A-453B-90DD-C663E524FF91}"/>
    <cellStyle name="Currency 5 5 2 4 2 2" xfId="1040" xr:uid="{9065902F-B569-4187-BFDA-DCC6BB087C74}"/>
    <cellStyle name="Currency 5 5 2 4 2 2 2" xfId="2072" xr:uid="{EE06A4FE-66B4-4B25-99FC-E281EFA91650}"/>
    <cellStyle name="Currency 5 5 2 4 2 2 2 2" xfId="4124" xr:uid="{1ED15EBC-D6C0-4A1A-9FBE-39F11A54DF28}"/>
    <cellStyle name="Currency 5 5 2 4 2 2 3" xfId="3098" xr:uid="{17051152-A7AB-49C8-B536-6935A06102DC}"/>
    <cellStyle name="Currency 5 5 2 4 2 3" xfId="1560" xr:uid="{C81D5A57-6A28-4604-92ED-C4DA2F390575}"/>
    <cellStyle name="Currency 5 5 2 4 2 3 2" xfId="3612" xr:uid="{489E0EF1-37B4-469A-9E75-928E8A78C8AB}"/>
    <cellStyle name="Currency 5 5 2 4 2 4" xfId="2586" xr:uid="{27E1B96B-A5C1-4680-93F0-7FE5FCB12E70}"/>
    <cellStyle name="Currency 5 5 2 4 3" xfId="784" xr:uid="{E1607DA8-A405-4035-A866-9B7CA79FA38D}"/>
    <cellStyle name="Currency 5 5 2 4 3 2" xfId="1816" xr:uid="{0A14CB1D-8E46-46DD-BFFB-D45EA93F7226}"/>
    <cellStyle name="Currency 5 5 2 4 3 2 2" xfId="3868" xr:uid="{8B875FFF-6FFE-4FF9-A174-5BC216430B3C}"/>
    <cellStyle name="Currency 5 5 2 4 3 3" xfId="2842" xr:uid="{9782AE0E-679F-4B72-9FAC-80191E4DFBB0}"/>
    <cellStyle name="Currency 5 5 2 4 4" xfId="1304" xr:uid="{A7FF7F41-63A4-4236-8FBD-C463831ED637}"/>
    <cellStyle name="Currency 5 5 2 4 4 2" xfId="3356" xr:uid="{3E150A2E-203F-41BF-B617-942214980978}"/>
    <cellStyle name="Currency 5 5 2 4 5" xfId="2330" xr:uid="{F8E5EB36-54C1-4695-94FE-790249B37EE5}"/>
    <cellStyle name="Currency 5 5 2 5" xfId="400" xr:uid="{470F2B7B-1604-47EA-841F-07F6DC5A1E08}"/>
    <cellStyle name="Currency 5 5 2 5 2" xfId="912" xr:uid="{0D53992D-0871-4E50-BE32-FF9EF94C8B12}"/>
    <cellStyle name="Currency 5 5 2 5 2 2" xfId="1944" xr:uid="{C361903A-BBA3-41A7-8142-5787D4809F4F}"/>
    <cellStyle name="Currency 5 5 2 5 2 2 2" xfId="3996" xr:uid="{2A9F56D5-A053-4E87-B254-94967E933E8E}"/>
    <cellStyle name="Currency 5 5 2 5 2 3" xfId="2970" xr:uid="{2D1B1EC1-2972-4CE5-A383-DDC3535662C5}"/>
    <cellStyle name="Currency 5 5 2 5 3" xfId="1432" xr:uid="{EE8ED26B-72E4-497B-A81E-698DA332CCDD}"/>
    <cellStyle name="Currency 5 5 2 5 3 2" xfId="3484" xr:uid="{ECAB3EAB-23F6-49D0-BB1D-B2758CE382CD}"/>
    <cellStyle name="Currency 5 5 2 5 4" xfId="2458" xr:uid="{55A1E032-19DB-4D2A-AA23-974E76006B5E}"/>
    <cellStyle name="Currency 5 5 2 6" xfId="656" xr:uid="{542AA124-49FF-4ABA-AAD0-64FD15A66660}"/>
    <cellStyle name="Currency 5 5 2 6 2" xfId="1688" xr:uid="{FCF01CA6-E816-4874-B832-E1F0945F7827}"/>
    <cellStyle name="Currency 5 5 2 6 2 2" xfId="3740" xr:uid="{07787A19-F87B-49DE-ABA7-C2DFF9283AB6}"/>
    <cellStyle name="Currency 5 5 2 6 3" xfId="2714" xr:uid="{4FB6A2EB-0DA0-4D37-BC25-4A90DEED394E}"/>
    <cellStyle name="Currency 5 5 2 7" xfId="1176" xr:uid="{20833B38-2D8E-4234-80FB-4BF2F96C9419}"/>
    <cellStyle name="Currency 5 5 2 7 2" xfId="3228" xr:uid="{DF7EE1DE-151F-4532-B7D4-56662355B257}"/>
    <cellStyle name="Currency 5 5 2 8" xfId="2202" xr:uid="{7A25CC6B-1C10-492A-894C-65B370BF0CD3}"/>
    <cellStyle name="Currency 5 5 3" xfId="160" xr:uid="{974D7676-63EB-4E74-A073-D3238B5C70A0}"/>
    <cellStyle name="Currency 5 5 3 2" xfId="224" xr:uid="{A4BE0101-90F3-4EDE-8BFB-EA76B4C5D666}"/>
    <cellStyle name="Currency 5 5 3 2 2" xfId="352" xr:uid="{1D1D0105-66C8-4DF4-A7D1-C0E4D0C6F7A6}"/>
    <cellStyle name="Currency 5 5 3 2 2 2" xfId="608" xr:uid="{C4CA5589-51D1-4A13-9794-B12D5BF0227F}"/>
    <cellStyle name="Currency 5 5 3 2 2 2 2" xfId="1120" xr:uid="{9A05DA53-9CC7-4810-B26C-95DD992E7A0B}"/>
    <cellStyle name="Currency 5 5 3 2 2 2 2 2" xfId="2152" xr:uid="{8E3C095D-1974-4F82-BE8E-987E25E69BB1}"/>
    <cellStyle name="Currency 5 5 3 2 2 2 2 2 2" xfId="4204" xr:uid="{1998D104-56B2-405F-BC10-55B78B472589}"/>
    <cellStyle name="Currency 5 5 3 2 2 2 2 3" xfId="3178" xr:uid="{35BB6552-5617-4944-89F7-347438D58571}"/>
    <cellStyle name="Currency 5 5 3 2 2 2 3" xfId="1640" xr:uid="{95BB4A72-29EA-460B-A9CC-DC7A855399EE}"/>
    <cellStyle name="Currency 5 5 3 2 2 2 3 2" xfId="3692" xr:uid="{983A8D0C-34CC-4991-8918-DC18F2017F40}"/>
    <cellStyle name="Currency 5 5 3 2 2 2 4" xfId="2666" xr:uid="{A529A0BE-69AD-47F1-A6A2-9A6C0EA45DE0}"/>
    <cellStyle name="Currency 5 5 3 2 2 3" xfId="864" xr:uid="{0FA6C784-36C5-4225-905D-9AA27B58A507}"/>
    <cellStyle name="Currency 5 5 3 2 2 3 2" xfId="1896" xr:uid="{A94BA6C7-ED89-4C16-80AE-9718C122FA45}"/>
    <cellStyle name="Currency 5 5 3 2 2 3 2 2" xfId="3948" xr:uid="{01E04EE1-C547-4D4B-B21C-E949C2ABE85D}"/>
    <cellStyle name="Currency 5 5 3 2 2 3 3" xfId="2922" xr:uid="{CF7DE4AD-2531-4FAD-9A6A-0B90E9944277}"/>
    <cellStyle name="Currency 5 5 3 2 2 4" xfId="1384" xr:uid="{341F9D10-9302-4E60-B974-4D6537329C98}"/>
    <cellStyle name="Currency 5 5 3 2 2 4 2" xfId="3436" xr:uid="{63561C9A-7E84-495E-8987-398048AB33D6}"/>
    <cellStyle name="Currency 5 5 3 2 2 5" xfId="2410" xr:uid="{95939553-B3CC-4922-BEBA-773A9FF3E463}"/>
    <cellStyle name="Currency 5 5 3 2 3" xfId="480" xr:uid="{325757A6-E728-41AB-B97C-752A591B7598}"/>
    <cellStyle name="Currency 5 5 3 2 3 2" xfId="992" xr:uid="{38B419E3-00FE-438F-B2F4-186E18E72942}"/>
    <cellStyle name="Currency 5 5 3 2 3 2 2" xfId="2024" xr:uid="{8CC7D7B8-977D-40DB-9661-C7ADACF0D027}"/>
    <cellStyle name="Currency 5 5 3 2 3 2 2 2" xfId="4076" xr:uid="{4207AFD1-6790-4314-8643-479E6F4DE04B}"/>
    <cellStyle name="Currency 5 5 3 2 3 2 3" xfId="3050" xr:uid="{A9898248-0988-490E-9653-F1C0A6A6AFEE}"/>
    <cellStyle name="Currency 5 5 3 2 3 3" xfId="1512" xr:uid="{F33E77C6-4EF3-49FA-BD64-B9207EA65EAC}"/>
    <cellStyle name="Currency 5 5 3 2 3 3 2" xfId="3564" xr:uid="{B65CF0DA-7FB2-4E79-A8B6-6AA24F7F9C4E}"/>
    <cellStyle name="Currency 5 5 3 2 3 4" xfId="2538" xr:uid="{3D2EB601-461C-4D53-A0BA-9E80E9FEAAE6}"/>
    <cellStyle name="Currency 5 5 3 2 4" xfId="736" xr:uid="{D9D5F799-180B-40DD-BC69-D779922F8E92}"/>
    <cellStyle name="Currency 5 5 3 2 4 2" xfId="1768" xr:uid="{6738EB97-4860-4D38-BBBA-2E53C9BDD334}"/>
    <cellStyle name="Currency 5 5 3 2 4 2 2" xfId="3820" xr:uid="{7EA47F47-59D4-44BB-AFCD-1B082CD5D04B}"/>
    <cellStyle name="Currency 5 5 3 2 4 3" xfId="2794" xr:uid="{280BE0D5-A23A-49FA-A3B9-7E6D29464261}"/>
    <cellStyle name="Currency 5 5 3 2 5" xfId="1256" xr:uid="{5EFD1E7E-4CED-4F4A-9372-3ECEB18E775B}"/>
    <cellStyle name="Currency 5 5 3 2 5 2" xfId="3308" xr:uid="{EF9D6769-ED4F-4AAD-A53D-DB9E25494A39}"/>
    <cellStyle name="Currency 5 5 3 2 6" xfId="2282" xr:uid="{D3343235-9B19-4E71-8111-470CD9D40C51}"/>
    <cellStyle name="Currency 5 5 3 3" xfId="288" xr:uid="{5DB31D6F-0F44-445F-9753-F7CB5C9E8E74}"/>
    <cellStyle name="Currency 5 5 3 3 2" xfId="544" xr:uid="{2490F4B0-C9BA-4D48-B2DC-0DC3E0994A8A}"/>
    <cellStyle name="Currency 5 5 3 3 2 2" xfId="1056" xr:uid="{C0511DDC-FFCE-4DEE-9077-6943BE163D98}"/>
    <cellStyle name="Currency 5 5 3 3 2 2 2" xfId="2088" xr:uid="{F3C9AE11-D028-40AF-A502-ACA2B06FC90E}"/>
    <cellStyle name="Currency 5 5 3 3 2 2 2 2" xfId="4140" xr:uid="{DA238A98-6775-4DDA-B6B9-554C0F8EA5C1}"/>
    <cellStyle name="Currency 5 5 3 3 2 2 3" xfId="3114" xr:uid="{2228A4B9-3935-411F-A1B4-CA2288A48EE7}"/>
    <cellStyle name="Currency 5 5 3 3 2 3" xfId="1576" xr:uid="{0391E773-DE5A-4AEC-881F-C94CC6691AAA}"/>
    <cellStyle name="Currency 5 5 3 3 2 3 2" xfId="3628" xr:uid="{A11F4488-CDA5-4700-9F72-509226F01647}"/>
    <cellStyle name="Currency 5 5 3 3 2 4" xfId="2602" xr:uid="{0C9A8374-5EA3-43D6-9DFD-CFAB15BD3674}"/>
    <cellStyle name="Currency 5 5 3 3 3" xfId="800" xr:uid="{380AE959-D206-4E7B-BFAB-56A0AF0E8C8F}"/>
    <cellStyle name="Currency 5 5 3 3 3 2" xfId="1832" xr:uid="{90978ED6-4431-4EDA-AD2F-A6C60C4E58FE}"/>
    <cellStyle name="Currency 5 5 3 3 3 2 2" xfId="3884" xr:uid="{828B6E60-723C-459B-9449-B0218040E325}"/>
    <cellStyle name="Currency 5 5 3 3 3 3" xfId="2858" xr:uid="{0A983A1C-4849-4534-B1A9-554B388C2915}"/>
    <cellStyle name="Currency 5 5 3 3 4" xfId="1320" xr:uid="{90A07B01-A365-4081-A94C-D584BEEF7DF2}"/>
    <cellStyle name="Currency 5 5 3 3 4 2" xfId="3372" xr:uid="{6464178A-52E6-49CB-AFBF-0F6739419125}"/>
    <cellStyle name="Currency 5 5 3 3 5" xfId="2346" xr:uid="{71358E4C-A303-4927-8209-CC5832EC0A40}"/>
    <cellStyle name="Currency 5 5 3 4" xfId="416" xr:uid="{E9AF3953-5A8F-4E66-88ED-FC3F96409C42}"/>
    <cellStyle name="Currency 5 5 3 4 2" xfId="928" xr:uid="{8AACE640-DF19-4B81-BF18-6FFC22477091}"/>
    <cellStyle name="Currency 5 5 3 4 2 2" xfId="1960" xr:uid="{F9142D05-7413-4CCA-BC1E-33047FF4A28F}"/>
    <cellStyle name="Currency 5 5 3 4 2 2 2" xfId="4012" xr:uid="{A82142CC-71E5-4D19-B4CC-CC3474D8C96A}"/>
    <cellStyle name="Currency 5 5 3 4 2 3" xfId="2986" xr:uid="{3BA2E70B-A955-4C57-A249-3E0E34D1F0D4}"/>
    <cellStyle name="Currency 5 5 3 4 3" xfId="1448" xr:uid="{AAD6CBBB-E002-40C3-BA5F-00F8CADCB5A3}"/>
    <cellStyle name="Currency 5 5 3 4 3 2" xfId="3500" xr:uid="{3E3CC26E-FD62-4079-B43F-8283E9880680}"/>
    <cellStyle name="Currency 5 5 3 4 4" xfId="2474" xr:uid="{5C1CB410-D7E5-4C8D-840F-78FBAFD6B76C}"/>
    <cellStyle name="Currency 5 5 3 5" xfId="672" xr:uid="{84BA5536-EB00-462E-927C-03F8AD975892}"/>
    <cellStyle name="Currency 5 5 3 5 2" xfId="1704" xr:uid="{568EE29E-FE2B-4763-8B60-D060EAB6B9BC}"/>
    <cellStyle name="Currency 5 5 3 5 2 2" xfId="3756" xr:uid="{FBF328EB-A58C-41D2-9520-82A04A5F5E04}"/>
    <cellStyle name="Currency 5 5 3 5 3" xfId="2730" xr:uid="{4D90F8C4-D214-4D5D-9347-23CFF4D8A88B}"/>
    <cellStyle name="Currency 5 5 3 6" xfId="1192" xr:uid="{038CCDFC-79CC-43E7-ABFB-B8584BC5D8A7}"/>
    <cellStyle name="Currency 5 5 3 6 2" xfId="3244" xr:uid="{F3ADB690-A3DE-4CB3-BA86-4D1B886DF1D9}"/>
    <cellStyle name="Currency 5 5 3 7" xfId="2218" xr:uid="{13782532-C798-4E28-A1B6-3470C7C6EC0C}"/>
    <cellStyle name="Currency 5 5 4" xfId="192" xr:uid="{76BFA95D-E0BC-44B8-9FE3-E2B34C3B54E4}"/>
    <cellStyle name="Currency 5 5 4 2" xfId="320" xr:uid="{3A90E353-EF91-4063-A498-F6F7B3B4B86B}"/>
    <cellStyle name="Currency 5 5 4 2 2" xfId="576" xr:uid="{90E6A38D-A726-4FDD-B917-13BAB0990AB0}"/>
    <cellStyle name="Currency 5 5 4 2 2 2" xfId="1088" xr:uid="{158A46CC-05E4-4ECF-A2D8-FF4895EF69F8}"/>
    <cellStyle name="Currency 5 5 4 2 2 2 2" xfId="2120" xr:uid="{3EB26509-2F1A-4260-83BB-FD763BA7F16C}"/>
    <cellStyle name="Currency 5 5 4 2 2 2 2 2" xfId="4172" xr:uid="{24A7B92C-4AEB-49A2-AA09-A021C4D7C302}"/>
    <cellStyle name="Currency 5 5 4 2 2 2 3" xfId="3146" xr:uid="{8F1BE13A-923A-42B8-A800-D9B0EBBF03FC}"/>
    <cellStyle name="Currency 5 5 4 2 2 3" xfId="1608" xr:uid="{CA68F86B-F278-4275-BD7B-C8D286495D44}"/>
    <cellStyle name="Currency 5 5 4 2 2 3 2" xfId="3660" xr:uid="{48576FC4-8A3F-4BEA-A207-64F9D1F17E4C}"/>
    <cellStyle name="Currency 5 5 4 2 2 4" xfId="2634" xr:uid="{E74A0576-230D-48D3-B520-8F5CC451F947}"/>
    <cellStyle name="Currency 5 5 4 2 3" xfId="832" xr:uid="{58DFDD62-E10A-416F-9E4B-D001EEF6360D}"/>
    <cellStyle name="Currency 5 5 4 2 3 2" xfId="1864" xr:uid="{D08D5754-7116-4287-BD57-88E3F59D0626}"/>
    <cellStyle name="Currency 5 5 4 2 3 2 2" xfId="3916" xr:uid="{22A4F76B-05FE-408E-9A0F-9D4654EF9137}"/>
    <cellStyle name="Currency 5 5 4 2 3 3" xfId="2890" xr:uid="{83A49DB2-85F7-43CE-9A8E-4C66F4811D64}"/>
    <cellStyle name="Currency 5 5 4 2 4" xfId="1352" xr:uid="{7AA5A330-FA13-412F-9787-EAF0DAECE136}"/>
    <cellStyle name="Currency 5 5 4 2 4 2" xfId="3404" xr:uid="{F9B448A6-BAEF-4E40-8985-6112F5B724B9}"/>
    <cellStyle name="Currency 5 5 4 2 5" xfId="2378" xr:uid="{8AA2CBD0-CA09-44BB-8244-5617243DC07D}"/>
    <cellStyle name="Currency 5 5 4 3" xfId="448" xr:uid="{955FFBCF-3C00-4ABF-8553-C7B59A04253D}"/>
    <cellStyle name="Currency 5 5 4 3 2" xfId="960" xr:uid="{3450C855-7434-47E3-A8A6-BF65761A67E6}"/>
    <cellStyle name="Currency 5 5 4 3 2 2" xfId="1992" xr:uid="{33161CD3-3774-48A2-97B5-E805AEDE0B9D}"/>
    <cellStyle name="Currency 5 5 4 3 2 2 2" xfId="4044" xr:uid="{3E2201DF-60B8-4675-99E0-83ADCCD3F888}"/>
    <cellStyle name="Currency 5 5 4 3 2 3" xfId="3018" xr:uid="{AAFF2D7D-BDB1-4EB2-901E-10912F0BC994}"/>
    <cellStyle name="Currency 5 5 4 3 3" xfId="1480" xr:uid="{A4809F3B-20EF-4A41-A4D5-5713D3D58238}"/>
    <cellStyle name="Currency 5 5 4 3 3 2" xfId="3532" xr:uid="{9964CFEB-0253-40AC-8425-1DA67EBC81C7}"/>
    <cellStyle name="Currency 5 5 4 3 4" xfId="2506" xr:uid="{C3932442-8901-43CE-917D-D54CB4C847BF}"/>
    <cellStyle name="Currency 5 5 4 4" xfId="704" xr:uid="{4D8174C1-31C8-41F5-ACCB-AD2910D424CD}"/>
    <cellStyle name="Currency 5 5 4 4 2" xfId="1736" xr:uid="{751053E5-E39C-4134-8432-AF3E2B378B9F}"/>
    <cellStyle name="Currency 5 5 4 4 2 2" xfId="3788" xr:uid="{299E3AF1-C68E-4F9B-A4F2-5A81100FAF17}"/>
    <cellStyle name="Currency 5 5 4 4 3" xfId="2762" xr:uid="{3B77B6B1-CEC8-4A5C-B396-C48B0E53CE96}"/>
    <cellStyle name="Currency 5 5 4 5" xfId="1224" xr:uid="{B83176B0-5CB9-4465-A437-B20BAEFD3B11}"/>
    <cellStyle name="Currency 5 5 4 5 2" xfId="3276" xr:uid="{AEDF36EE-8CD7-4B45-80AE-AE5CBBB54825}"/>
    <cellStyle name="Currency 5 5 4 6" xfId="2250" xr:uid="{9CF6FD73-747E-4C12-AC43-4C89D972E4BD}"/>
    <cellStyle name="Currency 5 5 5" xfId="256" xr:uid="{EFCEA238-D773-4D7F-89FB-3B9A47532557}"/>
    <cellStyle name="Currency 5 5 5 2" xfId="512" xr:uid="{94DEAAC9-25FB-40EE-9F24-549152522738}"/>
    <cellStyle name="Currency 5 5 5 2 2" xfId="1024" xr:uid="{D64D0980-735E-472D-9195-9584BFD3E32D}"/>
    <cellStyle name="Currency 5 5 5 2 2 2" xfId="2056" xr:uid="{C3F3E630-B945-470E-AA19-AC097897DCC2}"/>
    <cellStyle name="Currency 5 5 5 2 2 2 2" xfId="4108" xr:uid="{B017CD4C-BB60-47B4-B8FB-A9B502E80156}"/>
    <cellStyle name="Currency 5 5 5 2 2 3" xfId="3082" xr:uid="{DF94BA43-B762-44CC-9D55-47407B9EF57C}"/>
    <cellStyle name="Currency 5 5 5 2 3" xfId="1544" xr:uid="{CF5BB92C-DA76-4FCF-BAF0-6887A2EA6BD8}"/>
    <cellStyle name="Currency 5 5 5 2 3 2" xfId="3596" xr:uid="{415423CD-1DEB-4DF2-8F46-C4FF20BC947F}"/>
    <cellStyle name="Currency 5 5 5 2 4" xfId="2570" xr:uid="{F62A1348-9AD4-4C8A-8896-3AF6615EA42A}"/>
    <cellStyle name="Currency 5 5 5 3" xfId="768" xr:uid="{7CA346D3-4F89-44EE-B33A-DD35CE3F2750}"/>
    <cellStyle name="Currency 5 5 5 3 2" xfId="1800" xr:uid="{49213051-A0D7-4E43-9779-BD69AB306F52}"/>
    <cellStyle name="Currency 5 5 5 3 2 2" xfId="3852" xr:uid="{850B8164-E8BE-4CE5-B735-A23B19188F0C}"/>
    <cellStyle name="Currency 5 5 5 3 3" xfId="2826" xr:uid="{E433DF2E-05C9-42BF-B0EA-29651EC19E20}"/>
    <cellStyle name="Currency 5 5 5 4" xfId="1288" xr:uid="{AD66F7C1-1CA6-4A4E-AD8E-ADFF603FEBBF}"/>
    <cellStyle name="Currency 5 5 5 4 2" xfId="3340" xr:uid="{F3A68537-7EC5-4249-9349-7878124ECE4B}"/>
    <cellStyle name="Currency 5 5 5 5" xfId="2314" xr:uid="{CC8C8354-5B06-49B0-9359-E27B588788F8}"/>
    <cellStyle name="Currency 5 5 6" xfId="384" xr:uid="{30983356-C8D2-49DF-B12B-B31268CB74A2}"/>
    <cellStyle name="Currency 5 5 6 2" xfId="896" xr:uid="{1ED3B6F3-E9D4-4598-ABAE-EA68E47A2A34}"/>
    <cellStyle name="Currency 5 5 6 2 2" xfId="1928" xr:uid="{DD5FA5AF-7B4B-4C3B-919F-93E14A6C7343}"/>
    <cellStyle name="Currency 5 5 6 2 2 2" xfId="3980" xr:uid="{38881BD5-259F-4977-B3BD-F04447269E1B}"/>
    <cellStyle name="Currency 5 5 6 2 3" xfId="2954" xr:uid="{4A750AB6-D9E2-49E7-8783-17A3B2D32C8E}"/>
    <cellStyle name="Currency 5 5 6 3" xfId="1416" xr:uid="{43E09366-8898-4A9D-B423-C2E6E88C6C1B}"/>
    <cellStyle name="Currency 5 5 6 3 2" xfId="3468" xr:uid="{3A7185AB-7122-41E0-A903-C4B2A2BFC921}"/>
    <cellStyle name="Currency 5 5 6 4" xfId="2442" xr:uid="{FDAF71E5-9F55-41B8-8583-A0B34DAD8C41}"/>
    <cellStyle name="Currency 5 5 7" xfId="640" xr:uid="{0558F06B-9D6F-43F9-B956-B6094545BFAC}"/>
    <cellStyle name="Currency 5 5 7 2" xfId="1672" xr:uid="{D6BA3127-0EBE-4B9B-92E2-C46F95D38589}"/>
    <cellStyle name="Currency 5 5 7 2 2" xfId="3724" xr:uid="{46B3D15D-D225-4AB0-8B3E-0414F883CCFE}"/>
    <cellStyle name="Currency 5 5 7 3" xfId="2698" xr:uid="{E402519D-A7EB-41DB-9A9F-5D2A694BC648}"/>
    <cellStyle name="Currency 5 5 8" xfId="1160" xr:uid="{BD357A6B-DEC4-41F5-A0FE-66B50687C730}"/>
    <cellStyle name="Currency 5 5 8 2" xfId="3212" xr:uid="{3C43C96E-681B-42DB-A537-323AE64A91C1}"/>
    <cellStyle name="Currency 5 5 9" xfId="2186" xr:uid="{EA9A5233-BFEF-43D5-AAF1-C188013A89D0}"/>
    <cellStyle name="Currency 5 6" xfId="132" xr:uid="{7F3FCFD0-4EAE-440E-B8AA-7C2E0867114C}"/>
    <cellStyle name="Currency 5 6 2" xfId="168" xr:uid="{F5DA3D3A-B0C4-4F81-A500-7CC9ECF2E640}"/>
    <cellStyle name="Currency 5 6 2 2" xfId="232" xr:uid="{FA70DC46-2DF7-4716-A8E8-AFCF2B869D12}"/>
    <cellStyle name="Currency 5 6 2 2 2" xfId="360" xr:uid="{EFBF6C34-3851-4E9C-AB84-8642E1B1A1AA}"/>
    <cellStyle name="Currency 5 6 2 2 2 2" xfId="616" xr:uid="{228D6E1E-284B-4878-8596-C7BDBC7209B7}"/>
    <cellStyle name="Currency 5 6 2 2 2 2 2" xfId="1128" xr:uid="{535E3BDB-FAD5-4594-9B02-0E00C9D50D45}"/>
    <cellStyle name="Currency 5 6 2 2 2 2 2 2" xfId="2160" xr:uid="{9AD60F7A-2395-4004-98EC-CEFFF19E96B2}"/>
    <cellStyle name="Currency 5 6 2 2 2 2 2 2 2" xfId="4212" xr:uid="{47EEE233-578D-4552-9D2A-B95923B1387E}"/>
    <cellStyle name="Currency 5 6 2 2 2 2 2 3" xfId="3186" xr:uid="{1B6A503E-1F0D-49A5-BEE2-FB8488634B1C}"/>
    <cellStyle name="Currency 5 6 2 2 2 2 3" xfId="1648" xr:uid="{CDBF32E4-5D0F-4C84-A042-B756DFFE8614}"/>
    <cellStyle name="Currency 5 6 2 2 2 2 3 2" xfId="3700" xr:uid="{80CC3003-0F8C-4A04-B51D-EFE58D635654}"/>
    <cellStyle name="Currency 5 6 2 2 2 2 4" xfId="2674" xr:uid="{1D57B666-B2EE-4330-87A9-C390EB84DCA4}"/>
    <cellStyle name="Currency 5 6 2 2 2 3" xfId="872" xr:uid="{3E0B2FAF-A850-44F2-82C6-A2CC68089D0B}"/>
    <cellStyle name="Currency 5 6 2 2 2 3 2" xfId="1904" xr:uid="{E3C3C8AD-7297-471F-A5BE-A57A99520952}"/>
    <cellStyle name="Currency 5 6 2 2 2 3 2 2" xfId="3956" xr:uid="{BC7529DC-05D1-432E-A951-4B1530CFE677}"/>
    <cellStyle name="Currency 5 6 2 2 2 3 3" xfId="2930" xr:uid="{7977E653-7067-4B71-9C85-B7C7B9C4829F}"/>
    <cellStyle name="Currency 5 6 2 2 2 4" xfId="1392" xr:uid="{01C9C7EC-D6B5-40DB-B579-3CA90F17021F}"/>
    <cellStyle name="Currency 5 6 2 2 2 4 2" xfId="3444" xr:uid="{20DF428F-5494-436D-BEFE-3CAC722A3145}"/>
    <cellStyle name="Currency 5 6 2 2 2 5" xfId="2418" xr:uid="{90E2F255-0AEC-4F5B-ACA6-47C2EA13B3DA}"/>
    <cellStyle name="Currency 5 6 2 2 3" xfId="488" xr:uid="{5014BF8E-AEFE-4A4C-9309-6F4EFF54C4EF}"/>
    <cellStyle name="Currency 5 6 2 2 3 2" xfId="1000" xr:uid="{2A1647EB-7B93-4F44-9719-76022E6DD933}"/>
    <cellStyle name="Currency 5 6 2 2 3 2 2" xfId="2032" xr:uid="{00799613-A2FE-45A9-837A-2799AA39FA69}"/>
    <cellStyle name="Currency 5 6 2 2 3 2 2 2" xfId="4084" xr:uid="{F84F5BA9-48F3-4E3A-BB33-6CEB8F8F9F19}"/>
    <cellStyle name="Currency 5 6 2 2 3 2 3" xfId="3058" xr:uid="{2258F400-22CC-4B1B-85DC-C77950AE6EB8}"/>
    <cellStyle name="Currency 5 6 2 2 3 3" xfId="1520" xr:uid="{45FDE01C-4BA2-4F66-B9F8-7BE146305B1A}"/>
    <cellStyle name="Currency 5 6 2 2 3 3 2" xfId="3572" xr:uid="{2B894712-F6F2-4C0C-BF6D-BBE6E2178953}"/>
    <cellStyle name="Currency 5 6 2 2 3 4" xfId="2546" xr:uid="{B7B2AE17-6AE9-400C-BE1F-4F900B39EAB8}"/>
    <cellStyle name="Currency 5 6 2 2 4" xfId="744" xr:uid="{63A86BC9-D340-4981-B8E1-263C48F07D5C}"/>
    <cellStyle name="Currency 5 6 2 2 4 2" xfId="1776" xr:uid="{52BAC224-78DC-43B2-8476-0CDF15077421}"/>
    <cellStyle name="Currency 5 6 2 2 4 2 2" xfId="3828" xr:uid="{23FB83D8-0E8E-4880-9D37-28F258D84324}"/>
    <cellStyle name="Currency 5 6 2 2 4 3" xfId="2802" xr:uid="{E11BAB3C-4628-4915-A664-3AAD5F0B2819}"/>
    <cellStyle name="Currency 5 6 2 2 5" xfId="1264" xr:uid="{5530F9B1-AAAE-4DCE-B1CF-5140F0A3DC86}"/>
    <cellStyle name="Currency 5 6 2 2 5 2" xfId="3316" xr:uid="{BA2FD451-360C-4F08-A3A1-92EA53D51A7E}"/>
    <cellStyle name="Currency 5 6 2 2 6" xfId="2290" xr:uid="{6F5B4361-6595-42FB-ABFA-AA1800E90094}"/>
    <cellStyle name="Currency 5 6 2 3" xfId="296" xr:uid="{1A2757CB-E485-4C47-ABE7-E7C6BAC71FF8}"/>
    <cellStyle name="Currency 5 6 2 3 2" xfId="552" xr:uid="{22B68B4A-BBA7-4445-80B4-1411C0733CB8}"/>
    <cellStyle name="Currency 5 6 2 3 2 2" xfId="1064" xr:uid="{46FF0701-8D7B-46C4-B0DA-97816CF2164A}"/>
    <cellStyle name="Currency 5 6 2 3 2 2 2" xfId="2096" xr:uid="{948A9A9B-8B73-458F-B78D-BD7AF19A2CF6}"/>
    <cellStyle name="Currency 5 6 2 3 2 2 2 2" xfId="4148" xr:uid="{CB199940-2C1C-489B-A917-6A469C9428DE}"/>
    <cellStyle name="Currency 5 6 2 3 2 2 3" xfId="3122" xr:uid="{2C9749DE-4E59-4AD0-9C9D-33627966507F}"/>
    <cellStyle name="Currency 5 6 2 3 2 3" xfId="1584" xr:uid="{A5FA3A56-9EFF-4E60-9A7D-0009C8389078}"/>
    <cellStyle name="Currency 5 6 2 3 2 3 2" xfId="3636" xr:uid="{0CDFAD2D-6940-4B6A-9D57-B2FFB4C688B7}"/>
    <cellStyle name="Currency 5 6 2 3 2 4" xfId="2610" xr:uid="{1428DE84-621B-4F74-832E-969BE5D84F9F}"/>
    <cellStyle name="Currency 5 6 2 3 3" xfId="808" xr:uid="{2670A6C6-F682-464F-90CF-FBF3A20AC2E8}"/>
    <cellStyle name="Currency 5 6 2 3 3 2" xfId="1840" xr:uid="{2E8E95A8-16BA-4DBA-877F-3BE213087A6D}"/>
    <cellStyle name="Currency 5 6 2 3 3 2 2" xfId="3892" xr:uid="{FB38363A-A1AB-4395-8555-3838F0946CDD}"/>
    <cellStyle name="Currency 5 6 2 3 3 3" xfId="2866" xr:uid="{D8D6F3CC-1FEC-4547-9369-3E99C489E8BD}"/>
    <cellStyle name="Currency 5 6 2 3 4" xfId="1328" xr:uid="{8ED3FC65-0906-4A6F-82FF-E865D51A86BD}"/>
    <cellStyle name="Currency 5 6 2 3 4 2" xfId="3380" xr:uid="{576B45F1-0FD6-4C1B-8B3F-28EEF9441860}"/>
    <cellStyle name="Currency 5 6 2 3 5" xfId="2354" xr:uid="{567BD83D-B362-45A2-9E16-1B0019ACC00D}"/>
    <cellStyle name="Currency 5 6 2 4" xfId="424" xr:uid="{64A9A46D-BABC-4861-8582-875E57CA4F67}"/>
    <cellStyle name="Currency 5 6 2 4 2" xfId="936" xr:uid="{2F27FABA-799E-475B-8C85-05F1E19723C5}"/>
    <cellStyle name="Currency 5 6 2 4 2 2" xfId="1968" xr:uid="{2FC45ADF-F21D-41C6-9BF4-8BC8D4B5B25D}"/>
    <cellStyle name="Currency 5 6 2 4 2 2 2" xfId="4020" xr:uid="{097C4BE9-3160-429C-BB18-B639DC4D6CF6}"/>
    <cellStyle name="Currency 5 6 2 4 2 3" xfId="2994" xr:uid="{A76FE855-9B57-45BF-9DC8-38AB3B3DA026}"/>
    <cellStyle name="Currency 5 6 2 4 3" xfId="1456" xr:uid="{D38628AA-0AA5-4BFD-936E-5C10B77E90E4}"/>
    <cellStyle name="Currency 5 6 2 4 3 2" xfId="3508" xr:uid="{F7573E7F-3A5A-43A5-9E79-B502F3AAD802}"/>
    <cellStyle name="Currency 5 6 2 4 4" xfId="2482" xr:uid="{FAAFCEC6-3E68-4CA6-87E4-6CC99B86B5DF}"/>
    <cellStyle name="Currency 5 6 2 5" xfId="680" xr:uid="{97388BFB-17B8-4A1F-B1AE-61E83D21402B}"/>
    <cellStyle name="Currency 5 6 2 5 2" xfId="1712" xr:uid="{D6E4808C-E369-46D2-917E-38B35AF6BBAE}"/>
    <cellStyle name="Currency 5 6 2 5 2 2" xfId="3764" xr:uid="{5B5CF603-9CFB-4433-BFEC-808A36B488C9}"/>
    <cellStyle name="Currency 5 6 2 5 3" xfId="2738" xr:uid="{E98A1279-5A9C-489E-A1AC-16E2561231A9}"/>
    <cellStyle name="Currency 5 6 2 6" xfId="1200" xr:uid="{B08018DD-0755-4D67-91B4-8016F2FAB817}"/>
    <cellStyle name="Currency 5 6 2 6 2" xfId="3252" xr:uid="{07FFDA60-76F6-4FCF-B2D7-4C80B29DB81D}"/>
    <cellStyle name="Currency 5 6 2 7" xfId="2226" xr:uid="{68BF248D-9743-4F76-95D3-5D21D07BF170}"/>
    <cellStyle name="Currency 5 6 3" xfId="200" xr:uid="{C7C282E4-4B6D-4B84-A0AF-42A32180511D}"/>
    <cellStyle name="Currency 5 6 3 2" xfId="328" xr:uid="{D8162134-5E2A-4FF7-A71F-EAD6D5BFBC5D}"/>
    <cellStyle name="Currency 5 6 3 2 2" xfId="584" xr:uid="{FDDBE2BF-617B-4FF7-A77C-F3AB87D2CE1C}"/>
    <cellStyle name="Currency 5 6 3 2 2 2" xfId="1096" xr:uid="{A6A889FB-1D60-4F97-81C6-E49AC64DAE5A}"/>
    <cellStyle name="Currency 5 6 3 2 2 2 2" xfId="2128" xr:uid="{3D2C8204-44D6-4545-B69F-DA6262A7C63E}"/>
    <cellStyle name="Currency 5 6 3 2 2 2 2 2" xfId="4180" xr:uid="{9A3DD476-918A-4517-A5D6-F70FF55BB710}"/>
    <cellStyle name="Currency 5 6 3 2 2 2 3" xfId="3154" xr:uid="{C82DFE64-CAE1-4C25-AB1E-7019E6A64B08}"/>
    <cellStyle name="Currency 5 6 3 2 2 3" xfId="1616" xr:uid="{C62F59CB-CAC7-44E5-9F06-96B35F568352}"/>
    <cellStyle name="Currency 5 6 3 2 2 3 2" xfId="3668" xr:uid="{AD628354-6BE2-4FAE-A396-CE460ADB277B}"/>
    <cellStyle name="Currency 5 6 3 2 2 4" xfId="2642" xr:uid="{58A95A03-D01C-4C6D-A186-16DBFD78D434}"/>
    <cellStyle name="Currency 5 6 3 2 3" xfId="840" xr:uid="{62D67550-3841-4C95-917F-68CE766E7111}"/>
    <cellStyle name="Currency 5 6 3 2 3 2" xfId="1872" xr:uid="{D795EFC1-AFC2-4797-9AAD-05BF8842DA52}"/>
    <cellStyle name="Currency 5 6 3 2 3 2 2" xfId="3924" xr:uid="{D1B5E3A4-9170-48A9-995F-742C9BCAAFA1}"/>
    <cellStyle name="Currency 5 6 3 2 3 3" xfId="2898" xr:uid="{416A2414-16AA-4A15-85DC-9ED37C46E132}"/>
    <cellStyle name="Currency 5 6 3 2 4" xfId="1360" xr:uid="{6170ED16-418E-431F-A340-6C9A5549EA60}"/>
    <cellStyle name="Currency 5 6 3 2 4 2" xfId="3412" xr:uid="{A87AE279-8EA8-4551-B053-273D3035A2A2}"/>
    <cellStyle name="Currency 5 6 3 2 5" xfId="2386" xr:uid="{855ACFCF-A25A-4CD2-9B68-4DFD587F35F6}"/>
    <cellStyle name="Currency 5 6 3 3" xfId="456" xr:uid="{2791E46A-B26E-4EF8-989D-E30C235BEFC5}"/>
    <cellStyle name="Currency 5 6 3 3 2" xfId="968" xr:uid="{527B83F7-1C73-4646-96FD-DD4A41E16C00}"/>
    <cellStyle name="Currency 5 6 3 3 2 2" xfId="2000" xr:uid="{B17CD328-596F-4697-A22E-213E136A977D}"/>
    <cellStyle name="Currency 5 6 3 3 2 2 2" xfId="4052" xr:uid="{3A8E7E59-A870-45D1-9CC6-7F6D09C5C681}"/>
    <cellStyle name="Currency 5 6 3 3 2 3" xfId="3026" xr:uid="{F808D958-88A0-4507-BC9F-2A7C0AF746B5}"/>
    <cellStyle name="Currency 5 6 3 3 3" xfId="1488" xr:uid="{0BE53988-3DB7-4847-ABE0-9ACCD03A9A34}"/>
    <cellStyle name="Currency 5 6 3 3 3 2" xfId="3540" xr:uid="{507D41AA-F339-481F-AE10-4393B3DC7A6F}"/>
    <cellStyle name="Currency 5 6 3 3 4" xfId="2514" xr:uid="{82FFDB5C-FE3B-4B78-9483-C7C49890BA8F}"/>
    <cellStyle name="Currency 5 6 3 4" xfId="712" xr:uid="{9FB635CD-A319-4C12-9E69-BF9E551CEA78}"/>
    <cellStyle name="Currency 5 6 3 4 2" xfId="1744" xr:uid="{896B8BB4-CDDB-4EDB-A93C-F4AFA61EF955}"/>
    <cellStyle name="Currency 5 6 3 4 2 2" xfId="3796" xr:uid="{A9D3CC74-C397-4D8B-BC19-B5662E9AF2C7}"/>
    <cellStyle name="Currency 5 6 3 4 3" xfId="2770" xr:uid="{ACD66343-57CC-4957-9A2E-7095A5A7E828}"/>
    <cellStyle name="Currency 5 6 3 5" xfId="1232" xr:uid="{B82FFD00-1EC1-438B-8090-15F2D8A8CBED}"/>
    <cellStyle name="Currency 5 6 3 5 2" xfId="3284" xr:uid="{5521C25E-9B38-4565-BA12-0EC5F173C236}"/>
    <cellStyle name="Currency 5 6 3 6" xfId="2258" xr:uid="{48136F5A-DFDA-4E1B-AADD-C5C8A4277499}"/>
    <cellStyle name="Currency 5 6 4" xfId="264" xr:uid="{F45299DF-8E48-4FF8-82CE-D6C0B3D4A271}"/>
    <cellStyle name="Currency 5 6 4 2" xfId="520" xr:uid="{72C6C27D-76CB-4654-AFD7-31EB6B912AEC}"/>
    <cellStyle name="Currency 5 6 4 2 2" xfId="1032" xr:uid="{62CB8F8D-B2AE-4BF4-8C84-25FA47FA6D3B}"/>
    <cellStyle name="Currency 5 6 4 2 2 2" xfId="2064" xr:uid="{8289738A-4928-4304-A9C9-EE48F8185255}"/>
    <cellStyle name="Currency 5 6 4 2 2 2 2" xfId="4116" xr:uid="{3CC8BDD1-BD0B-42C2-99EB-F5B952F65BEA}"/>
    <cellStyle name="Currency 5 6 4 2 2 3" xfId="3090" xr:uid="{3F474382-DF85-4811-965B-F6265CFBCC42}"/>
    <cellStyle name="Currency 5 6 4 2 3" xfId="1552" xr:uid="{E1332394-48C2-4431-94BD-E8489CBB24A3}"/>
    <cellStyle name="Currency 5 6 4 2 3 2" xfId="3604" xr:uid="{7D30843D-71DF-4298-95A9-3B1C15005E70}"/>
    <cellStyle name="Currency 5 6 4 2 4" xfId="2578" xr:uid="{B68A318F-C1D9-4B99-98EF-7A793C118165}"/>
    <cellStyle name="Currency 5 6 4 3" xfId="776" xr:uid="{89FE4694-9BE6-426C-8183-4887A4638625}"/>
    <cellStyle name="Currency 5 6 4 3 2" xfId="1808" xr:uid="{E0DDEAC8-FD6A-47E1-A4AE-74DC16F1AE92}"/>
    <cellStyle name="Currency 5 6 4 3 2 2" xfId="3860" xr:uid="{8F178523-DA58-4965-85E0-38FED74CCFF6}"/>
    <cellStyle name="Currency 5 6 4 3 3" xfId="2834" xr:uid="{CA860702-28C6-4BB3-B4B7-1178330E50EC}"/>
    <cellStyle name="Currency 5 6 4 4" xfId="1296" xr:uid="{0C595F5C-DDAC-48FE-B5B3-C86DB0ACE84E}"/>
    <cellStyle name="Currency 5 6 4 4 2" xfId="3348" xr:uid="{12C48B6C-7C47-4ABE-8518-937696F919A1}"/>
    <cellStyle name="Currency 5 6 4 5" xfId="2322" xr:uid="{57C9FDFE-194D-437D-81A7-5A2B40ABF64F}"/>
    <cellStyle name="Currency 5 6 5" xfId="392" xr:uid="{052DD685-A626-47A7-8A27-D92497084CD0}"/>
    <cellStyle name="Currency 5 6 5 2" xfId="904" xr:uid="{F29FFF4C-2D93-4278-BB59-B5A6988F65A2}"/>
    <cellStyle name="Currency 5 6 5 2 2" xfId="1936" xr:uid="{D242E382-E2F1-4B5E-BF53-B75DD75CFD1E}"/>
    <cellStyle name="Currency 5 6 5 2 2 2" xfId="3988" xr:uid="{1104EEB4-BD00-4EE2-8D28-5D3365088C4F}"/>
    <cellStyle name="Currency 5 6 5 2 3" xfId="2962" xr:uid="{FF955927-1B2B-403B-A989-1400CAABC355}"/>
    <cellStyle name="Currency 5 6 5 3" xfId="1424" xr:uid="{328D6518-7CC7-436F-854D-B44EDEBC2B5E}"/>
    <cellStyle name="Currency 5 6 5 3 2" xfId="3476" xr:uid="{5AC5DB54-9B33-4CF6-A6E2-C8AE2C767F0E}"/>
    <cellStyle name="Currency 5 6 5 4" xfId="2450" xr:uid="{BB9B0D59-982E-4769-A053-D5B1A5FF8ACD}"/>
    <cellStyle name="Currency 5 6 6" xfId="648" xr:uid="{3772448D-2FBD-4988-AADC-D42B34C7FD54}"/>
    <cellStyle name="Currency 5 6 6 2" xfId="1680" xr:uid="{22A79DBB-7DA6-4945-B675-54E36DC9F335}"/>
    <cellStyle name="Currency 5 6 6 2 2" xfId="3732" xr:uid="{F845F17B-12A1-47D3-A6AA-EC3958126389}"/>
    <cellStyle name="Currency 5 6 6 3" xfId="2706" xr:uid="{3DAE4B24-45A3-4700-9842-1261F6025D01}"/>
    <cellStyle name="Currency 5 6 7" xfId="1168" xr:uid="{6BC8D81D-BA24-4085-BF0C-BDEE11A88EED}"/>
    <cellStyle name="Currency 5 6 7 2" xfId="3220" xr:uid="{0051674B-F6F6-458E-A591-3FC99C9D9118}"/>
    <cellStyle name="Currency 5 6 8" xfId="2194" xr:uid="{71F98E3F-68A9-4540-B8EA-36F9438760EC}"/>
    <cellStyle name="Currency 5 7" xfId="152" xr:uid="{4FDCAF29-F8A1-4C04-9C82-CE60B9AF37B4}"/>
    <cellStyle name="Currency 5 7 2" xfId="216" xr:uid="{162F00E5-34EA-44F7-8B25-2155B6645BDC}"/>
    <cellStyle name="Currency 5 7 2 2" xfId="344" xr:uid="{4B027F27-B9ED-4DFD-889B-2A86C9C1CF6A}"/>
    <cellStyle name="Currency 5 7 2 2 2" xfId="600" xr:uid="{C5AC23A9-3903-436B-BE4B-294BFFD5FA6C}"/>
    <cellStyle name="Currency 5 7 2 2 2 2" xfId="1112" xr:uid="{7F9BDC7D-083D-4F91-9718-C22945E46FF3}"/>
    <cellStyle name="Currency 5 7 2 2 2 2 2" xfId="2144" xr:uid="{522C958A-C0BA-42F0-887C-1032B0EB9A25}"/>
    <cellStyle name="Currency 5 7 2 2 2 2 2 2" xfId="4196" xr:uid="{A0A7A957-AD2C-4654-B691-E7D75CC44DF5}"/>
    <cellStyle name="Currency 5 7 2 2 2 2 3" xfId="3170" xr:uid="{063F3042-18F6-4602-A46C-2C75E8378D93}"/>
    <cellStyle name="Currency 5 7 2 2 2 3" xfId="1632" xr:uid="{D78E0E8B-7162-45C9-85BC-FF701E4176BD}"/>
    <cellStyle name="Currency 5 7 2 2 2 3 2" xfId="3684" xr:uid="{D87751C3-EFF0-4598-BEA7-1204D541EBE0}"/>
    <cellStyle name="Currency 5 7 2 2 2 4" xfId="2658" xr:uid="{FB02671E-D1B7-4C4C-A41D-E6CAAF4B3C2F}"/>
    <cellStyle name="Currency 5 7 2 2 3" xfId="856" xr:uid="{31210C5F-4AE9-4B18-8C06-282BB3E7D939}"/>
    <cellStyle name="Currency 5 7 2 2 3 2" xfId="1888" xr:uid="{462D62B8-31B0-4E4E-91A8-3856F476B3D8}"/>
    <cellStyle name="Currency 5 7 2 2 3 2 2" xfId="3940" xr:uid="{8795BD5B-585B-41B3-88E9-09193303DA60}"/>
    <cellStyle name="Currency 5 7 2 2 3 3" xfId="2914" xr:uid="{B99866E3-7DE3-417B-9530-8C0131A1C3B1}"/>
    <cellStyle name="Currency 5 7 2 2 4" xfId="1376" xr:uid="{8B34FEF0-915C-445B-9F1E-E0ADDD5B8BDD}"/>
    <cellStyle name="Currency 5 7 2 2 4 2" xfId="3428" xr:uid="{BB40F6E5-11E4-4EFA-A640-A080EFBE40FD}"/>
    <cellStyle name="Currency 5 7 2 2 5" xfId="2402" xr:uid="{90F9F491-DAF8-4E5F-B442-0CBF3F62CD64}"/>
    <cellStyle name="Currency 5 7 2 3" xfId="472" xr:uid="{5F8DF1C8-728A-4937-875A-F0B06A3E941D}"/>
    <cellStyle name="Currency 5 7 2 3 2" xfId="984" xr:uid="{19DE473E-F83D-46B3-AE2B-8B993E2199B9}"/>
    <cellStyle name="Currency 5 7 2 3 2 2" xfId="2016" xr:uid="{0255CA47-0D8A-4F53-B0BC-87352A003653}"/>
    <cellStyle name="Currency 5 7 2 3 2 2 2" xfId="4068" xr:uid="{68BCE7C1-0DA8-451D-9FA5-EBC95CBDB81E}"/>
    <cellStyle name="Currency 5 7 2 3 2 3" xfId="3042" xr:uid="{6D980AA5-165B-48AF-B543-204B05CF0345}"/>
    <cellStyle name="Currency 5 7 2 3 3" xfId="1504" xr:uid="{99B50A03-89AB-4E8D-84B6-BDBD83BE65C7}"/>
    <cellStyle name="Currency 5 7 2 3 3 2" xfId="3556" xr:uid="{70BE589C-6AC2-4DCE-AA4D-D38D274B8556}"/>
    <cellStyle name="Currency 5 7 2 3 4" xfId="2530" xr:uid="{C316646A-9891-4FFA-954B-7A7096BF9CD2}"/>
    <cellStyle name="Currency 5 7 2 4" xfId="728" xr:uid="{339DD8B2-9E78-413C-9EE4-9B27774608FE}"/>
    <cellStyle name="Currency 5 7 2 4 2" xfId="1760" xr:uid="{B0988D7D-4B1C-410A-954E-03A751E0510F}"/>
    <cellStyle name="Currency 5 7 2 4 2 2" xfId="3812" xr:uid="{D60B504A-6F8A-4A49-9A53-D1121A1A6E34}"/>
    <cellStyle name="Currency 5 7 2 4 3" xfId="2786" xr:uid="{E47DF089-E7C8-49E3-B2C8-AC8ACB1A1F85}"/>
    <cellStyle name="Currency 5 7 2 5" xfId="1248" xr:uid="{A0FC727C-FCD0-481B-9AF2-AB9C6CB47C53}"/>
    <cellStyle name="Currency 5 7 2 5 2" xfId="3300" xr:uid="{C1FBC803-EE6D-4875-8DF5-6994D95C35B9}"/>
    <cellStyle name="Currency 5 7 2 6" xfId="2274" xr:uid="{34945F98-518F-418E-91D6-7157C7B94CBF}"/>
    <cellStyle name="Currency 5 7 3" xfId="280" xr:uid="{3D466396-71C0-44D1-A487-CC533EDD2192}"/>
    <cellStyle name="Currency 5 7 3 2" xfId="536" xr:uid="{F73E1282-30E9-4DDB-9705-70B57DB065C4}"/>
    <cellStyle name="Currency 5 7 3 2 2" xfId="1048" xr:uid="{880B635E-CE77-40AF-9FEF-C9198596D721}"/>
    <cellStyle name="Currency 5 7 3 2 2 2" xfId="2080" xr:uid="{FB9F1C34-6802-48CC-8C8B-6540EA198468}"/>
    <cellStyle name="Currency 5 7 3 2 2 2 2" xfId="4132" xr:uid="{C822C2EF-A01F-41C7-B2BE-C9366594523C}"/>
    <cellStyle name="Currency 5 7 3 2 2 3" xfId="3106" xr:uid="{16C40114-0DB9-459B-888C-AB2F1430D414}"/>
    <cellStyle name="Currency 5 7 3 2 3" xfId="1568" xr:uid="{AE8A2867-0762-4D79-9E56-38100126A3C9}"/>
    <cellStyle name="Currency 5 7 3 2 3 2" xfId="3620" xr:uid="{54827181-A055-4725-9BBF-B9F4D2A4CE9D}"/>
    <cellStyle name="Currency 5 7 3 2 4" xfId="2594" xr:uid="{535711A2-2C82-4B9D-9DF9-6E347ACE1109}"/>
    <cellStyle name="Currency 5 7 3 3" xfId="792" xr:uid="{68CCBE9F-1548-4AEE-A0C0-F41F6AF7BB93}"/>
    <cellStyle name="Currency 5 7 3 3 2" xfId="1824" xr:uid="{518EF090-4489-49EB-83AA-59775D46A92A}"/>
    <cellStyle name="Currency 5 7 3 3 2 2" xfId="3876" xr:uid="{7D995465-B7D3-4009-B953-1087F5CFA1C2}"/>
    <cellStyle name="Currency 5 7 3 3 3" xfId="2850" xr:uid="{C7EC96C9-25A8-4FB5-B27F-6FBF10306B42}"/>
    <cellStyle name="Currency 5 7 3 4" xfId="1312" xr:uid="{E2E310F0-EFF8-4838-88B1-719195042177}"/>
    <cellStyle name="Currency 5 7 3 4 2" xfId="3364" xr:uid="{263359BA-9A65-4D61-8BD5-19BC8BAE02C8}"/>
    <cellStyle name="Currency 5 7 3 5" xfId="2338" xr:uid="{5AE59925-1D8C-455B-B129-3A9CCD6A89CB}"/>
    <cellStyle name="Currency 5 7 4" xfId="408" xr:uid="{A056C1C3-4D02-4A44-A0C0-F19A58B7E514}"/>
    <cellStyle name="Currency 5 7 4 2" xfId="920" xr:uid="{1AF3884F-A036-41BE-A4FB-9B3FA7E08F63}"/>
    <cellStyle name="Currency 5 7 4 2 2" xfId="1952" xr:uid="{5C029C5E-88C7-4E35-ACE9-32F8831C0034}"/>
    <cellStyle name="Currency 5 7 4 2 2 2" xfId="4004" xr:uid="{1B9CD5B1-0980-496B-83CA-FCFB157ADCB4}"/>
    <cellStyle name="Currency 5 7 4 2 3" xfId="2978" xr:uid="{16C071A5-A8D4-47FE-A02D-788F45115083}"/>
    <cellStyle name="Currency 5 7 4 3" xfId="1440" xr:uid="{18C33C0F-0221-406C-905C-77130BFFC72C}"/>
    <cellStyle name="Currency 5 7 4 3 2" xfId="3492" xr:uid="{A76A1117-BDAF-49CC-B3D0-D78AF6360DE7}"/>
    <cellStyle name="Currency 5 7 4 4" xfId="2466" xr:uid="{4F8BA753-C23C-425B-B6B0-E9AA08716C52}"/>
    <cellStyle name="Currency 5 7 5" xfId="664" xr:uid="{17F3BA00-DDBB-4800-A1D2-406D989E5662}"/>
    <cellStyle name="Currency 5 7 5 2" xfId="1696" xr:uid="{BCAC7783-7C76-41A1-A782-8C4AB3C1BDBD}"/>
    <cellStyle name="Currency 5 7 5 2 2" xfId="3748" xr:uid="{FB99C9D4-CC14-4F0E-B33B-A3335F6B37D5}"/>
    <cellStyle name="Currency 5 7 5 3" xfId="2722" xr:uid="{A38EA731-F766-4774-B551-9689AA16CD83}"/>
    <cellStyle name="Currency 5 7 6" xfId="1184" xr:uid="{FD128ECA-DC0B-4DA7-9233-54652042D3D0}"/>
    <cellStyle name="Currency 5 7 6 2" xfId="3236" xr:uid="{1C2C426F-06CD-4888-BDB7-2BDB069A57DB}"/>
    <cellStyle name="Currency 5 7 7" xfId="2210" xr:uid="{D4493031-F6EF-4BC0-AF18-56B4E7507406}"/>
    <cellStyle name="Currency 5 8" xfId="184" xr:uid="{FE1CC8A4-5AA0-45BC-92EC-CCA1FBB69AE4}"/>
    <cellStyle name="Currency 5 8 2" xfId="312" xr:uid="{49ABDB32-B11E-4997-9EEC-42A01C2EDF1D}"/>
    <cellStyle name="Currency 5 8 2 2" xfId="568" xr:uid="{5DAC1986-FE9D-43A1-923D-27AF10AA5FC6}"/>
    <cellStyle name="Currency 5 8 2 2 2" xfId="1080" xr:uid="{1E0B8FE2-8356-4B51-8F96-D1214FE851E6}"/>
    <cellStyle name="Currency 5 8 2 2 2 2" xfId="2112" xr:uid="{EB5DF17B-1307-4BD9-8EA5-79E6FF2FB954}"/>
    <cellStyle name="Currency 5 8 2 2 2 2 2" xfId="4164" xr:uid="{4A72E847-626D-4F48-81BD-4BEC6A175C73}"/>
    <cellStyle name="Currency 5 8 2 2 2 3" xfId="3138" xr:uid="{21292AA6-6B9B-4B7E-8046-4F10E5F34F6C}"/>
    <cellStyle name="Currency 5 8 2 2 3" xfId="1600" xr:uid="{A88E3F1D-BF14-4189-AE27-0645C6AC8B27}"/>
    <cellStyle name="Currency 5 8 2 2 3 2" xfId="3652" xr:uid="{D5DA64EA-DA23-4B52-AF14-813CE488F39B}"/>
    <cellStyle name="Currency 5 8 2 2 4" xfId="2626" xr:uid="{C223EAE7-1C65-4EE1-AD84-45FDE8829BEF}"/>
    <cellStyle name="Currency 5 8 2 3" xfId="824" xr:uid="{C4447B4B-0133-4D1B-9844-A11A6D01702A}"/>
    <cellStyle name="Currency 5 8 2 3 2" xfId="1856" xr:uid="{F7CA845A-342B-4E89-9CED-C0B8E43C4893}"/>
    <cellStyle name="Currency 5 8 2 3 2 2" xfId="3908" xr:uid="{E4853725-95DF-4617-9C7E-BB0FC18058C4}"/>
    <cellStyle name="Currency 5 8 2 3 3" xfId="2882" xr:uid="{9C62D00F-14D2-4E04-9B6F-A04A978BA48B}"/>
    <cellStyle name="Currency 5 8 2 4" xfId="1344" xr:uid="{8733DD1C-2A9D-4C21-A70E-F7B7DB160CF1}"/>
    <cellStyle name="Currency 5 8 2 4 2" xfId="3396" xr:uid="{83345FB3-57E5-4BB8-80AD-E9F1813F4BC7}"/>
    <cellStyle name="Currency 5 8 2 5" xfId="2370" xr:uid="{361C5F56-8822-4455-B680-7AD85DEA5FE6}"/>
    <cellStyle name="Currency 5 8 3" xfId="440" xr:uid="{50369BA1-7085-4AC3-9555-ED42FD3555A7}"/>
    <cellStyle name="Currency 5 8 3 2" xfId="952" xr:uid="{5C059037-8565-4C43-84AF-EFB44E5F1683}"/>
    <cellStyle name="Currency 5 8 3 2 2" xfId="1984" xr:uid="{A1E1DFB2-E578-4357-841E-B303799A290C}"/>
    <cellStyle name="Currency 5 8 3 2 2 2" xfId="4036" xr:uid="{3CDE9A5D-4546-4FBB-8B53-93717CD48CE5}"/>
    <cellStyle name="Currency 5 8 3 2 3" xfId="3010" xr:uid="{B2F592D4-B6E1-418A-8001-075D2A74C92B}"/>
    <cellStyle name="Currency 5 8 3 3" xfId="1472" xr:uid="{75857AC9-2D43-4A72-94D7-02BCD54A5F7E}"/>
    <cellStyle name="Currency 5 8 3 3 2" xfId="3524" xr:uid="{BB1CB5DA-410D-42D8-A9DD-DF3D65558F40}"/>
    <cellStyle name="Currency 5 8 3 4" xfId="2498" xr:uid="{AB1AEDB8-98EB-438B-9769-84212AB8B707}"/>
    <cellStyle name="Currency 5 8 4" xfId="696" xr:uid="{D90A5259-F182-4D98-9ED4-964D8B50F6CC}"/>
    <cellStyle name="Currency 5 8 4 2" xfId="1728" xr:uid="{9CCDD906-302C-490A-8B7A-6F96BD7A5423}"/>
    <cellStyle name="Currency 5 8 4 2 2" xfId="3780" xr:uid="{E25EB43B-4C8D-4545-90DE-7027902EFA15}"/>
    <cellStyle name="Currency 5 8 4 3" xfId="2754" xr:uid="{C4B32DE8-A176-46A2-9AF9-B057268B55FE}"/>
    <cellStyle name="Currency 5 8 5" xfId="1216" xr:uid="{03E04D0A-66FF-42CF-B59B-17EFED14BBC1}"/>
    <cellStyle name="Currency 5 8 5 2" xfId="3268" xr:uid="{C94DB420-AA04-40AF-88AC-F49B3946A032}"/>
    <cellStyle name="Currency 5 8 6" xfId="2242" xr:uid="{8AA90052-F567-4EF3-AA3D-110C7AC37950}"/>
    <cellStyle name="Currency 5 9" xfId="248" xr:uid="{5C4DF96A-3A77-4AA1-8334-E35F27400E81}"/>
    <cellStyle name="Currency 5 9 2" xfId="504" xr:uid="{FE9774C8-5E73-42B5-BF3C-95F400692D4C}"/>
    <cellStyle name="Currency 5 9 2 2" xfId="1016" xr:uid="{C417B1CA-F1A9-43DB-81CF-CDDB16AED1BD}"/>
    <cellStyle name="Currency 5 9 2 2 2" xfId="2048" xr:uid="{87FC4FC2-0548-4407-98CB-9A9ECEFA1F6D}"/>
    <cellStyle name="Currency 5 9 2 2 2 2" xfId="4100" xr:uid="{018237D1-D0F4-43EA-A86A-EC10C7CE0956}"/>
    <cellStyle name="Currency 5 9 2 2 3" xfId="3074" xr:uid="{98C9CD6E-2F13-4B1C-8544-FA40AE203D51}"/>
    <cellStyle name="Currency 5 9 2 3" xfId="1536" xr:uid="{02C38B56-4CEF-46C0-81E9-157B8776D1AB}"/>
    <cellStyle name="Currency 5 9 2 3 2" xfId="3588" xr:uid="{755CCACD-AED7-4C97-B036-AD96E514ACFD}"/>
    <cellStyle name="Currency 5 9 2 4" xfId="2562" xr:uid="{6B009AED-0DDD-4149-92FC-BA4B4A9105A4}"/>
    <cellStyle name="Currency 5 9 3" xfId="760" xr:uid="{3D718B1E-C837-47D9-B200-89553F5D9430}"/>
    <cellStyle name="Currency 5 9 3 2" xfId="1792" xr:uid="{A9D763DD-B871-4DD2-9157-B79B6BF1DED3}"/>
    <cellStyle name="Currency 5 9 3 2 2" xfId="3844" xr:uid="{85EA5AA7-7589-43C0-BDFA-C9C155D33C36}"/>
    <cellStyle name="Currency 5 9 3 3" xfId="2818" xr:uid="{E3C15CA3-EE78-45C8-A42C-5528B64D0FBB}"/>
    <cellStyle name="Currency 5 9 4" xfId="1280" xr:uid="{06EB1A05-BB4D-412F-8530-8AC8BAA2BF99}"/>
    <cellStyle name="Currency 5 9 4 2" xfId="3332" xr:uid="{9AD522EC-C8E4-4815-AE7C-A7715CAE421F}"/>
    <cellStyle name="Currency 5 9 5" xfId="2306" xr:uid="{51D9A926-2348-4B38-9178-A53DDBA2DC7E}"/>
    <cellStyle name="Hyperlink" xfId="104" xr:uid="{78B56C91-3F63-456C-8AAD-9BB65969ED1C}"/>
    <cellStyle name="Hypertextové prepojenie 2" xfId="1145" xr:uid="{B648314D-C906-401C-973D-0666A25ABA50}"/>
    <cellStyle name="Hypertextové prepojenie 3" xfId="1146" xr:uid="{528BACA3-88FB-4ADE-956D-441E45700656}"/>
    <cellStyle name="Milliers 2" xfId="1147" xr:uid="{0D401395-2141-4B26-95CA-77696110DA3D}"/>
    <cellStyle name="Monétaire 2" xfId="1149" xr:uid="{DF8B660E-1D79-48F3-A48C-5F949F2C3A1F}"/>
    <cellStyle name="Monétaire 2 2" xfId="1151" xr:uid="{8BD6AAED-EF2A-4148-8DA6-3D3801AA85F6}"/>
    <cellStyle name="Monétaire 2 3" xfId="4230" xr:uid="{972C145D-770F-4066-B404-48778386897D}"/>
    <cellStyle name="Normal" xfId="0" builtinId="0"/>
    <cellStyle name="Normal 2" xfId="1" xr:uid="{00000000-0005-0000-0000-000015000000}"/>
    <cellStyle name="Normal 2 2" xfId="72" xr:uid="{00000000-0005-0000-0000-000016000000}"/>
    <cellStyle name="Normal 2 3" xfId="73" xr:uid="{00000000-0005-0000-0000-000017000000}"/>
    <cellStyle name="Normal 3" xfId="3" xr:uid="{00000000-0005-0000-0000-000018000000}"/>
    <cellStyle name="Normal 3 2" xfId="5" xr:uid="{00000000-0005-0000-0000-000019000000}"/>
    <cellStyle name="Normal 3 2 2" xfId="67" xr:uid="{00000000-0005-0000-0000-00001A000000}"/>
    <cellStyle name="Normal 3 2 2 2" xfId="78" xr:uid="{3690698F-866F-4298-889B-A4621D88CB71}"/>
    <cellStyle name="Normal 3 2 2 2 2" xfId="123" xr:uid="{D4F7E4C6-D5CB-4936-9BBC-436FF6CFDB81}"/>
    <cellStyle name="Normal 3 2 2 3" xfId="84" xr:uid="{4FFA3843-A489-46C6-A787-6F606460C460}"/>
    <cellStyle name="Normal 3 2 2 3 2" xfId="129" xr:uid="{E98AB0B6-B17F-4EBE-A182-2FF318FC2743}"/>
    <cellStyle name="Normal 3 2 2 4" xfId="116" xr:uid="{6B2BB9D7-B48F-4B48-B662-D9A2B078E70E}"/>
    <cellStyle name="Normal 3 2 3" xfId="75" xr:uid="{3BE6C7DC-628E-484F-880D-2B793375F3B2}"/>
    <cellStyle name="Normal 3 2 3 2" xfId="120" xr:uid="{EA20ABB4-19CC-430E-90F3-A1F16A912F12}"/>
    <cellStyle name="Normal 3 2 4" xfId="81" xr:uid="{74092CA5-59BC-48B2-9D51-EA10433C31C5}"/>
    <cellStyle name="Normal 3 2 4 2" xfId="126" xr:uid="{BC077DF5-F301-4420-B247-95B280C1FF6A}"/>
    <cellStyle name="Normal 3 2 5" xfId="109" xr:uid="{D9696129-DF06-4119-BCC1-DCF31B014F15}"/>
    <cellStyle name="Normal 4" xfId="25" xr:uid="{00000000-0005-0000-0000-00001B000000}"/>
    <cellStyle name="Normal 4 2" xfId="68" xr:uid="{00000000-0005-0000-0000-00001C000000}"/>
    <cellStyle name="Normal 4 2 2" xfId="79" xr:uid="{F4453EB7-D54D-48D6-AC8F-EB2519CEDBB0}"/>
    <cellStyle name="Normal 4 2 2 2" xfId="124" xr:uid="{D035C171-1C65-41EA-A999-B0D3EE3DA4FC}"/>
    <cellStyle name="Normal 4 2 3" xfId="85" xr:uid="{D8B53992-3D92-44FB-8D23-E425CEF95243}"/>
    <cellStyle name="Normal 4 2 3 2" xfId="130" xr:uid="{98435AA9-7814-4060-8449-684405FD595F}"/>
    <cellStyle name="Normal 4 2 4" xfId="117" xr:uid="{73B9672D-E38F-4F44-AF16-A239FA24E268}"/>
    <cellStyle name="Normal 4 3" xfId="76" xr:uid="{8646EDB8-2A7C-4D11-8AFD-40476524F335}"/>
    <cellStyle name="Normal 4 3 2" xfId="121" xr:uid="{8947DBC4-E9E8-4955-8C15-9EB7575D7CDB}"/>
    <cellStyle name="Normal 4 4" xfId="82" xr:uid="{3560F00E-C2D2-4503-9994-AFFF638BD3C1}"/>
    <cellStyle name="Normal 4 4 2" xfId="127" xr:uid="{0B7D2906-F183-47CE-A86B-BB9284D987B2}"/>
    <cellStyle name="Normal 4 5" xfId="110" xr:uid="{36FBA7CA-2D39-4DE6-A7F8-8B4044756912}"/>
    <cellStyle name="Normal 5" xfId="71" xr:uid="{00000000-0005-0000-0000-00001D000000}"/>
    <cellStyle name="Normal 5 2" xfId="119" xr:uid="{AB80EF7D-D1B0-4817-B036-A7E425F1EEF4}"/>
    <cellStyle name="Normálna 2" xfId="105" xr:uid="{0C2A1CDB-A8EE-4895-9BBD-9FDF2AB94E89}"/>
    <cellStyle name="Normálna 2 2" xfId="148" xr:uid="{AE62A9B4-9AC0-4D59-91B6-E9E47261B058}"/>
    <cellStyle name="Normálna 2 2 2" xfId="2176" xr:uid="{F21972E5-14DB-4374-A1A6-A1C3DA3543E9}"/>
    <cellStyle name="Normálna 2 3" xfId="1144" xr:uid="{6F5A816E-B511-4C2C-BFA3-E230F339CFA8}"/>
    <cellStyle name="Normálna 3" xfId="107" xr:uid="{18D62367-021C-4514-8758-43BC0C72D165}"/>
    <cellStyle name="Normálna 3 2" xfId="150" xr:uid="{DB554548-AD69-4167-8159-1C80F41C84BD}"/>
    <cellStyle name="Normálna 3 2 2" xfId="4228" xr:uid="{2B7D1A30-EA87-4F2A-8BEA-26FA3F64CBC6}"/>
    <cellStyle name="Normálna 3 3" xfId="3202" xr:uid="{6BDB16E2-E9BC-4436-B54B-9E97FE2197CE}"/>
    <cellStyle name="normálne 2" xfId="6" xr:uid="{00000000-0005-0000-0000-00001E000000}"/>
    <cellStyle name="Percent 2" xfId="4" xr:uid="{00000000-0005-0000-0000-00001F000000}"/>
    <cellStyle name="Percent 3" xfId="26" xr:uid="{00000000-0005-0000-0000-000020000000}"/>
    <cellStyle name="Percent 3 2" xfId="69" xr:uid="{00000000-0005-0000-0000-000021000000}"/>
    <cellStyle name="Percent 3 2 2" xfId="80" xr:uid="{14B3351D-9706-4870-B521-3D3114FACCFE}"/>
    <cellStyle name="Percent 3 2 2 2" xfId="125" xr:uid="{7FE09429-65A1-4E3C-990B-E3994667716E}"/>
    <cellStyle name="Percent 3 2 3" xfId="86" xr:uid="{C985C2E0-7B7B-4327-B69F-42B6BEDBAFCC}"/>
    <cellStyle name="Percent 3 2 3 2" xfId="131" xr:uid="{F978BFEE-1C80-4E5C-BE35-F691FD8CC71F}"/>
    <cellStyle name="Percent 3 2 4" xfId="118" xr:uid="{6AB82E83-080C-4582-AC65-E5DA3D83726E}"/>
    <cellStyle name="Percent 3 3" xfId="77" xr:uid="{AB8BD017-60FC-4BC7-B6CC-CA2B09160EFA}"/>
    <cellStyle name="Percent 3 3 2" xfId="122" xr:uid="{3DAF52AF-E441-4B10-B79B-2768C6103FC4}"/>
    <cellStyle name="Percent 3 4" xfId="83" xr:uid="{7695089A-8DC5-4756-8605-6FE643B3FB6C}"/>
    <cellStyle name="Percent 3 4 2" xfId="128" xr:uid="{4A033DC1-2159-4F57-8EA4-3C3E2AD494B9}"/>
    <cellStyle name="Percent 3 5" xfId="111" xr:uid="{D884C57E-F706-4B1A-96D4-C5EB7EDEABFD}"/>
    <cellStyle name="Percent 4" xfId="74" xr:uid="{00000000-0005-0000-0000-000022000000}"/>
    <cellStyle name="Percentá 2" xfId="87" xr:uid="{0D6E6349-07D1-43DD-B950-232CC6A2C3AD}"/>
    <cellStyle name="Percentá 2 2" xfId="2177" xr:uid="{DB0D3B28-F32C-4593-B7EE-7D3069252299}"/>
    <cellStyle name="Percentá 2 2 2" xfId="4229" xr:uid="{D29CDB85-6E4D-4A12-8293-B91E0E744634}"/>
    <cellStyle name="Percentá 2 3" xfId="3203" xr:uid="{B85B2BB5-6E33-42A5-89F8-CFB6B1644E4B}"/>
    <cellStyle name="Percentá 2 4" xfId="1150" xr:uid="{C99EC28E-10C5-4187-A265-9C85893435CF}"/>
    <cellStyle name="Percentá 3" xfId="106" xr:uid="{0B1C1EFA-9D48-4F82-802D-0AD8B1157230}"/>
    <cellStyle name="Percentá 3 2" xfId="149" xr:uid="{9C858E9C-E092-4457-B710-52EDCB9B297D}"/>
    <cellStyle name="Percentá 4" xfId="108" xr:uid="{10CF54BF-274B-4A5D-B37E-B5707726BEAE}"/>
    <cellStyle name="Percentá 4 2" xfId="151" xr:uid="{62CBB184-1896-4551-BB56-DB99DCD1CF4F}"/>
    <cellStyle name="Pourcentage 2" xfId="1148" xr:uid="{F9605924-70A6-44D4-B3DA-6343458B36B9}"/>
    <cellStyle name="SAPBEXaggData" xfId="27" xr:uid="{00000000-0005-0000-0000-000023000000}"/>
    <cellStyle name="SAPBEXaggDataEmph" xfId="28" xr:uid="{00000000-0005-0000-0000-000024000000}"/>
    <cellStyle name="SAPBEXaggItem" xfId="29" xr:uid="{00000000-0005-0000-0000-000025000000}"/>
    <cellStyle name="SAPBEXaggItemX" xfId="30" xr:uid="{00000000-0005-0000-0000-000026000000}"/>
    <cellStyle name="SAPBEXexcBad7" xfId="112" xr:uid="{545A2316-F90C-4509-B24B-E821AE1872BA}"/>
    <cellStyle name="SAPBEXexcBad8" xfId="113" xr:uid="{8548541D-B593-4898-9461-8F61AF1EC135}"/>
    <cellStyle name="SAPBEXexcBad9" xfId="31" xr:uid="{00000000-0005-0000-0000-00002A000000}"/>
    <cellStyle name="SAPBEXexcCritical4" xfId="32" xr:uid="{00000000-0005-0000-0000-00002B000000}"/>
    <cellStyle name="SAPBEXexcCritical5" xfId="33" xr:uid="{00000000-0005-0000-0000-00002C000000}"/>
    <cellStyle name="SAPBEXexcCritical6" xfId="34" xr:uid="{00000000-0005-0000-0000-00002D000000}"/>
    <cellStyle name="SAPBEXexcGood1" xfId="35" xr:uid="{00000000-0005-0000-0000-00002E000000}"/>
    <cellStyle name="SAPBEXexcGood2" xfId="36" xr:uid="{00000000-0005-0000-0000-00002F000000}"/>
    <cellStyle name="SAPBEXexcGood3" xfId="37" xr:uid="{00000000-0005-0000-0000-000030000000}"/>
    <cellStyle name="SAPBEXfilterDrill" xfId="38" xr:uid="{00000000-0005-0000-0000-000031000000}"/>
    <cellStyle name="SAPBEXfilterItem" xfId="39" xr:uid="{00000000-0005-0000-0000-000032000000}"/>
    <cellStyle name="SAPBEXfilterText" xfId="40" xr:uid="{00000000-0005-0000-0000-000033000000}"/>
    <cellStyle name="SAPBEXformats" xfId="41" xr:uid="{00000000-0005-0000-0000-000034000000}"/>
    <cellStyle name="SAPBEXheaderItem" xfId="42" xr:uid="{00000000-0005-0000-0000-000035000000}"/>
    <cellStyle name="SAPBEXheaderText" xfId="43" xr:uid="{00000000-0005-0000-0000-000036000000}"/>
    <cellStyle name="SAPBEXHLevel0" xfId="44" xr:uid="{00000000-0005-0000-0000-000037000000}"/>
    <cellStyle name="SAPBEXHLevel0X" xfId="45" xr:uid="{00000000-0005-0000-0000-000038000000}"/>
    <cellStyle name="SAPBEXHLevel1" xfId="46" xr:uid="{00000000-0005-0000-0000-000039000000}"/>
    <cellStyle name="SAPBEXHLevel1X" xfId="47" xr:uid="{00000000-0005-0000-0000-00003A000000}"/>
    <cellStyle name="SAPBEXHLevel2" xfId="48" xr:uid="{00000000-0005-0000-0000-00003B000000}"/>
    <cellStyle name="SAPBEXHLevel2X" xfId="49" xr:uid="{00000000-0005-0000-0000-00003C000000}"/>
    <cellStyle name="SAPBEXHLevel3" xfId="50" xr:uid="{00000000-0005-0000-0000-00003D000000}"/>
    <cellStyle name="SAPBEXHLevel3X" xfId="51" xr:uid="{00000000-0005-0000-0000-00003E000000}"/>
    <cellStyle name="SAPBEXchaText" xfId="2" xr:uid="{00000000-0005-0000-0000-000027000000}"/>
    <cellStyle name="SAPBEXinputData" xfId="52" xr:uid="{00000000-0005-0000-0000-00003F000000}"/>
    <cellStyle name="SAPBEXItemHeader" xfId="53" xr:uid="{00000000-0005-0000-0000-000040000000}"/>
    <cellStyle name="SAPBEXresData" xfId="54" xr:uid="{00000000-0005-0000-0000-000041000000}"/>
    <cellStyle name="SAPBEXresDataEmph" xfId="55" xr:uid="{00000000-0005-0000-0000-000042000000}"/>
    <cellStyle name="SAPBEXresDataEmph 2" xfId="114" xr:uid="{03C773A5-F5D7-4B38-A1D6-5A7173DC42BC}"/>
    <cellStyle name="SAPBEXresItem" xfId="56" xr:uid="{00000000-0005-0000-0000-000043000000}"/>
    <cellStyle name="SAPBEXresItemX" xfId="57" xr:uid="{00000000-0005-0000-0000-000044000000}"/>
    <cellStyle name="SAPBEXstdData" xfId="58" xr:uid="{00000000-0005-0000-0000-000045000000}"/>
    <cellStyle name="SAPBEXstdDataEmph" xfId="59" xr:uid="{00000000-0005-0000-0000-000046000000}"/>
    <cellStyle name="SAPBEXstdItem" xfId="60" xr:uid="{00000000-0005-0000-0000-000047000000}"/>
    <cellStyle name="SAPBEXstdItemX" xfId="61" xr:uid="{00000000-0005-0000-0000-000048000000}"/>
    <cellStyle name="SAPBEXtitle" xfId="62" xr:uid="{00000000-0005-0000-0000-000049000000}"/>
    <cellStyle name="SAPBEXunassignedItem" xfId="63" xr:uid="{00000000-0005-0000-0000-00004A000000}"/>
    <cellStyle name="SAPBEXunassignedItem 2" xfId="115" xr:uid="{01F2D037-CDEB-4959-BB49-CC3A91C72998}"/>
    <cellStyle name="SAPBEXundefined" xfId="64" xr:uid="{00000000-0005-0000-0000-00004B000000}"/>
    <cellStyle name="Sheet Title" xfId="65" xr:uid="{00000000-0005-0000-0000-00004C000000}"/>
    <cellStyle name="Style 1" xfId="66" xr:uid="{00000000-0005-0000-0000-00004D000000}"/>
  </cellStyles>
  <dxfs count="229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&quot; &quot;%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2" formatCode="0.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&quot; &quot;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2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1" formatCode="dd/mm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numFmt numFmtId="168" formatCode="0.000"/>
      <fill>
        <patternFill patternType="solid">
          <fgColor rgb="FF000000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4" formatCode="d\-m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4" formatCode="d\-mmm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5" formatCode="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minor"/>
      </font>
      <fill>
        <patternFill>
          <fgColor rgb="FF000000"/>
        </patternFill>
      </fill>
      <alignment horizontal="center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8" formatCode="0.000"/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6" formatCode="0.0&quot; &quot;%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2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  <fill>
        <patternFill patternType="solid">
          <fgColor indexed="64"/>
          <bgColor theme="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9" formatCode="h:mm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73" formatCode="m/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>
          <fgColor rgb="FF000000"/>
        </patternFill>
      </fill>
      <alignment horizontal="center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00"/>
        <name val="Calibri"/>
        <scheme val="minor"/>
      </font>
      <fill>
        <patternFill patternType="solid">
          <fgColor indexed="64"/>
          <bgColor rgb="FF0070C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9" defaultPivotStyle="PivotStyleLight16">
    <tableStyle name="Table Style 1" pivot="0" count="1" xr9:uid="{00000000-0011-0000-FFFF-FFFF00000000}">
      <tableStyleElement type="wholeTable" dxfId="228"/>
    </tableStyle>
    <tableStyle name="Table Style 2" pivot="0" count="1" xr9:uid="{00000000-0011-0000-FFFF-FFFF01000000}">
      <tableStyleElement type="wholeTable" dxfId="227"/>
    </tableStyle>
  </tableStyles>
  <colors>
    <mruColors>
      <color rgb="FFFFFF99"/>
      <color rgb="FFFF99FF"/>
      <color rgb="FF33CCFF"/>
      <color rgb="FFF2A8C8"/>
      <color rgb="FFFFCC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001550\Desktop\Loading%20windows%2016.3.2016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F001550\Desktop\Loading%20windows%20-%20denna%20nahlas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 refreshError="1"/>
      <sheetData sheetId="1">
        <row r="2">
          <cell r="A2" t="str">
            <v>CUSTOMER</v>
          </cell>
        </row>
        <row r="3">
          <cell r="A3" t="str">
            <v>INTERSTORE</v>
          </cell>
        </row>
        <row r="4">
          <cell r="A4" t="str">
            <v>INTERCO</v>
          </cell>
        </row>
      </sheetData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Hárok1"/>
      <sheetName val="Sheet2"/>
      <sheetName val="Sheet3"/>
      <sheetName val="Sheet4"/>
    </sheetNames>
    <sheetDataSet>
      <sheetData sheetId="0" refreshError="1"/>
      <sheetData sheetId="1" refreshError="1"/>
      <sheetData sheetId="2">
        <row r="2">
          <cell r="A2" t="str">
            <v>CUSTOMER</v>
          </cell>
        </row>
        <row r="3">
          <cell r="A3" t="str">
            <v>INTERSTORE</v>
          </cell>
        </row>
      </sheetData>
      <sheetData sheetId="3" refreshError="1"/>
      <sheetData sheetId="4" refreshError="1"/>
    </sheetDataSet>
  </externalBook>
</externalLink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namedSheetViews/namedSheetView3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BE3454-ABFA-406B-AE39-4E3D194BEB0D}" name="plachta343623" displayName="plachta343623" ref="A1:AO155" totalsRowShown="0" headerRowDxfId="226" dataDxfId="224" totalsRowDxfId="223" headerRowBorderDxfId="225">
  <autoFilter ref="A1:AO155" xr:uid="{00000000-0009-0000-0100-000004000000}"/>
  <tableColumns count="41">
    <tableColumn id="1" xr3:uid="{13F7619D-D085-4E82-955B-587AF6D82AA1}" name="WEEK" dataDxfId="222">
      <calculatedColumnFormula>WEEKNUM(plachta343623[[#This Row],[LOADING DATE]])</calculatedColumnFormula>
    </tableColumn>
    <tableColumn id="2" xr3:uid="{B1808F4D-46F9-4190-B51E-F974514DB7D5}" name="CLIENT" dataDxfId="221"/>
    <tableColumn id="3" xr3:uid="{C0E8AED0-668B-4957-A1F4-AA6AF3AE16A8}" name="LOADING CTR" dataDxfId="220"/>
    <tableColumn id="4" xr3:uid="{92EF54C6-79E4-4F9F-81AC-339974FB28A8}" name="LOADING ZIP" dataDxfId="219"/>
    <tableColumn id="5" xr3:uid="{AD5B87AF-A6E0-434E-B0DC-D3D173A26BF7}" name="LOADING CITY" dataDxfId="218"/>
    <tableColumn id="6" xr3:uid="{6645EEB0-B816-4782-AE0D-567149E4EB37}" name="LOADING DATE" dataDxfId="217"/>
    <tableColumn id="27" xr3:uid="{6F7F5B40-E30A-40D5-B6A3-93AC85C869A8}" name="LOADING TIME" dataDxfId="216"/>
    <tableColumn id="7" xr3:uid="{73CF9C83-14E4-4C91-995C-FF5027D4C728}" name="DELIVERY CTR" dataDxfId="215"/>
    <tableColumn id="8" xr3:uid="{DFFEE908-855E-46AC-A9E4-FBB4B4FE7C21}" name="DELIVERY ZIP" dataDxfId="214"/>
    <tableColumn id="9" xr3:uid="{2ADA2163-BB87-4191-8415-1523EEC55997}" name="DELIVERY CITY" dataDxfId="213"/>
    <tableColumn id="10" xr3:uid="{04553757-AFE5-4005-BF5F-7BE2F9A1F292}" name="DELIVERY DATE" dataDxfId="212"/>
    <tableColumn id="28" xr3:uid="{02C6894A-03C5-48C9-A709-615EBCF35EC0}" name="DELIVERY TIME" dataDxfId="211"/>
    <tableColumn id="29" xr3:uid="{254FD7C4-9954-4058-807C-206313E385FE}" name="BOOKING REFERENCE" dataDxfId="210"/>
    <tableColumn id="11" xr3:uid="{A0F381A0-FE40-4265-8F55-E24A57621A76}" name="TRUCK TYPE" dataDxfId="209"/>
    <tableColumn id="12" xr3:uid="{6E67D627-B977-4F3E-B113-69AA2BE30E4B}" name="LTL / FTL" dataDxfId="208"/>
    <tableColumn id="13" xr3:uid="{D3BB04EF-89D0-4F08-B52F-F52E07FCC5D2}" name="GROSS WEIGHT [KG]" dataDxfId="207"/>
    <tableColumn id="14" xr3:uid="{E13DE58C-6C27-48EA-AFC0-1DFBB40CCB4D}" name="TRUCK PLATES" dataDxfId="206"/>
    <tableColumn id="15" xr3:uid="{17689251-AF9D-413F-A1DC-E0F65675724F}" name="CARRIER" dataDxfId="205"/>
    <tableColumn id="16" xr3:uid="{B9E67217-1D8E-406A-A853-7773D49A4DA9}" name="SALES [€]" dataDxfId="204"/>
    <tableColumn id="17" xr3:uid="{E570A50F-E3E2-41B3-AAC1-74D00F3A05C9}" name="PURCHASE [€]" dataDxfId="203"/>
    <tableColumn id="18" xr3:uid="{AD69BD6F-7A65-42A1-9361-98FEECAB3ECD}" name="MARGIN [€]" dataDxfId="202">
      <calculatedColumnFormula>SUM(plachta343623[[#This Row],[SALES '[€']]]-plachta343623[[#This Row],[PURCHASE '[€']]])</calculatedColumnFormula>
    </tableColumn>
    <tableColumn id="19" xr3:uid="{364F3BBB-7094-4897-AD07-289576E6E815}" name="MARGIN [%]" dataDxfId="201">
      <calculatedColumnFormula>plachta343623[[#This Row],[MARGIN '[€']]]/plachta343623[[#This Row],[SALES '[€']]]</calculatedColumnFormula>
    </tableColumn>
    <tableColumn id="20" xr3:uid="{3A4AD8D4-AD74-4360-9A3A-F6646805F96C}" name="CF" dataDxfId="200"/>
    <tableColumn id="21" xr3:uid="{B74D4F7C-80BA-4806-A5AC-4392D5FD7449}" name="VF" dataDxfId="199"/>
    <tableColumn id="22" xr3:uid="{7B71A452-D06F-4D6E-B922-03CDD85A4C2B}" name="KM" dataDxfId="198"/>
    <tableColumn id="24" xr3:uid="{F46EA3E8-1173-4144-A2DB-151F1836B100}" name="REMARK" dataDxfId="197"/>
    <tableColumn id="23" xr3:uid="{B03213FE-968E-4AB7-AA84-BAF0D8B92913}" name="PIC" dataDxfId="196"/>
    <tableColumn id="25" xr3:uid="{82B8E812-12B5-43D2-BE5B-A5FC7B68C79D}" name="PURCHASE [€/KM]" dataDxfId="195">
      <calculatedColumnFormula>T2/Y2</calculatedColumnFormula>
    </tableColumn>
    <tableColumn id="26" xr3:uid="{4C882356-6E76-4BDF-B184-39433C4EC997}" name="SALES [€/KM]" dataDxfId="194">
      <calculatedColumnFormula>S2/Y2</calculatedColumnFormula>
    </tableColumn>
    <tableColumn id="30" xr3:uid="{5AF89951-3842-4EEB-BD09-68961D81B57A}" name="COLLI [KS]" dataDxfId="193"/>
    <tableColumn id="31" xr3:uid="{6FC20426-F68B-417E-9B0E-545EB1E35201}" name="LDM" dataDxfId="192"/>
    <tableColumn id="32" xr3:uid="{A6D8D7BE-6328-47CF-A4CA-2ADA2A1AABA6}" name="DEMURRAGE COST / CLIENT" dataDxfId="191"/>
    <tableColumn id="33" xr3:uid="{53CF85E3-202B-4D23-9E2A-73D597665791}" name="DEMURRAGE COST / HAULIER" dataDxfId="190"/>
    <tableColumn id="34" xr3:uid="{3D2FF380-1301-4B17-ABC9-13E4E0B7421B}" name="CLIENT PENALTIES" dataDxfId="189"/>
    <tableColumn id="35" xr3:uid="{6CC10547-0EA8-4C29-9ACB-2F92F1B1A29A}" name=" HAULIER PENALTIES" dataDxfId="188"/>
    <tableColumn id="36" xr3:uid="{E5E3F31C-DE3F-4370-97E0-B1DC4D9D9D66}" name="NC/R" dataDxfId="187"/>
    <tableColumn id="37" xr3:uid="{E217A267-ED33-4FA8-801C-734FE312D09F}" name="# LOADINGS" dataDxfId="186"/>
    <tableColumn id="38" xr3:uid="{D8F4F315-5BE3-4A39-8BEB-BA79FC7270A7}" name="START STATUS" dataDxfId="185">
      <calculatedColumnFormula>IF(plachta343623[[#This Row],[DELIVERY TIME]]="STORNO","CANCELLED","OK")</calculatedColumnFormula>
    </tableColumn>
    <tableColumn id="39" xr3:uid="{B4172291-B277-4E1F-90AC-A80B2C1FCC86}" name="# UNLOADINGS" dataDxfId="184"/>
    <tableColumn id="40" xr3:uid="{88CC03BF-9C06-4D5F-A87E-0EC088C2630F}" name="STOP STATUS" dataDxfId="183">
      <calculatedColumnFormula>IF(RIGHT(plachta343623[[#This Row],[CARRIER]],3)="-MF",921,"")</calculatedColumnFormula>
    </tableColumn>
    <tableColumn id="41" xr3:uid="{611652C9-9F77-4B1D-99B5-4C5A31743789}" name="TRAILER PLATES" dataDxfId="18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F879FF-A8EF-4DE9-B026-9ABA159DAB21}" name="plachta34264" displayName="plachta34264" ref="A1:AO10" totalsRowShown="0" headerRowDxfId="181" dataDxfId="179" totalsRowDxfId="177" headerRowBorderDxfId="180" tableBorderDxfId="178" totalsRowBorderDxfId="176">
  <autoFilter ref="A1:AO10" xr:uid="{00000000-0009-0000-0100-000003000000}"/>
  <tableColumns count="41">
    <tableColumn id="1" xr3:uid="{00000000-0010-0000-0300-000001000000}" name="WEEK" dataDxfId="175" totalsRowDxfId="174">
      <calculatedColumnFormula>WEEKNUM(plachta34264[[#This Row],[LOADING DATE]])</calculatedColumnFormula>
    </tableColumn>
    <tableColumn id="2" xr3:uid="{00000000-0010-0000-0300-000002000000}" name="CLIENT" dataDxfId="173" totalsRowDxfId="172"/>
    <tableColumn id="3" xr3:uid="{00000000-0010-0000-0300-000003000000}" name="LOADING CTR" dataDxfId="171" totalsRowDxfId="170"/>
    <tableColumn id="4" xr3:uid="{00000000-0010-0000-0300-000004000000}" name="LOADING ZIP" dataDxfId="169" totalsRowDxfId="168"/>
    <tableColumn id="5" xr3:uid="{00000000-0010-0000-0300-000005000000}" name="LOADING CITY" dataDxfId="167" totalsRowDxfId="166"/>
    <tableColumn id="6" xr3:uid="{00000000-0010-0000-0300-000006000000}" name="LOADING DATE" dataDxfId="165" totalsRowDxfId="164"/>
    <tableColumn id="27" xr3:uid="{00000000-0010-0000-0300-00001B000000}" name="LOADING TIME" dataDxfId="163" totalsRowDxfId="162"/>
    <tableColumn id="7" xr3:uid="{00000000-0010-0000-0300-000007000000}" name="DELIVERY CTR" dataDxfId="161" totalsRowDxfId="160"/>
    <tableColumn id="8" xr3:uid="{00000000-0010-0000-0300-000008000000}" name="DELIVERY ZIP" dataDxfId="159" totalsRowDxfId="158"/>
    <tableColumn id="9" xr3:uid="{00000000-0010-0000-0300-000009000000}" name="DELIVERY CITY" dataDxfId="157" totalsRowDxfId="156"/>
    <tableColumn id="10" xr3:uid="{00000000-0010-0000-0300-00000A000000}" name="DELIVERY DATE" dataDxfId="155" totalsRowDxfId="154"/>
    <tableColumn id="28" xr3:uid="{00000000-0010-0000-0300-00001C000000}" name="DELIVERY TIME" dataDxfId="153" totalsRowDxfId="152"/>
    <tableColumn id="29" xr3:uid="{00000000-0010-0000-0300-00001D000000}" name="BOOKING REFERENCE" dataDxfId="151" totalsRowDxfId="150"/>
    <tableColumn id="11" xr3:uid="{00000000-0010-0000-0300-00000B000000}" name="TRUCK TYPE" dataDxfId="149" totalsRowDxfId="148"/>
    <tableColumn id="12" xr3:uid="{00000000-0010-0000-0300-00000C000000}" name="LTL / FTL" dataDxfId="147" totalsRowDxfId="146"/>
    <tableColumn id="13" xr3:uid="{00000000-0010-0000-0300-00000D000000}" name="GROSS WEIGHT [KG]" dataDxfId="145" totalsRowDxfId="144"/>
    <tableColumn id="14" xr3:uid="{00000000-0010-0000-0300-00000E000000}" name="TRUCK PLATES" dataDxfId="143" totalsRowDxfId="142"/>
    <tableColumn id="15" xr3:uid="{00000000-0010-0000-0300-00000F000000}" name="CARRIER" dataDxfId="141" totalsRowDxfId="140"/>
    <tableColumn id="16" xr3:uid="{00000000-0010-0000-0300-000010000000}" name="SALES [€]" dataDxfId="139" totalsRowDxfId="138"/>
    <tableColumn id="17" xr3:uid="{00000000-0010-0000-0300-000011000000}" name="PURCHASE [€]" dataDxfId="137" totalsRowDxfId="136"/>
    <tableColumn id="18" xr3:uid="{00000000-0010-0000-0300-000012000000}" name="MARGIN [€]" dataDxfId="135" totalsRowDxfId="134">
      <calculatedColumnFormula>plachta34264[[#This Row],[SALES '[€']]]-plachta34264[[#This Row],[PURCHASE '[€']]]</calculatedColumnFormula>
    </tableColumn>
    <tableColumn id="19" xr3:uid="{00000000-0010-0000-0300-000013000000}" name="MARGIN [%]" dataDxfId="133" totalsRowDxfId="132">
      <calculatedColumnFormula>plachta34264[[#This Row],[MARGIN '[€']]]/plachta34264[[#This Row],[SALES '[€']]]</calculatedColumnFormula>
    </tableColumn>
    <tableColumn id="20" xr3:uid="{00000000-0010-0000-0300-000014000000}" name="CF" dataDxfId="131" totalsRowDxfId="130"/>
    <tableColumn id="21" xr3:uid="{00000000-0010-0000-0300-000015000000}" name="VF" dataDxfId="129" totalsRowDxfId="128"/>
    <tableColumn id="22" xr3:uid="{00000000-0010-0000-0300-000016000000}" name="KM" dataDxfId="127" totalsRowDxfId="126"/>
    <tableColumn id="23" xr3:uid="{00000000-0010-0000-0300-000017000000}" name="REMARK" dataDxfId="125" totalsRowDxfId="124"/>
    <tableColumn id="26" xr3:uid="{00000000-0010-0000-0300-00001A000000}" name="PIC" dataDxfId="123" totalsRowDxfId="122"/>
    <tableColumn id="24" xr3:uid="{00000000-0010-0000-0300-000018000000}" name="PURCHASE [€/KM]" dataDxfId="121" totalsRowDxfId="120">
      <calculatedColumnFormula>plachta34264[[#This Row],[PURCHASE '[€']]]/plachta34264[[#This Row],[KM]]</calculatedColumnFormula>
    </tableColumn>
    <tableColumn id="25" xr3:uid="{00000000-0010-0000-0300-000019000000}" name="SALES [€/KM]" dataDxfId="119" totalsRowDxfId="118">
      <calculatedColumnFormula>plachta34264[[#This Row],[SALES '[€']]]/plachta34264[[#This Row],[KM]]</calculatedColumnFormula>
    </tableColumn>
    <tableColumn id="30" xr3:uid="{E006A34A-9E66-4235-9CA3-F4F37D3A97BC}" name="COLLI [KS]" dataDxfId="117" totalsRowDxfId="116"/>
    <tableColumn id="31" xr3:uid="{A6F5D78B-2FBB-48F5-864C-6D2C72C9BBCA}" name="LDM" dataDxfId="115" totalsRowDxfId="114"/>
    <tableColumn id="32" xr3:uid="{523435A0-1911-45C7-ABE2-39D26A3A3288}" name="DEMURRAGE COST / CLIENT" dataDxfId="113" totalsRowDxfId="112"/>
    <tableColumn id="33" xr3:uid="{EE85F58A-BFF5-4C9A-998F-F51CF11F6937}" name="DEMURRAGE COST / HAULIER" dataDxfId="111" totalsRowDxfId="110"/>
    <tableColumn id="34" xr3:uid="{0D10955F-C5A8-43E5-B623-2B083EE9F9D0}" name="CLIENT PENALTIES" dataDxfId="109" totalsRowDxfId="108"/>
    <tableColumn id="35" xr3:uid="{5E88F7EF-2F84-47B5-AFEF-45EB3B9016BA}" name=" HAULIER PENALTIES" dataDxfId="107" totalsRowDxfId="106"/>
    <tableColumn id="36" xr3:uid="{4A3271B3-5BD0-41FB-A344-0E6B65150070}" name="NC/R" dataDxfId="105" totalsRowDxfId="104"/>
    <tableColumn id="37" xr3:uid="{E2F9AFC2-CA5E-4B24-BA68-D0C7AF8D1286}" name="# LOADINGS" dataDxfId="103" totalsRowDxfId="102"/>
    <tableColumn id="38" xr3:uid="{6E218A74-38EC-4990-BF08-0FFACD0C60D6}" name="START STATUS" dataDxfId="101" totalsRowDxfId="100">
      <calculatedColumnFormula>IF(plachta34264[[#This Row],[DELIVERY TIME]]="STORNO","CANCELLED","OK")</calculatedColumnFormula>
    </tableColumn>
    <tableColumn id="39" xr3:uid="{F9909A6E-B46B-41D2-B4FD-80633BCA9207}" name="# UNLOADINGS" dataDxfId="99" totalsRowDxfId="98"/>
    <tableColumn id="40" xr3:uid="{73C41321-E2F8-45E8-AF94-8D6380E5C4BD}" name="STOP STATUS" dataDxfId="97" totalsRowDxfId="96">
      <calculatedColumnFormula>IF(RIGHT(plachta34264[[#This Row],[CARRIER]],3)="-MF",921,"")</calculatedColumnFormula>
    </tableColumn>
    <tableColumn id="41" xr3:uid="{3F50908E-BC7E-4F41-B33E-39AA7AB1BDCE}" name="TRAILER PLATES" dataDxfId="95" totalsRowDxfId="9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plachta3436" displayName="plachta3436" ref="A1:AO17" totalsRowShown="0" headerRowDxfId="93" dataDxfId="91" totalsRowDxfId="90" headerRowBorderDxfId="92">
  <autoFilter ref="A1:AO17" xr:uid="{00000000-0009-0000-0100-000004000000}"/>
  <tableColumns count="41">
    <tableColumn id="1" xr3:uid="{00000000-0010-0000-0000-000001000000}" name="WEEK" dataDxfId="89">
      <calculatedColumnFormula>WEEKNUM(plachta3436[[#This Row],[LOADING DATE]])</calculatedColumnFormula>
    </tableColumn>
    <tableColumn id="2" xr3:uid="{00000000-0010-0000-0000-000002000000}" name="CLIENT" dataDxfId="88"/>
    <tableColumn id="3" xr3:uid="{00000000-0010-0000-0000-000003000000}" name="LOADING CTR" dataDxfId="87"/>
    <tableColumn id="4" xr3:uid="{00000000-0010-0000-0000-000004000000}" name="LOADING ZIP" dataDxfId="86"/>
    <tableColumn id="5" xr3:uid="{00000000-0010-0000-0000-000005000000}" name="LOADING CITY" dataDxfId="85"/>
    <tableColumn id="6" xr3:uid="{00000000-0010-0000-0000-000006000000}" name="LOADING DATE" dataDxfId="84"/>
    <tableColumn id="27" xr3:uid="{00000000-0010-0000-0000-00001B000000}" name="LOADING TIME" dataDxfId="83"/>
    <tableColumn id="7" xr3:uid="{00000000-0010-0000-0000-000007000000}" name="DELIVERY CTR" dataDxfId="82"/>
    <tableColumn id="8" xr3:uid="{00000000-0010-0000-0000-000008000000}" name="DELIVERY ZIP" dataDxfId="81"/>
    <tableColumn id="9" xr3:uid="{00000000-0010-0000-0000-000009000000}" name="DELIVERY CITY" dataDxfId="80"/>
    <tableColumn id="10" xr3:uid="{00000000-0010-0000-0000-00000A000000}" name="DELIVERY DATE" dataDxfId="79"/>
    <tableColumn id="28" xr3:uid="{00000000-0010-0000-0000-00001C000000}" name="DELIVERY TIME" dataDxfId="78"/>
    <tableColumn id="29" xr3:uid="{00000000-0010-0000-0000-00001D000000}" name="BOOKING REFERENCE" dataDxfId="77"/>
    <tableColumn id="11" xr3:uid="{00000000-0010-0000-0000-00000B000000}" name="TRUCK TYPE" dataDxfId="76"/>
    <tableColumn id="12" xr3:uid="{00000000-0010-0000-0000-00000C000000}" name="LTL / FTL" dataDxfId="75"/>
    <tableColumn id="13" xr3:uid="{00000000-0010-0000-0000-00000D000000}" name="GROSS WEIGHT [KG]" dataDxfId="74"/>
    <tableColumn id="14" xr3:uid="{00000000-0010-0000-0000-00000E000000}" name="TRUCK PLATES" dataDxfId="73"/>
    <tableColumn id="15" xr3:uid="{00000000-0010-0000-0000-00000F000000}" name="CARRIER" dataDxfId="72"/>
    <tableColumn id="16" xr3:uid="{00000000-0010-0000-0000-000010000000}" name="SALES [€]" dataDxfId="71">
      <calculatedColumnFormula>3162+2081.64</calculatedColumnFormula>
    </tableColumn>
    <tableColumn id="17" xr3:uid="{00000000-0010-0000-0000-000011000000}" name="PURCHASE [€]" dataDxfId="70"/>
    <tableColumn id="18" xr3:uid="{00000000-0010-0000-0000-000012000000}" name="MARGIN [€]" dataDxfId="69">
      <calculatedColumnFormula>SUM(plachta3436[[#This Row],[SALES '[€']]]-plachta3436[[#This Row],[PURCHASE '[€']]])</calculatedColumnFormula>
    </tableColumn>
    <tableColumn id="19" xr3:uid="{00000000-0010-0000-0000-000013000000}" name="MARGIN [%]" dataDxfId="68">
      <calculatedColumnFormula>plachta3436[[#This Row],[MARGIN '[€']]]/plachta3436[[#This Row],[SALES '[€']]]</calculatedColumnFormula>
    </tableColumn>
    <tableColumn id="20" xr3:uid="{00000000-0010-0000-0000-000014000000}" name="CF" dataDxfId="67"/>
    <tableColumn id="21" xr3:uid="{00000000-0010-0000-0000-000015000000}" name="VF" dataDxfId="66"/>
    <tableColumn id="22" xr3:uid="{00000000-0010-0000-0000-000016000000}" name="KM" dataDxfId="65"/>
    <tableColumn id="24" xr3:uid="{00000000-0010-0000-0000-000018000000}" name="REMARK" dataDxfId="64"/>
    <tableColumn id="23" xr3:uid="{00000000-0010-0000-0000-000017000000}" name="PIC" dataDxfId="63"/>
    <tableColumn id="25" xr3:uid="{00000000-0010-0000-0000-000019000000}" name="PURCHASE [€/KM]" dataDxfId="62">
      <calculatedColumnFormula>T2/Y2</calculatedColumnFormula>
    </tableColumn>
    <tableColumn id="26" xr3:uid="{00000000-0010-0000-0000-00001A000000}" name="SALES [€/KM]" dataDxfId="61">
      <calculatedColumnFormula>S2/Y2</calculatedColumnFormula>
    </tableColumn>
    <tableColumn id="30" xr3:uid="{716D0F18-F1FA-4536-ABAC-7ED9D3AA6733}" name="COLLI [KS]" dataDxfId="60"/>
    <tableColumn id="31" xr3:uid="{1E0A7527-50E1-4371-AC5E-E0B466821441}" name="LDM" dataDxfId="59"/>
    <tableColumn id="32" xr3:uid="{65A43DB1-4225-436C-83F5-F30D9E06DEBD}" name="DEMURRAGE COST / CLIENT" dataDxfId="58"/>
    <tableColumn id="33" xr3:uid="{9C33F8B6-7645-4C97-B1F5-FC69BE758FCD}" name="DEMURRAGE COST / HAULIER" dataDxfId="57"/>
    <tableColumn id="34" xr3:uid="{A257A0EB-9D8E-433D-A610-8EFDBAF01E37}" name="CLIENT PENALTIES" dataDxfId="56"/>
    <tableColumn id="35" xr3:uid="{79F88333-415B-427F-A623-7C8BA733DB48}" name=" HAULIER PENALTIES" dataDxfId="55"/>
    <tableColumn id="36" xr3:uid="{DBB8CDE9-148E-4A1D-92C2-97F5C5040D45}" name="NC/R" dataDxfId="54"/>
    <tableColumn id="37" xr3:uid="{EC1B23F7-5B40-417F-BE80-EE980D4B11F1}" name="# LOADINGS" dataDxfId="53"/>
    <tableColumn id="38" xr3:uid="{E532AC18-0B97-4C0F-88E4-F49D996DFE7C}" name="START STATUS" dataDxfId="52">
      <calculatedColumnFormula>IF(plachta3436[[#This Row],[DELIVERY TIME]]="STORNO","CANCELLED","OK")</calculatedColumnFormula>
    </tableColumn>
    <tableColumn id="39" xr3:uid="{9336EE9B-5133-4669-960C-5E299ECA49F3}" name="# UNLOADINGS" dataDxfId="51"/>
    <tableColumn id="40" xr3:uid="{6CA39E62-5B20-47C8-9265-0E96D017E9AD}" name="STOP STATUS" dataDxfId="50">
      <calculatedColumnFormula>IF(RIGHT(plachta3436[[#This Row],[CARRIER]],3)="-MF",921,"")</calculatedColumnFormula>
    </tableColumn>
    <tableColumn id="41" xr3:uid="{3E567E96-E6DD-4F0B-BCD6-5EEC5DCAB484}" name="TRAILER PLATES" dataDxfId="4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44D40E-C596-4E0C-8C6C-3CB8C5164E45}" name="plachta34362" displayName="plachta34362" ref="A1:AO77" totalsRowShown="0" headerRowDxfId="48" dataDxfId="46" totalsRowDxfId="45" headerRowBorderDxfId="47">
  <autoFilter ref="A1:AO77" xr:uid="{00000000-0009-0000-0100-000004000000}">
    <filterColumn colId="4">
      <filters>
        <filter val="Kocovce"/>
      </filters>
    </filterColumn>
  </autoFilter>
  <tableColumns count="41">
    <tableColumn id="1" xr3:uid="{BB27BFEA-C7AC-43AF-BC54-29456890D3F9}" name="WEEK" dataDxfId="44">
      <calculatedColumnFormula>WEEKNUM(plachta34362[[#This Row],[LOADING DATE]])</calculatedColumnFormula>
    </tableColumn>
    <tableColumn id="2" xr3:uid="{9F3A4ECD-95CA-426D-95E1-CB406418B5B5}" name="CLIENT" dataDxfId="43"/>
    <tableColumn id="3" xr3:uid="{4FE3BB4B-2C12-40C1-9556-BCBC5A04942C}" name="LOADING CTR" dataDxfId="42"/>
    <tableColumn id="4" xr3:uid="{DE1E7FF7-CBC9-4CDE-8404-2D5E50180470}" name="LOADING ZIP" dataDxfId="41"/>
    <tableColumn id="5" xr3:uid="{64A53EC6-BAA7-4B41-9D31-2F008A5AE94E}" name="LOADING CITY" dataDxfId="40"/>
    <tableColumn id="6" xr3:uid="{80832AD2-AD68-4E4F-AB51-0B9630A1E0F8}" name="LOADING DATE" dataDxfId="39"/>
    <tableColumn id="27" xr3:uid="{CDE5BD98-AD8C-4A85-9354-7C88F25717C0}" name="LOADING TIME" dataDxfId="38"/>
    <tableColumn id="7" xr3:uid="{FCD4A94A-B722-4904-B0B3-49EF4DB4E196}" name="DELIVERY CTR" dataDxfId="37"/>
    <tableColumn id="8" xr3:uid="{E0BF6FE7-0B4F-4A96-BBBF-5ACDB408D4BD}" name="DELIVERY ZIP" dataDxfId="36"/>
    <tableColumn id="9" xr3:uid="{1C3C0D77-3D82-492B-8F51-7C47D8F006F7}" name="DELIVERY CITY" dataDxfId="35"/>
    <tableColumn id="10" xr3:uid="{16BCA61C-AC3D-465D-962A-406AC178C59D}" name="DELIVERY DATE" dataDxfId="34"/>
    <tableColumn id="28" xr3:uid="{AB22051D-0FC6-445E-BFD1-05A9C677E5F9}" name="DELIVERY TIME" dataDxfId="33"/>
    <tableColumn id="29" xr3:uid="{92A437AB-1FBE-4D5C-8135-ECD75444C5ED}" name="BOOKING REFERENCE" dataDxfId="32"/>
    <tableColumn id="11" xr3:uid="{987E5953-E83C-4450-99D2-4D803F0A0144}" name="TRUCK TYPE" dataDxfId="31"/>
    <tableColumn id="12" xr3:uid="{65C88C11-CAF6-4A0C-A243-152952865204}" name="LTL / FTL" dataDxfId="30"/>
    <tableColumn id="13" xr3:uid="{9A237363-9BEA-42A8-8F9D-C5A4D4827D89}" name="GROSS WEIGHT [KG]" dataDxfId="29"/>
    <tableColumn id="14" xr3:uid="{C2FB10F8-EEC2-4272-A2B5-5D1FC20091DB}" name="TRUCK PLATES" dataDxfId="28"/>
    <tableColumn id="15" xr3:uid="{469CC2C9-161A-41CC-834F-1E68AA9A4544}" name="CARRIER" dataDxfId="27"/>
    <tableColumn id="16" xr3:uid="{7A10A632-3091-4283-AB19-596756415E36}" name="SALES [€]" dataDxfId="26"/>
    <tableColumn id="17" xr3:uid="{123C0218-233E-40FE-8D5C-051D55B6DD90}" name="PURCHASE [€]" dataDxfId="25"/>
    <tableColumn id="18" xr3:uid="{C6C83BE9-F858-4ACC-9D6F-B9FB903E7CC1}" name="MARGIN [€]" dataDxfId="24">
      <calculatedColumnFormula>SUM(plachta34362[[#This Row],[SALES '[€']]]-plachta34362[[#This Row],[PURCHASE '[€']]])</calculatedColumnFormula>
    </tableColumn>
    <tableColumn id="19" xr3:uid="{FC5F2F24-BEEE-47D7-B1DC-1B1EA16C67FF}" name="MARGIN [%]" dataDxfId="23">
      <calculatedColumnFormula>plachta34362[[#This Row],[MARGIN '[€']]]/plachta34362[[#This Row],[SALES '[€']]]</calculatedColumnFormula>
    </tableColumn>
    <tableColumn id="20" xr3:uid="{A16037E6-5E15-4DEC-BCA1-C6EBA6EF0A9E}" name="CF" dataDxfId="22"/>
    <tableColumn id="21" xr3:uid="{E91DC872-EDF5-4EAD-A718-D27535B7A4D8}" name="VF" dataDxfId="21"/>
    <tableColumn id="22" xr3:uid="{0E61ADF8-7251-4A27-9E1B-4162F36938DC}" name="KM" dataDxfId="20"/>
    <tableColumn id="24" xr3:uid="{CF6802E2-3D1F-4303-9488-B981972EA787}" name="REMARK" dataDxfId="19"/>
    <tableColumn id="23" xr3:uid="{BCC7F249-EA4C-4355-8F48-CF48A98149EA}" name="PIC" dataDxfId="18"/>
    <tableColumn id="25" xr3:uid="{03DDB857-8FB2-43B9-9EF6-858757D42120}" name="PURCHASE [€/KM]" dataDxfId="17">
      <calculatedColumnFormula>T2/Y2</calculatedColumnFormula>
    </tableColumn>
    <tableColumn id="26" xr3:uid="{AE6A7563-F2D0-421A-9AF2-772BB667FDEC}" name="SALES [€/KM]" dataDxfId="16">
      <calculatedColumnFormula>S2/Y2</calculatedColumnFormula>
    </tableColumn>
    <tableColumn id="30" xr3:uid="{3DF1118F-C219-49BA-BFE3-23AFA2218364}" name="COLLI [KS]" dataDxfId="15"/>
    <tableColumn id="31" xr3:uid="{7798B39F-978B-4C7E-AB59-0813FA62D50F}" name="LDM" dataDxfId="14"/>
    <tableColumn id="32" xr3:uid="{3C7477DD-48E5-46A4-ADAB-F9FC9087EE3F}" name="DEMURRAGE COST / CLIENT" dataDxfId="13"/>
    <tableColumn id="33" xr3:uid="{08FB7DBA-FF3C-4179-8B7A-D7837182C470}" name="DEMURRAGE COST / HAULIER" dataDxfId="12"/>
    <tableColumn id="34" xr3:uid="{EA68208A-8B40-4C48-85BE-D4B96C81E572}" name="CLIENT PENALTIES" dataDxfId="11"/>
    <tableColumn id="35" xr3:uid="{404091EF-DB64-4BF2-B19A-2264C0D43485}" name=" HAULIER PENALTIES" dataDxfId="10"/>
    <tableColumn id="36" xr3:uid="{B267975E-5592-41C4-BDE3-EA3830FF94A4}" name="NC/R" dataDxfId="9"/>
    <tableColumn id="37" xr3:uid="{88FC0973-6BF6-4352-A850-7D65D79351BE}" name="# LOADINGS" dataDxfId="8"/>
    <tableColumn id="38" xr3:uid="{64AEEFBA-28D2-4D9E-A150-34455DF2F784}" name="START STATUS" dataDxfId="7">
      <calculatedColumnFormula>IF(plachta34362[[#This Row],[DELIVERY TIME]]="STORNO","CANCELLED","OK")</calculatedColumnFormula>
    </tableColumn>
    <tableColumn id="39" xr3:uid="{BC15963F-52FF-42EF-847E-858DD6C6C937}" name="# UNLOADINGS" dataDxfId="6"/>
    <tableColumn id="40" xr3:uid="{8778ED4C-F835-44F2-B14E-5A50DAF813B7}" name="STOP STATUS" dataDxfId="5">
      <calculatedColumnFormula>IF(RIGHT(plachta34362[[#This Row],[CARRIER]],3)="-MF",921,"")</calculatedColumnFormula>
    </tableColumn>
    <tableColumn id="41" xr3:uid="{0773A354-9E60-4421-84C6-8EF10279CB15}" name="TRAILER PLATES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microsoft.com/office/2019/04/relationships/namedSheetView" Target="../namedSheetViews/namedSheetView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microsoft.com/office/2019/04/relationships/namedSheetView" Target="../namedSheetViews/namedSheetView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Relationship Id="rId4" Type="http://schemas.microsoft.com/office/2019/04/relationships/namedSheetView" Target="../namedSheetViews/namedSheetView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3E69D-17D9-41B9-AA39-F1B4C0FDB085}">
  <dimension ref="A1:AO155"/>
  <sheetViews>
    <sheetView tabSelected="1" topLeftCell="C1" zoomScale="90" zoomScaleNormal="90" workbookViewId="0">
      <pane ySplit="1" topLeftCell="A134" activePane="bottomLeft" state="frozen"/>
      <selection activeCell="G1" sqref="G1"/>
      <selection pane="bottomLeft" activeCell="T133" sqref="T133"/>
    </sheetView>
  </sheetViews>
  <sheetFormatPr defaultColWidth="9.28515625" defaultRowHeight="15" customHeight="1" x14ac:dyDescent="0.2"/>
  <cols>
    <col min="1" max="1" width="8" style="436" bestFit="1" customWidth="1"/>
    <col min="2" max="2" width="23.42578125" style="61" customWidth="1"/>
    <col min="3" max="3" width="8.7109375" style="382" customWidth="1"/>
    <col min="4" max="4" width="7" style="437" customWidth="1"/>
    <col min="5" max="5" width="14.7109375" style="61" bestFit="1" customWidth="1"/>
    <col min="6" max="6" width="13.28515625" style="438" bestFit="1" customWidth="1"/>
    <col min="7" max="7" width="11.28515625" style="439" customWidth="1"/>
    <col min="8" max="8" width="6" style="382" customWidth="1"/>
    <col min="9" max="9" width="5.5703125" style="437" customWidth="1"/>
    <col min="10" max="10" width="14.7109375" style="61" bestFit="1" customWidth="1"/>
    <col min="11" max="11" width="15.42578125" style="439" bestFit="1" customWidth="1"/>
    <col min="12" max="12" width="15.28515625" style="439" bestFit="1" customWidth="1"/>
    <col min="13" max="13" width="15.7109375" style="437" customWidth="1"/>
    <col min="14" max="14" width="12.7109375" style="61" bestFit="1" customWidth="1"/>
    <col min="15" max="15" width="10.42578125" style="61" bestFit="1" customWidth="1"/>
    <col min="16" max="16" width="7.28515625" style="61" customWidth="1"/>
    <col min="17" max="17" width="23.42578125" style="440" customWidth="1"/>
    <col min="18" max="18" width="21.7109375" style="61" customWidth="1"/>
    <col min="19" max="19" width="10.7109375" style="61" bestFit="1" customWidth="1"/>
    <col min="20" max="20" width="14.42578125" style="61" bestFit="1" customWidth="1"/>
    <col min="21" max="21" width="12.7109375" style="61" bestFit="1" customWidth="1"/>
    <col min="22" max="22" width="13.28515625" style="441" bestFit="1" customWidth="1"/>
    <col min="23" max="23" width="21.28515625" style="61" customWidth="1"/>
    <col min="24" max="24" width="18.28515625" style="61" customWidth="1"/>
    <col min="25" max="25" width="6" style="61" bestFit="1" customWidth="1"/>
    <col min="26" max="26" width="10.28515625" style="61" bestFit="1" customWidth="1"/>
    <col min="27" max="27" width="6.140625" style="442" customWidth="1"/>
    <col min="28" max="28" width="18.28515625" style="442" bestFit="1" customWidth="1"/>
    <col min="29" max="29" width="14.28515625" style="61" bestFit="1" customWidth="1"/>
    <col min="30" max="42" width="9.28515625" style="61" customWidth="1"/>
    <col min="43" max="16384" width="9.28515625" style="61"/>
  </cols>
  <sheetData>
    <row r="1" spans="1:41" ht="15" customHeight="1" x14ac:dyDescent="0.2">
      <c r="A1" s="14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8" t="s">
        <v>5</v>
      </c>
      <c r="G1" s="19" t="s">
        <v>6</v>
      </c>
      <c r="H1" s="16" t="s">
        <v>7</v>
      </c>
      <c r="I1" s="20" t="s">
        <v>8</v>
      </c>
      <c r="J1" s="15" t="s">
        <v>9</v>
      </c>
      <c r="K1" s="16" t="s">
        <v>10</v>
      </c>
      <c r="L1" s="21" t="s">
        <v>11</v>
      </c>
      <c r="M1" s="411" t="s">
        <v>12</v>
      </c>
      <c r="N1" s="15" t="s">
        <v>13</v>
      </c>
      <c r="O1" s="15" t="s">
        <v>14</v>
      </c>
      <c r="P1" s="15" t="s">
        <v>15</v>
      </c>
      <c r="Q1" s="22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23" t="s">
        <v>21</v>
      </c>
      <c r="W1" s="22" t="s">
        <v>22</v>
      </c>
      <c r="X1" s="22" t="s">
        <v>23</v>
      </c>
      <c r="Y1" s="15" t="s">
        <v>24</v>
      </c>
      <c r="Z1" s="15" t="s">
        <v>25</v>
      </c>
      <c r="AA1" s="15" t="s">
        <v>26</v>
      </c>
      <c r="AB1" s="24" t="s">
        <v>27</v>
      </c>
      <c r="AC1" s="24" t="s">
        <v>28</v>
      </c>
      <c r="AD1" s="412" t="s">
        <v>29</v>
      </c>
      <c r="AE1" s="412" t="s">
        <v>30</v>
      </c>
      <c r="AF1" s="412" t="s">
        <v>31</v>
      </c>
      <c r="AG1" s="412" t="s">
        <v>32</v>
      </c>
      <c r="AH1" s="412" t="s">
        <v>33</v>
      </c>
      <c r="AI1" s="412" t="s">
        <v>34</v>
      </c>
      <c r="AJ1" s="412" t="s">
        <v>35</v>
      </c>
      <c r="AK1" s="412" t="s">
        <v>36</v>
      </c>
      <c r="AL1" s="412" t="s">
        <v>37</v>
      </c>
      <c r="AM1" s="412" t="s">
        <v>38</v>
      </c>
      <c r="AN1" s="412" t="s">
        <v>39</v>
      </c>
      <c r="AO1" s="412" t="s">
        <v>40</v>
      </c>
    </row>
    <row r="2" spans="1:41" ht="15" customHeight="1" x14ac:dyDescent="0.2">
      <c r="A2" s="292">
        <f>WEEKNUM(plachta343623[[#This Row],[LOADING DATE]])</f>
        <v>1</v>
      </c>
      <c r="B2" s="293" t="s">
        <v>69</v>
      </c>
      <c r="C2" s="294" t="s">
        <v>41</v>
      </c>
      <c r="D2" s="295" t="s">
        <v>42</v>
      </c>
      <c r="E2" s="296" t="s">
        <v>70</v>
      </c>
      <c r="F2" s="297">
        <v>45293</v>
      </c>
      <c r="G2" s="298">
        <v>0.25</v>
      </c>
      <c r="H2" s="299" t="s">
        <v>43</v>
      </c>
      <c r="I2" s="295" t="s">
        <v>71</v>
      </c>
      <c r="J2" s="296" t="s">
        <v>72</v>
      </c>
      <c r="K2" s="297">
        <v>45295</v>
      </c>
      <c r="L2" s="300">
        <v>0.45833333333333331</v>
      </c>
      <c r="M2" s="301" t="s">
        <v>145</v>
      </c>
      <c r="N2" s="302" t="s">
        <v>57</v>
      </c>
      <c r="O2" s="302" t="s">
        <v>47</v>
      </c>
      <c r="P2" s="303" t="s">
        <v>124</v>
      </c>
      <c r="Q2" s="38" t="s">
        <v>48</v>
      </c>
      <c r="R2" s="38" t="s">
        <v>45</v>
      </c>
      <c r="S2" s="296">
        <v>1787.2</v>
      </c>
      <c r="T2" s="304">
        <v>1720</v>
      </c>
      <c r="U2" s="305">
        <f>SUM(plachta343623[[#This Row],[SALES '[€']]]-plachta343623[[#This Row],[PURCHASE '[€']]])</f>
        <v>67.200000000000045</v>
      </c>
      <c r="V2" s="306">
        <f>plachta343623[[#This Row],[MARGIN '[€']]]/plachta343623[[#This Row],[SALES '[€']]]</f>
        <v>3.7600716204118201E-2</v>
      </c>
      <c r="W2" s="296">
        <v>9215170454</v>
      </c>
      <c r="X2" s="38" t="s">
        <v>147</v>
      </c>
      <c r="Y2" s="307">
        <v>1360</v>
      </c>
      <c r="Z2" s="413"/>
      <c r="AA2" s="414" t="s">
        <v>76</v>
      </c>
      <c r="AB2" s="415">
        <f>T2/Y2</f>
        <v>1.2647058823529411</v>
      </c>
      <c r="AC2" s="415">
        <f>S2/Y2</f>
        <v>1.3141176470588236</v>
      </c>
      <c r="AD2" s="416"/>
      <c r="AE2" s="416"/>
      <c r="AF2" s="416"/>
      <c r="AG2" s="416"/>
      <c r="AH2" s="416"/>
      <c r="AI2" s="416"/>
      <c r="AJ2" s="416"/>
      <c r="AK2" s="416"/>
      <c r="AL2" s="416" t="str">
        <f>IF(plachta343623[[#This Row],[DELIVERY TIME]]="STORNO","CANCELLED","OK")</f>
        <v>OK</v>
      </c>
      <c r="AM2" s="416"/>
      <c r="AN2" s="416" t="str">
        <f>IF(RIGHT(plachta343623[[#This Row],[CARRIER]],3)="-MF",921,"")</f>
        <v/>
      </c>
      <c r="AO2" s="416"/>
    </row>
    <row r="3" spans="1:41" ht="15" customHeight="1" x14ac:dyDescent="0.2">
      <c r="A3" s="292">
        <f>WEEKNUM(plachta343623[[#This Row],[LOADING DATE]])</f>
        <v>2</v>
      </c>
      <c r="B3" s="293" t="s">
        <v>69</v>
      </c>
      <c r="C3" s="294" t="s">
        <v>41</v>
      </c>
      <c r="D3" s="295" t="s">
        <v>42</v>
      </c>
      <c r="E3" s="296" t="s">
        <v>70</v>
      </c>
      <c r="F3" s="297">
        <v>45299</v>
      </c>
      <c r="G3" s="298">
        <v>0.58333333333333337</v>
      </c>
      <c r="H3" s="299" t="s">
        <v>43</v>
      </c>
      <c r="I3" s="295" t="s">
        <v>71</v>
      </c>
      <c r="J3" s="296" t="s">
        <v>72</v>
      </c>
      <c r="K3" s="297">
        <v>45302</v>
      </c>
      <c r="L3" s="300">
        <v>0.57638888888888895</v>
      </c>
      <c r="M3" s="301" t="s">
        <v>150</v>
      </c>
      <c r="N3" s="302" t="s">
        <v>57</v>
      </c>
      <c r="O3" s="302" t="s">
        <v>47</v>
      </c>
      <c r="P3" s="303" t="s">
        <v>124</v>
      </c>
      <c r="Q3" s="38" t="s">
        <v>74</v>
      </c>
      <c r="R3" s="308" t="s">
        <v>73</v>
      </c>
      <c r="S3" s="296">
        <v>1787.2</v>
      </c>
      <c r="T3" s="309">
        <v>1630</v>
      </c>
      <c r="U3" s="305">
        <f>SUM(plachta343623[[#This Row],[SALES '[€']]]-plachta343623[[#This Row],[PURCHASE '[€']]])</f>
        <v>157.20000000000005</v>
      </c>
      <c r="V3" s="306">
        <f>plachta343623[[#This Row],[MARGIN '[€']]]/plachta343623[[#This Row],[SALES '[€']]]</f>
        <v>8.7958818263205035E-2</v>
      </c>
      <c r="W3" s="296">
        <v>9215170572</v>
      </c>
      <c r="X3" s="38" t="s">
        <v>162</v>
      </c>
      <c r="Y3" s="307">
        <v>1360</v>
      </c>
      <c r="Z3" s="413"/>
      <c r="AA3" s="414" t="s">
        <v>76</v>
      </c>
      <c r="AB3" s="415">
        <f>T3/Y3</f>
        <v>1.1985294117647058</v>
      </c>
      <c r="AC3" s="415">
        <f>S3/Y3</f>
        <v>1.3141176470588236</v>
      </c>
      <c r="AD3" s="416"/>
      <c r="AE3" s="416"/>
      <c r="AF3" s="416"/>
      <c r="AG3" s="416"/>
      <c r="AH3" s="416"/>
      <c r="AI3" s="416"/>
      <c r="AJ3" s="416"/>
      <c r="AK3" s="416"/>
      <c r="AL3" s="416" t="str">
        <f>IF(plachta343623[[#This Row],[DELIVERY TIME]]="STORNO","CANCELLED","OK")</f>
        <v>OK</v>
      </c>
      <c r="AM3" s="416"/>
      <c r="AN3" s="416" t="str">
        <f>IF(RIGHT(plachta343623[[#This Row],[CARRIER]],3)="-MF",921,"")</f>
        <v/>
      </c>
      <c r="AO3" s="416"/>
    </row>
    <row r="4" spans="1:41" ht="15" customHeight="1" x14ac:dyDescent="0.2">
      <c r="A4" s="310">
        <f>WEEKNUM(plachta343623[[#This Row],[LOADING DATE]])</f>
        <v>3</v>
      </c>
      <c r="B4" s="311" t="s">
        <v>69</v>
      </c>
      <c r="C4" s="312" t="s">
        <v>41</v>
      </c>
      <c r="D4" s="313" t="s">
        <v>42</v>
      </c>
      <c r="E4" s="314" t="s">
        <v>70</v>
      </c>
      <c r="F4" s="297">
        <v>45306</v>
      </c>
      <c r="G4" s="315">
        <v>0.33333333333333331</v>
      </c>
      <c r="H4" s="316" t="s">
        <v>43</v>
      </c>
      <c r="I4" s="313" t="s">
        <v>71</v>
      </c>
      <c r="J4" s="314" t="s">
        <v>72</v>
      </c>
      <c r="K4" s="297">
        <v>45308</v>
      </c>
      <c r="L4" s="317">
        <v>0.40972222222222227</v>
      </c>
      <c r="M4" s="301" t="s">
        <v>177</v>
      </c>
      <c r="N4" s="302" t="s">
        <v>57</v>
      </c>
      <c r="O4" s="302" t="s">
        <v>47</v>
      </c>
      <c r="P4" s="318" t="s">
        <v>124</v>
      </c>
      <c r="Q4" s="38" t="s">
        <v>128</v>
      </c>
      <c r="R4" s="38" t="s">
        <v>127</v>
      </c>
      <c r="S4" s="296">
        <v>1787.2</v>
      </c>
      <c r="T4" s="304">
        <v>1710</v>
      </c>
      <c r="U4" s="319">
        <f>SUM(plachta343623[[#This Row],[SALES '[€']]]-plachta343623[[#This Row],[PURCHASE '[€']]])</f>
        <v>77.200000000000045</v>
      </c>
      <c r="V4" s="320">
        <f>plachta343623[[#This Row],[MARGIN '[€']]]/plachta343623[[#This Row],[SALES '[€']]]</f>
        <v>4.3196060877350069E-2</v>
      </c>
      <c r="W4" s="314">
        <v>9215170829</v>
      </c>
      <c r="X4" s="38" t="s">
        <v>197</v>
      </c>
      <c r="Y4" s="307">
        <v>1360</v>
      </c>
      <c r="Z4" s="417"/>
      <c r="AA4" s="414" t="s">
        <v>76</v>
      </c>
      <c r="AB4" s="418">
        <f t="shared" ref="AB4:AB5" si="0">T4/Y4</f>
        <v>1.2573529411764706</v>
      </c>
      <c r="AC4" s="418">
        <f t="shared" ref="AC4:AC5" si="1">S4/Y4</f>
        <v>1.3141176470588236</v>
      </c>
      <c r="AD4" s="419"/>
      <c r="AE4" s="419"/>
      <c r="AF4" s="419"/>
      <c r="AG4" s="419"/>
      <c r="AH4" s="419"/>
      <c r="AI4" s="419"/>
      <c r="AJ4" s="419"/>
      <c r="AK4" s="419"/>
      <c r="AL4" s="419" t="str">
        <f>IF(plachta343623[[#This Row],[DELIVERY TIME]]="STORNO","CANCELLED","OK")</f>
        <v>OK</v>
      </c>
      <c r="AM4" s="419"/>
      <c r="AN4" s="419" t="str">
        <f>IF(RIGHT(plachta343623[[#This Row],[CARRIER]],3)="-MF",921,"")</f>
        <v/>
      </c>
      <c r="AO4" s="419"/>
    </row>
    <row r="5" spans="1:41" ht="15" customHeight="1" x14ac:dyDescent="0.2">
      <c r="A5" s="310">
        <f>WEEKNUM(plachta343623[[#This Row],[LOADING DATE]])</f>
        <v>3</v>
      </c>
      <c r="B5" s="311" t="s">
        <v>69</v>
      </c>
      <c r="C5" s="312" t="s">
        <v>41</v>
      </c>
      <c r="D5" s="313" t="s">
        <v>42</v>
      </c>
      <c r="E5" s="314" t="s">
        <v>70</v>
      </c>
      <c r="F5" s="297">
        <v>45308</v>
      </c>
      <c r="G5" s="315">
        <v>0.29166666666666669</v>
      </c>
      <c r="H5" s="316" t="s">
        <v>43</v>
      </c>
      <c r="I5" s="313" t="s">
        <v>71</v>
      </c>
      <c r="J5" s="314" t="s">
        <v>72</v>
      </c>
      <c r="K5" s="297">
        <v>45310</v>
      </c>
      <c r="L5" s="317">
        <v>0.28472222222222221</v>
      </c>
      <c r="M5" s="301" t="s">
        <v>178</v>
      </c>
      <c r="N5" s="302" t="s">
        <v>57</v>
      </c>
      <c r="O5" s="302" t="s">
        <v>47</v>
      </c>
      <c r="P5" s="318" t="s">
        <v>124</v>
      </c>
      <c r="Q5" s="38" t="s">
        <v>75</v>
      </c>
      <c r="R5" s="308" t="s">
        <v>73</v>
      </c>
      <c r="S5" s="296">
        <v>1787.2</v>
      </c>
      <c r="T5" s="304">
        <v>1630</v>
      </c>
      <c r="U5" s="319">
        <f>SUM(plachta343623[[#This Row],[SALES '[€']]]-plachta343623[[#This Row],[PURCHASE '[€']]])</f>
        <v>157.20000000000005</v>
      </c>
      <c r="V5" s="320">
        <f>plachta343623[[#This Row],[MARGIN '[€']]]/plachta343623[[#This Row],[SALES '[€']]]</f>
        <v>8.7958818263205035E-2</v>
      </c>
      <c r="W5" s="314">
        <v>9215170834</v>
      </c>
      <c r="X5" s="38" t="s">
        <v>198</v>
      </c>
      <c r="Y5" s="307">
        <v>1360</v>
      </c>
      <c r="Z5" s="417"/>
      <c r="AA5" s="414" t="s">
        <v>76</v>
      </c>
      <c r="AB5" s="418">
        <f t="shared" si="0"/>
        <v>1.1985294117647058</v>
      </c>
      <c r="AC5" s="418">
        <f t="shared" si="1"/>
        <v>1.3141176470588236</v>
      </c>
      <c r="AD5" s="419"/>
      <c r="AE5" s="419"/>
      <c r="AF5" s="419"/>
      <c r="AG5" s="419"/>
      <c r="AH5" s="419"/>
      <c r="AI5" s="419"/>
      <c r="AJ5" s="419"/>
      <c r="AK5" s="419"/>
      <c r="AL5" s="419" t="str">
        <f>IF(plachta343623[[#This Row],[DELIVERY TIME]]="STORNO","CANCELLED","OK")</f>
        <v>OK</v>
      </c>
      <c r="AM5" s="419"/>
      <c r="AN5" s="419" t="str">
        <f>IF(RIGHT(plachta343623[[#This Row],[CARRIER]],3)="-MF",921,"")</f>
        <v/>
      </c>
      <c r="AO5" s="419"/>
    </row>
    <row r="6" spans="1:41" ht="15" customHeight="1" x14ac:dyDescent="0.2">
      <c r="A6" s="234">
        <f>WEEKNUM(plachta343623[[#This Row],[LOADING DATE]])</f>
        <v>3</v>
      </c>
      <c r="B6" s="321" t="s">
        <v>69</v>
      </c>
      <c r="C6" s="322" t="s">
        <v>41</v>
      </c>
      <c r="D6" s="323" t="s">
        <v>42</v>
      </c>
      <c r="E6" s="215" t="s">
        <v>70</v>
      </c>
      <c r="F6" s="297">
        <v>45310</v>
      </c>
      <c r="G6" s="212">
        <v>0.41666666666666669</v>
      </c>
      <c r="H6" s="324" t="s">
        <v>43</v>
      </c>
      <c r="I6" s="323" t="s">
        <v>71</v>
      </c>
      <c r="J6" s="215" t="s">
        <v>72</v>
      </c>
      <c r="K6" s="297">
        <v>45314</v>
      </c>
      <c r="L6" s="325">
        <v>0.2986111111111111</v>
      </c>
      <c r="M6" s="301" t="s">
        <v>199</v>
      </c>
      <c r="N6" s="302" t="s">
        <v>57</v>
      </c>
      <c r="O6" s="302" t="s">
        <v>47</v>
      </c>
      <c r="P6" s="318" t="s">
        <v>124</v>
      </c>
      <c r="Q6" s="38" t="s">
        <v>126</v>
      </c>
      <c r="R6" s="38" t="s">
        <v>127</v>
      </c>
      <c r="S6" s="296">
        <v>1787.2</v>
      </c>
      <c r="T6" s="304">
        <v>1710</v>
      </c>
      <c r="U6" s="239">
        <f>SUM(plachta343623[[#This Row],[SALES '[€']]]-plachta343623[[#This Row],[PURCHASE '[€']]])</f>
        <v>77.200000000000045</v>
      </c>
      <c r="V6" s="240">
        <f>plachta343623[[#This Row],[MARGIN '[€']]]/plachta343623[[#This Row],[SALES '[€']]]</f>
        <v>4.3196060877350069E-2</v>
      </c>
      <c r="W6" s="215">
        <v>9215170996</v>
      </c>
      <c r="X6" s="38" t="s">
        <v>222</v>
      </c>
      <c r="Y6" s="307">
        <v>1360</v>
      </c>
      <c r="Z6" s="420"/>
      <c r="AA6" s="414" t="s">
        <v>76</v>
      </c>
      <c r="AB6" s="216">
        <f>T6/Y6</f>
        <v>1.2573529411764706</v>
      </c>
      <c r="AC6" s="216">
        <f>S6/Y6</f>
        <v>1.3141176470588236</v>
      </c>
      <c r="AD6" s="217"/>
      <c r="AE6" s="217"/>
      <c r="AF6" s="217"/>
      <c r="AG6" s="217"/>
      <c r="AH6" s="217"/>
      <c r="AI6" s="217"/>
      <c r="AJ6" s="217"/>
      <c r="AK6" s="217"/>
      <c r="AL6" s="217" t="str">
        <f>IF(plachta343623[[#This Row],[DELIVERY TIME]]="STORNO","CANCELLED","OK")</f>
        <v>OK</v>
      </c>
      <c r="AM6" s="217"/>
      <c r="AN6" s="217" t="str">
        <f>IF(RIGHT(plachta343623[[#This Row],[CARRIER]],3)="-MF",921,"")</f>
        <v/>
      </c>
      <c r="AO6" s="217"/>
    </row>
    <row r="7" spans="1:41" ht="15" customHeight="1" x14ac:dyDescent="0.2">
      <c r="A7" s="234">
        <f>WEEKNUM(plachta343623[[#This Row],[LOADING DATE]])</f>
        <v>4</v>
      </c>
      <c r="B7" s="321" t="s">
        <v>69</v>
      </c>
      <c r="C7" s="322" t="s">
        <v>41</v>
      </c>
      <c r="D7" s="323" t="s">
        <v>42</v>
      </c>
      <c r="E7" s="215" t="s">
        <v>70</v>
      </c>
      <c r="F7" s="297">
        <v>45313</v>
      </c>
      <c r="G7" s="212">
        <v>0.66666666666666663</v>
      </c>
      <c r="H7" s="326" t="s">
        <v>364</v>
      </c>
      <c r="I7" s="327" t="s">
        <v>365</v>
      </c>
      <c r="J7" s="38" t="s">
        <v>366</v>
      </c>
      <c r="K7" s="297">
        <v>45315</v>
      </c>
      <c r="L7" s="325">
        <v>0.41666666666666669</v>
      </c>
      <c r="M7" s="301" t="s">
        <v>231</v>
      </c>
      <c r="N7" s="302" t="s">
        <v>57</v>
      </c>
      <c r="O7" s="302" t="s">
        <v>47</v>
      </c>
      <c r="P7" s="318" t="s">
        <v>124</v>
      </c>
      <c r="Q7" s="38" t="s">
        <v>228</v>
      </c>
      <c r="R7" s="38" t="s">
        <v>229</v>
      </c>
      <c r="S7" s="296">
        <v>1691.25</v>
      </c>
      <c r="T7" s="304">
        <v>1690</v>
      </c>
      <c r="U7" s="239">
        <f>SUM(plachta343623[[#This Row],[SALES '[€']]]-plachta343623[[#This Row],[PURCHASE '[€']]])</f>
        <v>1.25</v>
      </c>
      <c r="V7" s="240">
        <f>plachta343623[[#This Row],[MARGIN '[€']]]/plachta343623[[#This Row],[SALES '[€']]]</f>
        <v>7.3909830007390983E-4</v>
      </c>
      <c r="W7" s="215">
        <v>9215171106</v>
      </c>
      <c r="X7" s="38" t="s">
        <v>230</v>
      </c>
      <c r="Y7" s="307">
        <v>1360</v>
      </c>
      <c r="Z7" s="420"/>
      <c r="AA7" s="414" t="s">
        <v>76</v>
      </c>
      <c r="AB7" s="216">
        <f>T7/Y7</f>
        <v>1.2426470588235294</v>
      </c>
      <c r="AC7" s="216">
        <f>S7/Y7</f>
        <v>1.2435661764705883</v>
      </c>
      <c r="AD7" s="217"/>
      <c r="AE7" s="217"/>
      <c r="AF7" s="217"/>
      <c r="AG7" s="217"/>
      <c r="AH7" s="217"/>
      <c r="AI7" s="217"/>
      <c r="AJ7" s="217"/>
      <c r="AK7" s="217"/>
      <c r="AL7" s="217" t="str">
        <f>IF(plachta343623[[#This Row],[DELIVERY TIME]]="STORNO","CANCELLED","OK")</f>
        <v>OK</v>
      </c>
      <c r="AM7" s="217"/>
      <c r="AN7" s="217" t="str">
        <f>IF(RIGHT(plachta343623[[#This Row],[CARRIER]],3)="-MF",921,"")</f>
        <v/>
      </c>
      <c r="AO7" s="217"/>
    </row>
    <row r="8" spans="1:41" ht="15" customHeight="1" x14ac:dyDescent="0.2">
      <c r="A8" s="328">
        <f>WEEKNUM(plachta343623[[#This Row],[LOADING DATE]])</f>
        <v>1</v>
      </c>
      <c r="B8" s="38" t="s">
        <v>232</v>
      </c>
      <c r="C8" s="329" t="s">
        <v>41</v>
      </c>
      <c r="D8" s="330" t="s">
        <v>42</v>
      </c>
      <c r="E8" s="38" t="s">
        <v>70</v>
      </c>
      <c r="F8" s="334">
        <v>45293</v>
      </c>
      <c r="G8" s="81">
        <v>0.69444444444444453</v>
      </c>
      <c r="H8" s="326" t="s">
        <v>51</v>
      </c>
      <c r="I8" s="330">
        <v>32</v>
      </c>
      <c r="J8" s="38" t="s">
        <v>233</v>
      </c>
      <c r="K8" s="334">
        <v>45294</v>
      </c>
      <c r="L8" s="331">
        <v>0.83333333333333337</v>
      </c>
      <c r="M8" s="301">
        <v>122384</v>
      </c>
      <c r="N8" s="38" t="s">
        <v>234</v>
      </c>
      <c r="O8" s="38" t="s">
        <v>47</v>
      </c>
      <c r="P8" s="318"/>
      <c r="Q8" s="38" t="s">
        <v>235</v>
      </c>
      <c r="R8" s="38" t="s">
        <v>236</v>
      </c>
      <c r="S8" s="332">
        <v>472.97</v>
      </c>
      <c r="T8" s="309">
        <v>500</v>
      </c>
      <c r="U8" s="333">
        <f>SUM(plachta343623[[#This Row],[SALES '[€']]]-plachta343623[[#This Row],[PURCHASE '[€']]])</f>
        <v>-27.029999999999973</v>
      </c>
      <c r="V8" s="82">
        <f>plachta343623[[#This Row],[MARGIN '[€']]]/plachta343623[[#This Row],[SALES '[€']]]</f>
        <v>-5.7149502082584458E-2</v>
      </c>
      <c r="W8" s="302">
        <v>9215170443</v>
      </c>
      <c r="X8" s="302" t="s">
        <v>237</v>
      </c>
      <c r="Y8" s="307">
        <v>316</v>
      </c>
      <c r="Z8" s="302"/>
      <c r="AA8" s="307" t="s">
        <v>76</v>
      </c>
      <c r="AB8" s="83">
        <f t="shared" ref="AB8:AB39" si="2">T8/Y8</f>
        <v>1.5822784810126582</v>
      </c>
      <c r="AC8" s="83">
        <f t="shared" ref="AC8:AC39" si="3">S8/Y8</f>
        <v>1.4967405063291139</v>
      </c>
      <c r="AD8" s="421"/>
      <c r="AE8" s="422"/>
      <c r="AF8" s="422"/>
      <c r="AG8" s="422"/>
      <c r="AH8" s="422"/>
      <c r="AI8" s="422"/>
      <c r="AJ8" s="422"/>
      <c r="AK8" s="422"/>
      <c r="AL8" s="84" t="str">
        <f>IF(plachta343623[[#This Row],[DELIVERY TIME]]="STORNO","CANCELLED","OK")</f>
        <v>OK</v>
      </c>
      <c r="AM8" s="84"/>
      <c r="AN8" s="84" t="str">
        <f>IF(RIGHT(plachta343623[[#This Row],[CARRIER]],3)="-MF",921,"")</f>
        <v/>
      </c>
      <c r="AO8" s="84"/>
    </row>
    <row r="9" spans="1:41" ht="15" customHeight="1" x14ac:dyDescent="0.2">
      <c r="A9" s="328">
        <f>WEEKNUM(plachta343623[[#This Row],[LOADING DATE]])</f>
        <v>1</v>
      </c>
      <c r="B9" s="38" t="s">
        <v>232</v>
      </c>
      <c r="C9" s="329" t="s">
        <v>41</v>
      </c>
      <c r="D9" s="330" t="s">
        <v>42</v>
      </c>
      <c r="E9" s="38" t="s">
        <v>70</v>
      </c>
      <c r="F9" s="334">
        <v>45293</v>
      </c>
      <c r="G9" s="81">
        <v>0.70833333333333337</v>
      </c>
      <c r="H9" s="326" t="s">
        <v>51</v>
      </c>
      <c r="I9" s="330">
        <v>32</v>
      </c>
      <c r="J9" s="38" t="s">
        <v>233</v>
      </c>
      <c r="K9" s="334">
        <v>45294</v>
      </c>
      <c r="L9" s="331">
        <v>0.91666666666666663</v>
      </c>
      <c r="M9" s="301">
        <v>122385</v>
      </c>
      <c r="N9" s="38" t="s">
        <v>234</v>
      </c>
      <c r="O9" s="38" t="s">
        <v>47</v>
      </c>
      <c r="P9" s="318"/>
      <c r="Q9" s="38" t="s">
        <v>238</v>
      </c>
      <c r="R9" s="38" t="s">
        <v>236</v>
      </c>
      <c r="S9" s="332">
        <v>472.97</v>
      </c>
      <c r="T9" s="309">
        <v>500</v>
      </c>
      <c r="U9" s="333">
        <f>SUM(plachta343623[[#This Row],[SALES '[€']]]-plachta343623[[#This Row],[PURCHASE '[€']]])</f>
        <v>-27.029999999999973</v>
      </c>
      <c r="V9" s="82">
        <f>plachta343623[[#This Row],[MARGIN '[€']]]/plachta343623[[#This Row],[SALES '[€']]]</f>
        <v>-5.7149502082584458E-2</v>
      </c>
      <c r="W9" s="302">
        <v>9215170444</v>
      </c>
      <c r="X9" s="302" t="s">
        <v>239</v>
      </c>
      <c r="Y9" s="307">
        <v>316</v>
      </c>
      <c r="Z9" s="302"/>
      <c r="AA9" s="307" t="s">
        <v>76</v>
      </c>
      <c r="AB9" s="83">
        <f t="shared" si="2"/>
        <v>1.5822784810126582</v>
      </c>
      <c r="AC9" s="83">
        <f t="shared" si="3"/>
        <v>1.4967405063291139</v>
      </c>
      <c r="AD9" s="421"/>
      <c r="AE9" s="422"/>
      <c r="AF9" s="422"/>
      <c r="AG9" s="422"/>
      <c r="AH9" s="422"/>
      <c r="AI9" s="422"/>
      <c r="AJ9" s="422"/>
      <c r="AK9" s="422"/>
      <c r="AL9" s="84" t="str">
        <f>IF(plachta343623[[#This Row],[DELIVERY TIME]]="STORNO","CANCELLED","OK")</f>
        <v>OK</v>
      </c>
      <c r="AM9" s="84"/>
      <c r="AN9" s="84" t="str">
        <f>IF(RIGHT(plachta343623[[#This Row],[CARRIER]],3)="-MF",921,"")</f>
        <v/>
      </c>
      <c r="AO9" s="84"/>
    </row>
    <row r="10" spans="1:41" ht="15" customHeight="1" x14ac:dyDescent="0.2">
      <c r="A10" s="328">
        <f>WEEKNUM(plachta343623[[#This Row],[LOADING DATE]])</f>
        <v>1</v>
      </c>
      <c r="B10" s="38" t="s">
        <v>232</v>
      </c>
      <c r="C10" s="329" t="s">
        <v>41</v>
      </c>
      <c r="D10" s="330" t="s">
        <v>42</v>
      </c>
      <c r="E10" s="38" t="s">
        <v>70</v>
      </c>
      <c r="F10" s="334">
        <v>45294</v>
      </c>
      <c r="G10" s="81">
        <v>0.72222222222222221</v>
      </c>
      <c r="H10" s="326" t="s">
        <v>51</v>
      </c>
      <c r="I10" s="330">
        <v>32</v>
      </c>
      <c r="J10" s="38" t="s">
        <v>233</v>
      </c>
      <c r="K10" s="334">
        <v>45294</v>
      </c>
      <c r="L10" s="331">
        <v>0.99930555555555556</v>
      </c>
      <c r="M10" s="301">
        <v>122386</v>
      </c>
      <c r="N10" s="38" t="s">
        <v>234</v>
      </c>
      <c r="O10" s="38" t="s">
        <v>47</v>
      </c>
      <c r="P10" s="318"/>
      <c r="Q10" s="38" t="s">
        <v>240</v>
      </c>
      <c r="R10" s="38" t="s">
        <v>236</v>
      </c>
      <c r="S10" s="332">
        <v>472.97</v>
      </c>
      <c r="T10" s="309">
        <v>500</v>
      </c>
      <c r="U10" s="333">
        <f>SUM(plachta343623[[#This Row],[SALES '[€']]]-plachta343623[[#This Row],[PURCHASE '[€']]])</f>
        <v>-27.029999999999973</v>
      </c>
      <c r="V10" s="82">
        <f>plachta343623[[#This Row],[MARGIN '[€']]]/plachta343623[[#This Row],[SALES '[€']]]</f>
        <v>-5.7149502082584458E-2</v>
      </c>
      <c r="W10" s="302">
        <v>9215170447</v>
      </c>
      <c r="X10" s="302" t="s">
        <v>241</v>
      </c>
      <c r="Y10" s="307">
        <v>316</v>
      </c>
      <c r="Z10" s="302"/>
      <c r="AA10" s="307" t="s">
        <v>76</v>
      </c>
      <c r="AB10" s="83">
        <f t="shared" si="2"/>
        <v>1.5822784810126582</v>
      </c>
      <c r="AC10" s="83">
        <f t="shared" si="3"/>
        <v>1.4967405063291139</v>
      </c>
      <c r="AD10" s="421"/>
      <c r="AE10" s="422"/>
      <c r="AF10" s="422"/>
      <c r="AG10" s="422"/>
      <c r="AH10" s="422"/>
      <c r="AI10" s="422"/>
      <c r="AJ10" s="422"/>
      <c r="AK10" s="422"/>
      <c r="AL10" s="84" t="str">
        <f>IF(plachta343623[[#This Row],[DELIVERY TIME]]="STORNO","CANCELLED","OK")</f>
        <v>OK</v>
      </c>
      <c r="AM10" s="84"/>
      <c r="AN10" s="84" t="str">
        <f>IF(RIGHT(plachta343623[[#This Row],[CARRIER]],3)="-MF",921,"")</f>
        <v/>
      </c>
      <c r="AO10" s="84"/>
    </row>
    <row r="11" spans="1:41" ht="15" customHeight="1" x14ac:dyDescent="0.2">
      <c r="A11" s="328">
        <f>WEEKNUM(plachta343623[[#This Row],[LOADING DATE]])</f>
        <v>1</v>
      </c>
      <c r="B11" s="38" t="s">
        <v>232</v>
      </c>
      <c r="C11" s="329" t="s">
        <v>41</v>
      </c>
      <c r="D11" s="330" t="s">
        <v>54</v>
      </c>
      <c r="E11" s="38" t="s">
        <v>242</v>
      </c>
      <c r="F11" s="334">
        <v>45294</v>
      </c>
      <c r="G11" s="81">
        <v>0.43055555555555558</v>
      </c>
      <c r="H11" s="326" t="s">
        <v>51</v>
      </c>
      <c r="I11" s="330">
        <v>32</v>
      </c>
      <c r="J11" s="38" t="s">
        <v>233</v>
      </c>
      <c r="K11" s="334">
        <v>45295</v>
      </c>
      <c r="L11" s="331">
        <v>8.3333333333333329E-2</v>
      </c>
      <c r="M11" s="301">
        <v>122387</v>
      </c>
      <c r="N11" s="38" t="s">
        <v>234</v>
      </c>
      <c r="O11" s="38" t="s">
        <v>47</v>
      </c>
      <c r="P11" s="318" t="s">
        <v>243</v>
      </c>
      <c r="Q11" s="38" t="s">
        <v>244</v>
      </c>
      <c r="R11" s="38" t="s">
        <v>236</v>
      </c>
      <c r="S11" s="332">
        <v>803.47</v>
      </c>
      <c r="T11" s="309">
        <v>745</v>
      </c>
      <c r="U11" s="333">
        <f>SUM(plachta343623[[#This Row],[SALES '[€']]]-plachta343623[[#This Row],[PURCHASE '[€']]])</f>
        <v>58.470000000000027</v>
      </c>
      <c r="V11" s="82">
        <f>plachta343623[[#This Row],[MARGIN '[€']]]/plachta343623[[#This Row],[SALES '[€']]]</f>
        <v>7.2771852091552916E-2</v>
      </c>
      <c r="W11" s="302" t="s">
        <v>245</v>
      </c>
      <c r="X11" s="302" t="s">
        <v>246</v>
      </c>
      <c r="Y11" s="307">
        <v>316</v>
      </c>
      <c r="Z11" s="302"/>
      <c r="AA11" s="307" t="s">
        <v>76</v>
      </c>
      <c r="AB11" s="83">
        <f t="shared" si="2"/>
        <v>2.3575949367088609</v>
      </c>
      <c r="AC11" s="83">
        <f t="shared" si="3"/>
        <v>2.5426265822784813</v>
      </c>
      <c r="AD11" s="421"/>
      <c r="AE11" s="422"/>
      <c r="AF11" s="422"/>
      <c r="AG11" s="422"/>
      <c r="AH11" s="422"/>
      <c r="AI11" s="422"/>
      <c r="AJ11" s="422"/>
      <c r="AK11" s="422"/>
      <c r="AL11" s="84" t="str">
        <f>IF(plachta343623[[#This Row],[DELIVERY TIME]]="STORNO","CANCELLED","OK")</f>
        <v>OK</v>
      </c>
      <c r="AM11" s="84"/>
      <c r="AN11" s="84" t="str">
        <f>IF(RIGHT(plachta343623[[#This Row],[CARRIER]],3)="-MF",921,"")</f>
        <v/>
      </c>
      <c r="AO11" s="84"/>
    </row>
    <row r="12" spans="1:41" ht="15" customHeight="1" x14ac:dyDescent="0.2">
      <c r="A12" s="328">
        <f>WEEKNUM(plachta343623[[#This Row],[LOADING DATE]])</f>
        <v>1</v>
      </c>
      <c r="B12" s="38" t="s">
        <v>232</v>
      </c>
      <c r="C12" s="329" t="s">
        <v>41</v>
      </c>
      <c r="D12" s="330" t="s">
        <v>42</v>
      </c>
      <c r="E12" s="38" t="s">
        <v>70</v>
      </c>
      <c r="F12" s="334">
        <v>45294</v>
      </c>
      <c r="G12" s="81">
        <v>0.54166666666666663</v>
      </c>
      <c r="H12" s="326" t="s">
        <v>51</v>
      </c>
      <c r="I12" s="330">
        <v>32</v>
      </c>
      <c r="J12" s="38" t="s">
        <v>233</v>
      </c>
      <c r="K12" s="334">
        <v>45295</v>
      </c>
      <c r="L12" s="331">
        <v>0.25</v>
      </c>
      <c r="M12" s="301">
        <v>122388</v>
      </c>
      <c r="N12" s="38" t="s">
        <v>234</v>
      </c>
      <c r="O12" s="38" t="s">
        <v>47</v>
      </c>
      <c r="P12" s="318"/>
      <c r="Q12" s="38" t="s">
        <v>247</v>
      </c>
      <c r="R12" s="38" t="s">
        <v>236</v>
      </c>
      <c r="S12" s="332">
        <v>472.97</v>
      </c>
      <c r="T12" s="309">
        <v>500</v>
      </c>
      <c r="U12" s="333">
        <f>SUM(plachta343623[[#This Row],[SALES '[€']]]-plachta343623[[#This Row],[PURCHASE '[€']]])</f>
        <v>-27.029999999999973</v>
      </c>
      <c r="V12" s="82">
        <f>plachta343623[[#This Row],[MARGIN '[€']]]/plachta343623[[#This Row],[SALES '[€']]]</f>
        <v>-5.7149502082584458E-2</v>
      </c>
      <c r="W12" s="302">
        <v>9215170448</v>
      </c>
      <c r="X12" s="302" t="s">
        <v>248</v>
      </c>
      <c r="Y12" s="307">
        <v>316</v>
      </c>
      <c r="Z12" s="302"/>
      <c r="AA12" s="307" t="s">
        <v>76</v>
      </c>
      <c r="AB12" s="83">
        <f t="shared" si="2"/>
        <v>1.5822784810126582</v>
      </c>
      <c r="AC12" s="83">
        <f t="shared" si="3"/>
        <v>1.4967405063291139</v>
      </c>
      <c r="AD12" s="421"/>
      <c r="AE12" s="422"/>
      <c r="AF12" s="422"/>
      <c r="AG12" s="422"/>
      <c r="AH12" s="422"/>
      <c r="AI12" s="422"/>
      <c r="AJ12" s="422"/>
      <c r="AK12" s="422"/>
      <c r="AL12" s="84" t="str">
        <f>IF(plachta343623[[#This Row],[DELIVERY TIME]]="STORNO","CANCELLED","OK")</f>
        <v>OK</v>
      </c>
      <c r="AM12" s="84"/>
      <c r="AN12" s="84" t="str">
        <f>IF(RIGHT(plachta343623[[#This Row],[CARRIER]],3)="-MF",921,"")</f>
        <v/>
      </c>
      <c r="AO12" s="84"/>
    </row>
    <row r="13" spans="1:41" ht="15" customHeight="1" x14ac:dyDescent="0.2">
      <c r="A13" s="328">
        <f>WEEKNUM(plachta343623[[#This Row],[LOADING DATE]])</f>
        <v>1</v>
      </c>
      <c r="B13" s="38" t="s">
        <v>232</v>
      </c>
      <c r="C13" s="329" t="s">
        <v>41</v>
      </c>
      <c r="D13" s="330" t="s">
        <v>42</v>
      </c>
      <c r="E13" s="38" t="s">
        <v>70</v>
      </c>
      <c r="F13" s="334">
        <v>45294</v>
      </c>
      <c r="G13" s="81">
        <v>0.55555555555555558</v>
      </c>
      <c r="H13" s="326" t="s">
        <v>51</v>
      </c>
      <c r="I13" s="330">
        <v>32</v>
      </c>
      <c r="J13" s="38" t="s">
        <v>233</v>
      </c>
      <c r="K13" s="334">
        <v>45295</v>
      </c>
      <c r="L13" s="331">
        <v>0.33333333333333331</v>
      </c>
      <c r="M13" s="301">
        <v>122389</v>
      </c>
      <c r="N13" s="38" t="s">
        <v>234</v>
      </c>
      <c r="O13" s="38" t="s">
        <v>47</v>
      </c>
      <c r="P13" s="318"/>
      <c r="Q13" s="38" t="s">
        <v>249</v>
      </c>
      <c r="R13" s="38" t="s">
        <v>236</v>
      </c>
      <c r="S13" s="332">
        <v>472.97</v>
      </c>
      <c r="T13" s="309">
        <v>500</v>
      </c>
      <c r="U13" s="333">
        <f>SUM(plachta343623[[#This Row],[SALES '[€']]]-plachta343623[[#This Row],[PURCHASE '[€']]])</f>
        <v>-27.029999999999973</v>
      </c>
      <c r="V13" s="82">
        <f>plachta343623[[#This Row],[MARGIN '[€']]]/plachta343623[[#This Row],[SALES '[€']]]</f>
        <v>-5.7149502082584458E-2</v>
      </c>
      <c r="W13" s="302">
        <v>9215170449</v>
      </c>
      <c r="X13" s="302" t="s">
        <v>250</v>
      </c>
      <c r="Y13" s="307">
        <v>316</v>
      </c>
      <c r="Z13" s="302"/>
      <c r="AA13" s="307" t="s">
        <v>76</v>
      </c>
      <c r="AB13" s="83">
        <f t="shared" si="2"/>
        <v>1.5822784810126582</v>
      </c>
      <c r="AC13" s="83">
        <f t="shared" si="3"/>
        <v>1.4967405063291139</v>
      </c>
      <c r="AD13" s="421"/>
      <c r="AE13" s="422"/>
      <c r="AF13" s="422"/>
      <c r="AG13" s="422"/>
      <c r="AH13" s="422"/>
      <c r="AI13" s="422"/>
      <c r="AJ13" s="422"/>
      <c r="AK13" s="422"/>
      <c r="AL13" s="84" t="str">
        <f>IF(plachta343623[[#This Row],[DELIVERY TIME]]="STORNO","CANCELLED","OK")</f>
        <v>OK</v>
      </c>
      <c r="AM13" s="84"/>
      <c r="AN13" s="84" t="str">
        <f>IF(RIGHT(plachta343623[[#This Row],[CARRIER]],3)="-MF",921,"")</f>
        <v/>
      </c>
      <c r="AO13" s="84"/>
    </row>
    <row r="14" spans="1:41" ht="15" customHeight="1" x14ac:dyDescent="0.2">
      <c r="A14" s="328">
        <f>WEEKNUM(plachta343623[[#This Row],[LOADING DATE]])</f>
        <v>1</v>
      </c>
      <c r="B14" s="38" t="s">
        <v>232</v>
      </c>
      <c r="C14" s="329" t="s">
        <v>41</v>
      </c>
      <c r="D14" s="330" t="s">
        <v>42</v>
      </c>
      <c r="E14" s="38" t="s">
        <v>70</v>
      </c>
      <c r="F14" s="334">
        <v>45294</v>
      </c>
      <c r="G14" s="81">
        <v>0.56944444444444442</v>
      </c>
      <c r="H14" s="326" t="s">
        <v>51</v>
      </c>
      <c r="I14" s="330">
        <v>32</v>
      </c>
      <c r="J14" s="38" t="s">
        <v>233</v>
      </c>
      <c r="K14" s="334">
        <v>45295</v>
      </c>
      <c r="L14" s="331">
        <v>0.41666666666666669</v>
      </c>
      <c r="M14" s="301">
        <v>122390</v>
      </c>
      <c r="N14" s="38" t="s">
        <v>234</v>
      </c>
      <c r="O14" s="38" t="s">
        <v>47</v>
      </c>
      <c r="P14" s="318"/>
      <c r="Q14" s="38" t="s">
        <v>251</v>
      </c>
      <c r="R14" s="38" t="s">
        <v>236</v>
      </c>
      <c r="S14" s="332">
        <v>472.97</v>
      </c>
      <c r="T14" s="309">
        <v>500</v>
      </c>
      <c r="U14" s="333">
        <f>SUM(plachta343623[[#This Row],[SALES '[€']]]-plachta343623[[#This Row],[PURCHASE '[€']]])</f>
        <v>-27.029999999999973</v>
      </c>
      <c r="V14" s="82">
        <f>plachta343623[[#This Row],[MARGIN '[€']]]/plachta343623[[#This Row],[SALES '[€']]]</f>
        <v>-5.7149502082584458E-2</v>
      </c>
      <c r="W14" s="302">
        <v>9215170451</v>
      </c>
      <c r="X14" s="302" t="s">
        <v>252</v>
      </c>
      <c r="Y14" s="307">
        <v>316</v>
      </c>
      <c r="Z14" s="302"/>
      <c r="AA14" s="307" t="s">
        <v>76</v>
      </c>
      <c r="AB14" s="83">
        <f t="shared" si="2"/>
        <v>1.5822784810126582</v>
      </c>
      <c r="AC14" s="83">
        <f t="shared" si="3"/>
        <v>1.4967405063291139</v>
      </c>
      <c r="AD14" s="421"/>
      <c r="AE14" s="422"/>
      <c r="AF14" s="422"/>
      <c r="AG14" s="422"/>
      <c r="AH14" s="422"/>
      <c r="AI14" s="422"/>
      <c r="AJ14" s="422"/>
      <c r="AK14" s="422"/>
      <c r="AL14" s="84" t="str">
        <f>IF(plachta343623[[#This Row],[DELIVERY TIME]]="STORNO","CANCELLED","OK")</f>
        <v>OK</v>
      </c>
      <c r="AM14" s="84"/>
      <c r="AN14" s="84" t="str">
        <f>IF(RIGHT(plachta343623[[#This Row],[CARRIER]],3)="-MF",921,"")</f>
        <v/>
      </c>
      <c r="AO14" s="84"/>
    </row>
    <row r="15" spans="1:41" ht="15" customHeight="1" x14ac:dyDescent="0.2">
      <c r="A15" s="328">
        <f>WEEKNUM(plachta343623[[#This Row],[LOADING DATE]])</f>
        <v>1</v>
      </c>
      <c r="B15" s="38" t="s">
        <v>232</v>
      </c>
      <c r="C15" s="329" t="s">
        <v>41</v>
      </c>
      <c r="D15" s="330" t="s">
        <v>42</v>
      </c>
      <c r="E15" s="38" t="s">
        <v>70</v>
      </c>
      <c r="F15" s="334">
        <v>45294</v>
      </c>
      <c r="G15" s="81">
        <v>0.58333333333333337</v>
      </c>
      <c r="H15" s="326" t="s">
        <v>51</v>
      </c>
      <c r="I15" s="330">
        <v>32</v>
      </c>
      <c r="J15" s="38" t="s">
        <v>233</v>
      </c>
      <c r="K15" s="334">
        <v>45295</v>
      </c>
      <c r="L15" s="331">
        <v>0.58333333333333337</v>
      </c>
      <c r="M15" s="301">
        <v>122401</v>
      </c>
      <c r="N15" s="38" t="s">
        <v>234</v>
      </c>
      <c r="O15" s="38" t="s">
        <v>47</v>
      </c>
      <c r="P15" s="318"/>
      <c r="Q15" s="38" t="s">
        <v>253</v>
      </c>
      <c r="R15" s="38" t="s">
        <v>236</v>
      </c>
      <c r="S15" s="332">
        <v>472.97</v>
      </c>
      <c r="T15" s="309">
        <v>500</v>
      </c>
      <c r="U15" s="333">
        <f>SUM(plachta343623[[#This Row],[SALES '[€']]]-plachta343623[[#This Row],[PURCHASE '[€']]])</f>
        <v>-27.029999999999973</v>
      </c>
      <c r="V15" s="82">
        <f>plachta343623[[#This Row],[MARGIN '[€']]]/plachta343623[[#This Row],[SALES '[€']]]</f>
        <v>-5.7149502082584458E-2</v>
      </c>
      <c r="W15" s="302">
        <v>9215170452</v>
      </c>
      <c r="X15" s="302" t="s">
        <v>254</v>
      </c>
      <c r="Y15" s="307">
        <v>316</v>
      </c>
      <c r="Z15" s="302"/>
      <c r="AA15" s="307" t="s">
        <v>76</v>
      </c>
      <c r="AB15" s="83">
        <f t="shared" si="2"/>
        <v>1.5822784810126582</v>
      </c>
      <c r="AC15" s="83">
        <f t="shared" si="3"/>
        <v>1.4967405063291139</v>
      </c>
      <c r="AD15" s="421"/>
      <c r="AE15" s="422"/>
      <c r="AF15" s="422"/>
      <c r="AG15" s="422"/>
      <c r="AH15" s="422"/>
      <c r="AI15" s="422"/>
      <c r="AJ15" s="422"/>
      <c r="AK15" s="422"/>
      <c r="AL15" s="84" t="str">
        <f>IF(plachta343623[[#This Row],[DELIVERY TIME]]="STORNO","CANCELLED","OK")</f>
        <v>OK</v>
      </c>
      <c r="AM15" s="84"/>
      <c r="AN15" s="84" t="str">
        <f>IF(RIGHT(plachta343623[[#This Row],[CARRIER]],3)="-MF",921,"")</f>
        <v/>
      </c>
      <c r="AO15" s="84"/>
    </row>
    <row r="16" spans="1:41" ht="15" customHeight="1" x14ac:dyDescent="0.2">
      <c r="A16" s="328">
        <f>WEEKNUM(plachta343623[[#This Row],[LOADING DATE]])</f>
        <v>1</v>
      </c>
      <c r="B16" s="38" t="s">
        <v>232</v>
      </c>
      <c r="C16" s="329" t="s">
        <v>41</v>
      </c>
      <c r="D16" s="330" t="s">
        <v>42</v>
      </c>
      <c r="E16" s="38" t="s">
        <v>70</v>
      </c>
      <c r="F16" s="334">
        <v>45295</v>
      </c>
      <c r="G16" s="81">
        <v>0.40277777777777773</v>
      </c>
      <c r="H16" s="326" t="s">
        <v>51</v>
      </c>
      <c r="I16" s="330">
        <v>32</v>
      </c>
      <c r="J16" s="38" t="s">
        <v>233</v>
      </c>
      <c r="K16" s="334">
        <v>45295</v>
      </c>
      <c r="L16" s="331">
        <v>0.75</v>
      </c>
      <c r="M16" s="301">
        <v>122402</v>
      </c>
      <c r="N16" s="38" t="s">
        <v>234</v>
      </c>
      <c r="O16" s="38" t="s">
        <v>47</v>
      </c>
      <c r="P16" s="318"/>
      <c r="Q16" s="38" t="s">
        <v>255</v>
      </c>
      <c r="R16" s="38" t="s">
        <v>236</v>
      </c>
      <c r="S16" s="332">
        <v>472.97</v>
      </c>
      <c r="T16" s="309">
        <v>500</v>
      </c>
      <c r="U16" s="333">
        <f>SUM(plachta343623[[#This Row],[SALES '[€']]]-plachta343623[[#This Row],[PURCHASE '[€']]])</f>
        <v>-27.029999999999973</v>
      </c>
      <c r="V16" s="82">
        <f>plachta343623[[#This Row],[MARGIN '[€']]]/plachta343623[[#This Row],[SALES '[€']]]</f>
        <v>-5.7149502082584458E-2</v>
      </c>
      <c r="W16" s="302">
        <v>9215170491</v>
      </c>
      <c r="X16" s="302" t="s">
        <v>256</v>
      </c>
      <c r="Y16" s="307">
        <v>316</v>
      </c>
      <c r="Z16" s="302"/>
      <c r="AA16" s="307" t="s">
        <v>76</v>
      </c>
      <c r="AB16" s="83">
        <f t="shared" si="2"/>
        <v>1.5822784810126582</v>
      </c>
      <c r="AC16" s="83">
        <f t="shared" si="3"/>
        <v>1.4967405063291139</v>
      </c>
      <c r="AD16" s="421"/>
      <c r="AE16" s="422"/>
      <c r="AF16" s="422"/>
      <c r="AG16" s="422"/>
      <c r="AH16" s="422"/>
      <c r="AI16" s="422"/>
      <c r="AJ16" s="422"/>
      <c r="AK16" s="422"/>
      <c r="AL16" s="84" t="str">
        <f>IF(plachta343623[[#This Row],[DELIVERY TIME]]="STORNO","CANCELLED","OK")</f>
        <v>OK</v>
      </c>
      <c r="AM16" s="84"/>
      <c r="AN16" s="84" t="str">
        <f>IF(RIGHT(plachta343623[[#This Row],[CARRIER]],3)="-MF",921,"")</f>
        <v/>
      </c>
      <c r="AO16" s="84"/>
    </row>
    <row r="17" spans="1:41" ht="15" customHeight="1" x14ac:dyDescent="0.2">
      <c r="A17" s="328">
        <f>WEEKNUM(plachta343623[[#This Row],[LOADING DATE]])</f>
        <v>1</v>
      </c>
      <c r="B17" s="38" t="s">
        <v>232</v>
      </c>
      <c r="C17" s="329" t="s">
        <v>41</v>
      </c>
      <c r="D17" s="330" t="s">
        <v>42</v>
      </c>
      <c r="E17" s="38" t="s">
        <v>70</v>
      </c>
      <c r="F17" s="334">
        <v>45295</v>
      </c>
      <c r="G17" s="81">
        <v>0.4861111111111111</v>
      </c>
      <c r="H17" s="326" t="s">
        <v>51</v>
      </c>
      <c r="I17" s="330">
        <v>32</v>
      </c>
      <c r="J17" s="38" t="s">
        <v>233</v>
      </c>
      <c r="K17" s="334">
        <v>45295</v>
      </c>
      <c r="L17" s="331">
        <v>0.91666666666666663</v>
      </c>
      <c r="M17" s="301">
        <v>122403</v>
      </c>
      <c r="N17" s="38" t="s">
        <v>234</v>
      </c>
      <c r="O17" s="38" t="s">
        <v>47</v>
      </c>
      <c r="P17" s="318"/>
      <c r="Q17" s="38" t="s">
        <v>244</v>
      </c>
      <c r="R17" s="38" t="s">
        <v>236</v>
      </c>
      <c r="S17" s="332">
        <v>472.97</v>
      </c>
      <c r="T17" s="309">
        <v>500</v>
      </c>
      <c r="U17" s="333">
        <f>SUM(plachta343623[[#This Row],[SALES '[€']]]-plachta343623[[#This Row],[PURCHASE '[€']]])</f>
        <v>-27.029999999999973</v>
      </c>
      <c r="V17" s="82">
        <f>plachta343623[[#This Row],[MARGIN '[€']]]/plachta343623[[#This Row],[SALES '[€']]]</f>
        <v>-5.7149502082584458E-2</v>
      </c>
      <c r="W17" s="302">
        <v>9215170492</v>
      </c>
      <c r="X17" s="302" t="s">
        <v>257</v>
      </c>
      <c r="Y17" s="307">
        <v>316</v>
      </c>
      <c r="Z17" s="302"/>
      <c r="AA17" s="307" t="s">
        <v>76</v>
      </c>
      <c r="AB17" s="83">
        <f t="shared" si="2"/>
        <v>1.5822784810126582</v>
      </c>
      <c r="AC17" s="83">
        <f t="shared" si="3"/>
        <v>1.4967405063291139</v>
      </c>
      <c r="AD17" s="421"/>
      <c r="AE17" s="422"/>
      <c r="AF17" s="422"/>
      <c r="AG17" s="422"/>
      <c r="AH17" s="422"/>
      <c r="AI17" s="422"/>
      <c r="AJ17" s="422"/>
      <c r="AK17" s="422"/>
      <c r="AL17" s="84" t="str">
        <f>IF(plachta343623[[#This Row],[DELIVERY TIME]]="STORNO","CANCELLED","OK")</f>
        <v>OK</v>
      </c>
      <c r="AM17" s="84"/>
      <c r="AN17" s="84" t="str">
        <f>IF(RIGHT(plachta343623[[#This Row],[CARRIER]],3)="-MF",921,"")</f>
        <v/>
      </c>
      <c r="AO17" s="84"/>
    </row>
    <row r="18" spans="1:41" ht="15" customHeight="1" x14ac:dyDescent="0.2">
      <c r="A18" s="328">
        <f>WEEKNUM(plachta343623[[#This Row],[LOADING DATE]])</f>
        <v>1</v>
      </c>
      <c r="B18" s="38" t="s">
        <v>232</v>
      </c>
      <c r="C18" s="329" t="s">
        <v>41</v>
      </c>
      <c r="D18" s="330" t="s">
        <v>42</v>
      </c>
      <c r="E18" s="38" t="s">
        <v>70</v>
      </c>
      <c r="F18" s="334">
        <v>45295</v>
      </c>
      <c r="G18" s="81">
        <v>0.5625</v>
      </c>
      <c r="H18" s="326" t="s">
        <v>51</v>
      </c>
      <c r="I18" s="330">
        <v>32</v>
      </c>
      <c r="J18" s="38" t="s">
        <v>233</v>
      </c>
      <c r="K18" s="334">
        <v>45296</v>
      </c>
      <c r="L18" s="331">
        <v>8.3333333333333329E-2</v>
      </c>
      <c r="M18" s="301">
        <v>122404</v>
      </c>
      <c r="N18" s="38" t="s">
        <v>234</v>
      </c>
      <c r="O18" s="38" t="s">
        <v>47</v>
      </c>
      <c r="P18" s="318"/>
      <c r="Q18" s="38" t="s">
        <v>258</v>
      </c>
      <c r="R18" s="38" t="s">
        <v>236</v>
      </c>
      <c r="S18" s="332">
        <v>472.97</v>
      </c>
      <c r="T18" s="309">
        <v>500</v>
      </c>
      <c r="U18" s="333">
        <f>SUM(plachta343623[[#This Row],[SALES '[€']]]-plachta343623[[#This Row],[PURCHASE '[€']]])</f>
        <v>-27.029999999999973</v>
      </c>
      <c r="V18" s="82">
        <f>plachta343623[[#This Row],[MARGIN '[€']]]/plachta343623[[#This Row],[SALES '[€']]]</f>
        <v>-5.7149502082584458E-2</v>
      </c>
      <c r="W18" s="302">
        <v>9215170493</v>
      </c>
      <c r="X18" s="302" t="s">
        <v>259</v>
      </c>
      <c r="Y18" s="307">
        <v>316</v>
      </c>
      <c r="Z18" s="302"/>
      <c r="AA18" s="307" t="s">
        <v>76</v>
      </c>
      <c r="AB18" s="83">
        <f t="shared" si="2"/>
        <v>1.5822784810126582</v>
      </c>
      <c r="AC18" s="83">
        <f t="shared" si="3"/>
        <v>1.4967405063291139</v>
      </c>
      <c r="AD18" s="421"/>
      <c r="AE18" s="422"/>
      <c r="AF18" s="422"/>
      <c r="AG18" s="422"/>
      <c r="AH18" s="422"/>
      <c r="AI18" s="422"/>
      <c r="AJ18" s="422"/>
      <c r="AK18" s="422"/>
      <c r="AL18" s="84" t="str">
        <f>IF(plachta343623[[#This Row],[DELIVERY TIME]]="STORNO","CANCELLED","OK")</f>
        <v>OK</v>
      </c>
      <c r="AM18" s="84"/>
      <c r="AN18" s="84" t="str">
        <f>IF(RIGHT(plachta343623[[#This Row],[CARRIER]],3)="-MF",921,"")</f>
        <v/>
      </c>
      <c r="AO18" s="84"/>
    </row>
    <row r="19" spans="1:41" ht="15" customHeight="1" x14ac:dyDescent="0.2">
      <c r="A19" s="328">
        <f>WEEKNUM(plachta343623[[#This Row],[LOADING DATE]])</f>
        <v>1</v>
      </c>
      <c r="B19" s="38" t="s">
        <v>232</v>
      </c>
      <c r="C19" s="329" t="s">
        <v>41</v>
      </c>
      <c r="D19" s="330" t="s">
        <v>42</v>
      </c>
      <c r="E19" s="38" t="s">
        <v>70</v>
      </c>
      <c r="F19" s="334">
        <v>45295</v>
      </c>
      <c r="G19" s="81">
        <v>0.33333333333333331</v>
      </c>
      <c r="H19" s="326" t="s">
        <v>51</v>
      </c>
      <c r="I19" s="330">
        <v>32</v>
      </c>
      <c r="J19" s="38" t="s">
        <v>233</v>
      </c>
      <c r="K19" s="334">
        <v>45296</v>
      </c>
      <c r="L19" s="331">
        <v>0.25</v>
      </c>
      <c r="M19" s="301">
        <v>122405</v>
      </c>
      <c r="N19" s="38" t="s">
        <v>234</v>
      </c>
      <c r="O19" s="38" t="s">
        <v>47</v>
      </c>
      <c r="P19" s="318"/>
      <c r="Q19" s="38" t="s">
        <v>260</v>
      </c>
      <c r="R19" s="38" t="s">
        <v>261</v>
      </c>
      <c r="S19" s="332">
        <v>472.97</v>
      </c>
      <c r="T19" s="309">
        <v>400</v>
      </c>
      <c r="U19" s="333">
        <f>SUM(plachta343623[[#This Row],[SALES '[€']]]-plachta343623[[#This Row],[PURCHASE '[€']]])</f>
        <v>72.970000000000027</v>
      </c>
      <c r="V19" s="82">
        <f>plachta343623[[#This Row],[MARGIN '[€']]]/plachta343623[[#This Row],[SALES '[€']]]</f>
        <v>0.15428039833393242</v>
      </c>
      <c r="W19" s="302">
        <v>9215170433</v>
      </c>
      <c r="X19" s="302" t="s">
        <v>262</v>
      </c>
      <c r="Y19" s="307">
        <v>316</v>
      </c>
      <c r="Z19" s="302"/>
      <c r="AA19" s="307" t="s">
        <v>76</v>
      </c>
      <c r="AB19" s="83">
        <f t="shared" si="2"/>
        <v>1.2658227848101267</v>
      </c>
      <c r="AC19" s="83">
        <f t="shared" si="3"/>
        <v>1.4967405063291139</v>
      </c>
      <c r="AD19" s="421"/>
      <c r="AE19" s="422"/>
      <c r="AF19" s="422"/>
      <c r="AG19" s="422"/>
      <c r="AH19" s="422"/>
      <c r="AI19" s="422"/>
      <c r="AJ19" s="422"/>
      <c r="AK19" s="422"/>
      <c r="AL19" s="84" t="str">
        <f>IF(plachta343623[[#This Row],[DELIVERY TIME]]="STORNO","CANCELLED","OK")</f>
        <v>OK</v>
      </c>
      <c r="AM19" s="84"/>
      <c r="AN19" s="84" t="str">
        <f>IF(RIGHT(plachta343623[[#This Row],[CARRIER]],3)="-MF",921,"")</f>
        <v/>
      </c>
      <c r="AO19" s="84"/>
    </row>
    <row r="20" spans="1:41" ht="15" customHeight="1" x14ac:dyDescent="0.2">
      <c r="A20" s="328">
        <f>WEEKNUM(plachta343623[[#This Row],[LOADING DATE]])</f>
        <v>1</v>
      </c>
      <c r="B20" s="38" t="s">
        <v>232</v>
      </c>
      <c r="C20" s="329" t="s">
        <v>41</v>
      </c>
      <c r="D20" s="330" t="s">
        <v>42</v>
      </c>
      <c r="E20" s="38" t="s">
        <v>70</v>
      </c>
      <c r="F20" s="334">
        <v>45295</v>
      </c>
      <c r="G20" s="81">
        <v>0.52083333333333337</v>
      </c>
      <c r="H20" s="326" t="s">
        <v>51</v>
      </c>
      <c r="I20" s="330">
        <v>32</v>
      </c>
      <c r="J20" s="38" t="s">
        <v>233</v>
      </c>
      <c r="K20" s="334">
        <v>45296</v>
      </c>
      <c r="L20" s="331">
        <v>0.41666666666666669</v>
      </c>
      <c r="M20" s="301">
        <v>122406</v>
      </c>
      <c r="N20" s="38" t="s">
        <v>234</v>
      </c>
      <c r="O20" s="38" t="s">
        <v>47</v>
      </c>
      <c r="P20" s="318"/>
      <c r="Q20" s="38" t="s">
        <v>263</v>
      </c>
      <c r="R20" s="38" t="s">
        <v>264</v>
      </c>
      <c r="S20" s="332">
        <v>472.97</v>
      </c>
      <c r="T20" s="309">
        <v>400</v>
      </c>
      <c r="U20" s="333">
        <f>SUM(plachta343623[[#This Row],[SALES '[€']]]-plachta343623[[#This Row],[PURCHASE '[€']]])</f>
        <v>72.970000000000027</v>
      </c>
      <c r="V20" s="82">
        <f>plachta343623[[#This Row],[MARGIN '[€']]]/plachta343623[[#This Row],[SALES '[€']]]</f>
        <v>0.15428039833393242</v>
      </c>
      <c r="W20" s="302">
        <v>9215170494</v>
      </c>
      <c r="X20" s="302" t="s">
        <v>265</v>
      </c>
      <c r="Y20" s="307">
        <v>316</v>
      </c>
      <c r="Z20" s="302"/>
      <c r="AA20" s="307" t="s">
        <v>76</v>
      </c>
      <c r="AB20" s="83">
        <f t="shared" si="2"/>
        <v>1.2658227848101267</v>
      </c>
      <c r="AC20" s="83">
        <f t="shared" si="3"/>
        <v>1.4967405063291139</v>
      </c>
      <c r="AD20" s="421"/>
      <c r="AE20" s="422"/>
      <c r="AF20" s="422"/>
      <c r="AG20" s="422"/>
      <c r="AH20" s="422"/>
      <c r="AI20" s="422"/>
      <c r="AJ20" s="422"/>
      <c r="AK20" s="422"/>
      <c r="AL20" s="84" t="str">
        <f>IF(plachta343623[[#This Row],[DELIVERY TIME]]="STORNO","CANCELLED","OK")</f>
        <v>OK</v>
      </c>
      <c r="AM20" s="84"/>
      <c r="AN20" s="84" t="str">
        <f>IF(RIGHT(plachta343623[[#This Row],[CARRIER]],3)="-MF",921,"")</f>
        <v/>
      </c>
      <c r="AO20" s="84"/>
    </row>
    <row r="21" spans="1:41" ht="15" customHeight="1" x14ac:dyDescent="0.2">
      <c r="A21" s="328">
        <f>WEEKNUM(plachta343623[[#This Row],[LOADING DATE]])</f>
        <v>1</v>
      </c>
      <c r="B21" s="38" t="s">
        <v>232</v>
      </c>
      <c r="C21" s="329" t="s">
        <v>41</v>
      </c>
      <c r="D21" s="330" t="s">
        <v>42</v>
      </c>
      <c r="E21" s="38" t="s">
        <v>70</v>
      </c>
      <c r="F21" s="334">
        <v>45295</v>
      </c>
      <c r="G21" s="81">
        <v>0.875</v>
      </c>
      <c r="H21" s="326" t="s">
        <v>51</v>
      </c>
      <c r="I21" s="330">
        <v>32</v>
      </c>
      <c r="J21" s="335" t="s">
        <v>233</v>
      </c>
      <c r="K21" s="336">
        <v>45298</v>
      </c>
      <c r="L21" s="337">
        <v>0.83333333333333337</v>
      </c>
      <c r="M21" s="338">
        <v>122407</v>
      </c>
      <c r="N21" s="38" t="s">
        <v>234</v>
      </c>
      <c r="O21" s="38" t="s">
        <v>47</v>
      </c>
      <c r="P21" s="318"/>
      <c r="Q21" s="38" t="s">
        <v>266</v>
      </c>
      <c r="R21" s="38" t="s">
        <v>236</v>
      </c>
      <c r="S21" s="332">
        <v>567.55999999999995</v>
      </c>
      <c r="T21" s="309">
        <v>550</v>
      </c>
      <c r="U21" s="333">
        <f>SUM(plachta343623[[#This Row],[SALES '[€']]]-plachta343623[[#This Row],[PURCHASE '[€']]])</f>
        <v>17.559999999999945</v>
      </c>
      <c r="V21" s="82">
        <f>plachta343623[[#This Row],[MARGIN '[€']]]/plachta343623[[#This Row],[SALES '[€']]]</f>
        <v>3.0939460145182795E-2</v>
      </c>
      <c r="W21" s="302">
        <v>9215170527</v>
      </c>
      <c r="X21" s="302" t="s">
        <v>267</v>
      </c>
      <c r="Y21" s="307">
        <v>316</v>
      </c>
      <c r="Z21" s="302" t="s">
        <v>268</v>
      </c>
      <c r="AA21" s="307" t="s">
        <v>76</v>
      </c>
      <c r="AB21" s="83">
        <f t="shared" si="2"/>
        <v>1.740506329113924</v>
      </c>
      <c r="AC21" s="83">
        <f t="shared" si="3"/>
        <v>1.7960759493670884</v>
      </c>
      <c r="AD21" s="421"/>
      <c r="AE21" s="422"/>
      <c r="AF21" s="422"/>
      <c r="AG21" s="422"/>
      <c r="AH21" s="422"/>
      <c r="AI21" s="422"/>
      <c r="AJ21" s="422"/>
      <c r="AK21" s="422"/>
      <c r="AL21" s="84" t="str">
        <f>IF(plachta343623[[#This Row],[DELIVERY TIME]]="STORNO","CANCELLED","OK")</f>
        <v>OK</v>
      </c>
      <c r="AM21" s="84"/>
      <c r="AN21" s="84" t="str">
        <f>IF(RIGHT(plachta343623[[#This Row],[CARRIER]],3)="-MF",921,"")</f>
        <v/>
      </c>
      <c r="AO21" s="84"/>
    </row>
    <row r="22" spans="1:41" ht="15" customHeight="1" x14ac:dyDescent="0.2">
      <c r="A22" s="328">
        <f>WEEKNUM(plachta343623[[#This Row],[LOADING DATE]])</f>
        <v>1</v>
      </c>
      <c r="B22" s="38" t="s">
        <v>232</v>
      </c>
      <c r="C22" s="329" t="s">
        <v>41</v>
      </c>
      <c r="D22" s="330" t="s">
        <v>42</v>
      </c>
      <c r="E22" s="38" t="s">
        <v>70</v>
      </c>
      <c r="F22" s="334">
        <v>45296</v>
      </c>
      <c r="G22" s="81">
        <v>0.56944444444444442</v>
      </c>
      <c r="H22" s="326" t="s">
        <v>51</v>
      </c>
      <c r="I22" s="330">
        <v>32</v>
      </c>
      <c r="J22" s="335" t="s">
        <v>233</v>
      </c>
      <c r="K22" s="336">
        <v>45298</v>
      </c>
      <c r="L22" s="337">
        <v>0.99930555555555556</v>
      </c>
      <c r="M22" s="338">
        <v>122408</v>
      </c>
      <c r="N22" s="38" t="s">
        <v>234</v>
      </c>
      <c r="O22" s="38" t="s">
        <v>47</v>
      </c>
      <c r="P22" s="318"/>
      <c r="Q22" s="38" t="s">
        <v>269</v>
      </c>
      <c r="R22" s="38" t="s">
        <v>236</v>
      </c>
      <c r="S22" s="332">
        <v>567.55999999999995</v>
      </c>
      <c r="T22" s="309">
        <v>550</v>
      </c>
      <c r="U22" s="333">
        <f>SUM(plachta343623[[#This Row],[SALES '[€']]]-plachta343623[[#This Row],[PURCHASE '[€']]])</f>
        <v>17.559999999999945</v>
      </c>
      <c r="V22" s="82">
        <f>plachta343623[[#This Row],[MARGIN '[€']]]/plachta343623[[#This Row],[SALES '[€']]]</f>
        <v>3.0939460145182795E-2</v>
      </c>
      <c r="W22" s="302">
        <v>9215170532</v>
      </c>
      <c r="X22" s="302" t="s">
        <v>270</v>
      </c>
      <c r="Y22" s="307">
        <v>316</v>
      </c>
      <c r="Z22" s="302" t="s">
        <v>268</v>
      </c>
      <c r="AA22" s="307" t="s">
        <v>76</v>
      </c>
      <c r="AB22" s="83">
        <f t="shared" si="2"/>
        <v>1.740506329113924</v>
      </c>
      <c r="AC22" s="83">
        <f t="shared" si="3"/>
        <v>1.7960759493670884</v>
      </c>
      <c r="AD22" s="421"/>
      <c r="AE22" s="422"/>
      <c r="AF22" s="422"/>
      <c r="AG22" s="422"/>
      <c r="AH22" s="422"/>
      <c r="AI22" s="422"/>
      <c r="AJ22" s="422"/>
      <c r="AK22" s="422"/>
      <c r="AL22" s="84" t="str">
        <f>IF(plachta343623[[#This Row],[DELIVERY TIME]]="STORNO","CANCELLED","OK")</f>
        <v>OK</v>
      </c>
      <c r="AM22" s="84"/>
      <c r="AN22" s="84" t="str">
        <f>IF(RIGHT(plachta343623[[#This Row],[CARRIER]],3)="-MF",921,"")</f>
        <v/>
      </c>
      <c r="AO22" s="84"/>
    </row>
    <row r="23" spans="1:41" ht="15" customHeight="1" x14ac:dyDescent="0.2">
      <c r="A23" s="328">
        <f>WEEKNUM(plachta343623[[#This Row],[LOADING DATE]])</f>
        <v>1</v>
      </c>
      <c r="B23" s="38" t="s">
        <v>232</v>
      </c>
      <c r="C23" s="329" t="s">
        <v>41</v>
      </c>
      <c r="D23" s="330" t="s">
        <v>42</v>
      </c>
      <c r="E23" s="38" t="s">
        <v>70</v>
      </c>
      <c r="F23" s="334">
        <v>45295</v>
      </c>
      <c r="G23" s="81">
        <v>0.79166666666666663</v>
      </c>
      <c r="H23" s="326" t="s">
        <v>51</v>
      </c>
      <c r="I23" s="330">
        <v>32</v>
      </c>
      <c r="J23" s="38" t="s">
        <v>233</v>
      </c>
      <c r="K23" s="334">
        <v>45299</v>
      </c>
      <c r="L23" s="331">
        <v>0.16666666666666666</v>
      </c>
      <c r="M23" s="301">
        <v>122409</v>
      </c>
      <c r="N23" s="38" t="s">
        <v>234</v>
      </c>
      <c r="O23" s="38" t="s">
        <v>47</v>
      </c>
      <c r="P23" s="318"/>
      <c r="Q23" s="38" t="s">
        <v>271</v>
      </c>
      <c r="R23" s="38" t="s">
        <v>236</v>
      </c>
      <c r="S23" s="332">
        <v>472.97</v>
      </c>
      <c r="T23" s="309">
        <v>500</v>
      </c>
      <c r="U23" s="333">
        <f>SUM(plachta343623[[#This Row],[SALES '[€']]]-plachta343623[[#This Row],[PURCHASE '[€']]])</f>
        <v>-27.029999999999973</v>
      </c>
      <c r="V23" s="82">
        <f>plachta343623[[#This Row],[MARGIN '[€']]]/plachta343623[[#This Row],[SALES '[€']]]</f>
        <v>-5.7149502082584458E-2</v>
      </c>
      <c r="W23" s="302">
        <v>9215170528</v>
      </c>
      <c r="X23" s="302" t="s">
        <v>272</v>
      </c>
      <c r="Y23" s="307">
        <v>316</v>
      </c>
      <c r="Z23" s="302"/>
      <c r="AA23" s="307" t="s">
        <v>76</v>
      </c>
      <c r="AB23" s="83">
        <f t="shared" si="2"/>
        <v>1.5822784810126582</v>
      </c>
      <c r="AC23" s="83">
        <f t="shared" si="3"/>
        <v>1.4967405063291139</v>
      </c>
      <c r="AD23" s="421"/>
      <c r="AE23" s="422"/>
      <c r="AF23" s="422"/>
      <c r="AG23" s="422"/>
      <c r="AH23" s="422"/>
      <c r="AI23" s="422"/>
      <c r="AJ23" s="422"/>
      <c r="AK23" s="422"/>
      <c r="AL23" s="84" t="str">
        <f>IF(plachta343623[[#This Row],[DELIVERY TIME]]="STORNO","CANCELLED","OK")</f>
        <v>OK</v>
      </c>
      <c r="AM23" s="84"/>
      <c r="AN23" s="84" t="str">
        <f>IF(RIGHT(plachta343623[[#This Row],[CARRIER]],3)="-MF",921,"")</f>
        <v/>
      </c>
      <c r="AO23" s="84"/>
    </row>
    <row r="24" spans="1:41" ht="15" customHeight="1" x14ac:dyDescent="0.2">
      <c r="A24" s="328">
        <f>WEEKNUM(plachta343623[[#This Row],[LOADING DATE]])</f>
        <v>1</v>
      </c>
      <c r="B24" s="38" t="s">
        <v>232</v>
      </c>
      <c r="C24" s="329" t="s">
        <v>41</v>
      </c>
      <c r="D24" s="330" t="s">
        <v>42</v>
      </c>
      <c r="E24" s="38" t="s">
        <v>70</v>
      </c>
      <c r="F24" s="334">
        <v>45296</v>
      </c>
      <c r="G24" s="81">
        <v>0.52083333333333337</v>
      </c>
      <c r="H24" s="326" t="s">
        <v>51</v>
      </c>
      <c r="I24" s="330">
        <v>32</v>
      </c>
      <c r="J24" s="38" t="s">
        <v>233</v>
      </c>
      <c r="K24" s="334">
        <v>45299</v>
      </c>
      <c r="L24" s="331">
        <v>0.33333333333333331</v>
      </c>
      <c r="M24" s="301">
        <v>122410</v>
      </c>
      <c r="N24" s="38" t="s">
        <v>234</v>
      </c>
      <c r="O24" s="38" t="s">
        <v>47</v>
      </c>
      <c r="P24" s="318"/>
      <c r="Q24" s="38" t="s">
        <v>273</v>
      </c>
      <c r="R24" s="38" t="s">
        <v>306</v>
      </c>
      <c r="S24" s="332">
        <v>472.97</v>
      </c>
      <c r="T24" s="309">
        <v>400</v>
      </c>
      <c r="U24" s="333">
        <f>SUM(plachta343623[[#This Row],[SALES '[€']]]-plachta343623[[#This Row],[PURCHASE '[€']]])</f>
        <v>72.970000000000027</v>
      </c>
      <c r="V24" s="82">
        <f>plachta343623[[#This Row],[MARGIN '[€']]]/plachta343623[[#This Row],[SALES '[€']]]</f>
        <v>0.15428039833393242</v>
      </c>
      <c r="W24" s="302">
        <v>9215170531</v>
      </c>
      <c r="X24" s="302" t="s">
        <v>274</v>
      </c>
      <c r="Y24" s="307">
        <v>316</v>
      </c>
      <c r="Z24" s="302"/>
      <c r="AA24" s="307" t="s">
        <v>76</v>
      </c>
      <c r="AB24" s="83">
        <f t="shared" si="2"/>
        <v>1.2658227848101267</v>
      </c>
      <c r="AC24" s="83">
        <f t="shared" si="3"/>
        <v>1.4967405063291139</v>
      </c>
      <c r="AD24" s="421"/>
      <c r="AE24" s="422"/>
      <c r="AF24" s="422"/>
      <c r="AG24" s="422"/>
      <c r="AH24" s="422"/>
      <c r="AI24" s="422"/>
      <c r="AJ24" s="422"/>
      <c r="AK24" s="422"/>
      <c r="AL24" s="84" t="str">
        <f>IF(plachta343623[[#This Row],[DELIVERY TIME]]="STORNO","CANCELLED","OK")</f>
        <v>OK</v>
      </c>
      <c r="AM24" s="84"/>
      <c r="AN24" s="84" t="str">
        <f>IF(RIGHT(plachta343623[[#This Row],[CARRIER]],3)="-MF",921,"")</f>
        <v/>
      </c>
      <c r="AO24" s="84"/>
    </row>
    <row r="25" spans="1:41" ht="15" customHeight="1" x14ac:dyDescent="0.2">
      <c r="A25" s="328">
        <f>WEEKNUM(plachta343623[[#This Row],[LOADING DATE]])</f>
        <v>1</v>
      </c>
      <c r="B25" s="38" t="s">
        <v>232</v>
      </c>
      <c r="C25" s="329" t="s">
        <v>41</v>
      </c>
      <c r="D25" s="330" t="s">
        <v>42</v>
      </c>
      <c r="E25" s="38" t="s">
        <v>70</v>
      </c>
      <c r="F25" s="334">
        <v>45295</v>
      </c>
      <c r="G25" s="81">
        <v>0.73611111111111116</v>
      </c>
      <c r="H25" s="326" t="s">
        <v>51</v>
      </c>
      <c r="I25" s="330">
        <v>32</v>
      </c>
      <c r="J25" s="38" t="s">
        <v>233</v>
      </c>
      <c r="K25" s="334">
        <v>45299</v>
      </c>
      <c r="L25" s="331">
        <v>0.5</v>
      </c>
      <c r="M25" s="301">
        <v>122411</v>
      </c>
      <c r="N25" s="38" t="s">
        <v>234</v>
      </c>
      <c r="O25" s="38" t="s">
        <v>47</v>
      </c>
      <c r="P25" s="318"/>
      <c r="Q25" s="38" t="s">
        <v>275</v>
      </c>
      <c r="R25" s="38" t="s">
        <v>306</v>
      </c>
      <c r="S25" s="332">
        <v>472.97</v>
      </c>
      <c r="T25" s="309">
        <v>400</v>
      </c>
      <c r="U25" s="333">
        <f>SUM(plachta343623[[#This Row],[SALES '[€']]]-plachta343623[[#This Row],[PURCHASE '[€']]])</f>
        <v>72.970000000000027</v>
      </c>
      <c r="V25" s="82">
        <f>plachta343623[[#This Row],[MARGIN '[€']]]/plachta343623[[#This Row],[SALES '[€']]]</f>
        <v>0.15428039833393242</v>
      </c>
      <c r="W25" s="302">
        <v>9215170529</v>
      </c>
      <c r="X25" s="302" t="s">
        <v>276</v>
      </c>
      <c r="Y25" s="307">
        <v>316</v>
      </c>
      <c r="Z25" s="302"/>
      <c r="AA25" s="307" t="s">
        <v>76</v>
      </c>
      <c r="AB25" s="83">
        <f t="shared" si="2"/>
        <v>1.2658227848101267</v>
      </c>
      <c r="AC25" s="83">
        <f t="shared" si="3"/>
        <v>1.4967405063291139</v>
      </c>
      <c r="AD25" s="421"/>
      <c r="AE25" s="422"/>
      <c r="AF25" s="422"/>
      <c r="AG25" s="422"/>
      <c r="AH25" s="422"/>
      <c r="AI25" s="422"/>
      <c r="AJ25" s="422"/>
      <c r="AK25" s="422"/>
      <c r="AL25" s="84" t="str">
        <f>IF(plachta343623[[#This Row],[DELIVERY TIME]]="STORNO","CANCELLED","OK")</f>
        <v>OK</v>
      </c>
      <c r="AM25" s="84"/>
      <c r="AN25" s="84" t="str">
        <f>IF(RIGHT(plachta343623[[#This Row],[CARRIER]],3)="-MF",921,"")</f>
        <v/>
      </c>
      <c r="AO25" s="84"/>
    </row>
    <row r="26" spans="1:41" ht="15" customHeight="1" x14ac:dyDescent="0.2">
      <c r="A26" s="328">
        <f>WEEKNUM(plachta343623[[#This Row],[LOADING DATE]])</f>
        <v>1</v>
      </c>
      <c r="B26" s="38" t="s">
        <v>232</v>
      </c>
      <c r="C26" s="329" t="s">
        <v>41</v>
      </c>
      <c r="D26" s="330" t="s">
        <v>42</v>
      </c>
      <c r="E26" s="38" t="s">
        <v>70</v>
      </c>
      <c r="F26" s="334">
        <v>45296</v>
      </c>
      <c r="G26" s="81">
        <v>0.44444444444444442</v>
      </c>
      <c r="H26" s="326" t="s">
        <v>51</v>
      </c>
      <c r="I26" s="330">
        <v>32</v>
      </c>
      <c r="J26" s="38" t="s">
        <v>233</v>
      </c>
      <c r="K26" s="334">
        <v>45299</v>
      </c>
      <c r="L26" s="331">
        <v>0.66666666666666663</v>
      </c>
      <c r="M26" s="301">
        <v>122412</v>
      </c>
      <c r="N26" s="38" t="s">
        <v>234</v>
      </c>
      <c r="O26" s="38" t="s">
        <v>47</v>
      </c>
      <c r="P26" s="318"/>
      <c r="Q26" s="38" t="s">
        <v>277</v>
      </c>
      <c r="R26" s="38" t="s">
        <v>306</v>
      </c>
      <c r="S26" s="332">
        <v>472.97</v>
      </c>
      <c r="T26" s="309">
        <v>400</v>
      </c>
      <c r="U26" s="333">
        <f>SUM(plachta343623[[#This Row],[SALES '[€']]]-plachta343623[[#This Row],[PURCHASE '[€']]])</f>
        <v>72.970000000000027</v>
      </c>
      <c r="V26" s="82">
        <f>plachta343623[[#This Row],[MARGIN '[€']]]/plachta343623[[#This Row],[SALES '[€']]]</f>
        <v>0.15428039833393242</v>
      </c>
      <c r="W26" s="302">
        <v>9215170530</v>
      </c>
      <c r="X26" s="302" t="s">
        <v>278</v>
      </c>
      <c r="Y26" s="307">
        <v>316</v>
      </c>
      <c r="Z26" s="302"/>
      <c r="AA26" s="307" t="s">
        <v>76</v>
      </c>
      <c r="AB26" s="83">
        <f t="shared" si="2"/>
        <v>1.2658227848101267</v>
      </c>
      <c r="AC26" s="83">
        <f t="shared" si="3"/>
        <v>1.4967405063291139</v>
      </c>
      <c r="AD26" s="421"/>
      <c r="AE26" s="422"/>
      <c r="AF26" s="422"/>
      <c r="AG26" s="422"/>
      <c r="AH26" s="422"/>
      <c r="AI26" s="422"/>
      <c r="AJ26" s="422"/>
      <c r="AK26" s="422"/>
      <c r="AL26" s="84" t="str">
        <f>IF(plachta343623[[#This Row],[DELIVERY TIME]]="STORNO","CANCELLED","OK")</f>
        <v>OK</v>
      </c>
      <c r="AM26" s="84"/>
      <c r="AN26" s="84" t="str">
        <f>IF(RIGHT(plachta343623[[#This Row],[CARRIER]],3)="-MF",921,"")</f>
        <v/>
      </c>
      <c r="AO26" s="84"/>
    </row>
    <row r="27" spans="1:41" ht="15" customHeight="1" x14ac:dyDescent="0.2">
      <c r="A27" s="328">
        <f>WEEKNUM(plachta343623[[#This Row],[LOADING DATE]])</f>
        <v>2</v>
      </c>
      <c r="B27" s="38" t="s">
        <v>232</v>
      </c>
      <c r="C27" s="329" t="s">
        <v>41</v>
      </c>
      <c r="D27" s="330" t="s">
        <v>54</v>
      </c>
      <c r="E27" s="38" t="s">
        <v>242</v>
      </c>
      <c r="F27" s="334">
        <v>45299</v>
      </c>
      <c r="G27" s="81">
        <v>0.375</v>
      </c>
      <c r="H27" s="326" t="s">
        <v>51</v>
      </c>
      <c r="I27" s="330">
        <v>32</v>
      </c>
      <c r="J27" s="38" t="s">
        <v>233</v>
      </c>
      <c r="K27" s="334">
        <v>45299</v>
      </c>
      <c r="L27" s="331">
        <v>0.99930555555555556</v>
      </c>
      <c r="M27" s="341">
        <v>122413</v>
      </c>
      <c r="N27" s="38" t="s">
        <v>234</v>
      </c>
      <c r="O27" s="38" t="s">
        <v>47</v>
      </c>
      <c r="P27" s="318" t="s">
        <v>243</v>
      </c>
      <c r="Q27" s="38" t="s">
        <v>266</v>
      </c>
      <c r="R27" s="38" t="s">
        <v>236</v>
      </c>
      <c r="S27" s="332">
        <v>448.74</v>
      </c>
      <c r="T27" s="309">
        <v>395</v>
      </c>
      <c r="U27" s="333">
        <f>SUM(plachta343623[[#This Row],[SALES '[€']]]-plachta343623[[#This Row],[PURCHASE '[€']]])</f>
        <v>53.740000000000009</v>
      </c>
      <c r="V27" s="82">
        <f>plachta343623[[#This Row],[MARGIN '[€']]]/plachta343623[[#This Row],[SALES '[€']]]</f>
        <v>0.11975754334358428</v>
      </c>
      <c r="W27" s="302" t="s">
        <v>279</v>
      </c>
      <c r="X27" s="302" t="s">
        <v>280</v>
      </c>
      <c r="Y27" s="307">
        <v>316</v>
      </c>
      <c r="Z27" s="302" t="s">
        <v>281</v>
      </c>
      <c r="AA27" s="307" t="s">
        <v>76</v>
      </c>
      <c r="AB27" s="83">
        <f t="shared" si="2"/>
        <v>1.25</v>
      </c>
      <c r="AC27" s="83">
        <f t="shared" si="3"/>
        <v>1.4200632911392406</v>
      </c>
      <c r="AD27" s="421"/>
      <c r="AE27" s="422"/>
      <c r="AF27" s="422"/>
      <c r="AG27" s="422"/>
      <c r="AH27" s="422"/>
      <c r="AI27" s="422"/>
      <c r="AJ27" s="422"/>
      <c r="AK27" s="422"/>
      <c r="AL27" s="84" t="str">
        <f>IF(plachta343623[[#This Row],[DELIVERY TIME]]="STORNO","CANCELLED","OK")</f>
        <v>OK</v>
      </c>
      <c r="AM27" s="84"/>
      <c r="AN27" s="84" t="str">
        <f>IF(RIGHT(plachta343623[[#This Row],[CARRIER]],3)="-MF",921,"")</f>
        <v/>
      </c>
      <c r="AO27" s="84"/>
    </row>
    <row r="28" spans="1:41" ht="15" customHeight="1" x14ac:dyDescent="0.2">
      <c r="A28" s="328">
        <f>WEEKNUM(plachta343623[[#This Row],[LOADING DATE]])</f>
        <v>2</v>
      </c>
      <c r="B28" s="38" t="s">
        <v>232</v>
      </c>
      <c r="C28" s="329" t="s">
        <v>41</v>
      </c>
      <c r="D28" s="330" t="s">
        <v>42</v>
      </c>
      <c r="E28" s="38" t="s">
        <v>70</v>
      </c>
      <c r="F28" s="334">
        <v>45299</v>
      </c>
      <c r="G28" s="81">
        <v>0.79166666666666663</v>
      </c>
      <c r="H28" s="326" t="s">
        <v>51</v>
      </c>
      <c r="I28" s="330">
        <v>32</v>
      </c>
      <c r="J28" s="38" t="s">
        <v>233</v>
      </c>
      <c r="K28" s="334">
        <v>45300</v>
      </c>
      <c r="L28" s="331">
        <v>0.16666666666666666</v>
      </c>
      <c r="M28" s="301">
        <v>122414</v>
      </c>
      <c r="N28" s="38" t="s">
        <v>234</v>
      </c>
      <c r="O28" s="38" t="s">
        <v>47</v>
      </c>
      <c r="P28" s="318"/>
      <c r="Q28" s="38" t="s">
        <v>235</v>
      </c>
      <c r="R28" s="38" t="s">
        <v>236</v>
      </c>
      <c r="S28" s="332">
        <v>472.97</v>
      </c>
      <c r="T28" s="309">
        <v>400</v>
      </c>
      <c r="U28" s="333">
        <f>SUM(plachta343623[[#This Row],[SALES '[€']]]-plachta343623[[#This Row],[PURCHASE '[€']]])</f>
        <v>72.970000000000027</v>
      </c>
      <c r="V28" s="82">
        <f>plachta343623[[#This Row],[MARGIN '[€']]]/plachta343623[[#This Row],[SALES '[€']]]</f>
        <v>0.15428039833393242</v>
      </c>
      <c r="W28" s="302">
        <v>9215170565</v>
      </c>
      <c r="X28" s="302" t="s">
        <v>282</v>
      </c>
      <c r="Y28" s="307">
        <v>316</v>
      </c>
      <c r="Z28" s="302"/>
      <c r="AA28" s="307" t="s">
        <v>76</v>
      </c>
      <c r="AB28" s="83">
        <f t="shared" si="2"/>
        <v>1.2658227848101267</v>
      </c>
      <c r="AC28" s="83">
        <f t="shared" si="3"/>
        <v>1.4967405063291139</v>
      </c>
      <c r="AD28" s="421"/>
      <c r="AE28" s="422"/>
      <c r="AF28" s="422"/>
      <c r="AG28" s="422"/>
      <c r="AH28" s="422"/>
      <c r="AI28" s="422"/>
      <c r="AJ28" s="422"/>
      <c r="AK28" s="422"/>
      <c r="AL28" s="84" t="str">
        <f>IF(plachta343623[[#This Row],[DELIVERY TIME]]="STORNO","CANCELLED","OK")</f>
        <v>OK</v>
      </c>
      <c r="AM28" s="84"/>
      <c r="AN28" s="84" t="str">
        <f>IF(RIGHT(plachta343623[[#This Row],[CARRIER]],3)="-MF",921,"")</f>
        <v/>
      </c>
      <c r="AO28" s="84"/>
    </row>
    <row r="29" spans="1:41" ht="15" customHeight="1" x14ac:dyDescent="0.2">
      <c r="A29" s="328">
        <f>WEEKNUM(plachta343623[[#This Row],[LOADING DATE]])</f>
        <v>2</v>
      </c>
      <c r="B29" s="38" t="s">
        <v>232</v>
      </c>
      <c r="C29" s="329" t="s">
        <v>41</v>
      </c>
      <c r="D29" s="330" t="s">
        <v>42</v>
      </c>
      <c r="E29" s="38" t="s">
        <v>70</v>
      </c>
      <c r="F29" s="334">
        <v>45299</v>
      </c>
      <c r="G29" s="81">
        <v>0.43055555555555558</v>
      </c>
      <c r="H29" s="326" t="s">
        <v>51</v>
      </c>
      <c r="I29" s="330">
        <v>32</v>
      </c>
      <c r="J29" s="38" t="s">
        <v>233</v>
      </c>
      <c r="K29" s="334">
        <v>45300</v>
      </c>
      <c r="L29" s="331">
        <v>0.33333333333333331</v>
      </c>
      <c r="M29" s="301">
        <v>122415</v>
      </c>
      <c r="N29" s="38" t="s">
        <v>234</v>
      </c>
      <c r="O29" s="38" t="s">
        <v>47</v>
      </c>
      <c r="P29" s="318"/>
      <c r="Q29" s="38" t="s">
        <v>283</v>
      </c>
      <c r="R29" s="38" t="s">
        <v>306</v>
      </c>
      <c r="S29" s="332">
        <v>472.97</v>
      </c>
      <c r="T29" s="309">
        <v>400</v>
      </c>
      <c r="U29" s="333">
        <f>SUM(plachta343623[[#This Row],[SALES '[€']]]-plachta343623[[#This Row],[PURCHASE '[€']]])</f>
        <v>72.970000000000027</v>
      </c>
      <c r="V29" s="82">
        <f>plachta343623[[#This Row],[MARGIN '[€']]]/plachta343623[[#This Row],[SALES '[€']]]</f>
        <v>0.15428039833393242</v>
      </c>
      <c r="W29" s="302">
        <v>9215170568</v>
      </c>
      <c r="X29" s="302" t="s">
        <v>284</v>
      </c>
      <c r="Y29" s="307">
        <v>316</v>
      </c>
      <c r="Z29" s="302"/>
      <c r="AA29" s="307" t="s">
        <v>76</v>
      </c>
      <c r="AB29" s="83">
        <f t="shared" si="2"/>
        <v>1.2658227848101267</v>
      </c>
      <c r="AC29" s="83">
        <f t="shared" si="3"/>
        <v>1.4967405063291139</v>
      </c>
      <c r="AD29" s="421"/>
      <c r="AE29" s="422"/>
      <c r="AF29" s="422"/>
      <c r="AG29" s="422"/>
      <c r="AH29" s="422"/>
      <c r="AI29" s="422"/>
      <c r="AJ29" s="422"/>
      <c r="AK29" s="422"/>
      <c r="AL29" s="84" t="str">
        <f>IF(plachta343623[[#This Row],[DELIVERY TIME]]="STORNO","CANCELLED","OK")</f>
        <v>OK</v>
      </c>
      <c r="AM29" s="84"/>
      <c r="AN29" s="84" t="str">
        <f>IF(RIGHT(plachta343623[[#This Row],[CARRIER]],3)="-MF",921,"")</f>
        <v/>
      </c>
      <c r="AO29" s="84"/>
    </row>
    <row r="30" spans="1:41" ht="15" customHeight="1" x14ac:dyDescent="0.2">
      <c r="A30" s="328">
        <f>WEEKNUM(plachta343623[[#This Row],[LOADING DATE]])</f>
        <v>2</v>
      </c>
      <c r="B30" s="38" t="s">
        <v>232</v>
      </c>
      <c r="C30" s="329" t="s">
        <v>41</v>
      </c>
      <c r="D30" s="330" t="s">
        <v>42</v>
      </c>
      <c r="E30" s="38" t="s">
        <v>70</v>
      </c>
      <c r="F30" s="334">
        <v>45299</v>
      </c>
      <c r="G30" s="81">
        <v>0.58333333333333337</v>
      </c>
      <c r="H30" s="326" t="s">
        <v>51</v>
      </c>
      <c r="I30" s="330">
        <v>32</v>
      </c>
      <c r="J30" s="38" t="s">
        <v>233</v>
      </c>
      <c r="K30" s="334">
        <v>45300</v>
      </c>
      <c r="L30" s="331">
        <v>0.5</v>
      </c>
      <c r="M30" s="301">
        <v>122416</v>
      </c>
      <c r="N30" s="38" t="s">
        <v>234</v>
      </c>
      <c r="O30" s="38" t="s">
        <v>47</v>
      </c>
      <c r="P30" s="318"/>
      <c r="Q30" s="38" t="s">
        <v>285</v>
      </c>
      <c r="R30" s="38" t="s">
        <v>306</v>
      </c>
      <c r="S30" s="332">
        <v>472.97</v>
      </c>
      <c r="T30" s="309">
        <v>400</v>
      </c>
      <c r="U30" s="333">
        <f>SUM(plachta343623[[#This Row],[SALES '[€']]]-plachta343623[[#This Row],[PURCHASE '[€']]])</f>
        <v>72.970000000000027</v>
      </c>
      <c r="V30" s="82">
        <f>plachta343623[[#This Row],[MARGIN '[€']]]/plachta343623[[#This Row],[SALES '[€']]]</f>
        <v>0.15428039833393242</v>
      </c>
      <c r="W30" s="302">
        <v>9215170569</v>
      </c>
      <c r="X30" s="302" t="s">
        <v>286</v>
      </c>
      <c r="Y30" s="307">
        <v>316</v>
      </c>
      <c r="Z30" s="302"/>
      <c r="AA30" s="307" t="s">
        <v>76</v>
      </c>
      <c r="AB30" s="83">
        <f t="shared" si="2"/>
        <v>1.2658227848101267</v>
      </c>
      <c r="AC30" s="83">
        <f t="shared" si="3"/>
        <v>1.4967405063291139</v>
      </c>
      <c r="AD30" s="421"/>
      <c r="AE30" s="422"/>
      <c r="AF30" s="422"/>
      <c r="AG30" s="422"/>
      <c r="AH30" s="422"/>
      <c r="AI30" s="422"/>
      <c r="AJ30" s="422"/>
      <c r="AK30" s="422"/>
      <c r="AL30" s="84" t="str">
        <f>IF(plachta343623[[#This Row],[DELIVERY TIME]]="STORNO","CANCELLED","OK")</f>
        <v>OK</v>
      </c>
      <c r="AM30" s="84"/>
      <c r="AN30" s="84" t="str">
        <f>IF(RIGHT(plachta343623[[#This Row],[CARRIER]],3)="-MF",921,"")</f>
        <v/>
      </c>
      <c r="AO30" s="84"/>
    </row>
    <row r="31" spans="1:41" ht="15" customHeight="1" x14ac:dyDescent="0.2">
      <c r="A31" s="328">
        <f>WEEKNUM(plachta343623[[#This Row],[LOADING DATE]])</f>
        <v>2</v>
      </c>
      <c r="B31" s="38" t="s">
        <v>232</v>
      </c>
      <c r="C31" s="329" t="s">
        <v>41</v>
      </c>
      <c r="D31" s="330" t="s">
        <v>42</v>
      </c>
      <c r="E31" s="38" t="s">
        <v>70</v>
      </c>
      <c r="F31" s="334">
        <v>45299</v>
      </c>
      <c r="G31" s="81">
        <v>0.66666666666666663</v>
      </c>
      <c r="H31" s="326" t="s">
        <v>51</v>
      </c>
      <c r="I31" s="330">
        <v>32</v>
      </c>
      <c r="J31" s="38" t="s">
        <v>233</v>
      </c>
      <c r="K31" s="334">
        <v>45300</v>
      </c>
      <c r="L31" s="331">
        <v>0.58333333333333337</v>
      </c>
      <c r="M31" s="301">
        <v>122417</v>
      </c>
      <c r="N31" s="38" t="s">
        <v>234</v>
      </c>
      <c r="O31" s="38" t="s">
        <v>47</v>
      </c>
      <c r="P31" s="318"/>
      <c r="Q31" s="38" t="s">
        <v>287</v>
      </c>
      <c r="R31" s="38" t="s">
        <v>306</v>
      </c>
      <c r="S31" s="332">
        <v>472.97</v>
      </c>
      <c r="T31" s="309">
        <v>400</v>
      </c>
      <c r="U31" s="333">
        <f>SUM(plachta343623[[#This Row],[SALES '[€']]]-plachta343623[[#This Row],[PURCHASE '[€']]])</f>
        <v>72.970000000000027</v>
      </c>
      <c r="V31" s="82">
        <f>plachta343623[[#This Row],[MARGIN '[€']]]/plachta343623[[#This Row],[SALES '[€']]]</f>
        <v>0.15428039833393242</v>
      </c>
      <c r="W31" s="302">
        <v>9215170570</v>
      </c>
      <c r="X31" s="302" t="s">
        <v>288</v>
      </c>
      <c r="Y31" s="307">
        <v>316</v>
      </c>
      <c r="Z31" s="302"/>
      <c r="AA31" s="307" t="s">
        <v>76</v>
      </c>
      <c r="AB31" s="83">
        <f t="shared" si="2"/>
        <v>1.2658227848101267</v>
      </c>
      <c r="AC31" s="83">
        <f t="shared" si="3"/>
        <v>1.4967405063291139</v>
      </c>
      <c r="AD31" s="421"/>
      <c r="AE31" s="422"/>
      <c r="AF31" s="422"/>
      <c r="AG31" s="422"/>
      <c r="AH31" s="422"/>
      <c r="AI31" s="422"/>
      <c r="AJ31" s="422"/>
      <c r="AK31" s="422"/>
      <c r="AL31" s="84" t="str">
        <f>IF(plachta343623[[#This Row],[DELIVERY TIME]]="STORNO","CANCELLED","OK")</f>
        <v>OK</v>
      </c>
      <c r="AM31" s="84"/>
      <c r="AN31" s="84" t="str">
        <f>IF(RIGHT(plachta343623[[#This Row],[CARRIER]],3)="-MF",921,"")</f>
        <v/>
      </c>
      <c r="AO31" s="84"/>
    </row>
    <row r="32" spans="1:41" ht="15" customHeight="1" x14ac:dyDescent="0.2">
      <c r="A32" s="328">
        <f>WEEKNUM(plachta343623[[#This Row],[LOADING DATE]])</f>
        <v>2</v>
      </c>
      <c r="B32" s="38" t="s">
        <v>232</v>
      </c>
      <c r="C32" s="329" t="s">
        <v>41</v>
      </c>
      <c r="D32" s="330" t="s">
        <v>42</v>
      </c>
      <c r="E32" s="38" t="s">
        <v>70</v>
      </c>
      <c r="F32" s="334">
        <v>45299</v>
      </c>
      <c r="G32" s="81">
        <v>0.91666666666666663</v>
      </c>
      <c r="H32" s="326" t="s">
        <v>51</v>
      </c>
      <c r="I32" s="330">
        <v>32</v>
      </c>
      <c r="J32" s="38" t="s">
        <v>233</v>
      </c>
      <c r="K32" s="334">
        <v>45300</v>
      </c>
      <c r="L32" s="331">
        <v>0.66666666666666663</v>
      </c>
      <c r="M32" s="301">
        <v>122418</v>
      </c>
      <c r="N32" s="38" t="s">
        <v>234</v>
      </c>
      <c r="O32" s="38" t="s">
        <v>47</v>
      </c>
      <c r="P32" s="318"/>
      <c r="Q32" s="38" t="s">
        <v>289</v>
      </c>
      <c r="R32" s="38" t="s">
        <v>306</v>
      </c>
      <c r="S32" s="332">
        <v>472.97</v>
      </c>
      <c r="T32" s="309">
        <v>400</v>
      </c>
      <c r="U32" s="333">
        <f>SUM(plachta343623[[#This Row],[SALES '[€']]]-plachta343623[[#This Row],[PURCHASE '[€']]])</f>
        <v>72.970000000000027</v>
      </c>
      <c r="V32" s="82">
        <f>plachta343623[[#This Row],[MARGIN '[€']]]/plachta343623[[#This Row],[SALES '[€']]]</f>
        <v>0.15428039833393242</v>
      </c>
      <c r="W32" s="302">
        <v>9215170571</v>
      </c>
      <c r="X32" s="302" t="s">
        <v>290</v>
      </c>
      <c r="Y32" s="307">
        <v>316</v>
      </c>
      <c r="Z32" s="302"/>
      <c r="AA32" s="307" t="s">
        <v>76</v>
      </c>
      <c r="AB32" s="83">
        <f t="shared" si="2"/>
        <v>1.2658227848101267</v>
      </c>
      <c r="AC32" s="83">
        <f t="shared" si="3"/>
        <v>1.4967405063291139</v>
      </c>
      <c r="AD32" s="421"/>
      <c r="AE32" s="422"/>
      <c r="AF32" s="422"/>
      <c r="AG32" s="422"/>
      <c r="AH32" s="422"/>
      <c r="AI32" s="422"/>
      <c r="AJ32" s="422"/>
      <c r="AK32" s="422"/>
      <c r="AL32" s="84" t="str">
        <f>IF(plachta343623[[#This Row],[DELIVERY TIME]]="STORNO","CANCELLED","OK")</f>
        <v>OK</v>
      </c>
      <c r="AM32" s="84"/>
      <c r="AN32" s="84" t="str">
        <f>IF(RIGHT(plachta343623[[#This Row],[CARRIER]],3)="-MF",921,"")</f>
        <v/>
      </c>
      <c r="AO32" s="84"/>
    </row>
    <row r="33" spans="1:41" ht="15" customHeight="1" x14ac:dyDescent="0.2">
      <c r="A33" s="328">
        <f>WEEKNUM(plachta343623[[#This Row],[LOADING DATE]])</f>
        <v>2</v>
      </c>
      <c r="B33" s="38" t="s">
        <v>232</v>
      </c>
      <c r="C33" s="329" t="s">
        <v>41</v>
      </c>
      <c r="D33" s="330" t="s">
        <v>42</v>
      </c>
      <c r="E33" s="38" t="s">
        <v>70</v>
      </c>
      <c r="F33" s="334">
        <v>45301</v>
      </c>
      <c r="G33" s="81">
        <v>0.5</v>
      </c>
      <c r="H33" s="326" t="s">
        <v>51</v>
      </c>
      <c r="I33" s="330">
        <v>32</v>
      </c>
      <c r="J33" s="38" t="s">
        <v>233</v>
      </c>
      <c r="K33" s="334">
        <v>45302</v>
      </c>
      <c r="L33" s="331">
        <v>0.66666666666666663</v>
      </c>
      <c r="M33" s="301">
        <v>122512</v>
      </c>
      <c r="N33" s="38" t="s">
        <v>234</v>
      </c>
      <c r="O33" s="38" t="s">
        <v>47</v>
      </c>
      <c r="P33" s="318"/>
      <c r="Q33" s="38" t="s">
        <v>291</v>
      </c>
      <c r="R33" s="38" t="s">
        <v>264</v>
      </c>
      <c r="S33" s="332">
        <v>472.97</v>
      </c>
      <c r="T33" s="309">
        <v>400</v>
      </c>
      <c r="U33" s="333">
        <f>SUM(plachta343623[[#This Row],[SALES '[€']]]-plachta343623[[#This Row],[PURCHASE '[€']]])</f>
        <v>72.970000000000027</v>
      </c>
      <c r="V33" s="82">
        <f>plachta343623[[#This Row],[MARGIN '[€']]]/plachta343623[[#This Row],[SALES '[€']]]</f>
        <v>0.15428039833393242</v>
      </c>
      <c r="W33" s="302">
        <v>9215170685</v>
      </c>
      <c r="X33" s="302" t="s">
        <v>292</v>
      </c>
      <c r="Y33" s="307">
        <v>316</v>
      </c>
      <c r="Z33" s="302"/>
      <c r="AA33" s="307" t="s">
        <v>76</v>
      </c>
      <c r="AB33" s="83">
        <f t="shared" si="2"/>
        <v>1.2658227848101267</v>
      </c>
      <c r="AC33" s="83">
        <f t="shared" si="3"/>
        <v>1.4967405063291139</v>
      </c>
      <c r="AD33" s="421"/>
      <c r="AE33" s="422"/>
      <c r="AF33" s="422"/>
      <c r="AG33" s="422"/>
      <c r="AH33" s="422"/>
      <c r="AI33" s="422"/>
      <c r="AJ33" s="422"/>
      <c r="AK33" s="422"/>
      <c r="AL33" s="84" t="str">
        <f>IF(plachta343623[[#This Row],[DELIVERY TIME]]="STORNO","CANCELLED","OK")</f>
        <v>OK</v>
      </c>
      <c r="AM33" s="84"/>
      <c r="AN33" s="84" t="str">
        <f>IF(RIGHT(plachta343623[[#This Row],[CARRIER]],3)="-MF",921,"")</f>
        <v/>
      </c>
      <c r="AO33" s="84"/>
    </row>
    <row r="34" spans="1:41" ht="15" customHeight="1" x14ac:dyDescent="0.2">
      <c r="A34" s="328">
        <f>WEEKNUM(plachta343623[[#This Row],[LOADING DATE]])</f>
        <v>2</v>
      </c>
      <c r="B34" s="38" t="s">
        <v>232</v>
      </c>
      <c r="C34" s="329" t="s">
        <v>41</v>
      </c>
      <c r="D34" s="330" t="s">
        <v>42</v>
      </c>
      <c r="E34" s="38" t="s">
        <v>70</v>
      </c>
      <c r="F34" s="334">
        <v>45303</v>
      </c>
      <c r="G34" s="81">
        <v>0.625</v>
      </c>
      <c r="H34" s="326" t="s">
        <v>51</v>
      </c>
      <c r="I34" s="330">
        <v>32</v>
      </c>
      <c r="J34" s="38" t="s">
        <v>233</v>
      </c>
      <c r="K34" s="334">
        <v>45306</v>
      </c>
      <c r="L34" s="331">
        <v>0.33333333333333331</v>
      </c>
      <c r="M34" s="301">
        <v>122514</v>
      </c>
      <c r="N34" s="38" t="s">
        <v>234</v>
      </c>
      <c r="O34" s="38" t="s">
        <v>47</v>
      </c>
      <c r="P34" s="318"/>
      <c r="Q34" s="38" t="s">
        <v>238</v>
      </c>
      <c r="R34" s="38" t="s">
        <v>236</v>
      </c>
      <c r="S34" s="332">
        <v>472.97</v>
      </c>
      <c r="T34" s="309">
        <v>400</v>
      </c>
      <c r="U34" s="333">
        <f>SUM(plachta343623[[#This Row],[SALES '[€']]]-plachta343623[[#This Row],[PURCHASE '[€']]])</f>
        <v>72.970000000000027</v>
      </c>
      <c r="V34" s="82">
        <f>plachta343623[[#This Row],[MARGIN '[€']]]/plachta343623[[#This Row],[SALES '[€']]]</f>
        <v>0.15428039833393242</v>
      </c>
      <c r="W34" s="302">
        <v>9215170788</v>
      </c>
      <c r="X34" s="302" t="s">
        <v>293</v>
      </c>
      <c r="Y34" s="307">
        <v>316</v>
      </c>
      <c r="Z34" s="302"/>
      <c r="AA34" s="307" t="s">
        <v>76</v>
      </c>
      <c r="AB34" s="83">
        <f t="shared" si="2"/>
        <v>1.2658227848101267</v>
      </c>
      <c r="AC34" s="83">
        <f t="shared" si="3"/>
        <v>1.4967405063291139</v>
      </c>
      <c r="AD34" s="421"/>
      <c r="AE34" s="422"/>
      <c r="AF34" s="422"/>
      <c r="AG34" s="422"/>
      <c r="AH34" s="422"/>
      <c r="AI34" s="422"/>
      <c r="AJ34" s="422"/>
      <c r="AK34" s="422"/>
      <c r="AL34" s="84" t="str">
        <f>IF(plachta343623[[#This Row],[DELIVERY TIME]]="STORNO","CANCELLED","OK")</f>
        <v>OK</v>
      </c>
      <c r="AM34" s="84"/>
      <c r="AN34" s="84" t="str">
        <f>IF(RIGHT(plachta343623[[#This Row],[CARRIER]],3)="-MF",921,"")</f>
        <v/>
      </c>
      <c r="AO34" s="84"/>
    </row>
    <row r="35" spans="1:41" ht="15" customHeight="1" x14ac:dyDescent="0.2">
      <c r="A35" s="328">
        <f>WEEKNUM(plachta343623[[#This Row],[LOADING DATE]])</f>
        <v>2</v>
      </c>
      <c r="B35" s="38" t="s">
        <v>232</v>
      </c>
      <c r="C35" s="329" t="s">
        <v>41</v>
      </c>
      <c r="D35" s="330" t="s">
        <v>42</v>
      </c>
      <c r="E35" s="38" t="s">
        <v>70</v>
      </c>
      <c r="F35" s="334">
        <v>45303</v>
      </c>
      <c r="G35" s="81">
        <v>0.58333333333333337</v>
      </c>
      <c r="H35" s="326" t="s">
        <v>51</v>
      </c>
      <c r="I35" s="330">
        <v>32</v>
      </c>
      <c r="J35" s="38" t="s">
        <v>233</v>
      </c>
      <c r="K35" s="334">
        <v>45306</v>
      </c>
      <c r="L35" s="331">
        <v>0.5</v>
      </c>
      <c r="M35" s="301">
        <v>122515</v>
      </c>
      <c r="N35" s="38" t="s">
        <v>234</v>
      </c>
      <c r="O35" s="38" t="s">
        <v>47</v>
      </c>
      <c r="P35" s="318"/>
      <c r="Q35" s="38" t="s">
        <v>247</v>
      </c>
      <c r="R35" s="38" t="s">
        <v>236</v>
      </c>
      <c r="S35" s="332">
        <v>472.97</v>
      </c>
      <c r="T35" s="309">
        <v>400</v>
      </c>
      <c r="U35" s="333">
        <f>SUM(plachta343623[[#This Row],[SALES '[€']]]-plachta343623[[#This Row],[PURCHASE '[€']]])</f>
        <v>72.970000000000027</v>
      </c>
      <c r="V35" s="82">
        <f>plachta343623[[#This Row],[MARGIN '[€']]]/plachta343623[[#This Row],[SALES '[€']]]</f>
        <v>0.15428039833393242</v>
      </c>
      <c r="W35" s="302">
        <v>9215170787</v>
      </c>
      <c r="X35" s="302" t="s">
        <v>294</v>
      </c>
      <c r="Y35" s="307">
        <v>316</v>
      </c>
      <c r="Z35" s="302"/>
      <c r="AA35" s="307" t="s">
        <v>76</v>
      </c>
      <c r="AB35" s="83">
        <f t="shared" si="2"/>
        <v>1.2658227848101267</v>
      </c>
      <c r="AC35" s="83">
        <f t="shared" si="3"/>
        <v>1.4967405063291139</v>
      </c>
      <c r="AD35" s="421"/>
      <c r="AE35" s="422"/>
      <c r="AF35" s="422"/>
      <c r="AG35" s="422"/>
      <c r="AH35" s="422"/>
      <c r="AI35" s="422"/>
      <c r="AJ35" s="422"/>
      <c r="AK35" s="422"/>
      <c r="AL35" s="84" t="str">
        <f>IF(plachta343623[[#This Row],[DELIVERY TIME]]="STORNO","CANCELLED","OK")</f>
        <v>OK</v>
      </c>
      <c r="AM35" s="84"/>
      <c r="AN35" s="84" t="str">
        <f>IF(RIGHT(plachta343623[[#This Row],[CARRIER]],3)="-MF",921,"")</f>
        <v/>
      </c>
      <c r="AO35" s="84"/>
    </row>
    <row r="36" spans="1:41" ht="15" customHeight="1" x14ac:dyDescent="0.2">
      <c r="A36" s="328">
        <f>WEEKNUM(plachta343623[[#This Row],[LOADING DATE]])</f>
        <v>2</v>
      </c>
      <c r="B36" s="38" t="s">
        <v>232</v>
      </c>
      <c r="C36" s="329" t="s">
        <v>41</v>
      </c>
      <c r="D36" s="330" t="s">
        <v>42</v>
      </c>
      <c r="E36" s="38" t="s">
        <v>70</v>
      </c>
      <c r="F36" s="334">
        <v>45302</v>
      </c>
      <c r="G36" s="81">
        <v>0.79166666666666663</v>
      </c>
      <c r="H36" s="326" t="s">
        <v>51</v>
      </c>
      <c r="I36" s="330">
        <v>32</v>
      </c>
      <c r="J36" s="335" t="s">
        <v>233</v>
      </c>
      <c r="K36" s="336">
        <v>45305</v>
      </c>
      <c r="L36" s="337">
        <v>0.83333333333333337</v>
      </c>
      <c r="M36" s="338">
        <v>122516</v>
      </c>
      <c r="N36" s="38" t="s">
        <v>234</v>
      </c>
      <c r="O36" s="38" t="s">
        <v>47</v>
      </c>
      <c r="P36" s="318"/>
      <c r="Q36" s="38" t="s">
        <v>295</v>
      </c>
      <c r="R36" s="38" t="s">
        <v>236</v>
      </c>
      <c r="S36" s="332">
        <v>567.55999999999995</v>
      </c>
      <c r="T36" s="309">
        <v>460</v>
      </c>
      <c r="U36" s="333">
        <f>SUM(plachta343623[[#This Row],[SALES '[€']]]-plachta343623[[#This Row],[PURCHASE '[€']]])</f>
        <v>107.55999999999995</v>
      </c>
      <c r="V36" s="82">
        <f>plachta343623[[#This Row],[MARGIN '[€']]]/plachta343623[[#This Row],[SALES '[€']]]</f>
        <v>0.18951300303051652</v>
      </c>
      <c r="W36" s="302">
        <v>9215170750</v>
      </c>
      <c r="X36" s="302" t="s">
        <v>296</v>
      </c>
      <c r="Y36" s="307">
        <v>316</v>
      </c>
      <c r="Z36" s="302" t="s">
        <v>268</v>
      </c>
      <c r="AA36" s="307" t="s">
        <v>76</v>
      </c>
      <c r="AB36" s="83">
        <f t="shared" si="2"/>
        <v>1.4556962025316456</v>
      </c>
      <c r="AC36" s="83">
        <f t="shared" si="3"/>
        <v>1.7960759493670884</v>
      </c>
      <c r="AD36" s="421"/>
      <c r="AE36" s="422"/>
      <c r="AF36" s="422"/>
      <c r="AG36" s="422"/>
      <c r="AH36" s="422"/>
      <c r="AI36" s="422"/>
      <c r="AJ36" s="422"/>
      <c r="AK36" s="422"/>
      <c r="AL36" s="84" t="str">
        <f>IF(plachta343623[[#This Row],[DELIVERY TIME]]="STORNO","CANCELLED","OK")</f>
        <v>OK</v>
      </c>
      <c r="AM36" s="84"/>
      <c r="AN36" s="84" t="str">
        <f>IF(RIGHT(plachta343623[[#This Row],[CARRIER]],3)="-MF",921,"")</f>
        <v/>
      </c>
      <c r="AO36" s="84"/>
    </row>
    <row r="37" spans="1:41" ht="15" customHeight="1" x14ac:dyDescent="0.2">
      <c r="A37" s="328">
        <f>WEEKNUM(plachta343623[[#This Row],[LOADING DATE]])</f>
        <v>2</v>
      </c>
      <c r="B37" s="38" t="s">
        <v>232</v>
      </c>
      <c r="C37" s="329" t="s">
        <v>41</v>
      </c>
      <c r="D37" s="330" t="s">
        <v>42</v>
      </c>
      <c r="E37" s="38" t="s">
        <v>70</v>
      </c>
      <c r="F37" s="334">
        <v>45303</v>
      </c>
      <c r="G37" s="81">
        <v>0.125</v>
      </c>
      <c r="H37" s="326" t="s">
        <v>51</v>
      </c>
      <c r="I37" s="330">
        <v>32</v>
      </c>
      <c r="J37" s="335" t="s">
        <v>233</v>
      </c>
      <c r="K37" s="336">
        <v>45305</v>
      </c>
      <c r="L37" s="337">
        <v>0.91666666666666663</v>
      </c>
      <c r="M37" s="338">
        <v>122517</v>
      </c>
      <c r="N37" s="38" t="s">
        <v>234</v>
      </c>
      <c r="O37" s="38" t="s">
        <v>47</v>
      </c>
      <c r="P37" s="318" t="s">
        <v>243</v>
      </c>
      <c r="Q37" s="38" t="s">
        <v>297</v>
      </c>
      <c r="R37" s="38" t="s">
        <v>236</v>
      </c>
      <c r="S37" s="332">
        <v>922.29</v>
      </c>
      <c r="T37" s="309">
        <v>810</v>
      </c>
      <c r="U37" s="333">
        <f>SUM(plachta343623[[#This Row],[SALES '[€']]]-plachta343623[[#This Row],[PURCHASE '[€']]])</f>
        <v>112.28999999999996</v>
      </c>
      <c r="V37" s="82">
        <f>plachta343623[[#This Row],[MARGIN '[€']]]/plachta343623[[#This Row],[SALES '[€']]]</f>
        <v>0.12175129297726309</v>
      </c>
      <c r="W37" s="302" t="s">
        <v>298</v>
      </c>
      <c r="X37" s="302" t="s">
        <v>299</v>
      </c>
      <c r="Y37" s="307">
        <v>316</v>
      </c>
      <c r="Z37" s="302" t="s">
        <v>268</v>
      </c>
      <c r="AA37" s="307" t="s">
        <v>76</v>
      </c>
      <c r="AB37" s="83">
        <f t="shared" si="2"/>
        <v>2.5632911392405062</v>
      </c>
      <c r="AC37" s="83">
        <f t="shared" si="3"/>
        <v>2.9186392405063288</v>
      </c>
      <c r="AD37" s="421"/>
      <c r="AE37" s="422"/>
      <c r="AF37" s="422"/>
      <c r="AG37" s="422"/>
      <c r="AH37" s="422"/>
      <c r="AI37" s="422"/>
      <c r="AJ37" s="422"/>
      <c r="AK37" s="422"/>
      <c r="AL37" s="84" t="str">
        <f>IF(plachta343623[[#This Row],[DELIVERY TIME]]="STORNO","CANCELLED","OK")</f>
        <v>OK</v>
      </c>
      <c r="AM37" s="84"/>
      <c r="AN37" s="84" t="str">
        <f>IF(RIGHT(plachta343623[[#This Row],[CARRIER]],3)="-MF",921,"")</f>
        <v/>
      </c>
      <c r="AO37" s="84"/>
    </row>
    <row r="38" spans="1:41" ht="15" customHeight="1" x14ac:dyDescent="0.2">
      <c r="A38" s="328">
        <f>WEEKNUM(plachta343623[[#This Row],[LOADING DATE]])</f>
        <v>2</v>
      </c>
      <c r="B38" s="38" t="s">
        <v>232</v>
      </c>
      <c r="C38" s="329" t="s">
        <v>41</v>
      </c>
      <c r="D38" s="330" t="s">
        <v>42</v>
      </c>
      <c r="E38" s="38" t="s">
        <v>70</v>
      </c>
      <c r="F38" s="334">
        <v>45303</v>
      </c>
      <c r="G38" s="81">
        <v>0.4861111111111111</v>
      </c>
      <c r="H38" s="326" t="s">
        <v>51</v>
      </c>
      <c r="I38" s="330">
        <v>32</v>
      </c>
      <c r="J38" s="38" t="s">
        <v>233</v>
      </c>
      <c r="K38" s="334">
        <v>45306</v>
      </c>
      <c r="L38" s="331">
        <v>8.3333333333333329E-2</v>
      </c>
      <c r="M38" s="301">
        <v>122518</v>
      </c>
      <c r="N38" s="38" t="s">
        <v>234</v>
      </c>
      <c r="O38" s="38" t="s">
        <v>47</v>
      </c>
      <c r="P38" s="318"/>
      <c r="Q38" s="38" t="s">
        <v>300</v>
      </c>
      <c r="R38" s="38" t="s">
        <v>236</v>
      </c>
      <c r="S38" s="332">
        <v>472.97</v>
      </c>
      <c r="T38" s="309">
        <v>400</v>
      </c>
      <c r="U38" s="333">
        <f>SUM(plachta343623[[#This Row],[SALES '[€']]]-plachta343623[[#This Row],[PURCHASE '[€']]])</f>
        <v>72.970000000000027</v>
      </c>
      <c r="V38" s="82">
        <f>plachta343623[[#This Row],[MARGIN '[€']]]/plachta343623[[#This Row],[SALES '[€']]]</f>
        <v>0.15428039833393242</v>
      </c>
      <c r="W38" s="302">
        <v>9215170785</v>
      </c>
      <c r="X38" s="302" t="s">
        <v>301</v>
      </c>
      <c r="Y38" s="307">
        <v>316</v>
      </c>
      <c r="Z38" s="302"/>
      <c r="AA38" s="307" t="s">
        <v>76</v>
      </c>
      <c r="AB38" s="83">
        <f t="shared" si="2"/>
        <v>1.2658227848101267</v>
      </c>
      <c r="AC38" s="83">
        <f t="shared" si="3"/>
        <v>1.4967405063291139</v>
      </c>
      <c r="AD38" s="421"/>
      <c r="AE38" s="422"/>
      <c r="AF38" s="422"/>
      <c r="AG38" s="422"/>
      <c r="AH38" s="422"/>
      <c r="AI38" s="422"/>
      <c r="AJ38" s="422"/>
      <c r="AK38" s="422"/>
      <c r="AL38" s="84" t="str">
        <f>IF(plachta343623[[#This Row],[DELIVERY TIME]]="STORNO","CANCELLED","OK")</f>
        <v>OK</v>
      </c>
      <c r="AM38" s="84"/>
      <c r="AN38" s="84" t="str">
        <f>IF(RIGHT(plachta343623[[#This Row],[CARRIER]],3)="-MF",921,"")</f>
        <v/>
      </c>
      <c r="AO38" s="84"/>
    </row>
    <row r="39" spans="1:41" ht="15" customHeight="1" x14ac:dyDescent="0.2">
      <c r="A39" s="328">
        <f>WEEKNUM(plachta343623[[#This Row],[LOADING DATE]])</f>
        <v>2</v>
      </c>
      <c r="B39" s="38" t="s">
        <v>232</v>
      </c>
      <c r="C39" s="329" t="s">
        <v>41</v>
      </c>
      <c r="D39" s="330" t="s">
        <v>42</v>
      </c>
      <c r="E39" s="38" t="s">
        <v>70</v>
      </c>
      <c r="F39" s="334">
        <v>45303</v>
      </c>
      <c r="G39" s="81">
        <v>0.47222222222222227</v>
      </c>
      <c r="H39" s="326" t="s">
        <v>51</v>
      </c>
      <c r="I39" s="330">
        <v>32</v>
      </c>
      <c r="J39" s="38" t="s">
        <v>233</v>
      </c>
      <c r="K39" s="334">
        <v>45306</v>
      </c>
      <c r="L39" s="331">
        <v>0.25</v>
      </c>
      <c r="M39" s="301">
        <v>122519</v>
      </c>
      <c r="N39" s="38" t="s">
        <v>234</v>
      </c>
      <c r="O39" s="38" t="s">
        <v>47</v>
      </c>
      <c r="P39" s="318"/>
      <c r="Q39" s="38" t="s">
        <v>240</v>
      </c>
      <c r="R39" s="38" t="s">
        <v>236</v>
      </c>
      <c r="S39" s="332">
        <v>472.97</v>
      </c>
      <c r="T39" s="309">
        <v>400</v>
      </c>
      <c r="U39" s="333">
        <f>SUM(plachta343623[[#This Row],[SALES '[€']]]-plachta343623[[#This Row],[PURCHASE '[€']]])</f>
        <v>72.970000000000027</v>
      </c>
      <c r="V39" s="82">
        <f>plachta343623[[#This Row],[MARGIN '[€']]]/plachta343623[[#This Row],[SALES '[€']]]</f>
        <v>0.15428039833393242</v>
      </c>
      <c r="W39" s="302">
        <v>9215170786</v>
      </c>
      <c r="X39" s="302" t="s">
        <v>302</v>
      </c>
      <c r="Y39" s="307">
        <v>316</v>
      </c>
      <c r="Z39" s="302"/>
      <c r="AA39" s="307" t="s">
        <v>76</v>
      </c>
      <c r="AB39" s="83">
        <f t="shared" si="2"/>
        <v>1.2658227848101267</v>
      </c>
      <c r="AC39" s="83">
        <f t="shared" si="3"/>
        <v>1.4967405063291139</v>
      </c>
      <c r="AD39" s="421"/>
      <c r="AE39" s="422"/>
      <c r="AF39" s="422"/>
      <c r="AG39" s="422"/>
      <c r="AH39" s="422"/>
      <c r="AI39" s="422"/>
      <c r="AJ39" s="422"/>
      <c r="AK39" s="422"/>
      <c r="AL39" s="84" t="str">
        <f>IF(plachta343623[[#This Row],[DELIVERY TIME]]="STORNO","CANCELLED","OK")</f>
        <v>OK</v>
      </c>
      <c r="AM39" s="84"/>
      <c r="AN39" s="84" t="str">
        <f>IF(RIGHT(plachta343623[[#This Row],[CARRIER]],3)="-MF",921,"")</f>
        <v/>
      </c>
      <c r="AO39" s="84"/>
    </row>
    <row r="40" spans="1:41" ht="15" customHeight="1" x14ac:dyDescent="0.2">
      <c r="A40" s="328">
        <f>WEEKNUM(plachta343623[[#This Row],[LOADING DATE]])</f>
        <v>2</v>
      </c>
      <c r="B40" s="38" t="s">
        <v>232</v>
      </c>
      <c r="C40" s="329" t="s">
        <v>41</v>
      </c>
      <c r="D40" s="330" t="s">
        <v>42</v>
      </c>
      <c r="E40" s="38" t="s">
        <v>70</v>
      </c>
      <c r="F40" s="334">
        <v>45303</v>
      </c>
      <c r="G40" s="81">
        <v>0.63888888888888895</v>
      </c>
      <c r="H40" s="326" t="s">
        <v>51</v>
      </c>
      <c r="I40" s="330">
        <v>32</v>
      </c>
      <c r="J40" s="38" t="s">
        <v>233</v>
      </c>
      <c r="K40" s="334">
        <v>45306</v>
      </c>
      <c r="L40" s="331">
        <v>0.41666666666666669</v>
      </c>
      <c r="M40" s="301">
        <v>122520</v>
      </c>
      <c r="N40" s="38" t="s">
        <v>234</v>
      </c>
      <c r="O40" s="38" t="s">
        <v>47</v>
      </c>
      <c r="P40" s="318"/>
      <c r="Q40" s="38" t="s">
        <v>235</v>
      </c>
      <c r="R40" s="38" t="s">
        <v>236</v>
      </c>
      <c r="S40" s="332">
        <v>472.97</v>
      </c>
      <c r="T40" s="309">
        <v>400</v>
      </c>
      <c r="U40" s="333">
        <f>SUM(plachta343623[[#This Row],[SALES '[€']]]-plachta343623[[#This Row],[PURCHASE '[€']]])</f>
        <v>72.970000000000027</v>
      </c>
      <c r="V40" s="82">
        <f>plachta343623[[#This Row],[MARGIN '[€']]]/plachta343623[[#This Row],[SALES '[€']]]</f>
        <v>0.15428039833393242</v>
      </c>
      <c r="W40" s="302">
        <v>9215170790</v>
      </c>
      <c r="X40" s="302" t="s">
        <v>303</v>
      </c>
      <c r="Y40" s="307">
        <v>316</v>
      </c>
      <c r="Z40" s="302"/>
      <c r="AA40" s="307" t="s">
        <v>76</v>
      </c>
      <c r="AB40" s="83">
        <f t="shared" ref="AB40:AB71" si="4">T40/Y40</f>
        <v>1.2658227848101267</v>
      </c>
      <c r="AC40" s="83">
        <f t="shared" ref="AC40:AC71" si="5">S40/Y40</f>
        <v>1.4967405063291139</v>
      </c>
      <c r="AD40" s="421"/>
      <c r="AE40" s="422"/>
      <c r="AF40" s="422"/>
      <c r="AG40" s="422"/>
      <c r="AH40" s="422"/>
      <c r="AI40" s="422"/>
      <c r="AJ40" s="422"/>
      <c r="AK40" s="422"/>
      <c r="AL40" s="84" t="str">
        <f>IF(plachta343623[[#This Row],[DELIVERY TIME]]="STORNO","CANCELLED","OK")</f>
        <v>OK</v>
      </c>
      <c r="AM40" s="84"/>
      <c r="AN40" s="84" t="str">
        <f>IF(RIGHT(plachta343623[[#This Row],[CARRIER]],3)="-MF",921,"")</f>
        <v/>
      </c>
      <c r="AO40" s="84"/>
    </row>
    <row r="41" spans="1:41" ht="15" customHeight="1" x14ac:dyDescent="0.2">
      <c r="A41" s="328">
        <f>WEEKNUM(plachta343623[[#This Row],[LOADING DATE]])</f>
        <v>2</v>
      </c>
      <c r="B41" s="38" t="s">
        <v>232</v>
      </c>
      <c r="C41" s="329" t="s">
        <v>41</v>
      </c>
      <c r="D41" s="330" t="s">
        <v>42</v>
      </c>
      <c r="E41" s="38" t="s">
        <v>70</v>
      </c>
      <c r="F41" s="334">
        <v>45302</v>
      </c>
      <c r="G41" s="81">
        <v>0.91666666666666663</v>
      </c>
      <c r="H41" s="326" t="s">
        <v>51</v>
      </c>
      <c r="I41" s="330">
        <v>32</v>
      </c>
      <c r="J41" s="38" t="s">
        <v>233</v>
      </c>
      <c r="K41" s="334">
        <v>45306</v>
      </c>
      <c r="L41" s="331">
        <v>0.58333333333333337</v>
      </c>
      <c r="M41" s="301">
        <v>122521</v>
      </c>
      <c r="N41" s="38" t="s">
        <v>234</v>
      </c>
      <c r="O41" s="38" t="s">
        <v>47</v>
      </c>
      <c r="P41" s="318"/>
      <c r="Q41" s="38" t="s">
        <v>244</v>
      </c>
      <c r="R41" s="38" t="s">
        <v>236</v>
      </c>
      <c r="S41" s="332">
        <v>472.97</v>
      </c>
      <c r="T41" s="309">
        <v>400</v>
      </c>
      <c r="U41" s="333">
        <f>SUM(plachta343623[[#This Row],[SALES '[€']]]-plachta343623[[#This Row],[PURCHASE '[€']]])</f>
        <v>72.970000000000027</v>
      </c>
      <c r="V41" s="82">
        <f>plachta343623[[#This Row],[MARGIN '[€']]]/plachta343623[[#This Row],[SALES '[€']]]</f>
        <v>0.15428039833393242</v>
      </c>
      <c r="W41" s="302">
        <v>9215170751</v>
      </c>
      <c r="X41" s="302" t="s">
        <v>304</v>
      </c>
      <c r="Y41" s="307">
        <v>316</v>
      </c>
      <c r="Z41" s="302"/>
      <c r="AA41" s="307" t="s">
        <v>76</v>
      </c>
      <c r="AB41" s="83">
        <f t="shared" si="4"/>
        <v>1.2658227848101267</v>
      </c>
      <c r="AC41" s="83">
        <f t="shared" si="5"/>
        <v>1.4967405063291139</v>
      </c>
      <c r="AD41" s="421"/>
      <c r="AE41" s="422"/>
      <c r="AF41" s="422"/>
      <c r="AG41" s="422"/>
      <c r="AH41" s="422"/>
      <c r="AI41" s="422"/>
      <c r="AJ41" s="422"/>
      <c r="AK41" s="422"/>
      <c r="AL41" s="84" t="str">
        <f>IF(plachta343623[[#This Row],[DELIVERY TIME]]="STORNO","CANCELLED","OK")</f>
        <v>OK</v>
      </c>
      <c r="AM41" s="84"/>
      <c r="AN41" s="84" t="str">
        <f>IF(RIGHT(plachta343623[[#This Row],[CARRIER]],3)="-MF",921,"")</f>
        <v/>
      </c>
      <c r="AO41" s="84"/>
    </row>
    <row r="42" spans="1:41" ht="15" customHeight="1" x14ac:dyDescent="0.2">
      <c r="A42" s="328">
        <f>WEEKNUM(plachta343623[[#This Row],[LOADING DATE]])</f>
        <v>2</v>
      </c>
      <c r="B42" s="38" t="s">
        <v>232</v>
      </c>
      <c r="C42" s="329" t="s">
        <v>41</v>
      </c>
      <c r="D42" s="330" t="s">
        <v>42</v>
      </c>
      <c r="E42" s="38" t="s">
        <v>70</v>
      </c>
      <c r="F42" s="334">
        <v>45303</v>
      </c>
      <c r="G42" s="81">
        <v>0.66666666666666663</v>
      </c>
      <c r="H42" s="326" t="s">
        <v>51</v>
      </c>
      <c r="I42" s="330">
        <v>32</v>
      </c>
      <c r="J42" s="38" t="s">
        <v>233</v>
      </c>
      <c r="K42" s="334">
        <v>45306</v>
      </c>
      <c r="L42" s="331">
        <v>0.75</v>
      </c>
      <c r="M42" s="301">
        <v>122522</v>
      </c>
      <c r="N42" s="38" t="s">
        <v>234</v>
      </c>
      <c r="O42" s="38" t="s">
        <v>47</v>
      </c>
      <c r="P42" s="318"/>
      <c r="Q42" s="38" t="s">
        <v>305</v>
      </c>
      <c r="R42" s="38" t="s">
        <v>306</v>
      </c>
      <c r="S42" s="332">
        <v>472.97</v>
      </c>
      <c r="T42" s="309">
        <v>400</v>
      </c>
      <c r="U42" s="333">
        <f>SUM(plachta343623[[#This Row],[SALES '[€']]]-plachta343623[[#This Row],[PURCHASE '[€']]])</f>
        <v>72.970000000000027</v>
      </c>
      <c r="V42" s="82">
        <f>plachta343623[[#This Row],[MARGIN '[€']]]/plachta343623[[#This Row],[SALES '[€']]]</f>
        <v>0.15428039833393242</v>
      </c>
      <c r="W42" s="302">
        <v>9215171012</v>
      </c>
      <c r="X42" s="302" t="s">
        <v>307</v>
      </c>
      <c r="Y42" s="307">
        <v>316</v>
      </c>
      <c r="Z42" s="302"/>
      <c r="AA42" s="307" t="s">
        <v>76</v>
      </c>
      <c r="AB42" s="83">
        <f t="shared" si="4"/>
        <v>1.2658227848101267</v>
      </c>
      <c r="AC42" s="83">
        <f t="shared" si="5"/>
        <v>1.4967405063291139</v>
      </c>
      <c r="AD42" s="421"/>
      <c r="AE42" s="422"/>
      <c r="AF42" s="422"/>
      <c r="AG42" s="422"/>
      <c r="AH42" s="422"/>
      <c r="AI42" s="422"/>
      <c r="AJ42" s="422"/>
      <c r="AK42" s="422"/>
      <c r="AL42" s="84" t="str">
        <f>IF(plachta343623[[#This Row],[DELIVERY TIME]]="STORNO","CANCELLED","OK")</f>
        <v>OK</v>
      </c>
      <c r="AM42" s="84"/>
      <c r="AN42" s="84" t="str">
        <f>IF(RIGHT(plachta343623[[#This Row],[CARRIER]],3)="-MF",921,"")</f>
        <v/>
      </c>
      <c r="AO42" s="84"/>
    </row>
    <row r="43" spans="1:41" ht="15" customHeight="1" x14ac:dyDescent="0.2">
      <c r="A43" s="328">
        <f>WEEKNUM(plachta343623[[#This Row],[LOADING DATE]])</f>
        <v>2</v>
      </c>
      <c r="B43" s="38" t="s">
        <v>232</v>
      </c>
      <c r="C43" s="329" t="s">
        <v>41</v>
      </c>
      <c r="D43" s="330" t="s">
        <v>42</v>
      </c>
      <c r="E43" s="38" t="s">
        <v>70</v>
      </c>
      <c r="F43" s="334">
        <v>45303</v>
      </c>
      <c r="G43" s="81">
        <v>0.72222222222222221</v>
      </c>
      <c r="H43" s="326" t="s">
        <v>51</v>
      </c>
      <c r="I43" s="330">
        <v>32</v>
      </c>
      <c r="J43" s="38" t="s">
        <v>233</v>
      </c>
      <c r="K43" s="334">
        <v>45306</v>
      </c>
      <c r="L43" s="331">
        <v>0.91666666666666663</v>
      </c>
      <c r="M43" s="301">
        <v>122523</v>
      </c>
      <c r="N43" s="38" t="s">
        <v>234</v>
      </c>
      <c r="O43" s="38" t="s">
        <v>47</v>
      </c>
      <c r="P43" s="318" t="s">
        <v>243</v>
      </c>
      <c r="Q43" s="38" t="s">
        <v>308</v>
      </c>
      <c r="R43" s="38" t="s">
        <v>306</v>
      </c>
      <c r="S43" s="332">
        <v>827.7</v>
      </c>
      <c r="T43" s="309">
        <v>750</v>
      </c>
      <c r="U43" s="333">
        <f>SUM(plachta343623[[#This Row],[SALES '[€']]]-plachta343623[[#This Row],[PURCHASE '[€']]])</f>
        <v>77.700000000000045</v>
      </c>
      <c r="V43" s="82">
        <f>plachta343623[[#This Row],[MARGIN '[€']]]/plachta343623[[#This Row],[SALES '[€']]]</f>
        <v>9.3874592243566563E-2</v>
      </c>
      <c r="W43" s="302" t="s">
        <v>309</v>
      </c>
      <c r="X43" s="302" t="s">
        <v>310</v>
      </c>
      <c r="Y43" s="307">
        <v>316</v>
      </c>
      <c r="Z43" s="302"/>
      <c r="AA43" s="307" t="s">
        <v>76</v>
      </c>
      <c r="AB43" s="83">
        <f t="shared" si="4"/>
        <v>2.3734177215189876</v>
      </c>
      <c r="AC43" s="83">
        <f t="shared" si="5"/>
        <v>2.6193037974683544</v>
      </c>
      <c r="AD43" s="421"/>
      <c r="AE43" s="422"/>
      <c r="AF43" s="422"/>
      <c r="AG43" s="422"/>
      <c r="AH43" s="422"/>
      <c r="AI43" s="422"/>
      <c r="AJ43" s="422"/>
      <c r="AK43" s="422"/>
      <c r="AL43" s="84" t="str">
        <f>IF(plachta343623[[#This Row],[DELIVERY TIME]]="STORNO","CANCELLED","OK")</f>
        <v>OK</v>
      </c>
      <c r="AM43" s="84"/>
      <c r="AN43" s="84" t="str">
        <f>IF(RIGHT(plachta343623[[#This Row],[CARRIER]],3)="-MF",921,"")</f>
        <v/>
      </c>
      <c r="AO43" s="84"/>
    </row>
    <row r="44" spans="1:41" ht="15" customHeight="1" x14ac:dyDescent="0.2">
      <c r="A44" s="328">
        <f>WEEKNUM(plachta343623[[#This Row],[LOADING DATE]])</f>
        <v>2</v>
      </c>
      <c r="B44" s="38" t="s">
        <v>232</v>
      </c>
      <c r="C44" s="329" t="s">
        <v>41</v>
      </c>
      <c r="D44" s="330" t="s">
        <v>42</v>
      </c>
      <c r="E44" s="38" t="s">
        <v>70</v>
      </c>
      <c r="F44" s="334">
        <v>45303</v>
      </c>
      <c r="G44" s="81">
        <v>0.33333333333333331</v>
      </c>
      <c r="H44" s="326" t="s">
        <v>51</v>
      </c>
      <c r="I44" s="330">
        <v>32</v>
      </c>
      <c r="J44" s="38" t="s">
        <v>233</v>
      </c>
      <c r="K44" s="334">
        <v>45306</v>
      </c>
      <c r="L44" s="331">
        <v>0.99930555555555556</v>
      </c>
      <c r="M44" s="301">
        <v>122524</v>
      </c>
      <c r="N44" s="38" t="s">
        <v>234</v>
      </c>
      <c r="O44" s="38" t="s">
        <v>47</v>
      </c>
      <c r="P44" s="318"/>
      <c r="Q44" s="38" t="s">
        <v>311</v>
      </c>
      <c r="R44" s="38" t="s">
        <v>264</v>
      </c>
      <c r="S44" s="332">
        <v>472.97</v>
      </c>
      <c r="T44" s="309">
        <v>400</v>
      </c>
      <c r="U44" s="333">
        <f>SUM(plachta343623[[#This Row],[SALES '[€']]]-plachta343623[[#This Row],[PURCHASE '[€']]])</f>
        <v>72.970000000000027</v>
      </c>
      <c r="V44" s="82">
        <f>plachta343623[[#This Row],[MARGIN '[€']]]/plachta343623[[#This Row],[SALES '[€']]]</f>
        <v>0.15428039833393242</v>
      </c>
      <c r="W44" s="302">
        <v>9215170754</v>
      </c>
      <c r="X44" s="302" t="s">
        <v>312</v>
      </c>
      <c r="Y44" s="307">
        <v>316</v>
      </c>
      <c r="Z44" s="302"/>
      <c r="AA44" s="307" t="s">
        <v>76</v>
      </c>
      <c r="AB44" s="83">
        <f t="shared" si="4"/>
        <v>1.2658227848101267</v>
      </c>
      <c r="AC44" s="83">
        <f t="shared" si="5"/>
        <v>1.4967405063291139</v>
      </c>
      <c r="AD44" s="421"/>
      <c r="AE44" s="422"/>
      <c r="AF44" s="422"/>
      <c r="AG44" s="422"/>
      <c r="AH44" s="422"/>
      <c r="AI44" s="422"/>
      <c r="AJ44" s="422"/>
      <c r="AK44" s="422"/>
      <c r="AL44" s="84" t="str">
        <f>IF(plachta343623[[#This Row],[DELIVERY TIME]]="STORNO","CANCELLED","OK")</f>
        <v>OK</v>
      </c>
      <c r="AM44" s="84"/>
      <c r="AN44" s="84" t="str">
        <f>IF(RIGHT(plachta343623[[#This Row],[CARRIER]],3)="-MF",921,"")</f>
        <v/>
      </c>
      <c r="AO44" s="84"/>
    </row>
    <row r="45" spans="1:41" ht="15" customHeight="1" x14ac:dyDescent="0.2">
      <c r="A45" s="328">
        <f>WEEKNUM(plachta343623[[#This Row],[LOADING DATE]])</f>
        <v>2</v>
      </c>
      <c r="B45" s="38" t="s">
        <v>232</v>
      </c>
      <c r="C45" s="329" t="s">
        <v>41</v>
      </c>
      <c r="D45" s="330" t="s">
        <v>42</v>
      </c>
      <c r="E45" s="38" t="s">
        <v>70</v>
      </c>
      <c r="F45" s="334">
        <v>45303</v>
      </c>
      <c r="G45" s="81">
        <v>0.73611111111111116</v>
      </c>
      <c r="H45" s="326" t="s">
        <v>51</v>
      </c>
      <c r="I45" s="330">
        <v>32</v>
      </c>
      <c r="J45" s="38" t="s">
        <v>233</v>
      </c>
      <c r="K45" s="334">
        <v>45307</v>
      </c>
      <c r="L45" s="331">
        <v>8.3333333333333329E-2</v>
      </c>
      <c r="M45" s="301">
        <v>122525</v>
      </c>
      <c r="N45" s="38" t="s">
        <v>234</v>
      </c>
      <c r="O45" s="38" t="s">
        <v>47</v>
      </c>
      <c r="P45" s="318"/>
      <c r="Q45" s="38" t="s">
        <v>313</v>
      </c>
      <c r="R45" s="38" t="s">
        <v>306</v>
      </c>
      <c r="S45" s="332">
        <v>472.97</v>
      </c>
      <c r="T45" s="309">
        <v>400</v>
      </c>
      <c r="U45" s="333">
        <f>SUM(plachta343623[[#This Row],[SALES '[€']]]-plachta343623[[#This Row],[PURCHASE '[€']]])</f>
        <v>72.970000000000027</v>
      </c>
      <c r="V45" s="82">
        <f>plachta343623[[#This Row],[MARGIN '[€']]]/plachta343623[[#This Row],[SALES '[€']]]</f>
        <v>0.15428039833393242</v>
      </c>
      <c r="W45" s="302">
        <v>9215171013</v>
      </c>
      <c r="X45" s="302" t="s">
        <v>314</v>
      </c>
      <c r="Y45" s="307">
        <v>316</v>
      </c>
      <c r="Z45" s="302"/>
      <c r="AA45" s="307" t="s">
        <v>76</v>
      </c>
      <c r="AB45" s="83">
        <f t="shared" si="4"/>
        <v>1.2658227848101267</v>
      </c>
      <c r="AC45" s="83">
        <f t="shared" si="5"/>
        <v>1.4967405063291139</v>
      </c>
      <c r="AD45" s="421"/>
      <c r="AE45" s="422"/>
      <c r="AF45" s="422"/>
      <c r="AG45" s="422"/>
      <c r="AH45" s="422"/>
      <c r="AI45" s="422"/>
      <c r="AJ45" s="422"/>
      <c r="AK45" s="422"/>
      <c r="AL45" s="84" t="str">
        <f>IF(plachta343623[[#This Row],[DELIVERY TIME]]="STORNO","CANCELLED","OK")</f>
        <v>OK</v>
      </c>
      <c r="AM45" s="84"/>
      <c r="AN45" s="84" t="str">
        <f>IF(RIGHT(plachta343623[[#This Row],[CARRIER]],3)="-MF",921,"")</f>
        <v/>
      </c>
      <c r="AO45" s="84"/>
    </row>
    <row r="46" spans="1:41" ht="15" customHeight="1" x14ac:dyDescent="0.2">
      <c r="A46" s="328">
        <f>WEEKNUM(plachta343623[[#This Row],[LOADING DATE]])</f>
        <v>2</v>
      </c>
      <c r="B46" s="38" t="s">
        <v>232</v>
      </c>
      <c r="C46" s="329" t="s">
        <v>41</v>
      </c>
      <c r="D46" s="330" t="s">
        <v>42</v>
      </c>
      <c r="E46" s="38" t="s">
        <v>70</v>
      </c>
      <c r="F46" s="334">
        <v>45303</v>
      </c>
      <c r="G46" s="81">
        <v>0.75</v>
      </c>
      <c r="H46" s="326" t="s">
        <v>51</v>
      </c>
      <c r="I46" s="330">
        <v>32</v>
      </c>
      <c r="J46" s="38" t="s">
        <v>233</v>
      </c>
      <c r="K46" s="334">
        <v>45307</v>
      </c>
      <c r="L46" s="331">
        <v>0.16666666666666666</v>
      </c>
      <c r="M46" s="301">
        <v>122526</v>
      </c>
      <c r="N46" s="38" t="s">
        <v>234</v>
      </c>
      <c r="O46" s="38" t="s">
        <v>47</v>
      </c>
      <c r="P46" s="318" t="s">
        <v>243</v>
      </c>
      <c r="Q46" s="38" t="s">
        <v>315</v>
      </c>
      <c r="R46" s="38" t="s">
        <v>306</v>
      </c>
      <c r="S46" s="332">
        <v>827.7</v>
      </c>
      <c r="T46" s="309">
        <v>750</v>
      </c>
      <c r="U46" s="333">
        <f>SUM(plachta343623[[#This Row],[SALES '[€']]]-plachta343623[[#This Row],[PURCHASE '[€']]])</f>
        <v>77.700000000000045</v>
      </c>
      <c r="V46" s="82">
        <f>plachta343623[[#This Row],[MARGIN '[€']]]/plachta343623[[#This Row],[SALES '[€']]]</f>
        <v>9.3874592243566563E-2</v>
      </c>
      <c r="W46" s="302" t="s">
        <v>316</v>
      </c>
      <c r="X46" s="302" t="s">
        <v>317</v>
      </c>
      <c r="Y46" s="307">
        <v>316</v>
      </c>
      <c r="Z46" s="302"/>
      <c r="AA46" s="307" t="s">
        <v>76</v>
      </c>
      <c r="AB46" s="83">
        <f t="shared" si="4"/>
        <v>2.3734177215189876</v>
      </c>
      <c r="AC46" s="83">
        <f t="shared" si="5"/>
        <v>2.6193037974683544</v>
      </c>
      <c r="AD46" s="421"/>
      <c r="AE46" s="422"/>
      <c r="AF46" s="422"/>
      <c r="AG46" s="422"/>
      <c r="AH46" s="422"/>
      <c r="AI46" s="422"/>
      <c r="AJ46" s="422"/>
      <c r="AK46" s="422"/>
      <c r="AL46" s="84" t="str">
        <f>IF(plachta343623[[#This Row],[DELIVERY TIME]]="STORNO","CANCELLED","OK")</f>
        <v>OK</v>
      </c>
      <c r="AM46" s="84"/>
      <c r="AN46" s="84" t="str">
        <f>IF(RIGHT(plachta343623[[#This Row],[CARRIER]],3)="-MF",921,"")</f>
        <v/>
      </c>
      <c r="AO46" s="84"/>
    </row>
    <row r="47" spans="1:41" ht="15" customHeight="1" x14ac:dyDescent="0.2">
      <c r="A47" s="328">
        <f>WEEKNUM(plachta343623[[#This Row],[LOADING DATE]])</f>
        <v>2</v>
      </c>
      <c r="B47" s="38" t="s">
        <v>232</v>
      </c>
      <c r="C47" s="329" t="s">
        <v>41</v>
      </c>
      <c r="D47" s="330" t="s">
        <v>42</v>
      </c>
      <c r="E47" s="38" t="s">
        <v>70</v>
      </c>
      <c r="F47" s="326">
        <v>45302</v>
      </c>
      <c r="G47" s="81">
        <v>0.375</v>
      </c>
      <c r="H47" s="326" t="s">
        <v>51</v>
      </c>
      <c r="I47" s="330" t="s">
        <v>318</v>
      </c>
      <c r="J47" s="38" t="s">
        <v>319</v>
      </c>
      <c r="K47" s="326">
        <v>45303</v>
      </c>
      <c r="L47" s="331">
        <v>0.70833333333333337</v>
      </c>
      <c r="M47" s="301">
        <v>122612</v>
      </c>
      <c r="N47" s="38" t="s">
        <v>234</v>
      </c>
      <c r="O47" s="38" t="s">
        <v>47</v>
      </c>
      <c r="P47" s="318"/>
      <c r="Q47" s="38" t="s">
        <v>275</v>
      </c>
      <c r="R47" s="38" t="s">
        <v>306</v>
      </c>
      <c r="S47" s="332">
        <v>380.9</v>
      </c>
      <c r="T47" s="309">
        <v>330</v>
      </c>
      <c r="U47" s="333">
        <f>SUM(plachta343623[[#This Row],[SALES '[€']]]-plachta343623[[#This Row],[PURCHASE '[€']]])</f>
        <v>50.899999999999977</v>
      </c>
      <c r="V47" s="82">
        <f>plachta343623[[#This Row],[MARGIN '[€']]]/plachta343623[[#This Row],[SALES '[€']]]</f>
        <v>0.13363087424520867</v>
      </c>
      <c r="W47" s="302">
        <v>9215171011</v>
      </c>
      <c r="X47" s="302" t="s">
        <v>320</v>
      </c>
      <c r="Y47" s="307">
        <v>316</v>
      </c>
      <c r="Z47" s="302"/>
      <c r="AA47" s="307" t="s">
        <v>76</v>
      </c>
      <c r="AB47" s="83">
        <f t="shared" si="4"/>
        <v>1.0443037974683544</v>
      </c>
      <c r="AC47" s="83">
        <f t="shared" si="5"/>
        <v>1.205379746835443</v>
      </c>
      <c r="AD47" s="421"/>
      <c r="AE47" s="422"/>
      <c r="AF47" s="422"/>
      <c r="AG47" s="422"/>
      <c r="AH47" s="422"/>
      <c r="AI47" s="422"/>
      <c r="AJ47" s="422"/>
      <c r="AK47" s="422"/>
      <c r="AL47" s="84" t="str">
        <f>IF(plachta343623[[#This Row],[DELIVERY TIME]]="STORNO","CANCELLED","OK")</f>
        <v>OK</v>
      </c>
      <c r="AM47" s="84"/>
      <c r="AN47" s="84" t="str">
        <f>IF(RIGHT(plachta343623[[#This Row],[CARRIER]],3)="-MF",921,"")</f>
        <v/>
      </c>
      <c r="AO47" s="84"/>
    </row>
    <row r="48" spans="1:41" ht="15" customHeight="1" x14ac:dyDescent="0.2">
      <c r="A48" s="328">
        <f>WEEKNUM(plachta343623[[#This Row],[LOADING DATE]])</f>
        <v>2</v>
      </c>
      <c r="B48" s="38" t="s">
        <v>232</v>
      </c>
      <c r="C48" s="329" t="s">
        <v>41</v>
      </c>
      <c r="D48" s="330" t="s">
        <v>42</v>
      </c>
      <c r="E48" s="38" t="s">
        <v>70</v>
      </c>
      <c r="F48" s="326">
        <v>45302</v>
      </c>
      <c r="G48" s="81">
        <v>0.54166666666666663</v>
      </c>
      <c r="H48" s="326" t="s">
        <v>51</v>
      </c>
      <c r="I48" s="330" t="s">
        <v>318</v>
      </c>
      <c r="J48" s="38" t="s">
        <v>319</v>
      </c>
      <c r="K48" s="326">
        <v>45303</v>
      </c>
      <c r="L48" s="331">
        <v>0.70833333333333337</v>
      </c>
      <c r="M48" s="301">
        <v>122613</v>
      </c>
      <c r="N48" s="38" t="s">
        <v>234</v>
      </c>
      <c r="O48" s="38" t="s">
        <v>47</v>
      </c>
      <c r="P48" s="318"/>
      <c r="Q48" s="38" t="s">
        <v>321</v>
      </c>
      <c r="R48" s="38" t="s">
        <v>306</v>
      </c>
      <c r="S48" s="332">
        <v>380.9</v>
      </c>
      <c r="T48" s="309">
        <v>330</v>
      </c>
      <c r="U48" s="333">
        <f>SUM(plachta343623[[#This Row],[SALES '[€']]]-plachta343623[[#This Row],[PURCHASE '[€']]])</f>
        <v>50.899999999999977</v>
      </c>
      <c r="V48" s="82">
        <f>plachta343623[[#This Row],[MARGIN '[€']]]/plachta343623[[#This Row],[SALES '[€']]]</f>
        <v>0.13363087424520867</v>
      </c>
      <c r="W48" s="302">
        <v>9215171010</v>
      </c>
      <c r="X48" s="302" t="s">
        <v>322</v>
      </c>
      <c r="Y48" s="307">
        <v>316</v>
      </c>
      <c r="Z48" s="302"/>
      <c r="AA48" s="307" t="s">
        <v>76</v>
      </c>
      <c r="AB48" s="83">
        <f t="shared" si="4"/>
        <v>1.0443037974683544</v>
      </c>
      <c r="AC48" s="83">
        <f t="shared" si="5"/>
        <v>1.205379746835443</v>
      </c>
      <c r="AD48" s="421"/>
      <c r="AE48" s="422"/>
      <c r="AF48" s="422"/>
      <c r="AG48" s="422"/>
      <c r="AH48" s="422"/>
      <c r="AI48" s="422"/>
      <c r="AJ48" s="422"/>
      <c r="AK48" s="422"/>
      <c r="AL48" s="84" t="str">
        <f>IF(plachta343623[[#This Row],[DELIVERY TIME]]="STORNO","CANCELLED","OK")</f>
        <v>OK</v>
      </c>
      <c r="AM48" s="84"/>
      <c r="AN48" s="84" t="str">
        <f>IF(RIGHT(plachta343623[[#This Row],[CARRIER]],3)="-MF",921,"")</f>
        <v/>
      </c>
      <c r="AO48" s="84"/>
    </row>
    <row r="49" spans="1:41" ht="15" customHeight="1" x14ac:dyDescent="0.2">
      <c r="A49" s="328">
        <f>WEEKNUM(plachta343623[[#This Row],[LOADING DATE]])</f>
        <v>2</v>
      </c>
      <c r="B49" s="38" t="s">
        <v>232</v>
      </c>
      <c r="C49" s="329" t="s">
        <v>41</v>
      </c>
      <c r="D49" s="330" t="s">
        <v>42</v>
      </c>
      <c r="E49" s="38" t="s">
        <v>70</v>
      </c>
      <c r="F49" s="326">
        <v>45302</v>
      </c>
      <c r="G49" s="81">
        <v>0.52083333333333337</v>
      </c>
      <c r="H49" s="326" t="s">
        <v>51</v>
      </c>
      <c r="I49" s="330" t="s">
        <v>318</v>
      </c>
      <c r="J49" s="38" t="s">
        <v>319</v>
      </c>
      <c r="K49" s="326">
        <v>45303</v>
      </c>
      <c r="L49" s="331">
        <v>0.70833333333333337</v>
      </c>
      <c r="M49" s="301">
        <v>122614</v>
      </c>
      <c r="N49" s="38" t="s">
        <v>44</v>
      </c>
      <c r="O49" s="38" t="s">
        <v>47</v>
      </c>
      <c r="P49" s="318"/>
      <c r="Q49" s="38" t="s">
        <v>323</v>
      </c>
      <c r="R49" s="38" t="s">
        <v>306</v>
      </c>
      <c r="S49" s="332">
        <v>367.3</v>
      </c>
      <c r="T49" s="309">
        <v>330</v>
      </c>
      <c r="U49" s="333">
        <f>SUM(plachta343623[[#This Row],[SALES '[€']]]-plachta343623[[#This Row],[PURCHASE '[€']]])</f>
        <v>37.300000000000011</v>
      </c>
      <c r="V49" s="82">
        <f>plachta343623[[#This Row],[MARGIN '[€']]]/plachta343623[[#This Row],[SALES '[€']]]</f>
        <v>0.10155186496052276</v>
      </c>
      <c r="W49" s="302">
        <v>9215171007</v>
      </c>
      <c r="X49" s="302" t="s">
        <v>324</v>
      </c>
      <c r="Y49" s="307">
        <v>316</v>
      </c>
      <c r="Z49" s="302"/>
      <c r="AA49" s="307" t="s">
        <v>76</v>
      </c>
      <c r="AB49" s="83">
        <f t="shared" si="4"/>
        <v>1.0443037974683544</v>
      </c>
      <c r="AC49" s="83">
        <f t="shared" si="5"/>
        <v>1.1623417721518987</v>
      </c>
      <c r="AD49" s="421"/>
      <c r="AE49" s="422"/>
      <c r="AF49" s="422"/>
      <c r="AG49" s="422"/>
      <c r="AH49" s="422"/>
      <c r="AI49" s="422"/>
      <c r="AJ49" s="422"/>
      <c r="AK49" s="422"/>
      <c r="AL49" s="84" t="str">
        <f>IF(plachta343623[[#This Row],[DELIVERY TIME]]="STORNO","CANCELLED","OK")</f>
        <v>OK</v>
      </c>
      <c r="AM49" s="84"/>
      <c r="AN49" s="84" t="str">
        <f>IF(RIGHT(plachta343623[[#This Row],[CARRIER]],3)="-MF",921,"")</f>
        <v/>
      </c>
      <c r="AO49" s="84"/>
    </row>
    <row r="50" spans="1:41" ht="15" customHeight="1" x14ac:dyDescent="0.2">
      <c r="A50" s="328">
        <f>WEEKNUM(plachta343623[[#This Row],[LOADING DATE]])</f>
        <v>2</v>
      </c>
      <c r="B50" s="38" t="s">
        <v>232</v>
      </c>
      <c r="C50" s="329" t="s">
        <v>41</v>
      </c>
      <c r="D50" s="330" t="s">
        <v>42</v>
      </c>
      <c r="E50" s="38" t="s">
        <v>70</v>
      </c>
      <c r="F50" s="326">
        <v>45302</v>
      </c>
      <c r="G50" s="81">
        <v>0.625</v>
      </c>
      <c r="H50" s="326" t="s">
        <v>51</v>
      </c>
      <c r="I50" s="330" t="s">
        <v>318</v>
      </c>
      <c r="J50" s="38" t="s">
        <v>319</v>
      </c>
      <c r="K50" s="326">
        <v>45303</v>
      </c>
      <c r="L50" s="331">
        <v>0.70833333333333337</v>
      </c>
      <c r="M50" s="301">
        <v>122615</v>
      </c>
      <c r="N50" s="38" t="s">
        <v>44</v>
      </c>
      <c r="O50" s="38" t="s">
        <v>47</v>
      </c>
      <c r="P50" s="318"/>
      <c r="Q50" s="38" t="s">
        <v>325</v>
      </c>
      <c r="R50" s="38" t="s">
        <v>306</v>
      </c>
      <c r="S50" s="332">
        <v>367.3</v>
      </c>
      <c r="T50" s="309">
        <v>330</v>
      </c>
      <c r="U50" s="333">
        <f>SUM(plachta343623[[#This Row],[SALES '[€']]]-plachta343623[[#This Row],[PURCHASE '[€']]])</f>
        <v>37.300000000000011</v>
      </c>
      <c r="V50" s="82">
        <f>plachta343623[[#This Row],[MARGIN '[€']]]/plachta343623[[#This Row],[SALES '[€']]]</f>
        <v>0.10155186496052276</v>
      </c>
      <c r="W50" s="302">
        <v>9215171008</v>
      </c>
      <c r="X50" s="302" t="s">
        <v>326</v>
      </c>
      <c r="Y50" s="307">
        <v>316</v>
      </c>
      <c r="Z50" s="302"/>
      <c r="AA50" s="307" t="s">
        <v>76</v>
      </c>
      <c r="AB50" s="83">
        <f t="shared" si="4"/>
        <v>1.0443037974683544</v>
      </c>
      <c r="AC50" s="83">
        <f t="shared" si="5"/>
        <v>1.1623417721518987</v>
      </c>
      <c r="AD50" s="421"/>
      <c r="AE50" s="422"/>
      <c r="AF50" s="422"/>
      <c r="AG50" s="422"/>
      <c r="AH50" s="422"/>
      <c r="AI50" s="422"/>
      <c r="AJ50" s="422"/>
      <c r="AK50" s="422"/>
      <c r="AL50" s="84" t="str">
        <f>IF(plachta343623[[#This Row],[DELIVERY TIME]]="STORNO","CANCELLED","OK")</f>
        <v>OK</v>
      </c>
      <c r="AM50" s="84"/>
      <c r="AN50" s="84" t="str">
        <f>IF(RIGHT(plachta343623[[#This Row],[CARRIER]],3)="-MF",921,"")</f>
        <v/>
      </c>
      <c r="AO50" s="84"/>
    </row>
    <row r="51" spans="1:41" ht="15" customHeight="1" x14ac:dyDescent="0.2">
      <c r="A51" s="328">
        <f>WEEKNUM(plachta343623[[#This Row],[LOADING DATE]])</f>
        <v>2</v>
      </c>
      <c r="B51" s="38" t="s">
        <v>232</v>
      </c>
      <c r="C51" s="329" t="s">
        <v>41</v>
      </c>
      <c r="D51" s="330" t="s">
        <v>42</v>
      </c>
      <c r="E51" s="38" t="s">
        <v>70</v>
      </c>
      <c r="F51" s="326">
        <v>45302</v>
      </c>
      <c r="G51" s="81">
        <v>0.70833333333333337</v>
      </c>
      <c r="H51" s="326" t="s">
        <v>51</v>
      </c>
      <c r="I51" s="330" t="s">
        <v>318</v>
      </c>
      <c r="J51" s="38" t="s">
        <v>319</v>
      </c>
      <c r="K51" s="326">
        <v>45303</v>
      </c>
      <c r="L51" s="331">
        <v>0.70833333333333337</v>
      </c>
      <c r="M51" s="301">
        <v>122616</v>
      </c>
      <c r="N51" s="38" t="s">
        <v>44</v>
      </c>
      <c r="O51" s="38" t="s">
        <v>47</v>
      </c>
      <c r="P51" s="318"/>
      <c r="Q51" s="38" t="s">
        <v>277</v>
      </c>
      <c r="R51" s="38" t="s">
        <v>306</v>
      </c>
      <c r="S51" s="332">
        <v>367.3</v>
      </c>
      <c r="T51" s="309">
        <v>330</v>
      </c>
      <c r="U51" s="333">
        <f>SUM(plachta343623[[#This Row],[SALES '[€']]]-plachta343623[[#This Row],[PURCHASE '[€']]])</f>
        <v>37.300000000000011</v>
      </c>
      <c r="V51" s="82">
        <f>plachta343623[[#This Row],[MARGIN '[€']]]/plachta343623[[#This Row],[SALES '[€']]]</f>
        <v>0.10155186496052276</v>
      </c>
      <c r="W51" s="302">
        <v>9215171009</v>
      </c>
      <c r="X51" s="302" t="s">
        <v>327</v>
      </c>
      <c r="Y51" s="307">
        <v>316</v>
      </c>
      <c r="Z51" s="302"/>
      <c r="AA51" s="307" t="s">
        <v>76</v>
      </c>
      <c r="AB51" s="83">
        <f t="shared" si="4"/>
        <v>1.0443037974683544</v>
      </c>
      <c r="AC51" s="83">
        <f t="shared" si="5"/>
        <v>1.1623417721518987</v>
      </c>
      <c r="AD51" s="421"/>
      <c r="AE51" s="422"/>
      <c r="AF51" s="422"/>
      <c r="AG51" s="422"/>
      <c r="AH51" s="422"/>
      <c r="AI51" s="422"/>
      <c r="AJ51" s="422"/>
      <c r="AK51" s="422"/>
      <c r="AL51" s="84" t="str">
        <f>IF(plachta343623[[#This Row],[DELIVERY TIME]]="STORNO","CANCELLED","OK")</f>
        <v>OK</v>
      </c>
      <c r="AM51" s="84"/>
      <c r="AN51" s="84" t="str">
        <f>IF(RIGHT(plachta343623[[#This Row],[CARRIER]],3)="-MF",921,"")</f>
        <v/>
      </c>
      <c r="AO51" s="84"/>
    </row>
    <row r="52" spans="1:41" ht="15" customHeight="1" x14ac:dyDescent="0.2">
      <c r="A52" s="328">
        <f>WEEKNUM(plachta343623[[#This Row],[LOADING DATE]])</f>
        <v>2</v>
      </c>
      <c r="B52" s="38" t="s">
        <v>232</v>
      </c>
      <c r="C52" s="329" t="s">
        <v>41</v>
      </c>
      <c r="D52" s="330" t="s">
        <v>42</v>
      </c>
      <c r="E52" s="38" t="s">
        <v>70</v>
      </c>
      <c r="F52" s="326">
        <v>45302</v>
      </c>
      <c r="G52" s="81">
        <v>0.66666666666666663</v>
      </c>
      <c r="H52" s="326" t="s">
        <v>51</v>
      </c>
      <c r="I52" s="330" t="s">
        <v>318</v>
      </c>
      <c r="J52" s="38" t="s">
        <v>319</v>
      </c>
      <c r="K52" s="326">
        <v>45303</v>
      </c>
      <c r="L52" s="331">
        <v>0.70833333333333337</v>
      </c>
      <c r="M52" s="301">
        <v>122617</v>
      </c>
      <c r="N52" s="38" t="s">
        <v>44</v>
      </c>
      <c r="O52" s="38" t="s">
        <v>47</v>
      </c>
      <c r="P52" s="318"/>
      <c r="Q52" s="38" t="s">
        <v>328</v>
      </c>
      <c r="R52" s="38" t="s">
        <v>329</v>
      </c>
      <c r="S52" s="332">
        <v>367.3</v>
      </c>
      <c r="T52" s="309">
        <v>320</v>
      </c>
      <c r="U52" s="333">
        <f>SUM(plachta343623[[#This Row],[SALES '[€']]]-plachta343623[[#This Row],[PURCHASE '[€']]])</f>
        <v>47.300000000000011</v>
      </c>
      <c r="V52" s="82">
        <f>plachta343623[[#This Row],[MARGIN '[€']]]/plachta343623[[#This Row],[SALES '[€']]]</f>
        <v>0.1287775660223251</v>
      </c>
      <c r="W52" s="302">
        <v>9215170701</v>
      </c>
      <c r="X52" s="302" t="s">
        <v>330</v>
      </c>
      <c r="Y52" s="307">
        <v>316</v>
      </c>
      <c r="Z52" s="302"/>
      <c r="AA52" s="307" t="s">
        <v>76</v>
      </c>
      <c r="AB52" s="83">
        <f t="shared" si="4"/>
        <v>1.0126582278481013</v>
      </c>
      <c r="AC52" s="83">
        <f t="shared" si="5"/>
        <v>1.1623417721518987</v>
      </c>
      <c r="AD52" s="421"/>
      <c r="AE52" s="422"/>
      <c r="AF52" s="422"/>
      <c r="AG52" s="422"/>
      <c r="AH52" s="422"/>
      <c r="AI52" s="422"/>
      <c r="AJ52" s="422"/>
      <c r="AK52" s="422"/>
      <c r="AL52" s="84" t="str">
        <f>IF(plachta343623[[#This Row],[DELIVERY TIME]]="STORNO","CANCELLED","OK")</f>
        <v>OK</v>
      </c>
      <c r="AM52" s="84"/>
      <c r="AN52" s="84" t="str">
        <f>IF(RIGHT(plachta343623[[#This Row],[CARRIER]],3)="-MF",921,"")</f>
        <v/>
      </c>
      <c r="AO52" s="84"/>
    </row>
    <row r="53" spans="1:41" ht="15" customHeight="1" x14ac:dyDescent="0.2">
      <c r="A53" s="328">
        <f>WEEKNUM(plachta343623[[#This Row],[LOADING DATE]])</f>
        <v>3</v>
      </c>
      <c r="B53" s="38" t="s">
        <v>232</v>
      </c>
      <c r="C53" s="329" t="s">
        <v>41</v>
      </c>
      <c r="D53" s="330" t="s">
        <v>42</v>
      </c>
      <c r="E53" s="38" t="s">
        <v>70</v>
      </c>
      <c r="F53" s="334">
        <v>45309</v>
      </c>
      <c r="G53" s="81">
        <v>0.58333333333333337</v>
      </c>
      <c r="H53" s="326" t="s">
        <v>51</v>
      </c>
      <c r="I53" s="330">
        <v>32</v>
      </c>
      <c r="J53" s="38" t="s">
        <v>233</v>
      </c>
      <c r="K53" s="334">
        <v>45310</v>
      </c>
      <c r="L53" s="331">
        <v>0.5</v>
      </c>
      <c r="M53" s="301">
        <v>122749</v>
      </c>
      <c r="N53" s="38" t="s">
        <v>234</v>
      </c>
      <c r="O53" s="38" t="s">
        <v>47</v>
      </c>
      <c r="P53" s="318"/>
      <c r="Q53" s="38" t="s">
        <v>331</v>
      </c>
      <c r="R53" s="38" t="s">
        <v>306</v>
      </c>
      <c r="S53" s="332">
        <v>472.97</v>
      </c>
      <c r="T53" s="309">
        <v>400</v>
      </c>
      <c r="U53" s="333">
        <f>SUM(plachta343623[[#This Row],[SALES '[€']]]-plachta343623[[#This Row],[PURCHASE '[€']]])</f>
        <v>72.970000000000027</v>
      </c>
      <c r="V53" s="82">
        <f>plachta343623[[#This Row],[MARGIN '[€']]]/plachta343623[[#This Row],[SALES '[€']]]</f>
        <v>0.15428039833393242</v>
      </c>
      <c r="W53" s="302">
        <v>9215170998</v>
      </c>
      <c r="X53" s="302" t="s">
        <v>332</v>
      </c>
      <c r="Y53" s="307">
        <v>316</v>
      </c>
      <c r="Z53" s="302"/>
      <c r="AA53" s="307" t="s">
        <v>76</v>
      </c>
      <c r="AB53" s="83">
        <f t="shared" si="4"/>
        <v>1.2658227848101267</v>
      </c>
      <c r="AC53" s="83">
        <f t="shared" si="5"/>
        <v>1.4967405063291139</v>
      </c>
      <c r="AD53" s="421"/>
      <c r="AE53" s="422"/>
      <c r="AF53" s="422"/>
      <c r="AG53" s="422"/>
      <c r="AH53" s="422"/>
      <c r="AI53" s="422"/>
      <c r="AJ53" s="422"/>
      <c r="AK53" s="422"/>
      <c r="AL53" s="84" t="str">
        <f>IF(plachta343623[[#This Row],[DELIVERY TIME]]="STORNO","CANCELLED","OK")</f>
        <v>OK</v>
      </c>
      <c r="AM53" s="84"/>
      <c r="AN53" s="84" t="str">
        <f>IF(RIGHT(plachta343623[[#This Row],[CARRIER]],3)="-MF",921,"")</f>
        <v/>
      </c>
      <c r="AO53" s="84"/>
    </row>
    <row r="54" spans="1:41" ht="15" customHeight="1" x14ac:dyDescent="0.2">
      <c r="A54" s="328">
        <f>WEEKNUM(plachta343623[[#This Row],[LOADING DATE]])</f>
        <v>3</v>
      </c>
      <c r="B54" s="38" t="s">
        <v>232</v>
      </c>
      <c r="C54" s="329" t="s">
        <v>41</v>
      </c>
      <c r="D54" s="330" t="s">
        <v>42</v>
      </c>
      <c r="E54" s="38" t="s">
        <v>70</v>
      </c>
      <c r="F54" s="334">
        <v>45310</v>
      </c>
      <c r="G54" s="81">
        <v>0.27777777777777779</v>
      </c>
      <c r="H54" s="326" t="s">
        <v>51</v>
      </c>
      <c r="I54" s="330">
        <v>32</v>
      </c>
      <c r="J54" s="38" t="s">
        <v>233</v>
      </c>
      <c r="K54" s="334">
        <v>45310</v>
      </c>
      <c r="L54" s="331">
        <v>0.58333333333333337</v>
      </c>
      <c r="M54" s="301">
        <v>122750</v>
      </c>
      <c r="N54" s="38" t="s">
        <v>234</v>
      </c>
      <c r="O54" s="38" t="s">
        <v>47</v>
      </c>
      <c r="P54" s="318"/>
      <c r="Q54" s="38" t="s">
        <v>300</v>
      </c>
      <c r="R54" s="38" t="s">
        <v>236</v>
      </c>
      <c r="S54" s="332">
        <v>472.97</v>
      </c>
      <c r="T54" s="309">
        <v>400</v>
      </c>
      <c r="U54" s="333">
        <f>SUM(plachta343623[[#This Row],[SALES '[€']]]-plachta343623[[#This Row],[PURCHASE '[€']]])</f>
        <v>72.970000000000027</v>
      </c>
      <c r="V54" s="82">
        <f>plachta343623[[#This Row],[MARGIN '[€']]]/plachta343623[[#This Row],[SALES '[€']]]</f>
        <v>0.15428039833393242</v>
      </c>
      <c r="W54" s="302">
        <v>9215171002</v>
      </c>
      <c r="X54" s="302" t="s">
        <v>333</v>
      </c>
      <c r="Y54" s="307">
        <v>316</v>
      </c>
      <c r="Z54" s="302"/>
      <c r="AA54" s="307" t="s">
        <v>76</v>
      </c>
      <c r="AB54" s="83">
        <f t="shared" si="4"/>
        <v>1.2658227848101267</v>
      </c>
      <c r="AC54" s="83">
        <f t="shared" si="5"/>
        <v>1.4967405063291139</v>
      </c>
      <c r="AD54" s="421"/>
      <c r="AE54" s="422"/>
      <c r="AF54" s="422"/>
      <c r="AG54" s="422"/>
      <c r="AH54" s="422"/>
      <c r="AI54" s="422"/>
      <c r="AJ54" s="422"/>
      <c r="AK54" s="422"/>
      <c r="AL54" s="84" t="str">
        <f>IF(plachta343623[[#This Row],[DELIVERY TIME]]="STORNO","CANCELLED","OK")</f>
        <v>OK</v>
      </c>
      <c r="AM54" s="84"/>
      <c r="AN54" s="84" t="str">
        <f>IF(RIGHT(plachta343623[[#This Row],[CARRIER]],3)="-MF",921,"")</f>
        <v/>
      </c>
      <c r="AO54" s="84"/>
    </row>
    <row r="55" spans="1:41" ht="15" customHeight="1" x14ac:dyDescent="0.2">
      <c r="A55" s="328">
        <f>WEEKNUM(plachta343623[[#This Row],[LOADING DATE]])</f>
        <v>3</v>
      </c>
      <c r="B55" s="38" t="s">
        <v>232</v>
      </c>
      <c r="C55" s="329" t="s">
        <v>41</v>
      </c>
      <c r="D55" s="330" t="s">
        <v>42</v>
      </c>
      <c r="E55" s="38" t="s">
        <v>70</v>
      </c>
      <c r="F55" s="334">
        <v>45309</v>
      </c>
      <c r="G55" s="81">
        <v>0.66666666666666663</v>
      </c>
      <c r="H55" s="326" t="s">
        <v>51</v>
      </c>
      <c r="I55" s="330">
        <v>32</v>
      </c>
      <c r="J55" s="38" t="s">
        <v>233</v>
      </c>
      <c r="K55" s="334">
        <v>45310</v>
      </c>
      <c r="L55" s="331">
        <v>0.66666666666666663</v>
      </c>
      <c r="M55" s="301">
        <v>122751</v>
      </c>
      <c r="N55" s="38" t="s">
        <v>234</v>
      </c>
      <c r="O55" s="38" t="s">
        <v>47</v>
      </c>
      <c r="P55" s="318"/>
      <c r="Q55" s="38" t="s">
        <v>334</v>
      </c>
      <c r="R55" s="38" t="s">
        <v>306</v>
      </c>
      <c r="S55" s="332">
        <v>472.97</v>
      </c>
      <c r="T55" s="309">
        <v>400</v>
      </c>
      <c r="U55" s="333">
        <f>SUM(plachta343623[[#This Row],[SALES '[€']]]-plachta343623[[#This Row],[PURCHASE '[€']]])</f>
        <v>72.970000000000027</v>
      </c>
      <c r="V55" s="82">
        <f>plachta343623[[#This Row],[MARGIN '[€']]]/plachta343623[[#This Row],[SALES '[€']]]</f>
        <v>0.15428039833393242</v>
      </c>
      <c r="W55" s="302">
        <v>9215170999</v>
      </c>
      <c r="X55" s="302" t="s">
        <v>335</v>
      </c>
      <c r="Y55" s="307">
        <v>316</v>
      </c>
      <c r="Z55" s="302"/>
      <c r="AA55" s="307" t="s">
        <v>76</v>
      </c>
      <c r="AB55" s="83">
        <f t="shared" si="4"/>
        <v>1.2658227848101267</v>
      </c>
      <c r="AC55" s="83">
        <f t="shared" si="5"/>
        <v>1.4967405063291139</v>
      </c>
      <c r="AD55" s="421"/>
      <c r="AE55" s="422"/>
      <c r="AF55" s="422"/>
      <c r="AG55" s="422"/>
      <c r="AH55" s="422"/>
      <c r="AI55" s="422"/>
      <c r="AJ55" s="422"/>
      <c r="AK55" s="422"/>
      <c r="AL55" s="84" t="str">
        <f>IF(plachta343623[[#This Row],[DELIVERY TIME]]="STORNO","CANCELLED","OK")</f>
        <v>OK</v>
      </c>
      <c r="AM55" s="84"/>
      <c r="AN55" s="84" t="str">
        <f>IF(RIGHT(plachta343623[[#This Row],[CARRIER]],3)="-MF",921,"")</f>
        <v/>
      </c>
      <c r="AO55" s="84"/>
    </row>
    <row r="56" spans="1:41" ht="15" customHeight="1" x14ac:dyDescent="0.2">
      <c r="A56" s="328">
        <f>WEEKNUM(plachta343623[[#This Row],[LOADING DATE]])</f>
        <v>3</v>
      </c>
      <c r="B56" s="38" t="s">
        <v>232</v>
      </c>
      <c r="C56" s="329" t="s">
        <v>41</v>
      </c>
      <c r="D56" s="330" t="s">
        <v>42</v>
      </c>
      <c r="E56" s="38" t="s">
        <v>70</v>
      </c>
      <c r="F56" s="334">
        <v>45310</v>
      </c>
      <c r="G56" s="81">
        <v>0.40277777777777773</v>
      </c>
      <c r="H56" s="326" t="s">
        <v>51</v>
      </c>
      <c r="I56" s="330">
        <v>32</v>
      </c>
      <c r="J56" s="38" t="s">
        <v>233</v>
      </c>
      <c r="K56" s="334">
        <v>45310</v>
      </c>
      <c r="L56" s="331">
        <v>0.75</v>
      </c>
      <c r="M56" s="301">
        <v>122752</v>
      </c>
      <c r="N56" s="38" t="s">
        <v>234</v>
      </c>
      <c r="O56" s="38" t="s">
        <v>47</v>
      </c>
      <c r="P56" s="318"/>
      <c r="Q56" s="38" t="s">
        <v>295</v>
      </c>
      <c r="R56" s="38" t="s">
        <v>236</v>
      </c>
      <c r="S56" s="332">
        <v>472.97</v>
      </c>
      <c r="T56" s="309">
        <v>400</v>
      </c>
      <c r="U56" s="333">
        <f>SUM(plachta343623[[#This Row],[SALES '[€']]]-plachta343623[[#This Row],[PURCHASE '[€']]])</f>
        <v>72.970000000000027</v>
      </c>
      <c r="V56" s="82">
        <f>plachta343623[[#This Row],[MARGIN '[€']]]/plachta343623[[#This Row],[SALES '[€']]]</f>
        <v>0.15428039833393242</v>
      </c>
      <c r="W56" s="302">
        <v>9215171003</v>
      </c>
      <c r="X56" s="302" t="s">
        <v>336</v>
      </c>
      <c r="Y56" s="307">
        <v>316</v>
      </c>
      <c r="Z56" s="302"/>
      <c r="AA56" s="307" t="s">
        <v>76</v>
      </c>
      <c r="AB56" s="83">
        <f t="shared" si="4"/>
        <v>1.2658227848101267</v>
      </c>
      <c r="AC56" s="83">
        <f t="shared" si="5"/>
        <v>1.4967405063291139</v>
      </c>
      <c r="AD56" s="421"/>
      <c r="AE56" s="422"/>
      <c r="AF56" s="422"/>
      <c r="AG56" s="422"/>
      <c r="AH56" s="422"/>
      <c r="AI56" s="422"/>
      <c r="AJ56" s="422"/>
      <c r="AK56" s="422"/>
      <c r="AL56" s="84" t="str">
        <f>IF(plachta343623[[#This Row],[DELIVERY TIME]]="STORNO","CANCELLED","OK")</f>
        <v>OK</v>
      </c>
      <c r="AM56" s="84"/>
      <c r="AN56" s="84" t="str">
        <f>IF(RIGHT(plachta343623[[#This Row],[CARRIER]],3)="-MF",921,"")</f>
        <v/>
      </c>
      <c r="AO56" s="84"/>
    </row>
    <row r="57" spans="1:41" ht="15" customHeight="1" x14ac:dyDescent="0.2">
      <c r="A57" s="328">
        <f>WEEKNUM(plachta343623[[#This Row],[LOADING DATE]])</f>
        <v>3</v>
      </c>
      <c r="B57" s="38" t="s">
        <v>232</v>
      </c>
      <c r="C57" s="329" t="s">
        <v>41</v>
      </c>
      <c r="D57" s="330" t="s">
        <v>42</v>
      </c>
      <c r="E57" s="38" t="s">
        <v>70</v>
      </c>
      <c r="F57" s="334">
        <v>45309</v>
      </c>
      <c r="G57" s="81">
        <v>0.54166666666666663</v>
      </c>
      <c r="H57" s="326" t="s">
        <v>51</v>
      </c>
      <c r="I57" s="330">
        <v>32</v>
      </c>
      <c r="J57" s="38" t="s">
        <v>233</v>
      </c>
      <c r="K57" s="334">
        <v>45310</v>
      </c>
      <c r="L57" s="331">
        <v>0.91666666666666663</v>
      </c>
      <c r="M57" s="301">
        <v>122753</v>
      </c>
      <c r="N57" s="38" t="s">
        <v>234</v>
      </c>
      <c r="O57" s="38" t="s">
        <v>47</v>
      </c>
      <c r="P57" s="318"/>
      <c r="Q57" s="38" t="s">
        <v>337</v>
      </c>
      <c r="R57" s="38" t="s">
        <v>306</v>
      </c>
      <c r="S57" s="332">
        <v>472.97</v>
      </c>
      <c r="T57" s="309">
        <v>400</v>
      </c>
      <c r="U57" s="333">
        <f>SUM(plachta343623[[#This Row],[SALES '[€']]]-plachta343623[[#This Row],[PURCHASE '[€']]])</f>
        <v>72.970000000000027</v>
      </c>
      <c r="V57" s="82">
        <f>plachta343623[[#This Row],[MARGIN '[€']]]/plachta343623[[#This Row],[SALES '[€']]]</f>
        <v>0.15428039833393242</v>
      </c>
      <c r="W57" s="302">
        <v>9215171000</v>
      </c>
      <c r="X57" s="302" t="s">
        <v>338</v>
      </c>
      <c r="Y57" s="307">
        <v>316</v>
      </c>
      <c r="Z57" s="302"/>
      <c r="AA57" s="307" t="s">
        <v>76</v>
      </c>
      <c r="AB57" s="83">
        <f t="shared" si="4"/>
        <v>1.2658227848101267</v>
      </c>
      <c r="AC57" s="83">
        <f t="shared" si="5"/>
        <v>1.4967405063291139</v>
      </c>
      <c r="AD57" s="421"/>
      <c r="AE57" s="422"/>
      <c r="AF57" s="422"/>
      <c r="AG57" s="422"/>
      <c r="AH57" s="422"/>
      <c r="AI57" s="422"/>
      <c r="AJ57" s="422"/>
      <c r="AK57" s="422"/>
      <c r="AL57" s="84" t="str">
        <f>IF(plachta343623[[#This Row],[DELIVERY TIME]]="STORNO","CANCELLED","OK")</f>
        <v>OK</v>
      </c>
      <c r="AM57" s="84"/>
      <c r="AN57" s="84" t="str">
        <f>IF(RIGHT(plachta343623[[#This Row],[CARRIER]],3)="-MF",921,"")</f>
        <v/>
      </c>
      <c r="AO57" s="84"/>
    </row>
    <row r="58" spans="1:41" ht="15" customHeight="1" x14ac:dyDescent="0.2">
      <c r="A58" s="328">
        <f>WEEKNUM(plachta343623[[#This Row],[LOADING DATE]])</f>
        <v>3</v>
      </c>
      <c r="B58" s="38" t="s">
        <v>232</v>
      </c>
      <c r="C58" s="329" t="s">
        <v>41</v>
      </c>
      <c r="D58" s="330" t="s">
        <v>42</v>
      </c>
      <c r="E58" s="38" t="s">
        <v>70</v>
      </c>
      <c r="F58" s="334">
        <v>45309</v>
      </c>
      <c r="G58" s="81">
        <v>0.60416666666666663</v>
      </c>
      <c r="H58" s="326" t="s">
        <v>51</v>
      </c>
      <c r="I58" s="330">
        <v>32</v>
      </c>
      <c r="J58" s="335" t="s">
        <v>233</v>
      </c>
      <c r="K58" s="336">
        <v>45311</v>
      </c>
      <c r="L58" s="337">
        <v>8.3333333333333329E-2</v>
      </c>
      <c r="M58" s="338">
        <v>122754</v>
      </c>
      <c r="N58" s="38" t="s">
        <v>234</v>
      </c>
      <c r="O58" s="38" t="s">
        <v>47</v>
      </c>
      <c r="P58" s="318"/>
      <c r="Q58" s="38" t="s">
        <v>339</v>
      </c>
      <c r="R58" s="38" t="s">
        <v>306</v>
      </c>
      <c r="S58" s="332">
        <v>534.46</v>
      </c>
      <c r="T58" s="309">
        <v>450</v>
      </c>
      <c r="U58" s="333">
        <f>SUM(plachta343623[[#This Row],[SALES '[€']]]-plachta343623[[#This Row],[PURCHASE '[€']]])</f>
        <v>84.460000000000036</v>
      </c>
      <c r="V58" s="82">
        <f>plachta343623[[#This Row],[MARGIN '[€']]]/plachta343623[[#This Row],[SALES '[€']]]</f>
        <v>0.15802866444635713</v>
      </c>
      <c r="W58" s="302">
        <v>9215171001</v>
      </c>
      <c r="X58" s="302" t="s">
        <v>340</v>
      </c>
      <c r="Y58" s="307">
        <v>316</v>
      </c>
      <c r="Z58" s="302" t="s">
        <v>341</v>
      </c>
      <c r="AA58" s="307" t="s">
        <v>76</v>
      </c>
      <c r="AB58" s="83">
        <f t="shared" si="4"/>
        <v>1.4240506329113924</v>
      </c>
      <c r="AC58" s="83">
        <f t="shared" si="5"/>
        <v>1.6913291139240507</v>
      </c>
      <c r="AD58" s="421"/>
      <c r="AE58" s="422"/>
      <c r="AF58" s="422"/>
      <c r="AG58" s="422"/>
      <c r="AH58" s="422"/>
      <c r="AI58" s="422"/>
      <c r="AJ58" s="422"/>
      <c r="AK58" s="422"/>
      <c r="AL58" s="84" t="str">
        <f>IF(plachta343623[[#This Row],[DELIVERY TIME]]="STORNO","CANCELLED","OK")</f>
        <v>OK</v>
      </c>
      <c r="AM58" s="84"/>
      <c r="AN58" s="84" t="str">
        <f>IF(RIGHT(plachta343623[[#This Row],[CARRIER]],3)="-MF",921,"")</f>
        <v/>
      </c>
      <c r="AO58" s="84"/>
    </row>
    <row r="59" spans="1:41" ht="15" customHeight="1" x14ac:dyDescent="0.2">
      <c r="A59" s="328">
        <f>WEEKNUM(plachta343623[[#This Row],[LOADING DATE]])</f>
        <v>3</v>
      </c>
      <c r="B59" s="38" t="s">
        <v>232</v>
      </c>
      <c r="C59" s="329" t="s">
        <v>41</v>
      </c>
      <c r="D59" s="330" t="s">
        <v>42</v>
      </c>
      <c r="E59" s="38" t="s">
        <v>70</v>
      </c>
      <c r="F59" s="334">
        <v>45310</v>
      </c>
      <c r="G59" s="81">
        <v>0.47222222222222227</v>
      </c>
      <c r="H59" s="326" t="s">
        <v>51</v>
      </c>
      <c r="I59" s="330">
        <v>32</v>
      </c>
      <c r="J59" s="335" t="s">
        <v>233</v>
      </c>
      <c r="K59" s="336">
        <v>45311</v>
      </c>
      <c r="L59" s="337">
        <v>0.25</v>
      </c>
      <c r="M59" s="338">
        <v>122755</v>
      </c>
      <c r="N59" s="38" t="s">
        <v>234</v>
      </c>
      <c r="O59" s="38" t="s">
        <v>47</v>
      </c>
      <c r="P59" s="318"/>
      <c r="Q59" s="38" t="s">
        <v>297</v>
      </c>
      <c r="R59" s="38" t="s">
        <v>236</v>
      </c>
      <c r="S59" s="332">
        <v>534.46</v>
      </c>
      <c r="T59" s="309">
        <v>450</v>
      </c>
      <c r="U59" s="333">
        <f>SUM(plachta343623[[#This Row],[SALES '[€']]]-plachta343623[[#This Row],[PURCHASE '[€']]])</f>
        <v>84.460000000000036</v>
      </c>
      <c r="V59" s="82">
        <f>plachta343623[[#This Row],[MARGIN '[€']]]/plachta343623[[#This Row],[SALES '[€']]]</f>
        <v>0.15802866444635713</v>
      </c>
      <c r="W59" s="302">
        <v>9215171004</v>
      </c>
      <c r="X59" s="302" t="s">
        <v>342</v>
      </c>
      <c r="Y59" s="307">
        <v>316</v>
      </c>
      <c r="Z59" s="302" t="s">
        <v>341</v>
      </c>
      <c r="AA59" s="307" t="s">
        <v>76</v>
      </c>
      <c r="AB59" s="83">
        <f t="shared" si="4"/>
        <v>1.4240506329113924</v>
      </c>
      <c r="AC59" s="83">
        <f t="shared" si="5"/>
        <v>1.6913291139240507</v>
      </c>
      <c r="AD59" s="421"/>
      <c r="AE59" s="422"/>
      <c r="AF59" s="422"/>
      <c r="AG59" s="422"/>
      <c r="AH59" s="422"/>
      <c r="AI59" s="422"/>
      <c r="AJ59" s="422"/>
      <c r="AK59" s="422"/>
      <c r="AL59" s="84" t="str">
        <f>IF(plachta343623[[#This Row],[DELIVERY TIME]]="STORNO","CANCELLED","OK")</f>
        <v>OK</v>
      </c>
      <c r="AM59" s="84"/>
      <c r="AN59" s="84" t="str">
        <f>IF(RIGHT(plachta343623[[#This Row],[CARRIER]],3)="-MF",921,"")</f>
        <v/>
      </c>
      <c r="AO59" s="84"/>
    </row>
    <row r="60" spans="1:41" ht="15" customHeight="1" x14ac:dyDescent="0.2">
      <c r="A60" s="328">
        <f>WEEKNUM(plachta343623[[#This Row],[LOADING DATE]])</f>
        <v>3</v>
      </c>
      <c r="B60" s="38" t="s">
        <v>232</v>
      </c>
      <c r="C60" s="329" t="s">
        <v>41</v>
      </c>
      <c r="D60" s="330" t="s">
        <v>42</v>
      </c>
      <c r="E60" s="38" t="s">
        <v>70</v>
      </c>
      <c r="F60" s="334">
        <v>45310</v>
      </c>
      <c r="G60" s="81">
        <v>0.60416666666666663</v>
      </c>
      <c r="H60" s="326" t="s">
        <v>51</v>
      </c>
      <c r="I60" s="330">
        <v>32</v>
      </c>
      <c r="J60" s="335" t="s">
        <v>233</v>
      </c>
      <c r="K60" s="336">
        <v>45311</v>
      </c>
      <c r="L60" s="337">
        <v>0.41666666666666669</v>
      </c>
      <c r="M60" s="338">
        <v>122756</v>
      </c>
      <c r="N60" s="38" t="s">
        <v>234</v>
      </c>
      <c r="O60" s="38" t="s">
        <v>47</v>
      </c>
      <c r="P60" s="318"/>
      <c r="Q60" s="38" t="s">
        <v>249</v>
      </c>
      <c r="R60" s="38" t="s">
        <v>236</v>
      </c>
      <c r="S60" s="332">
        <v>534.46</v>
      </c>
      <c r="T60" s="309">
        <v>450</v>
      </c>
      <c r="U60" s="333">
        <f>SUM(plachta343623[[#This Row],[SALES '[€']]]-plachta343623[[#This Row],[PURCHASE '[€']]])</f>
        <v>84.460000000000036</v>
      </c>
      <c r="V60" s="82">
        <f>plachta343623[[#This Row],[MARGIN '[€']]]/plachta343623[[#This Row],[SALES '[€']]]</f>
        <v>0.15802866444635713</v>
      </c>
      <c r="W60" s="302">
        <v>9215171005</v>
      </c>
      <c r="X60" s="302" t="s">
        <v>343</v>
      </c>
      <c r="Y60" s="307">
        <v>316</v>
      </c>
      <c r="Z60" s="302" t="s">
        <v>341</v>
      </c>
      <c r="AA60" s="307" t="s">
        <v>76</v>
      </c>
      <c r="AB60" s="83">
        <f t="shared" si="4"/>
        <v>1.4240506329113924</v>
      </c>
      <c r="AC60" s="83">
        <f t="shared" si="5"/>
        <v>1.6913291139240507</v>
      </c>
      <c r="AD60" s="421"/>
      <c r="AE60" s="422"/>
      <c r="AF60" s="422"/>
      <c r="AG60" s="422"/>
      <c r="AH60" s="422"/>
      <c r="AI60" s="422"/>
      <c r="AJ60" s="422"/>
      <c r="AK60" s="422"/>
      <c r="AL60" s="84" t="str">
        <f>IF(plachta343623[[#This Row],[DELIVERY TIME]]="STORNO","CANCELLED","OK")</f>
        <v>OK</v>
      </c>
      <c r="AM60" s="84"/>
      <c r="AN60" s="84" t="str">
        <f>IF(RIGHT(plachta343623[[#This Row],[CARRIER]],3)="-MF",921,"")</f>
        <v/>
      </c>
      <c r="AO60" s="84"/>
    </row>
    <row r="61" spans="1:41" ht="15" customHeight="1" x14ac:dyDescent="0.2">
      <c r="A61" s="328">
        <f>WEEKNUM(plachta343623[[#This Row],[LOADING DATE]])</f>
        <v>4</v>
      </c>
      <c r="B61" s="38" t="s">
        <v>232</v>
      </c>
      <c r="C61" s="329" t="s">
        <v>41</v>
      </c>
      <c r="D61" s="330" t="s">
        <v>54</v>
      </c>
      <c r="E61" s="38" t="s">
        <v>242</v>
      </c>
      <c r="F61" s="334">
        <v>45314</v>
      </c>
      <c r="G61" s="81">
        <v>0.4375</v>
      </c>
      <c r="H61" s="326" t="s">
        <v>51</v>
      </c>
      <c r="I61" s="330">
        <v>32</v>
      </c>
      <c r="J61" s="38" t="s">
        <v>233</v>
      </c>
      <c r="K61" s="334">
        <v>45314</v>
      </c>
      <c r="L61" s="331">
        <v>0.66666666666666663</v>
      </c>
      <c r="M61" s="301">
        <v>122990</v>
      </c>
      <c r="N61" s="38" t="s">
        <v>234</v>
      </c>
      <c r="O61" s="38" t="s">
        <v>47</v>
      </c>
      <c r="P61" s="318"/>
      <c r="Q61" s="38" t="s">
        <v>258</v>
      </c>
      <c r="R61" s="38" t="s">
        <v>236</v>
      </c>
      <c r="S61" s="332">
        <v>448.74</v>
      </c>
      <c r="T61" s="309">
        <v>395</v>
      </c>
      <c r="U61" s="333">
        <f>SUM(plachta343623[[#This Row],[SALES '[€']]]-plachta343623[[#This Row],[PURCHASE '[€']]])</f>
        <v>53.740000000000009</v>
      </c>
      <c r="V61" s="82">
        <f>plachta343623[[#This Row],[MARGIN '[€']]]/plachta343623[[#This Row],[SALES '[€']]]</f>
        <v>0.11975754334358428</v>
      </c>
      <c r="W61" s="302">
        <v>9215171146</v>
      </c>
      <c r="X61" s="302" t="s">
        <v>344</v>
      </c>
      <c r="Y61" s="307">
        <v>316</v>
      </c>
      <c r="Z61" s="302"/>
      <c r="AA61" s="307" t="s">
        <v>76</v>
      </c>
      <c r="AB61" s="83">
        <f t="shared" si="4"/>
        <v>1.25</v>
      </c>
      <c r="AC61" s="83">
        <f t="shared" si="5"/>
        <v>1.4200632911392406</v>
      </c>
      <c r="AD61" s="421"/>
      <c r="AE61" s="422"/>
      <c r="AF61" s="422"/>
      <c r="AG61" s="422"/>
      <c r="AH61" s="422"/>
      <c r="AI61" s="422"/>
      <c r="AJ61" s="422"/>
      <c r="AK61" s="422"/>
      <c r="AL61" s="84" t="str">
        <f>IF(plachta343623[[#This Row],[DELIVERY TIME]]="STORNO","CANCELLED","OK")</f>
        <v>OK</v>
      </c>
      <c r="AM61" s="84"/>
      <c r="AN61" s="84" t="str">
        <f>IF(RIGHT(plachta343623[[#This Row],[CARRIER]],3)="-MF",921,"")</f>
        <v/>
      </c>
      <c r="AO61" s="84"/>
    </row>
    <row r="62" spans="1:41" ht="15" customHeight="1" x14ac:dyDescent="0.2">
      <c r="A62" s="328">
        <f>WEEKNUM(plachta343623[[#This Row],[LOADING DATE]])</f>
        <v>4</v>
      </c>
      <c r="B62" s="38" t="s">
        <v>232</v>
      </c>
      <c r="C62" s="329" t="s">
        <v>41</v>
      </c>
      <c r="D62" s="330" t="s">
        <v>54</v>
      </c>
      <c r="E62" s="38" t="s">
        <v>242</v>
      </c>
      <c r="F62" s="334">
        <v>45314</v>
      </c>
      <c r="G62" s="81">
        <v>0.53125</v>
      </c>
      <c r="H62" s="326" t="s">
        <v>51</v>
      </c>
      <c r="I62" s="330">
        <v>32</v>
      </c>
      <c r="J62" s="38" t="s">
        <v>233</v>
      </c>
      <c r="K62" s="334">
        <v>45314</v>
      </c>
      <c r="L62" s="331">
        <v>0.83333333333333337</v>
      </c>
      <c r="M62" s="301">
        <v>122991</v>
      </c>
      <c r="N62" s="38" t="s">
        <v>234</v>
      </c>
      <c r="O62" s="38" t="s">
        <v>47</v>
      </c>
      <c r="P62" s="318"/>
      <c r="Q62" s="38" t="s">
        <v>277</v>
      </c>
      <c r="R62" s="38" t="s">
        <v>306</v>
      </c>
      <c r="S62" s="332">
        <v>448.74</v>
      </c>
      <c r="T62" s="309">
        <v>395</v>
      </c>
      <c r="U62" s="333">
        <f>SUM(plachta343623[[#This Row],[SALES '[€']]]-plachta343623[[#This Row],[PURCHASE '[€']]])</f>
        <v>53.740000000000009</v>
      </c>
      <c r="V62" s="82">
        <f>plachta343623[[#This Row],[MARGIN '[€']]]/plachta343623[[#This Row],[SALES '[€']]]</f>
        <v>0.11975754334358428</v>
      </c>
      <c r="W62" s="302">
        <v>9215171147</v>
      </c>
      <c r="X62" s="302" t="s">
        <v>345</v>
      </c>
      <c r="Y62" s="307">
        <v>316</v>
      </c>
      <c r="Z62" s="302"/>
      <c r="AA62" s="307" t="s">
        <v>76</v>
      </c>
      <c r="AB62" s="83">
        <f t="shared" si="4"/>
        <v>1.25</v>
      </c>
      <c r="AC62" s="83">
        <f t="shared" si="5"/>
        <v>1.4200632911392406</v>
      </c>
      <c r="AD62" s="421"/>
      <c r="AE62" s="422"/>
      <c r="AF62" s="422"/>
      <c r="AG62" s="422"/>
      <c r="AH62" s="422"/>
      <c r="AI62" s="422"/>
      <c r="AJ62" s="422"/>
      <c r="AK62" s="422"/>
      <c r="AL62" s="84" t="str">
        <f>IF(plachta343623[[#This Row],[DELIVERY TIME]]="STORNO","CANCELLED","OK")</f>
        <v>OK</v>
      </c>
      <c r="AM62" s="84"/>
      <c r="AN62" s="84" t="str">
        <f>IF(RIGHT(plachta343623[[#This Row],[CARRIER]],3)="-MF",921,"")</f>
        <v/>
      </c>
      <c r="AO62" s="84"/>
    </row>
    <row r="63" spans="1:41" ht="15" customHeight="1" x14ac:dyDescent="0.2">
      <c r="A63" s="328">
        <f>WEEKNUM(plachta343623[[#This Row],[LOADING DATE]])</f>
        <v>4</v>
      </c>
      <c r="B63" s="38" t="s">
        <v>232</v>
      </c>
      <c r="C63" s="329" t="s">
        <v>41</v>
      </c>
      <c r="D63" s="330" t="s">
        <v>54</v>
      </c>
      <c r="E63" s="38" t="s">
        <v>242</v>
      </c>
      <c r="F63" s="334">
        <v>45314</v>
      </c>
      <c r="G63" s="81">
        <v>0.59375</v>
      </c>
      <c r="H63" s="326" t="s">
        <v>51</v>
      </c>
      <c r="I63" s="330">
        <v>32</v>
      </c>
      <c r="J63" s="38" t="s">
        <v>233</v>
      </c>
      <c r="K63" s="334">
        <v>45314</v>
      </c>
      <c r="L63" s="331">
        <v>0.99930555555555556</v>
      </c>
      <c r="M63" s="301">
        <v>122992</v>
      </c>
      <c r="N63" s="38" t="s">
        <v>234</v>
      </c>
      <c r="O63" s="38" t="s">
        <v>47</v>
      </c>
      <c r="P63" s="318"/>
      <c r="Q63" s="38" t="s">
        <v>308</v>
      </c>
      <c r="R63" s="38" t="s">
        <v>306</v>
      </c>
      <c r="S63" s="332">
        <v>448.74</v>
      </c>
      <c r="T63" s="309">
        <v>395</v>
      </c>
      <c r="U63" s="333">
        <f>SUM(plachta343623[[#This Row],[SALES '[€']]]-plachta343623[[#This Row],[PURCHASE '[€']]])</f>
        <v>53.740000000000009</v>
      </c>
      <c r="V63" s="82">
        <f>plachta343623[[#This Row],[MARGIN '[€']]]/plachta343623[[#This Row],[SALES '[€']]]</f>
        <v>0.11975754334358428</v>
      </c>
      <c r="W63" s="302">
        <v>9215171148</v>
      </c>
      <c r="X63" s="302" t="s">
        <v>346</v>
      </c>
      <c r="Y63" s="307">
        <v>316</v>
      </c>
      <c r="Z63" s="302"/>
      <c r="AA63" s="307" t="s">
        <v>76</v>
      </c>
      <c r="AB63" s="83">
        <f t="shared" si="4"/>
        <v>1.25</v>
      </c>
      <c r="AC63" s="83">
        <f t="shared" si="5"/>
        <v>1.4200632911392406</v>
      </c>
      <c r="AD63" s="421"/>
      <c r="AE63" s="422"/>
      <c r="AF63" s="422"/>
      <c r="AG63" s="422"/>
      <c r="AH63" s="422"/>
      <c r="AI63" s="422"/>
      <c r="AJ63" s="422"/>
      <c r="AK63" s="422"/>
      <c r="AL63" s="84" t="str">
        <f>IF(plachta343623[[#This Row],[DELIVERY TIME]]="STORNO","CANCELLED","OK")</f>
        <v>OK</v>
      </c>
      <c r="AM63" s="84"/>
      <c r="AN63" s="84" t="str">
        <f>IF(RIGHT(plachta343623[[#This Row],[CARRIER]],3)="-MF",921,"")</f>
        <v/>
      </c>
      <c r="AO63" s="84"/>
    </row>
    <row r="64" spans="1:41" ht="15" customHeight="1" x14ac:dyDescent="0.2">
      <c r="A64" s="328">
        <f>WEEKNUM(plachta343623[[#This Row],[LOADING DATE]])</f>
        <v>4</v>
      </c>
      <c r="B64" s="38" t="s">
        <v>232</v>
      </c>
      <c r="C64" s="329" t="s">
        <v>41</v>
      </c>
      <c r="D64" s="330" t="s">
        <v>54</v>
      </c>
      <c r="E64" s="38" t="s">
        <v>242</v>
      </c>
      <c r="F64" s="334">
        <v>45314</v>
      </c>
      <c r="G64" s="81">
        <v>0.5625</v>
      </c>
      <c r="H64" s="326" t="s">
        <v>51</v>
      </c>
      <c r="I64" s="330">
        <v>32</v>
      </c>
      <c r="J64" s="38" t="s">
        <v>233</v>
      </c>
      <c r="K64" s="334">
        <v>45315</v>
      </c>
      <c r="L64" s="331">
        <v>8.3333333333333329E-2</v>
      </c>
      <c r="M64" s="301">
        <v>122993</v>
      </c>
      <c r="N64" s="38" t="s">
        <v>234</v>
      </c>
      <c r="O64" s="38" t="s">
        <v>47</v>
      </c>
      <c r="P64" s="318"/>
      <c r="Q64" s="38" t="s">
        <v>347</v>
      </c>
      <c r="R64" s="38" t="s">
        <v>306</v>
      </c>
      <c r="S64" s="332">
        <v>448.74</v>
      </c>
      <c r="T64" s="309">
        <v>395</v>
      </c>
      <c r="U64" s="333">
        <f>SUM(plachta343623[[#This Row],[SALES '[€']]]-plachta343623[[#This Row],[PURCHASE '[€']]])</f>
        <v>53.740000000000009</v>
      </c>
      <c r="V64" s="82">
        <f>plachta343623[[#This Row],[MARGIN '[€']]]/plachta343623[[#This Row],[SALES '[€']]]</f>
        <v>0.11975754334358428</v>
      </c>
      <c r="W64" s="302">
        <v>9215171149</v>
      </c>
      <c r="X64" s="302" t="s">
        <v>348</v>
      </c>
      <c r="Y64" s="307">
        <v>316</v>
      </c>
      <c r="Z64" s="302"/>
      <c r="AA64" s="307" t="s">
        <v>76</v>
      </c>
      <c r="AB64" s="83">
        <f t="shared" si="4"/>
        <v>1.25</v>
      </c>
      <c r="AC64" s="83">
        <f t="shared" si="5"/>
        <v>1.4200632911392406</v>
      </c>
      <c r="AD64" s="421"/>
      <c r="AE64" s="422"/>
      <c r="AF64" s="422"/>
      <c r="AG64" s="422"/>
      <c r="AH64" s="422"/>
      <c r="AI64" s="422"/>
      <c r="AJ64" s="422"/>
      <c r="AK64" s="422"/>
      <c r="AL64" s="84" t="str">
        <f>IF(plachta343623[[#This Row],[DELIVERY TIME]]="STORNO","CANCELLED","OK")</f>
        <v>OK</v>
      </c>
      <c r="AM64" s="84"/>
      <c r="AN64" s="84" t="str">
        <f>IF(RIGHT(plachta343623[[#This Row],[CARRIER]],3)="-MF",921,"")</f>
        <v/>
      </c>
      <c r="AO64" s="84"/>
    </row>
    <row r="65" spans="1:41" ht="15" customHeight="1" x14ac:dyDescent="0.2">
      <c r="A65" s="328">
        <f>WEEKNUM(plachta343623[[#This Row],[LOADING DATE]])</f>
        <v>4</v>
      </c>
      <c r="B65" s="38" t="s">
        <v>232</v>
      </c>
      <c r="C65" s="329" t="s">
        <v>41</v>
      </c>
      <c r="D65" s="330" t="s">
        <v>54</v>
      </c>
      <c r="E65" s="38" t="s">
        <v>242</v>
      </c>
      <c r="F65" s="334">
        <v>45314</v>
      </c>
      <c r="G65" s="81">
        <v>0.66666666666666663</v>
      </c>
      <c r="H65" s="326" t="s">
        <v>51</v>
      </c>
      <c r="I65" s="330">
        <v>32</v>
      </c>
      <c r="J65" s="38" t="s">
        <v>233</v>
      </c>
      <c r="K65" s="334">
        <v>45315</v>
      </c>
      <c r="L65" s="331">
        <v>0.16666666666666666</v>
      </c>
      <c r="M65" s="301">
        <v>122994</v>
      </c>
      <c r="N65" s="38" t="s">
        <v>234</v>
      </c>
      <c r="O65" s="38" t="s">
        <v>47</v>
      </c>
      <c r="P65" s="318" t="s">
        <v>243</v>
      </c>
      <c r="Q65" s="38" t="s">
        <v>349</v>
      </c>
      <c r="R65" s="38" t="s">
        <v>236</v>
      </c>
      <c r="S65" s="332">
        <v>803.47</v>
      </c>
      <c r="T65" s="309">
        <v>735</v>
      </c>
      <c r="U65" s="333">
        <f>SUM(plachta343623[[#This Row],[SALES '[€']]]-plachta343623[[#This Row],[PURCHASE '[€']]])</f>
        <v>68.470000000000027</v>
      </c>
      <c r="V65" s="82">
        <f>plachta343623[[#This Row],[MARGIN '[€']]]/plachta343623[[#This Row],[SALES '[€']]]</f>
        <v>8.521786749971999E-2</v>
      </c>
      <c r="W65" s="302" t="s">
        <v>361</v>
      </c>
      <c r="X65" s="302" t="s">
        <v>360</v>
      </c>
      <c r="Y65" s="307">
        <v>316</v>
      </c>
      <c r="Z65" s="302"/>
      <c r="AA65" s="307" t="s">
        <v>76</v>
      </c>
      <c r="AB65" s="83">
        <f t="shared" si="4"/>
        <v>2.3259493670886076</v>
      </c>
      <c r="AC65" s="83">
        <f t="shared" si="5"/>
        <v>2.5426265822784813</v>
      </c>
      <c r="AD65" s="421"/>
      <c r="AE65" s="422"/>
      <c r="AF65" s="422"/>
      <c r="AG65" s="422"/>
      <c r="AH65" s="422"/>
      <c r="AI65" s="422"/>
      <c r="AJ65" s="422"/>
      <c r="AK65" s="422"/>
      <c r="AL65" s="84" t="str">
        <f>IF(plachta343623[[#This Row],[DELIVERY TIME]]="STORNO","CANCELLED","OK")</f>
        <v>OK</v>
      </c>
      <c r="AM65" s="84"/>
      <c r="AN65" s="84" t="str">
        <f>IF(RIGHT(plachta343623[[#This Row],[CARRIER]],3)="-MF",921,"")</f>
        <v/>
      </c>
      <c r="AO65" s="84"/>
    </row>
    <row r="66" spans="1:41" ht="15" customHeight="1" x14ac:dyDescent="0.2">
      <c r="A66" s="328">
        <f>WEEKNUM(plachta343623[[#This Row],[LOADING DATE]])</f>
        <v>4</v>
      </c>
      <c r="B66" s="38" t="s">
        <v>232</v>
      </c>
      <c r="C66" s="329" t="s">
        <v>41</v>
      </c>
      <c r="D66" s="330" t="s">
        <v>42</v>
      </c>
      <c r="E66" s="38" t="s">
        <v>70</v>
      </c>
      <c r="F66" s="334">
        <v>45316</v>
      </c>
      <c r="G66" s="81">
        <v>0.84722222222222221</v>
      </c>
      <c r="H66" s="326" t="s">
        <v>51</v>
      </c>
      <c r="I66" s="330">
        <v>32</v>
      </c>
      <c r="J66" s="335" t="s">
        <v>233</v>
      </c>
      <c r="K66" s="336">
        <v>45318</v>
      </c>
      <c r="L66" s="337">
        <v>0.25</v>
      </c>
      <c r="M66" s="338">
        <v>122923</v>
      </c>
      <c r="N66" s="38" t="s">
        <v>234</v>
      </c>
      <c r="O66" s="38" t="s">
        <v>47</v>
      </c>
      <c r="P66" s="318"/>
      <c r="Q66" s="38" t="s">
        <v>269</v>
      </c>
      <c r="R66" s="38" t="s">
        <v>236</v>
      </c>
      <c r="S66" s="332">
        <v>534.45000000000005</v>
      </c>
      <c r="T66" s="309">
        <v>450</v>
      </c>
      <c r="U66" s="333">
        <f>SUM(plachta343623[[#This Row],[SALES '[€']]]-plachta343623[[#This Row],[PURCHASE '[€']]])</f>
        <v>84.450000000000045</v>
      </c>
      <c r="V66" s="82">
        <f>plachta343623[[#This Row],[MARGIN '[€']]]/plachta343623[[#This Row],[SALES '[€']]]</f>
        <v>0.15801291046870622</v>
      </c>
      <c r="W66" s="302">
        <v>9215171269</v>
      </c>
      <c r="X66" s="302" t="s">
        <v>409</v>
      </c>
      <c r="Y66" s="307">
        <v>316</v>
      </c>
      <c r="Z66" s="302" t="s">
        <v>408</v>
      </c>
      <c r="AA66" s="307" t="s">
        <v>76</v>
      </c>
      <c r="AB66" s="83">
        <f t="shared" si="4"/>
        <v>1.4240506329113924</v>
      </c>
      <c r="AC66" s="83">
        <f t="shared" si="5"/>
        <v>1.6912974683544306</v>
      </c>
      <c r="AD66" s="421"/>
      <c r="AE66" s="422"/>
      <c r="AF66" s="422"/>
      <c r="AG66" s="422"/>
      <c r="AH66" s="422"/>
      <c r="AI66" s="422"/>
      <c r="AJ66" s="422"/>
      <c r="AK66" s="422"/>
      <c r="AL66" s="84" t="str">
        <f>IF(plachta343623[[#This Row],[DELIVERY TIME]]="STORNO","CANCELLED","OK")</f>
        <v>OK</v>
      </c>
      <c r="AM66" s="84"/>
      <c r="AN66" s="84" t="str">
        <f>IF(RIGHT(plachta343623[[#This Row],[CARRIER]],3)="-MF",921,"")</f>
        <v/>
      </c>
      <c r="AO66" s="84"/>
    </row>
    <row r="67" spans="1:41" ht="15" customHeight="1" x14ac:dyDescent="0.2">
      <c r="A67" s="328">
        <f>WEEKNUM(plachta343623[[#This Row],[LOADING DATE]])</f>
        <v>4</v>
      </c>
      <c r="B67" s="38" t="s">
        <v>232</v>
      </c>
      <c r="C67" s="329" t="s">
        <v>41</v>
      </c>
      <c r="D67" s="330" t="s">
        <v>42</v>
      </c>
      <c r="E67" s="38" t="s">
        <v>70</v>
      </c>
      <c r="F67" s="334">
        <v>45317</v>
      </c>
      <c r="G67" s="81">
        <v>0.625</v>
      </c>
      <c r="H67" s="326" t="s">
        <v>51</v>
      </c>
      <c r="I67" s="330">
        <v>32</v>
      </c>
      <c r="J67" s="335" t="s">
        <v>233</v>
      </c>
      <c r="K67" s="336">
        <v>45318</v>
      </c>
      <c r="L67" s="337">
        <v>0.33333333333333331</v>
      </c>
      <c r="M67" s="338">
        <v>122924</v>
      </c>
      <c r="N67" s="38" t="s">
        <v>234</v>
      </c>
      <c r="O67" s="38" t="s">
        <v>47</v>
      </c>
      <c r="P67" s="318"/>
      <c r="Q67" s="38" t="s">
        <v>249</v>
      </c>
      <c r="R67" s="38" t="s">
        <v>236</v>
      </c>
      <c r="S67" s="332">
        <v>534.45000000000005</v>
      </c>
      <c r="T67" s="309">
        <v>450</v>
      </c>
      <c r="U67" s="333">
        <f>SUM(plachta343623[[#This Row],[SALES '[€']]]-plachta343623[[#This Row],[PURCHASE '[€']]])</f>
        <v>84.450000000000045</v>
      </c>
      <c r="V67" s="82">
        <f>plachta343623[[#This Row],[MARGIN '[€']]]/plachta343623[[#This Row],[SALES '[€']]]</f>
        <v>0.15801291046870622</v>
      </c>
      <c r="W67" s="302">
        <v>9215171287</v>
      </c>
      <c r="X67" s="302" t="s">
        <v>420</v>
      </c>
      <c r="Y67" s="307">
        <v>316</v>
      </c>
      <c r="Z67" s="302" t="s">
        <v>408</v>
      </c>
      <c r="AA67" s="307" t="s">
        <v>76</v>
      </c>
      <c r="AB67" s="83">
        <f t="shared" si="4"/>
        <v>1.4240506329113924</v>
      </c>
      <c r="AC67" s="83">
        <f t="shared" si="5"/>
        <v>1.6912974683544306</v>
      </c>
      <c r="AD67" s="421"/>
      <c r="AE67" s="422"/>
      <c r="AF67" s="422"/>
      <c r="AG67" s="422"/>
      <c r="AH67" s="422"/>
      <c r="AI67" s="422"/>
      <c r="AJ67" s="422"/>
      <c r="AK67" s="422"/>
      <c r="AL67" s="84" t="str">
        <f>IF(plachta343623[[#This Row],[DELIVERY TIME]]="STORNO","CANCELLED","OK")</f>
        <v>OK</v>
      </c>
      <c r="AM67" s="84"/>
      <c r="AN67" s="84" t="str">
        <f>IF(RIGHT(plachta343623[[#This Row],[CARRIER]],3)="-MF",921,"")</f>
        <v/>
      </c>
      <c r="AO67" s="84"/>
    </row>
    <row r="68" spans="1:41" ht="15" customHeight="1" x14ac:dyDescent="0.2">
      <c r="A68" s="328">
        <f>WEEKNUM(plachta343623[[#This Row],[LOADING DATE]])</f>
        <v>4</v>
      </c>
      <c r="B68" s="38" t="s">
        <v>232</v>
      </c>
      <c r="C68" s="329" t="s">
        <v>41</v>
      </c>
      <c r="D68" s="330" t="s">
        <v>54</v>
      </c>
      <c r="E68" s="38" t="s">
        <v>242</v>
      </c>
      <c r="F68" s="334">
        <v>45317</v>
      </c>
      <c r="G68" s="81">
        <v>0.5</v>
      </c>
      <c r="H68" s="326" t="s">
        <v>51</v>
      </c>
      <c r="I68" s="330">
        <v>32</v>
      </c>
      <c r="J68" s="335" t="s">
        <v>233</v>
      </c>
      <c r="K68" s="336">
        <v>45318</v>
      </c>
      <c r="L68" s="337">
        <v>0.41666666666666669</v>
      </c>
      <c r="M68" s="338">
        <v>122925</v>
      </c>
      <c r="N68" s="38" t="s">
        <v>234</v>
      </c>
      <c r="O68" s="38" t="s">
        <v>47</v>
      </c>
      <c r="P68" s="318"/>
      <c r="Q68" s="38" t="s">
        <v>339</v>
      </c>
      <c r="R68" s="38" t="s">
        <v>306</v>
      </c>
      <c r="S68" s="332">
        <v>507.07</v>
      </c>
      <c r="T68" s="309">
        <v>450</v>
      </c>
      <c r="U68" s="333">
        <f>SUM(plachta343623[[#This Row],[SALES '[€']]]-plachta343623[[#This Row],[PURCHASE '[€']]])</f>
        <v>57.069999999999993</v>
      </c>
      <c r="V68" s="82">
        <f>plachta343623[[#This Row],[MARGIN '[€']]]/plachta343623[[#This Row],[SALES '[€']]]</f>
        <v>0.1125485633147297</v>
      </c>
      <c r="W68" s="302">
        <v>9215171282</v>
      </c>
      <c r="X68" s="302" t="s">
        <v>419</v>
      </c>
      <c r="Y68" s="307">
        <v>316</v>
      </c>
      <c r="Z68" s="302" t="s">
        <v>414</v>
      </c>
      <c r="AA68" s="307" t="s">
        <v>76</v>
      </c>
      <c r="AB68" s="83">
        <f t="shared" si="4"/>
        <v>1.4240506329113924</v>
      </c>
      <c r="AC68" s="83">
        <f t="shared" si="5"/>
        <v>1.6046518987341771</v>
      </c>
      <c r="AD68" s="421"/>
      <c r="AE68" s="422"/>
      <c r="AF68" s="422"/>
      <c r="AG68" s="422"/>
      <c r="AH68" s="422"/>
      <c r="AI68" s="422"/>
      <c r="AJ68" s="422"/>
      <c r="AK68" s="422"/>
      <c r="AL68" s="84" t="str">
        <f>IF(plachta343623[[#This Row],[DELIVERY TIME]]="STORNO","CANCELLED","OK")</f>
        <v>OK</v>
      </c>
      <c r="AM68" s="84"/>
      <c r="AN68" s="84" t="str">
        <f>IF(RIGHT(plachta343623[[#This Row],[CARRIER]],3)="-MF",921,"")</f>
        <v/>
      </c>
      <c r="AO68" s="84"/>
    </row>
    <row r="69" spans="1:41" ht="15" customHeight="1" x14ac:dyDescent="0.2">
      <c r="A69" s="328">
        <f>WEEKNUM(plachta343623[[#This Row],[LOADING DATE]])</f>
        <v>4</v>
      </c>
      <c r="B69" s="38" t="s">
        <v>232</v>
      </c>
      <c r="C69" s="329" t="s">
        <v>41</v>
      </c>
      <c r="D69" s="330" t="s">
        <v>42</v>
      </c>
      <c r="E69" s="38" t="s">
        <v>70</v>
      </c>
      <c r="F69" s="334">
        <v>45317</v>
      </c>
      <c r="G69" s="81">
        <v>0.30555555555555552</v>
      </c>
      <c r="H69" s="326" t="s">
        <v>51</v>
      </c>
      <c r="I69" s="330">
        <v>32</v>
      </c>
      <c r="J69" s="335" t="s">
        <v>233</v>
      </c>
      <c r="K69" s="336">
        <v>45319</v>
      </c>
      <c r="L69" s="337">
        <v>0.91666666666666663</v>
      </c>
      <c r="M69" s="338">
        <v>122926</v>
      </c>
      <c r="N69" s="38" t="s">
        <v>234</v>
      </c>
      <c r="O69" s="38" t="s">
        <v>47</v>
      </c>
      <c r="P69" s="318"/>
      <c r="Q69" s="38" t="s">
        <v>244</v>
      </c>
      <c r="R69" s="38" t="s">
        <v>236</v>
      </c>
      <c r="S69" s="332">
        <v>567.55999999999995</v>
      </c>
      <c r="T69" s="309">
        <v>460</v>
      </c>
      <c r="U69" s="333">
        <f>SUM(plachta343623[[#This Row],[SALES '[€']]]-plachta343623[[#This Row],[PURCHASE '[€']]])</f>
        <v>107.55999999999995</v>
      </c>
      <c r="V69" s="82">
        <f>plachta343623[[#This Row],[MARGIN '[€']]]/plachta343623[[#This Row],[SALES '[€']]]</f>
        <v>0.18951300303051652</v>
      </c>
      <c r="W69" s="302">
        <v>9215171275</v>
      </c>
      <c r="X69" s="302" t="s">
        <v>415</v>
      </c>
      <c r="Y69" s="307">
        <v>316</v>
      </c>
      <c r="Z69" s="302" t="s">
        <v>268</v>
      </c>
      <c r="AA69" s="307" t="s">
        <v>76</v>
      </c>
      <c r="AB69" s="83">
        <f t="shared" si="4"/>
        <v>1.4556962025316456</v>
      </c>
      <c r="AC69" s="83">
        <f t="shared" si="5"/>
        <v>1.7960759493670884</v>
      </c>
      <c r="AD69" s="421"/>
      <c r="AE69" s="422"/>
      <c r="AF69" s="422"/>
      <c r="AG69" s="422"/>
      <c r="AH69" s="422"/>
      <c r="AI69" s="422"/>
      <c r="AJ69" s="422"/>
      <c r="AK69" s="422"/>
      <c r="AL69" s="84" t="str">
        <f>IF(plachta343623[[#This Row],[DELIVERY TIME]]="STORNO","CANCELLED","OK")</f>
        <v>OK</v>
      </c>
      <c r="AM69" s="84"/>
      <c r="AN69" s="84" t="str">
        <f>IF(RIGHT(plachta343623[[#This Row],[CARRIER]],3)="-MF",921,"")</f>
        <v/>
      </c>
      <c r="AO69" s="84"/>
    </row>
    <row r="70" spans="1:41" ht="15" customHeight="1" x14ac:dyDescent="0.2">
      <c r="A70" s="328">
        <f>WEEKNUM(plachta343623[[#This Row],[LOADING DATE]])</f>
        <v>35</v>
      </c>
      <c r="B70" s="38" t="s">
        <v>232</v>
      </c>
      <c r="C70" s="329" t="s">
        <v>41</v>
      </c>
      <c r="D70" s="330" t="s">
        <v>42</v>
      </c>
      <c r="E70" s="38" t="s">
        <v>70</v>
      </c>
      <c r="F70" s="334">
        <v>45531</v>
      </c>
      <c r="G70" s="81">
        <v>0.33333333333333331</v>
      </c>
      <c r="H70" s="326" t="s">
        <v>51</v>
      </c>
      <c r="I70" s="330">
        <v>32</v>
      </c>
      <c r="J70" s="38" t="s">
        <v>233</v>
      </c>
      <c r="K70" s="334">
        <v>45320</v>
      </c>
      <c r="L70" s="331">
        <v>8.3333333333333329E-2</v>
      </c>
      <c r="M70" s="301">
        <v>122927</v>
      </c>
      <c r="N70" s="38" t="s">
        <v>234</v>
      </c>
      <c r="O70" s="38" t="s">
        <v>47</v>
      </c>
      <c r="P70" s="318"/>
      <c r="Q70" s="38" t="s">
        <v>421</v>
      </c>
      <c r="R70" s="38" t="s">
        <v>350</v>
      </c>
      <c r="S70" s="332">
        <v>472.97</v>
      </c>
      <c r="T70" s="309">
        <v>400</v>
      </c>
      <c r="U70" s="333">
        <f>SUM(plachta343623[[#This Row],[SALES '[€']]]-plachta343623[[#This Row],[PURCHASE '[€']]])</f>
        <v>72.970000000000027</v>
      </c>
      <c r="V70" s="82">
        <f>plachta343623[[#This Row],[MARGIN '[€']]]/plachta343623[[#This Row],[SALES '[€']]]</f>
        <v>0.15428039833393242</v>
      </c>
      <c r="W70" s="302">
        <v>9215171281</v>
      </c>
      <c r="X70" s="302" t="s">
        <v>418</v>
      </c>
      <c r="Y70" s="307">
        <v>316</v>
      </c>
      <c r="Z70" s="302"/>
      <c r="AA70" s="307" t="s">
        <v>76</v>
      </c>
      <c r="AB70" s="83">
        <f t="shared" si="4"/>
        <v>1.2658227848101267</v>
      </c>
      <c r="AC70" s="83">
        <f t="shared" si="5"/>
        <v>1.4967405063291139</v>
      </c>
      <c r="AD70" s="421"/>
      <c r="AE70" s="422"/>
      <c r="AF70" s="422"/>
      <c r="AG70" s="422"/>
      <c r="AH70" s="422"/>
      <c r="AI70" s="422"/>
      <c r="AJ70" s="422"/>
      <c r="AK70" s="422"/>
      <c r="AL70" s="84" t="str">
        <f>IF(plachta343623[[#This Row],[DELIVERY TIME]]="STORNO","CANCELLED","OK")</f>
        <v>OK</v>
      </c>
      <c r="AM70" s="84"/>
      <c r="AN70" s="84" t="str">
        <f>IF(RIGHT(plachta343623[[#This Row],[CARRIER]],3)="-MF",921,"")</f>
        <v/>
      </c>
      <c r="AO70" s="84"/>
    </row>
    <row r="71" spans="1:41" ht="15" customHeight="1" x14ac:dyDescent="0.2">
      <c r="A71" s="328">
        <f>WEEKNUM(plachta343623[[#This Row],[LOADING DATE]])</f>
        <v>4</v>
      </c>
      <c r="B71" s="38" t="s">
        <v>232</v>
      </c>
      <c r="C71" s="329" t="s">
        <v>41</v>
      </c>
      <c r="D71" s="330" t="s">
        <v>42</v>
      </c>
      <c r="E71" s="38" t="s">
        <v>70</v>
      </c>
      <c r="F71" s="334">
        <v>45317</v>
      </c>
      <c r="G71" s="81">
        <v>0.4861111111111111</v>
      </c>
      <c r="H71" s="326" t="s">
        <v>51</v>
      </c>
      <c r="I71" s="330">
        <v>32</v>
      </c>
      <c r="J71" s="38" t="s">
        <v>233</v>
      </c>
      <c r="K71" s="334">
        <v>45320</v>
      </c>
      <c r="L71" s="331">
        <v>0.25</v>
      </c>
      <c r="M71" s="301">
        <v>122928</v>
      </c>
      <c r="N71" s="38" t="s">
        <v>234</v>
      </c>
      <c r="O71" s="38" t="s">
        <v>47</v>
      </c>
      <c r="P71" s="318" t="s">
        <v>243</v>
      </c>
      <c r="Q71" s="38" t="s">
        <v>235</v>
      </c>
      <c r="R71" s="38" t="s">
        <v>236</v>
      </c>
      <c r="S71" s="332">
        <v>827.7</v>
      </c>
      <c r="T71" s="309">
        <v>750</v>
      </c>
      <c r="U71" s="333">
        <f>SUM(plachta343623[[#This Row],[SALES '[€']]]-plachta343623[[#This Row],[PURCHASE '[€']]])</f>
        <v>77.700000000000045</v>
      </c>
      <c r="V71" s="82">
        <f>plachta343623[[#This Row],[MARGIN '[€']]]/plachta343623[[#This Row],[SALES '[€']]]</f>
        <v>9.3874592243566563E-2</v>
      </c>
      <c r="W71" s="302" t="s">
        <v>559</v>
      </c>
      <c r="X71" s="302" t="s">
        <v>558</v>
      </c>
      <c r="Y71" s="307">
        <v>316</v>
      </c>
      <c r="Z71" s="302"/>
      <c r="AA71" s="307" t="s">
        <v>76</v>
      </c>
      <c r="AB71" s="83">
        <f t="shared" si="4"/>
        <v>2.3734177215189876</v>
      </c>
      <c r="AC71" s="83">
        <f t="shared" si="5"/>
        <v>2.6193037974683544</v>
      </c>
      <c r="AD71" s="421"/>
      <c r="AE71" s="422"/>
      <c r="AF71" s="422"/>
      <c r="AG71" s="422"/>
      <c r="AH71" s="422"/>
      <c r="AI71" s="422"/>
      <c r="AJ71" s="422"/>
      <c r="AK71" s="422"/>
      <c r="AL71" s="84" t="str">
        <f>IF(plachta343623[[#This Row],[DELIVERY TIME]]="STORNO","CANCELLED","OK")</f>
        <v>OK</v>
      </c>
      <c r="AM71" s="84"/>
      <c r="AN71" s="84" t="str">
        <f>IF(RIGHT(plachta343623[[#This Row],[CARRIER]],3)="-MF",921,"")</f>
        <v/>
      </c>
      <c r="AO71" s="84"/>
    </row>
    <row r="72" spans="1:41" ht="15" customHeight="1" x14ac:dyDescent="0.2">
      <c r="A72" s="328">
        <f>WEEKNUM(plachta343623[[#This Row],[LOADING DATE]])</f>
        <v>4</v>
      </c>
      <c r="B72" s="38" t="s">
        <v>232</v>
      </c>
      <c r="C72" s="329" t="s">
        <v>41</v>
      </c>
      <c r="D72" s="330" t="s">
        <v>42</v>
      </c>
      <c r="E72" s="38" t="s">
        <v>70</v>
      </c>
      <c r="F72" s="334">
        <v>45316</v>
      </c>
      <c r="G72" s="81">
        <v>0.875</v>
      </c>
      <c r="H72" s="326" t="s">
        <v>51</v>
      </c>
      <c r="I72" s="330">
        <v>32</v>
      </c>
      <c r="J72" s="38" t="s">
        <v>233</v>
      </c>
      <c r="K72" s="334">
        <v>45320</v>
      </c>
      <c r="L72" s="331">
        <v>0.41666666666666669</v>
      </c>
      <c r="M72" s="301">
        <v>122929</v>
      </c>
      <c r="N72" s="38" t="s">
        <v>234</v>
      </c>
      <c r="O72" s="38" t="s">
        <v>47</v>
      </c>
      <c r="P72" s="318"/>
      <c r="Q72" s="38" t="s">
        <v>240</v>
      </c>
      <c r="R72" s="38" t="s">
        <v>236</v>
      </c>
      <c r="S72" s="332">
        <v>472.97</v>
      </c>
      <c r="T72" s="309">
        <v>400</v>
      </c>
      <c r="U72" s="333">
        <f>SUM(plachta343623[[#This Row],[SALES '[€']]]-plachta343623[[#This Row],[PURCHASE '[€']]])</f>
        <v>72.970000000000027</v>
      </c>
      <c r="V72" s="82">
        <f>plachta343623[[#This Row],[MARGIN '[€']]]/plachta343623[[#This Row],[SALES '[€']]]</f>
        <v>0.15428039833393242</v>
      </c>
      <c r="W72" s="302">
        <v>9215171270</v>
      </c>
      <c r="X72" s="302" t="s">
        <v>410</v>
      </c>
      <c r="Y72" s="307">
        <v>316</v>
      </c>
      <c r="Z72" s="302"/>
      <c r="AA72" s="307" t="s">
        <v>76</v>
      </c>
      <c r="AB72" s="83">
        <f t="shared" ref="AB72:AB84" si="6">T72/Y72</f>
        <v>1.2658227848101267</v>
      </c>
      <c r="AC72" s="83">
        <f t="shared" ref="AC72:AC84" si="7">S72/Y72</f>
        <v>1.4967405063291139</v>
      </c>
      <c r="AD72" s="421"/>
      <c r="AE72" s="422"/>
      <c r="AF72" s="422"/>
      <c r="AG72" s="422"/>
      <c r="AH72" s="422"/>
      <c r="AI72" s="422"/>
      <c r="AJ72" s="422"/>
      <c r="AK72" s="422"/>
      <c r="AL72" s="84" t="str">
        <f>IF(plachta343623[[#This Row],[DELIVERY TIME]]="STORNO","CANCELLED","OK")</f>
        <v>OK</v>
      </c>
      <c r="AM72" s="84"/>
      <c r="AN72" s="84" t="str">
        <f>IF(RIGHT(plachta343623[[#This Row],[CARRIER]],3)="-MF",921,"")</f>
        <v/>
      </c>
      <c r="AO72" s="84"/>
    </row>
    <row r="73" spans="1:41" ht="15" customHeight="1" x14ac:dyDescent="0.2">
      <c r="A73" s="328">
        <f>WEEKNUM(plachta343623[[#This Row],[LOADING DATE]])</f>
        <v>4</v>
      </c>
      <c r="B73" s="38" t="s">
        <v>232</v>
      </c>
      <c r="C73" s="329" t="s">
        <v>41</v>
      </c>
      <c r="D73" s="330" t="s">
        <v>42</v>
      </c>
      <c r="E73" s="38" t="s">
        <v>70</v>
      </c>
      <c r="F73" s="334">
        <v>45317</v>
      </c>
      <c r="G73" s="81">
        <v>0.31944444444444448</v>
      </c>
      <c r="H73" s="326" t="s">
        <v>51</v>
      </c>
      <c r="I73" s="330">
        <v>32</v>
      </c>
      <c r="J73" s="38" t="s">
        <v>233</v>
      </c>
      <c r="K73" s="334">
        <v>45320</v>
      </c>
      <c r="L73" s="331">
        <v>0.58333333333333337</v>
      </c>
      <c r="M73" s="301">
        <v>122930</v>
      </c>
      <c r="N73" s="38" t="s">
        <v>234</v>
      </c>
      <c r="O73" s="38" t="s">
        <v>47</v>
      </c>
      <c r="P73" s="318"/>
      <c r="Q73" s="38" t="s">
        <v>395</v>
      </c>
      <c r="R73" s="38" t="s">
        <v>264</v>
      </c>
      <c r="S73" s="332">
        <v>472.97</v>
      </c>
      <c r="T73" s="309">
        <v>400</v>
      </c>
      <c r="U73" s="333">
        <f>SUM(plachta343623[[#This Row],[SALES '[€']]]-plachta343623[[#This Row],[PURCHASE '[€']]])</f>
        <v>72.970000000000027</v>
      </c>
      <c r="V73" s="82">
        <f>plachta343623[[#This Row],[MARGIN '[€']]]/plachta343623[[#This Row],[SALES '[€']]]</f>
        <v>0.15428039833393242</v>
      </c>
      <c r="W73" s="302">
        <v>9215171278</v>
      </c>
      <c r="X73" s="302" t="s">
        <v>416</v>
      </c>
      <c r="Y73" s="307">
        <v>316</v>
      </c>
      <c r="Z73" s="302"/>
      <c r="AA73" s="307" t="s">
        <v>76</v>
      </c>
      <c r="AB73" s="83">
        <f t="shared" si="6"/>
        <v>1.2658227848101267</v>
      </c>
      <c r="AC73" s="83">
        <f t="shared" si="7"/>
        <v>1.4967405063291139</v>
      </c>
      <c r="AD73" s="421"/>
      <c r="AE73" s="422"/>
      <c r="AF73" s="422"/>
      <c r="AG73" s="422"/>
      <c r="AH73" s="422"/>
      <c r="AI73" s="422"/>
      <c r="AJ73" s="422"/>
      <c r="AK73" s="422"/>
      <c r="AL73" s="84" t="str">
        <f>IF(plachta343623[[#This Row],[DELIVERY TIME]]="STORNO","CANCELLED","OK")</f>
        <v>OK</v>
      </c>
      <c r="AM73" s="84"/>
      <c r="AN73" s="84" t="str">
        <f>IF(RIGHT(plachta343623[[#This Row],[CARRIER]],3)="-MF",921,"")</f>
        <v/>
      </c>
      <c r="AO73" s="84"/>
    </row>
    <row r="74" spans="1:41" ht="15" customHeight="1" x14ac:dyDescent="0.2">
      <c r="A74" s="328">
        <f>WEEKNUM(plachta343623[[#This Row],[LOADING DATE]])</f>
        <v>4</v>
      </c>
      <c r="B74" s="38" t="s">
        <v>232</v>
      </c>
      <c r="C74" s="329" t="s">
        <v>41</v>
      </c>
      <c r="D74" s="330" t="s">
        <v>42</v>
      </c>
      <c r="E74" s="38" t="s">
        <v>70</v>
      </c>
      <c r="F74" s="334">
        <v>45316</v>
      </c>
      <c r="G74" s="81">
        <v>0.79166666666666663</v>
      </c>
      <c r="H74" s="326" t="s">
        <v>51</v>
      </c>
      <c r="I74" s="330">
        <v>32</v>
      </c>
      <c r="J74" s="38" t="s">
        <v>233</v>
      </c>
      <c r="K74" s="334">
        <v>45320</v>
      </c>
      <c r="L74" s="331">
        <v>0.75</v>
      </c>
      <c r="M74" s="341">
        <v>122931</v>
      </c>
      <c r="N74" s="38" t="s">
        <v>234</v>
      </c>
      <c r="O74" s="38" t="s">
        <v>47</v>
      </c>
      <c r="P74" s="318" t="s">
        <v>243</v>
      </c>
      <c r="Q74" s="38" t="s">
        <v>308</v>
      </c>
      <c r="R74" s="38" t="s">
        <v>306</v>
      </c>
      <c r="S74" s="332">
        <v>827.7</v>
      </c>
      <c r="T74" s="309">
        <v>750</v>
      </c>
      <c r="U74" s="333">
        <f>SUM(plachta343623[[#This Row],[SALES '[€']]]-plachta343623[[#This Row],[PURCHASE '[€']]])</f>
        <v>77.700000000000045</v>
      </c>
      <c r="V74" s="82">
        <f>plachta343623[[#This Row],[MARGIN '[€']]]/plachta343623[[#This Row],[SALES '[€']]]</f>
        <v>9.3874592243566563E-2</v>
      </c>
      <c r="W74" s="302" t="s">
        <v>412</v>
      </c>
      <c r="X74" s="302" t="s">
        <v>413</v>
      </c>
      <c r="Y74" s="307">
        <v>316</v>
      </c>
      <c r="Z74" s="302" t="s">
        <v>411</v>
      </c>
      <c r="AA74" s="307" t="s">
        <v>76</v>
      </c>
      <c r="AB74" s="83">
        <f t="shared" si="6"/>
        <v>2.3734177215189876</v>
      </c>
      <c r="AC74" s="83">
        <f t="shared" si="7"/>
        <v>2.6193037974683544</v>
      </c>
      <c r="AD74" s="421"/>
      <c r="AE74" s="422"/>
      <c r="AF74" s="422"/>
      <c r="AG74" s="422"/>
      <c r="AH74" s="422"/>
      <c r="AI74" s="422"/>
      <c r="AJ74" s="422"/>
      <c r="AK74" s="422"/>
      <c r="AL74" s="84" t="str">
        <f>IF(plachta343623[[#This Row],[DELIVERY TIME]]="STORNO","CANCELLED","OK")</f>
        <v>OK</v>
      </c>
      <c r="AM74" s="84"/>
      <c r="AN74" s="84" t="str">
        <f>IF(RIGHT(plachta343623[[#This Row],[CARRIER]],3)="-MF",921,"")</f>
        <v/>
      </c>
      <c r="AO74" s="84"/>
    </row>
    <row r="75" spans="1:41" ht="15" customHeight="1" x14ac:dyDescent="0.2">
      <c r="A75" s="328">
        <f>WEEKNUM(plachta343623[[#This Row],[LOADING DATE]])</f>
        <v>4</v>
      </c>
      <c r="B75" s="38" t="s">
        <v>232</v>
      </c>
      <c r="C75" s="329" t="s">
        <v>41</v>
      </c>
      <c r="D75" s="330" t="s">
        <v>42</v>
      </c>
      <c r="E75" s="38" t="s">
        <v>70</v>
      </c>
      <c r="F75" s="334">
        <v>45317</v>
      </c>
      <c r="G75" s="81">
        <v>0.3888888888888889</v>
      </c>
      <c r="H75" s="326" t="s">
        <v>51</v>
      </c>
      <c r="I75" s="330">
        <v>32</v>
      </c>
      <c r="J75" s="38" t="s">
        <v>233</v>
      </c>
      <c r="K75" s="334">
        <v>45320</v>
      </c>
      <c r="L75" s="331">
        <v>0.91666666666666663</v>
      </c>
      <c r="M75" s="301">
        <v>122932</v>
      </c>
      <c r="N75" s="38" t="s">
        <v>234</v>
      </c>
      <c r="O75" s="38" t="s">
        <v>47</v>
      </c>
      <c r="P75" s="318"/>
      <c r="Q75" s="38" t="s">
        <v>389</v>
      </c>
      <c r="R75" s="38" t="s">
        <v>306</v>
      </c>
      <c r="S75" s="332">
        <v>472.97</v>
      </c>
      <c r="T75" s="309">
        <v>400</v>
      </c>
      <c r="U75" s="333">
        <f>SUM(plachta343623[[#This Row],[SALES '[€']]]-plachta343623[[#This Row],[PURCHASE '[€']]])</f>
        <v>72.970000000000027</v>
      </c>
      <c r="V75" s="82">
        <f>plachta343623[[#This Row],[MARGIN '[€']]]/plachta343623[[#This Row],[SALES '[€']]]</f>
        <v>0.15428039833393242</v>
      </c>
      <c r="W75" s="302">
        <v>9215171280</v>
      </c>
      <c r="X75" s="302" t="s">
        <v>417</v>
      </c>
      <c r="Y75" s="307">
        <v>316</v>
      </c>
      <c r="Z75" s="302"/>
      <c r="AA75" s="307" t="s">
        <v>76</v>
      </c>
      <c r="AB75" s="83">
        <f t="shared" si="6"/>
        <v>1.2658227848101267</v>
      </c>
      <c r="AC75" s="83">
        <f t="shared" si="7"/>
        <v>1.4967405063291139</v>
      </c>
      <c r="AD75" s="421"/>
      <c r="AE75" s="422"/>
      <c r="AF75" s="422"/>
      <c r="AG75" s="422"/>
      <c r="AH75" s="422"/>
      <c r="AI75" s="422"/>
      <c r="AJ75" s="422"/>
      <c r="AK75" s="422"/>
      <c r="AL75" s="84" t="str">
        <f>IF(plachta343623[[#This Row],[DELIVERY TIME]]="STORNO","CANCELLED","OK")</f>
        <v>OK</v>
      </c>
      <c r="AM75" s="84"/>
      <c r="AN75" s="84" t="str">
        <f>IF(RIGHT(plachta343623[[#This Row],[CARRIER]],3)="-MF",921,"")</f>
        <v/>
      </c>
      <c r="AO75" s="84"/>
    </row>
    <row r="76" spans="1:41" ht="15" customHeight="1" x14ac:dyDescent="0.2">
      <c r="A76" s="328">
        <f>WEEKNUM(plachta343623[[#This Row],[LOADING DATE]])</f>
        <v>5</v>
      </c>
      <c r="B76" s="38" t="s">
        <v>232</v>
      </c>
      <c r="C76" s="329" t="s">
        <v>41</v>
      </c>
      <c r="D76" s="330" t="s">
        <v>42</v>
      </c>
      <c r="E76" s="38" t="s">
        <v>70</v>
      </c>
      <c r="F76" s="334">
        <v>45320</v>
      </c>
      <c r="G76" s="81">
        <v>0.3888888888888889</v>
      </c>
      <c r="H76" s="326" t="s">
        <v>51</v>
      </c>
      <c r="I76" s="330">
        <v>32</v>
      </c>
      <c r="J76" s="38" t="s">
        <v>233</v>
      </c>
      <c r="K76" s="334">
        <v>45321</v>
      </c>
      <c r="L76" s="331">
        <v>8.3333333333333329E-2</v>
      </c>
      <c r="M76" s="301">
        <v>122933</v>
      </c>
      <c r="N76" s="38" t="s">
        <v>234</v>
      </c>
      <c r="O76" s="38" t="s">
        <v>47</v>
      </c>
      <c r="P76" s="318" t="s">
        <v>243</v>
      </c>
      <c r="Q76" s="38" t="s">
        <v>482</v>
      </c>
      <c r="R76" s="38" t="s">
        <v>236</v>
      </c>
      <c r="S76" s="332">
        <v>472.97</v>
      </c>
      <c r="T76" s="309">
        <v>400</v>
      </c>
      <c r="U76" s="333">
        <f>SUM(plachta343623[[#This Row],[SALES '[€']]]-plachta343623[[#This Row],[PURCHASE '[€']]])</f>
        <v>72.970000000000027</v>
      </c>
      <c r="V76" s="82">
        <f>plachta343623[[#This Row],[MARGIN '[€']]]/plachta343623[[#This Row],[SALES '[€']]]</f>
        <v>0.15428039833393242</v>
      </c>
      <c r="W76" s="302" t="s">
        <v>593</v>
      </c>
      <c r="X76" s="302" t="s">
        <v>594</v>
      </c>
      <c r="Y76" s="307">
        <v>316</v>
      </c>
      <c r="Z76" s="302" t="s">
        <v>592</v>
      </c>
      <c r="AA76" s="307" t="s">
        <v>76</v>
      </c>
      <c r="AB76" s="83">
        <f t="shared" si="6"/>
        <v>1.2658227848101267</v>
      </c>
      <c r="AC76" s="83">
        <f t="shared" si="7"/>
        <v>1.4967405063291139</v>
      </c>
      <c r="AD76" s="421"/>
      <c r="AE76" s="422"/>
      <c r="AF76" s="422"/>
      <c r="AG76" s="422"/>
      <c r="AH76" s="422"/>
      <c r="AI76" s="422"/>
      <c r="AJ76" s="422"/>
      <c r="AK76" s="422"/>
      <c r="AL76" s="84" t="str">
        <f>IF(plachta343623[[#This Row],[DELIVERY TIME]]="STORNO","CANCELLED","OK")</f>
        <v>OK</v>
      </c>
      <c r="AM76" s="84"/>
      <c r="AN76" s="84" t="str">
        <f>IF(RIGHT(plachta343623[[#This Row],[CARRIER]],3)="-MF",921,"")</f>
        <v/>
      </c>
      <c r="AO76" s="84"/>
    </row>
    <row r="77" spans="1:41" ht="15" customHeight="1" x14ac:dyDescent="0.2">
      <c r="A77" s="328">
        <f>WEEKNUM(plachta343623[[#This Row],[LOADING DATE]])</f>
        <v>5</v>
      </c>
      <c r="B77" s="38" t="s">
        <v>232</v>
      </c>
      <c r="C77" s="329" t="s">
        <v>41</v>
      </c>
      <c r="D77" s="330" t="s">
        <v>42</v>
      </c>
      <c r="E77" s="38" t="s">
        <v>70</v>
      </c>
      <c r="F77" s="334">
        <v>45320</v>
      </c>
      <c r="G77" s="81">
        <v>0.70833333333333337</v>
      </c>
      <c r="H77" s="326" t="s">
        <v>51</v>
      </c>
      <c r="I77" s="330">
        <v>32</v>
      </c>
      <c r="J77" s="38" t="s">
        <v>233</v>
      </c>
      <c r="K77" s="334">
        <v>45321</v>
      </c>
      <c r="L77" s="331">
        <v>0.25</v>
      </c>
      <c r="M77" s="301">
        <v>122934</v>
      </c>
      <c r="N77" s="38" t="s">
        <v>234</v>
      </c>
      <c r="O77" s="38" t="s">
        <v>47</v>
      </c>
      <c r="P77" s="318"/>
      <c r="Q77" s="38" t="s">
        <v>235</v>
      </c>
      <c r="R77" s="38" t="s">
        <v>236</v>
      </c>
      <c r="S77" s="332">
        <v>472.97</v>
      </c>
      <c r="T77" s="309">
        <v>400</v>
      </c>
      <c r="U77" s="333">
        <f>SUM(plachta343623[[#This Row],[SALES '[€']]]-plachta343623[[#This Row],[PURCHASE '[€']]])</f>
        <v>72.970000000000027</v>
      </c>
      <c r="V77" s="82">
        <f>plachta343623[[#This Row],[MARGIN '[€']]]/plachta343623[[#This Row],[SALES '[€']]]</f>
        <v>0.15428039833393242</v>
      </c>
      <c r="W77" s="302">
        <v>9215171349</v>
      </c>
      <c r="X77" s="302" t="s">
        <v>495</v>
      </c>
      <c r="Y77" s="307">
        <v>316</v>
      </c>
      <c r="Z77" s="302"/>
      <c r="AA77" s="307" t="s">
        <v>76</v>
      </c>
      <c r="AB77" s="83">
        <f t="shared" si="6"/>
        <v>1.2658227848101267</v>
      </c>
      <c r="AC77" s="83">
        <f t="shared" si="7"/>
        <v>1.4967405063291139</v>
      </c>
      <c r="AD77" s="421"/>
      <c r="AE77" s="422"/>
      <c r="AF77" s="422"/>
      <c r="AG77" s="422"/>
      <c r="AH77" s="422"/>
      <c r="AI77" s="422"/>
      <c r="AJ77" s="422"/>
      <c r="AK77" s="422"/>
      <c r="AL77" s="84" t="str">
        <f>IF(plachta343623[[#This Row],[DELIVERY TIME]]="STORNO","CANCELLED","OK")</f>
        <v>OK</v>
      </c>
      <c r="AM77" s="84"/>
      <c r="AN77" s="84" t="str">
        <f>IF(RIGHT(plachta343623[[#This Row],[CARRIER]],3)="-MF",921,"")</f>
        <v/>
      </c>
      <c r="AO77" s="84"/>
    </row>
    <row r="78" spans="1:41" ht="15" customHeight="1" x14ac:dyDescent="0.2">
      <c r="A78" s="328">
        <f>WEEKNUM(plachta343623[[#This Row],[LOADING DATE]])</f>
        <v>5</v>
      </c>
      <c r="B78" s="38" t="s">
        <v>232</v>
      </c>
      <c r="C78" s="329" t="s">
        <v>41</v>
      </c>
      <c r="D78" s="330" t="s">
        <v>42</v>
      </c>
      <c r="E78" s="38" t="s">
        <v>70</v>
      </c>
      <c r="F78" s="334">
        <v>45320</v>
      </c>
      <c r="G78" s="81">
        <v>0.625</v>
      </c>
      <c r="H78" s="326" t="s">
        <v>51</v>
      </c>
      <c r="I78" s="330">
        <v>32</v>
      </c>
      <c r="J78" s="38" t="s">
        <v>233</v>
      </c>
      <c r="K78" s="334">
        <v>45321</v>
      </c>
      <c r="L78" s="331">
        <v>0.41666666666666669</v>
      </c>
      <c r="M78" s="301">
        <v>122935</v>
      </c>
      <c r="N78" s="38" t="s">
        <v>234</v>
      </c>
      <c r="O78" s="38" t="s">
        <v>47</v>
      </c>
      <c r="P78" s="318"/>
      <c r="Q78" s="38" t="s">
        <v>305</v>
      </c>
      <c r="R78" s="38" t="s">
        <v>306</v>
      </c>
      <c r="S78" s="332">
        <v>472.97</v>
      </c>
      <c r="T78" s="309">
        <v>400</v>
      </c>
      <c r="U78" s="333">
        <f>SUM(plachta343623[[#This Row],[SALES '[€']]]-plachta343623[[#This Row],[PURCHASE '[€']]])</f>
        <v>72.970000000000027</v>
      </c>
      <c r="V78" s="82">
        <f>plachta343623[[#This Row],[MARGIN '[€']]]/plachta343623[[#This Row],[SALES '[€']]]</f>
        <v>0.15428039833393242</v>
      </c>
      <c r="W78" s="302">
        <v>9215171350</v>
      </c>
      <c r="X78" s="302" t="s">
        <v>496</v>
      </c>
      <c r="Y78" s="307">
        <v>316</v>
      </c>
      <c r="Z78" s="302"/>
      <c r="AA78" s="307" t="s">
        <v>76</v>
      </c>
      <c r="AB78" s="83">
        <f t="shared" si="6"/>
        <v>1.2658227848101267</v>
      </c>
      <c r="AC78" s="83">
        <f t="shared" si="7"/>
        <v>1.4967405063291139</v>
      </c>
      <c r="AD78" s="421"/>
      <c r="AE78" s="422"/>
      <c r="AF78" s="422"/>
      <c r="AG78" s="422"/>
      <c r="AH78" s="422"/>
      <c r="AI78" s="422"/>
      <c r="AJ78" s="422"/>
      <c r="AK78" s="422"/>
      <c r="AL78" s="84" t="str">
        <f>IF(plachta343623[[#This Row],[DELIVERY TIME]]="STORNO","CANCELLED","OK")</f>
        <v>OK</v>
      </c>
      <c r="AM78" s="84"/>
      <c r="AN78" s="84" t="str">
        <f>IF(RIGHT(plachta343623[[#This Row],[CARRIER]],3)="-MF",921,"")</f>
        <v/>
      </c>
      <c r="AO78" s="84"/>
    </row>
    <row r="79" spans="1:41" ht="15" customHeight="1" x14ac:dyDescent="0.2">
      <c r="A79" s="328">
        <f>WEEKNUM(plachta343623[[#This Row],[LOADING DATE]])</f>
        <v>5</v>
      </c>
      <c r="B79" s="38" t="s">
        <v>232</v>
      </c>
      <c r="C79" s="329" t="s">
        <v>41</v>
      </c>
      <c r="D79" s="330" t="s">
        <v>42</v>
      </c>
      <c r="E79" s="38" t="s">
        <v>70</v>
      </c>
      <c r="F79" s="334">
        <v>45320</v>
      </c>
      <c r="G79" s="81">
        <v>0.66666666666666663</v>
      </c>
      <c r="H79" s="326" t="s">
        <v>51</v>
      </c>
      <c r="I79" s="330">
        <v>32</v>
      </c>
      <c r="J79" s="38" t="s">
        <v>233</v>
      </c>
      <c r="K79" s="334">
        <v>45321</v>
      </c>
      <c r="L79" s="331">
        <v>0.75</v>
      </c>
      <c r="M79" s="301">
        <v>122936</v>
      </c>
      <c r="N79" s="38" t="s">
        <v>234</v>
      </c>
      <c r="O79" s="38" t="s">
        <v>47</v>
      </c>
      <c r="P79" s="318"/>
      <c r="Q79" s="38" t="s">
        <v>285</v>
      </c>
      <c r="R79" s="38" t="s">
        <v>306</v>
      </c>
      <c r="S79" s="332">
        <v>472.97</v>
      </c>
      <c r="T79" s="309">
        <v>400</v>
      </c>
      <c r="U79" s="333">
        <f>SUM(plachta343623[[#This Row],[SALES '[€']]]-plachta343623[[#This Row],[PURCHASE '[€']]])</f>
        <v>72.970000000000027</v>
      </c>
      <c r="V79" s="82">
        <f>plachta343623[[#This Row],[MARGIN '[€']]]/plachta343623[[#This Row],[SALES '[€']]]</f>
        <v>0.15428039833393242</v>
      </c>
      <c r="W79" s="302">
        <v>9215171351</v>
      </c>
      <c r="X79" s="302" t="s">
        <v>497</v>
      </c>
      <c r="Y79" s="307">
        <v>316</v>
      </c>
      <c r="Z79" s="302"/>
      <c r="AA79" s="307" t="s">
        <v>76</v>
      </c>
      <c r="AB79" s="83">
        <f t="shared" si="6"/>
        <v>1.2658227848101267</v>
      </c>
      <c r="AC79" s="83">
        <f t="shared" si="7"/>
        <v>1.4967405063291139</v>
      </c>
      <c r="AD79" s="421"/>
      <c r="AE79" s="422"/>
      <c r="AF79" s="422"/>
      <c r="AG79" s="422"/>
      <c r="AH79" s="422"/>
      <c r="AI79" s="422"/>
      <c r="AJ79" s="422"/>
      <c r="AK79" s="422"/>
      <c r="AL79" s="84" t="str">
        <f>IF(plachta343623[[#This Row],[DELIVERY TIME]]="STORNO","CANCELLED","OK")</f>
        <v>OK</v>
      </c>
      <c r="AM79" s="84"/>
      <c r="AN79" s="84" t="str">
        <f>IF(RIGHT(plachta343623[[#This Row],[CARRIER]],3)="-MF",921,"")</f>
        <v/>
      </c>
      <c r="AO79" s="84"/>
    </row>
    <row r="80" spans="1:41" ht="15" customHeight="1" x14ac:dyDescent="0.2">
      <c r="A80" s="328">
        <f>WEEKNUM(plachta343623[[#This Row],[LOADING DATE]])</f>
        <v>5</v>
      </c>
      <c r="B80" s="38" t="s">
        <v>232</v>
      </c>
      <c r="C80" s="329" t="s">
        <v>41</v>
      </c>
      <c r="D80" s="330" t="s">
        <v>42</v>
      </c>
      <c r="E80" s="38" t="s">
        <v>70</v>
      </c>
      <c r="F80" s="334">
        <v>45320</v>
      </c>
      <c r="G80" s="81">
        <v>0.72222222222222221</v>
      </c>
      <c r="H80" s="326" t="s">
        <v>51</v>
      </c>
      <c r="I80" s="330">
        <v>32</v>
      </c>
      <c r="J80" s="38" t="s">
        <v>233</v>
      </c>
      <c r="K80" s="334">
        <v>45321</v>
      </c>
      <c r="L80" s="331">
        <v>0.91666666666666663</v>
      </c>
      <c r="M80" s="301">
        <v>122937</v>
      </c>
      <c r="N80" s="38" t="s">
        <v>234</v>
      </c>
      <c r="O80" s="38" t="s">
        <v>47</v>
      </c>
      <c r="P80" s="318"/>
      <c r="Q80" s="38" t="s">
        <v>347</v>
      </c>
      <c r="R80" s="38" t="s">
        <v>306</v>
      </c>
      <c r="S80" s="332">
        <v>472.97</v>
      </c>
      <c r="T80" s="309">
        <v>400</v>
      </c>
      <c r="U80" s="333">
        <f>SUM(plachta343623[[#This Row],[SALES '[€']]]-plachta343623[[#This Row],[PURCHASE '[€']]])</f>
        <v>72.970000000000027</v>
      </c>
      <c r="V80" s="82">
        <f>plachta343623[[#This Row],[MARGIN '[€']]]/plachta343623[[#This Row],[SALES '[€']]]</f>
        <v>0.15428039833393242</v>
      </c>
      <c r="W80" s="302">
        <v>9215171352</v>
      </c>
      <c r="X80" s="302" t="s">
        <v>498</v>
      </c>
      <c r="Y80" s="307">
        <v>316</v>
      </c>
      <c r="Z80" s="302"/>
      <c r="AA80" s="307" t="s">
        <v>76</v>
      </c>
      <c r="AB80" s="83">
        <f t="shared" si="6"/>
        <v>1.2658227848101267</v>
      </c>
      <c r="AC80" s="83">
        <f t="shared" si="7"/>
        <v>1.4967405063291139</v>
      </c>
      <c r="AD80" s="421"/>
      <c r="AE80" s="422"/>
      <c r="AF80" s="422"/>
      <c r="AG80" s="422"/>
      <c r="AH80" s="422"/>
      <c r="AI80" s="422"/>
      <c r="AJ80" s="422"/>
      <c r="AK80" s="422"/>
      <c r="AL80" s="84" t="str">
        <f>IF(plachta343623[[#This Row],[DELIVERY TIME]]="STORNO","CANCELLED","OK")</f>
        <v>OK</v>
      </c>
      <c r="AM80" s="84"/>
      <c r="AN80" s="84" t="str">
        <f>IF(RIGHT(plachta343623[[#This Row],[CARRIER]],3)="-MF",921,"")</f>
        <v/>
      </c>
      <c r="AO80" s="84"/>
    </row>
    <row r="81" spans="1:41" ht="15" customHeight="1" x14ac:dyDescent="0.2">
      <c r="A81" s="328">
        <f>WEEKNUM(plachta343623[[#This Row],[LOADING DATE]])</f>
        <v>5</v>
      </c>
      <c r="B81" s="38" t="s">
        <v>232</v>
      </c>
      <c r="C81" s="329" t="s">
        <v>41</v>
      </c>
      <c r="D81" s="330" t="s">
        <v>42</v>
      </c>
      <c r="E81" s="38" t="s">
        <v>70</v>
      </c>
      <c r="F81" s="334">
        <v>45321</v>
      </c>
      <c r="G81" s="81">
        <v>0.43055555555555558</v>
      </c>
      <c r="H81" s="326" t="s">
        <v>51</v>
      </c>
      <c r="I81" s="330">
        <v>32</v>
      </c>
      <c r="J81" s="38" t="s">
        <v>233</v>
      </c>
      <c r="K81" s="334">
        <v>45322</v>
      </c>
      <c r="L81" s="331">
        <v>8.3333333333333329E-2</v>
      </c>
      <c r="M81" s="301" t="s">
        <v>525</v>
      </c>
      <c r="N81" s="38" t="s">
        <v>234</v>
      </c>
      <c r="O81" s="38" t="s">
        <v>47</v>
      </c>
      <c r="P81" s="318"/>
      <c r="Q81" s="38" t="s">
        <v>255</v>
      </c>
      <c r="R81" s="38" t="s">
        <v>236</v>
      </c>
      <c r="S81" s="332">
        <v>472.97</v>
      </c>
      <c r="T81" s="309">
        <v>400</v>
      </c>
      <c r="U81" s="333">
        <f>SUM(plachta343623[[#This Row],[SALES '[€']]]-plachta343623[[#This Row],[PURCHASE '[€']]])</f>
        <v>72.970000000000027</v>
      </c>
      <c r="V81" s="82">
        <f>plachta343623[[#This Row],[MARGIN '[€']]]/plachta343623[[#This Row],[SALES '[€']]]</f>
        <v>0.15428039833393242</v>
      </c>
      <c r="W81" s="302">
        <v>9215171451</v>
      </c>
      <c r="X81" s="302" t="s">
        <v>526</v>
      </c>
      <c r="Y81" s="307">
        <v>316</v>
      </c>
      <c r="Z81" s="302"/>
      <c r="AA81" s="307" t="s">
        <v>76</v>
      </c>
      <c r="AB81" s="83">
        <f t="shared" si="6"/>
        <v>1.2658227848101267</v>
      </c>
      <c r="AC81" s="83">
        <f t="shared" si="7"/>
        <v>1.4967405063291139</v>
      </c>
      <c r="AD81" s="421"/>
      <c r="AE81" s="422"/>
      <c r="AF81" s="422"/>
      <c r="AG81" s="422"/>
      <c r="AH81" s="422"/>
      <c r="AI81" s="422"/>
      <c r="AJ81" s="422"/>
      <c r="AK81" s="422"/>
      <c r="AL81" s="84" t="str">
        <f>IF(plachta343623[[#This Row],[DELIVERY TIME]]="STORNO","CANCELLED","OK")</f>
        <v>OK</v>
      </c>
      <c r="AM81" s="84"/>
      <c r="AN81" s="84" t="str">
        <f>IF(RIGHT(plachta343623[[#This Row],[CARRIER]],3)="-MF",921,"")</f>
        <v/>
      </c>
      <c r="AO81" s="84"/>
    </row>
    <row r="82" spans="1:41" ht="15" customHeight="1" x14ac:dyDescent="0.2">
      <c r="A82" s="328">
        <f>WEEKNUM(plachta343623[[#This Row],[LOADING DATE]])</f>
        <v>5</v>
      </c>
      <c r="B82" s="38" t="s">
        <v>232</v>
      </c>
      <c r="C82" s="329" t="s">
        <v>41</v>
      </c>
      <c r="D82" s="330" t="s">
        <v>42</v>
      </c>
      <c r="E82" s="38" t="s">
        <v>70</v>
      </c>
      <c r="F82" s="334">
        <v>45324</v>
      </c>
      <c r="G82" s="81">
        <v>0.55555555555555558</v>
      </c>
      <c r="H82" s="326" t="s">
        <v>51</v>
      </c>
      <c r="I82" s="330">
        <v>32</v>
      </c>
      <c r="J82" s="335" t="s">
        <v>233</v>
      </c>
      <c r="K82" s="365">
        <v>45325</v>
      </c>
      <c r="L82" s="366">
        <v>4.1666666666666664E-2</v>
      </c>
      <c r="M82" s="338">
        <v>122939</v>
      </c>
      <c r="N82" s="38" t="s">
        <v>234</v>
      </c>
      <c r="O82" s="38" t="s">
        <v>47</v>
      </c>
      <c r="P82" s="318"/>
      <c r="Q82" s="38" t="s">
        <v>300</v>
      </c>
      <c r="R82" s="38" t="s">
        <v>236</v>
      </c>
      <c r="S82" s="332">
        <v>529.5</v>
      </c>
      <c r="T82" s="309">
        <v>450</v>
      </c>
      <c r="U82" s="333">
        <f>SUM(plachta343623[[#This Row],[SALES '[€']]]-plachta343623[[#This Row],[PURCHASE '[€']]])</f>
        <v>79.5</v>
      </c>
      <c r="V82" s="82">
        <f>plachta343623[[#This Row],[MARGIN '[€']]]/plachta343623[[#This Row],[SALES '[€']]]</f>
        <v>0.1501416430594901</v>
      </c>
      <c r="W82" s="302">
        <v>9215171593</v>
      </c>
      <c r="X82" s="302" t="s">
        <v>607</v>
      </c>
      <c r="Y82" s="307">
        <v>316</v>
      </c>
      <c r="Z82" s="302" t="s">
        <v>537</v>
      </c>
      <c r="AA82" s="307" t="s">
        <v>76</v>
      </c>
      <c r="AB82" s="83">
        <f t="shared" si="6"/>
        <v>1.4240506329113924</v>
      </c>
      <c r="AC82" s="83">
        <f t="shared" si="7"/>
        <v>1.6756329113924051</v>
      </c>
      <c r="AD82" s="421"/>
      <c r="AE82" s="422"/>
      <c r="AF82" s="422"/>
      <c r="AG82" s="422"/>
      <c r="AH82" s="422"/>
      <c r="AI82" s="422"/>
      <c r="AJ82" s="422"/>
      <c r="AK82" s="422"/>
      <c r="AL82" s="84" t="str">
        <f>IF(plachta343623[[#This Row],[DELIVERY TIME]]="STORNO","CANCELLED","OK")</f>
        <v>OK</v>
      </c>
      <c r="AM82" s="84"/>
      <c r="AN82" s="84" t="str">
        <f>IF(RIGHT(plachta343623[[#This Row],[CARRIER]],3)="-MF",921,"")</f>
        <v/>
      </c>
      <c r="AO82" s="84"/>
    </row>
    <row r="83" spans="1:41" ht="15" customHeight="1" x14ac:dyDescent="0.2">
      <c r="A83" s="328">
        <f>WEEKNUM(plachta343623[[#This Row],[LOADING DATE]])</f>
        <v>5</v>
      </c>
      <c r="B83" s="38" t="s">
        <v>232</v>
      </c>
      <c r="C83" s="329" t="s">
        <v>41</v>
      </c>
      <c r="D83" s="330" t="s">
        <v>42</v>
      </c>
      <c r="E83" s="38" t="s">
        <v>70</v>
      </c>
      <c r="F83" s="334">
        <v>45324</v>
      </c>
      <c r="G83" s="81">
        <v>0.5</v>
      </c>
      <c r="H83" s="326" t="s">
        <v>51</v>
      </c>
      <c r="I83" s="330">
        <v>32</v>
      </c>
      <c r="J83" s="335" t="s">
        <v>233</v>
      </c>
      <c r="K83" s="365">
        <v>45325</v>
      </c>
      <c r="L83" s="366">
        <v>0.16666666666666666</v>
      </c>
      <c r="M83" s="338">
        <v>122940</v>
      </c>
      <c r="N83" s="38" t="s">
        <v>234</v>
      </c>
      <c r="O83" s="38" t="s">
        <v>47</v>
      </c>
      <c r="P83" s="318"/>
      <c r="Q83" s="38" t="s">
        <v>269</v>
      </c>
      <c r="R83" s="38" t="s">
        <v>236</v>
      </c>
      <c r="S83" s="332">
        <v>529.5</v>
      </c>
      <c r="T83" s="309">
        <v>450</v>
      </c>
      <c r="U83" s="333">
        <f>SUM(plachta343623[[#This Row],[SALES '[€']]]-plachta343623[[#This Row],[PURCHASE '[€']]])</f>
        <v>79.5</v>
      </c>
      <c r="V83" s="82">
        <f>plachta343623[[#This Row],[MARGIN '[€']]]/plachta343623[[#This Row],[SALES '[€']]]</f>
        <v>0.1501416430594901</v>
      </c>
      <c r="W83" s="302">
        <v>9215171594</v>
      </c>
      <c r="X83" s="302" t="s">
        <v>608</v>
      </c>
      <c r="Y83" s="307">
        <v>316</v>
      </c>
      <c r="Z83" s="302" t="s">
        <v>537</v>
      </c>
      <c r="AA83" s="307" t="s">
        <v>76</v>
      </c>
      <c r="AB83" s="83">
        <f t="shared" si="6"/>
        <v>1.4240506329113924</v>
      </c>
      <c r="AC83" s="83">
        <f t="shared" si="7"/>
        <v>1.6756329113924051</v>
      </c>
      <c r="AD83" s="421"/>
      <c r="AE83" s="422"/>
      <c r="AF83" s="422"/>
      <c r="AG83" s="422"/>
      <c r="AH83" s="422"/>
      <c r="AI83" s="422"/>
      <c r="AJ83" s="422"/>
      <c r="AK83" s="422"/>
      <c r="AL83" s="84" t="str">
        <f>IF(plachta343623[[#This Row],[DELIVERY TIME]]="STORNO","CANCELLED","OK")</f>
        <v>OK</v>
      </c>
      <c r="AM83" s="84"/>
      <c r="AN83" s="84" t="str">
        <f>IF(RIGHT(plachta343623[[#This Row],[CARRIER]],3)="-MF",921,"")</f>
        <v/>
      </c>
      <c r="AO83" s="84"/>
    </row>
    <row r="84" spans="1:41" ht="15" customHeight="1" x14ac:dyDescent="0.2">
      <c r="A84" s="328">
        <f>WEEKNUM(plachta343623[[#This Row],[LOADING DATE]])</f>
        <v>5</v>
      </c>
      <c r="B84" s="38" t="s">
        <v>232</v>
      </c>
      <c r="C84" s="329" t="s">
        <v>41</v>
      </c>
      <c r="D84" s="330" t="s">
        <v>42</v>
      </c>
      <c r="E84" s="38" t="s">
        <v>70</v>
      </c>
      <c r="F84" s="334">
        <v>45324</v>
      </c>
      <c r="G84" s="81">
        <v>0.54166666666666663</v>
      </c>
      <c r="H84" s="326" t="s">
        <v>51</v>
      </c>
      <c r="I84" s="330">
        <v>32</v>
      </c>
      <c r="J84" s="335" t="s">
        <v>233</v>
      </c>
      <c r="K84" s="370">
        <v>45325</v>
      </c>
      <c r="L84" s="337">
        <v>0.29166666666666669</v>
      </c>
      <c r="M84" s="338">
        <v>122941</v>
      </c>
      <c r="N84" s="38" t="s">
        <v>234</v>
      </c>
      <c r="O84" s="38" t="s">
        <v>47</v>
      </c>
      <c r="P84" s="318"/>
      <c r="Q84" s="38" t="s">
        <v>283</v>
      </c>
      <c r="R84" s="38" t="s">
        <v>306</v>
      </c>
      <c r="S84" s="332">
        <v>529.5</v>
      </c>
      <c r="T84" s="309">
        <v>450</v>
      </c>
      <c r="U84" s="333">
        <f>SUM(plachta343623[[#This Row],[SALES '[€']]]-plachta343623[[#This Row],[PURCHASE '[€']]])</f>
        <v>79.5</v>
      </c>
      <c r="V84" s="82">
        <f>plachta343623[[#This Row],[MARGIN '[€']]]/plachta343623[[#This Row],[SALES '[€']]]</f>
        <v>0.1501416430594901</v>
      </c>
      <c r="W84" s="302">
        <v>9215171595</v>
      </c>
      <c r="X84" s="302" t="s">
        <v>609</v>
      </c>
      <c r="Y84" s="307">
        <v>316</v>
      </c>
      <c r="Z84" s="302" t="s">
        <v>537</v>
      </c>
      <c r="AA84" s="307" t="s">
        <v>76</v>
      </c>
      <c r="AB84" s="83">
        <f t="shared" si="6"/>
        <v>1.4240506329113924</v>
      </c>
      <c r="AC84" s="83">
        <f t="shared" si="7"/>
        <v>1.6756329113924051</v>
      </c>
      <c r="AD84" s="421"/>
      <c r="AE84" s="422"/>
      <c r="AF84" s="422"/>
      <c r="AG84" s="422"/>
      <c r="AH84" s="422"/>
      <c r="AI84" s="422"/>
      <c r="AJ84" s="422"/>
      <c r="AK84" s="422"/>
      <c r="AL84" s="84" t="str">
        <f>IF(plachta343623[[#This Row],[DELIVERY TIME]]="STORNO","CANCELLED","OK")</f>
        <v>OK</v>
      </c>
      <c r="AM84" s="84"/>
      <c r="AN84" s="84" t="str">
        <f>IF(RIGHT(plachta343623[[#This Row],[CARRIER]],3)="-MF",921,"")</f>
        <v/>
      </c>
      <c r="AO84" s="84"/>
    </row>
    <row r="85" spans="1:41" ht="15" customHeight="1" x14ac:dyDescent="0.2">
      <c r="A85" s="328">
        <f>WEEKNUM(plachta343623[[#This Row],[LOADING DATE]])</f>
        <v>4</v>
      </c>
      <c r="B85" s="339" t="s">
        <v>69</v>
      </c>
      <c r="C85" s="329" t="s">
        <v>41</v>
      </c>
      <c r="D85" s="330" t="s">
        <v>42</v>
      </c>
      <c r="E85" s="38" t="s">
        <v>70</v>
      </c>
      <c r="F85" s="297">
        <v>45316</v>
      </c>
      <c r="G85" s="81">
        <v>0.45833333333333331</v>
      </c>
      <c r="H85" s="326" t="s">
        <v>364</v>
      </c>
      <c r="I85" s="327" t="s">
        <v>365</v>
      </c>
      <c r="J85" s="38" t="s">
        <v>366</v>
      </c>
      <c r="K85" s="297">
        <v>45321</v>
      </c>
      <c r="L85" s="331">
        <v>0.29166666666666669</v>
      </c>
      <c r="M85" s="301" t="s">
        <v>375</v>
      </c>
      <c r="N85" s="302" t="s">
        <v>57</v>
      </c>
      <c r="O85" s="302" t="s">
        <v>47</v>
      </c>
      <c r="P85" s="318" t="s">
        <v>124</v>
      </c>
      <c r="Q85" s="38" t="s">
        <v>390</v>
      </c>
      <c r="R85" s="38" t="s">
        <v>229</v>
      </c>
      <c r="S85" s="296">
        <v>1781.65</v>
      </c>
      <c r="T85" s="304">
        <v>1690</v>
      </c>
      <c r="U85" s="333">
        <f>SUM(plachta343623[[#This Row],[SALES '[€']]]-plachta343623[[#This Row],[PURCHASE '[€']]])</f>
        <v>91.650000000000091</v>
      </c>
      <c r="V85" s="82">
        <f>plachta343623[[#This Row],[MARGIN '[€']]]/plachta343623[[#This Row],[SALES '[€']]]</f>
        <v>5.1441079897847547E-2</v>
      </c>
      <c r="W85" s="38">
        <v>9215171262</v>
      </c>
      <c r="X85" s="38" t="s">
        <v>404</v>
      </c>
      <c r="Y85" s="307">
        <v>1360</v>
      </c>
      <c r="Z85" s="302"/>
      <c r="AA85" s="414" t="s">
        <v>76</v>
      </c>
      <c r="AB85" s="83">
        <f>T85/Y85</f>
        <v>1.2426470588235294</v>
      </c>
      <c r="AC85" s="83">
        <f>S85/Y85</f>
        <v>1.3100367647058824</v>
      </c>
      <c r="AD85" s="84"/>
      <c r="AE85" s="84"/>
      <c r="AF85" s="84"/>
      <c r="AG85" s="84"/>
      <c r="AH85" s="84"/>
      <c r="AI85" s="84"/>
      <c r="AJ85" s="84"/>
      <c r="AK85" s="84"/>
      <c r="AL85" s="84" t="str">
        <f>IF(plachta343623[[#This Row],[DELIVERY TIME]]="STORNO","CANCELLED","OK")</f>
        <v>OK</v>
      </c>
      <c r="AM85" s="84"/>
      <c r="AN85" s="84" t="str">
        <f>IF(RIGHT(plachta343623[[#This Row],[CARRIER]],3)="-MF",921,"")</f>
        <v/>
      </c>
      <c r="AO85" s="84"/>
    </row>
    <row r="86" spans="1:41" ht="15" customHeight="1" x14ac:dyDescent="0.2">
      <c r="A86" s="272">
        <f>WEEKNUM(plachta343623[[#This Row],[LOADING DATE]])</f>
        <v>4</v>
      </c>
      <c r="B86" s="339" t="s">
        <v>69</v>
      </c>
      <c r="C86" s="329" t="s">
        <v>41</v>
      </c>
      <c r="D86" s="330" t="s">
        <v>42</v>
      </c>
      <c r="E86" s="38" t="s">
        <v>70</v>
      </c>
      <c r="F86" s="297">
        <v>45316</v>
      </c>
      <c r="G86" s="273">
        <v>0.58333333333333337</v>
      </c>
      <c r="H86" s="326" t="s">
        <v>364</v>
      </c>
      <c r="I86" s="327" t="s">
        <v>365</v>
      </c>
      <c r="J86" s="274" t="s">
        <v>366</v>
      </c>
      <c r="K86" s="297">
        <v>45321</v>
      </c>
      <c r="L86" s="340">
        <v>0.33333333333333331</v>
      </c>
      <c r="M86" s="301" t="s">
        <v>376</v>
      </c>
      <c r="N86" s="302" t="s">
        <v>57</v>
      </c>
      <c r="O86" s="302" t="s">
        <v>47</v>
      </c>
      <c r="P86" s="318" t="s">
        <v>124</v>
      </c>
      <c r="Q86" s="38" t="s">
        <v>391</v>
      </c>
      <c r="R86" s="38" t="s">
        <v>229</v>
      </c>
      <c r="S86" s="296">
        <v>1781.65</v>
      </c>
      <c r="T86" s="304">
        <v>1690</v>
      </c>
      <c r="U86" s="275">
        <f>SUM(plachta343623[[#This Row],[SALES '[€']]]-plachta343623[[#This Row],[PURCHASE '[€']]])</f>
        <v>91.650000000000091</v>
      </c>
      <c r="V86" s="276">
        <f>plachta343623[[#This Row],[MARGIN '[€']]]/plachta343623[[#This Row],[SALES '[€']]]</f>
        <v>5.1441079897847547E-2</v>
      </c>
      <c r="W86" s="274">
        <v>9215171265</v>
      </c>
      <c r="X86" s="38" t="s">
        <v>405</v>
      </c>
      <c r="Y86" s="307">
        <v>1360</v>
      </c>
      <c r="Z86" s="423"/>
      <c r="AA86" s="414" t="s">
        <v>76</v>
      </c>
      <c r="AB86" s="360">
        <f t="shared" ref="AB86:AB88" si="8">T86/Y86</f>
        <v>1.2426470588235294</v>
      </c>
      <c r="AC86" s="360">
        <f t="shared" ref="AC86:AC88" si="9">S86/Y86</f>
        <v>1.3100367647058824</v>
      </c>
      <c r="AD86" s="361"/>
      <c r="AE86" s="361"/>
      <c r="AF86" s="361"/>
      <c r="AG86" s="361"/>
      <c r="AH86" s="361"/>
      <c r="AI86" s="361"/>
      <c r="AJ86" s="361"/>
      <c r="AK86" s="361"/>
      <c r="AL86" s="361" t="str">
        <f>IF(plachta343623[[#This Row],[DELIVERY TIME]]="STORNO","CANCELLED","OK")</f>
        <v>OK</v>
      </c>
      <c r="AM86" s="361"/>
      <c r="AN86" s="361" t="str">
        <f>IF(RIGHT(plachta343623[[#This Row],[CARRIER]],3)="-MF",921,"")</f>
        <v/>
      </c>
      <c r="AO86" s="361"/>
    </row>
    <row r="87" spans="1:41" ht="15" customHeight="1" x14ac:dyDescent="0.2">
      <c r="A87" s="272">
        <f>WEEKNUM(plachta343623[[#This Row],[LOADING DATE]])</f>
        <v>4</v>
      </c>
      <c r="B87" s="339" t="s">
        <v>69</v>
      </c>
      <c r="C87" s="329" t="s">
        <v>41</v>
      </c>
      <c r="D87" s="330" t="s">
        <v>42</v>
      </c>
      <c r="E87" s="38" t="s">
        <v>70</v>
      </c>
      <c r="F87" s="297">
        <v>45316</v>
      </c>
      <c r="G87" s="273">
        <v>0.625</v>
      </c>
      <c r="H87" s="326" t="s">
        <v>364</v>
      </c>
      <c r="I87" s="327" t="s">
        <v>365</v>
      </c>
      <c r="J87" s="274" t="s">
        <v>366</v>
      </c>
      <c r="K87" s="297">
        <v>45321</v>
      </c>
      <c r="L87" s="340">
        <v>0.41666666666666669</v>
      </c>
      <c r="M87" s="301" t="s">
        <v>377</v>
      </c>
      <c r="N87" s="302" t="s">
        <v>57</v>
      </c>
      <c r="O87" s="302" t="s">
        <v>47</v>
      </c>
      <c r="P87" s="318" t="s">
        <v>124</v>
      </c>
      <c r="Q87" s="38" t="s">
        <v>393</v>
      </c>
      <c r="R87" s="38" t="s">
        <v>229</v>
      </c>
      <c r="S87" s="296">
        <v>1781.65</v>
      </c>
      <c r="T87" s="304">
        <v>1690</v>
      </c>
      <c r="U87" s="275">
        <f>SUM(plachta343623[[#This Row],[SALES '[€']]]-plachta343623[[#This Row],[PURCHASE '[€']]])</f>
        <v>91.650000000000091</v>
      </c>
      <c r="V87" s="276">
        <f>plachta343623[[#This Row],[MARGIN '[€']]]/plachta343623[[#This Row],[SALES '[€']]]</f>
        <v>5.1441079897847547E-2</v>
      </c>
      <c r="W87" s="274">
        <v>9215171266</v>
      </c>
      <c r="X87" s="38" t="s">
        <v>406</v>
      </c>
      <c r="Y87" s="307">
        <v>1360</v>
      </c>
      <c r="Z87" s="423"/>
      <c r="AA87" s="414" t="s">
        <v>76</v>
      </c>
      <c r="AB87" s="360">
        <f t="shared" si="8"/>
        <v>1.2426470588235294</v>
      </c>
      <c r="AC87" s="360">
        <f t="shared" si="9"/>
        <v>1.3100367647058824</v>
      </c>
      <c r="AD87" s="361"/>
      <c r="AE87" s="361"/>
      <c r="AF87" s="361"/>
      <c r="AG87" s="361"/>
      <c r="AH87" s="361"/>
      <c r="AI87" s="361"/>
      <c r="AJ87" s="361"/>
      <c r="AK87" s="361"/>
      <c r="AL87" s="361" t="str">
        <f>IF(plachta343623[[#This Row],[DELIVERY TIME]]="STORNO","CANCELLED","OK")</f>
        <v>OK</v>
      </c>
      <c r="AM87" s="361"/>
      <c r="AN87" s="361" t="str">
        <f>IF(RIGHT(plachta343623[[#This Row],[CARRIER]],3)="-MF",921,"")</f>
        <v/>
      </c>
      <c r="AO87" s="361"/>
    </row>
    <row r="88" spans="1:41" ht="15" customHeight="1" x14ac:dyDescent="0.2">
      <c r="A88" s="272">
        <f>WEEKNUM(plachta343623[[#This Row],[LOADING DATE]])</f>
        <v>4</v>
      </c>
      <c r="B88" s="339" t="s">
        <v>69</v>
      </c>
      <c r="C88" s="329" t="s">
        <v>41</v>
      </c>
      <c r="D88" s="330" t="s">
        <v>42</v>
      </c>
      <c r="E88" s="38" t="s">
        <v>70</v>
      </c>
      <c r="F88" s="297">
        <v>45317</v>
      </c>
      <c r="G88" s="273">
        <v>0.25</v>
      </c>
      <c r="H88" s="326" t="s">
        <v>364</v>
      </c>
      <c r="I88" s="327" t="s">
        <v>365</v>
      </c>
      <c r="J88" s="274" t="s">
        <v>366</v>
      </c>
      <c r="K88" s="297">
        <v>45321</v>
      </c>
      <c r="L88" s="340">
        <v>0.45833333333333331</v>
      </c>
      <c r="M88" s="301" t="s">
        <v>386</v>
      </c>
      <c r="N88" s="302" t="s">
        <v>57</v>
      </c>
      <c r="O88" s="302" t="s">
        <v>47</v>
      </c>
      <c r="P88" s="318" t="s">
        <v>124</v>
      </c>
      <c r="Q88" s="38" t="s">
        <v>392</v>
      </c>
      <c r="R88" s="38" t="s">
        <v>229</v>
      </c>
      <c r="S88" s="296">
        <v>1781.65</v>
      </c>
      <c r="T88" s="304">
        <v>1690</v>
      </c>
      <c r="U88" s="275">
        <f>SUM(plachta343623[[#This Row],[SALES '[€']]]-plachta343623[[#This Row],[PURCHASE '[€']]])</f>
        <v>91.650000000000091</v>
      </c>
      <c r="V88" s="276">
        <f>plachta343623[[#This Row],[MARGIN '[€']]]/plachta343623[[#This Row],[SALES '[€']]]</f>
        <v>5.1441079897847547E-2</v>
      </c>
      <c r="W88" s="274">
        <v>9215171267</v>
      </c>
      <c r="X88" s="38" t="s">
        <v>407</v>
      </c>
      <c r="Y88" s="307">
        <v>1360</v>
      </c>
      <c r="Z88" s="423"/>
      <c r="AA88" s="414" t="s">
        <v>76</v>
      </c>
      <c r="AB88" s="360">
        <f t="shared" si="8"/>
        <v>1.2426470588235294</v>
      </c>
      <c r="AC88" s="360">
        <f t="shared" si="9"/>
        <v>1.3100367647058824</v>
      </c>
      <c r="AD88" s="361"/>
      <c r="AE88" s="361"/>
      <c r="AF88" s="361"/>
      <c r="AG88" s="361"/>
      <c r="AH88" s="361"/>
      <c r="AI88" s="361"/>
      <c r="AJ88" s="361"/>
      <c r="AK88" s="361"/>
      <c r="AL88" s="361" t="str">
        <f>IF(plachta343623[[#This Row],[DELIVERY TIME]]="STORNO","CANCELLED","OK")</f>
        <v>OK</v>
      </c>
      <c r="AM88" s="361"/>
      <c r="AN88" s="361" t="str">
        <f>IF(RIGHT(plachta343623[[#This Row],[CARRIER]],3)="-MF",921,"")</f>
        <v/>
      </c>
      <c r="AO88" s="361"/>
    </row>
    <row r="89" spans="1:41" ht="15" customHeight="1" x14ac:dyDescent="0.2">
      <c r="A89" s="328">
        <f>WEEKNUM(plachta343623[[#This Row],[LOADING DATE]])</f>
        <v>5</v>
      </c>
      <c r="B89" s="38" t="s">
        <v>232</v>
      </c>
      <c r="C89" s="329" t="s">
        <v>41</v>
      </c>
      <c r="D89" s="330" t="s">
        <v>42</v>
      </c>
      <c r="E89" s="38" t="s">
        <v>70</v>
      </c>
      <c r="F89" s="334">
        <v>45321</v>
      </c>
      <c r="G89" s="81">
        <v>0.63888888888888895</v>
      </c>
      <c r="H89" s="326" t="s">
        <v>51</v>
      </c>
      <c r="I89" s="330">
        <v>32</v>
      </c>
      <c r="J89" s="38" t="s">
        <v>233</v>
      </c>
      <c r="K89" s="334">
        <v>45322</v>
      </c>
      <c r="L89" s="331">
        <v>0.41666666666666669</v>
      </c>
      <c r="M89" s="301" t="s">
        <v>427</v>
      </c>
      <c r="N89" s="38" t="s">
        <v>234</v>
      </c>
      <c r="O89" s="38" t="s">
        <v>47</v>
      </c>
      <c r="P89" s="318"/>
      <c r="Q89" s="38" t="s">
        <v>507</v>
      </c>
      <c r="R89" s="38" t="s">
        <v>306</v>
      </c>
      <c r="S89" s="332">
        <v>472.97</v>
      </c>
      <c r="T89" s="309">
        <v>400</v>
      </c>
      <c r="U89" s="333">
        <f>SUM(plachta343623[[#This Row],[SALES '[€']]]-plachta343623[[#This Row],[PURCHASE '[€']]])</f>
        <v>72.970000000000027</v>
      </c>
      <c r="V89" s="82">
        <f>plachta343623[[#This Row],[MARGIN '[€']]]/plachta343623[[#This Row],[SALES '[€']]]</f>
        <v>0.15428039833393242</v>
      </c>
      <c r="W89" s="38">
        <v>9215171452</v>
      </c>
      <c r="X89" s="38" t="s">
        <v>527</v>
      </c>
      <c r="Y89" s="307">
        <v>316</v>
      </c>
      <c r="Z89" s="302"/>
      <c r="AA89" s="307" t="s">
        <v>76</v>
      </c>
      <c r="AB89" s="83">
        <f t="shared" ref="AB89:AB119" si="10">T89/Y89</f>
        <v>1.2658227848101267</v>
      </c>
      <c r="AC89" s="83">
        <f t="shared" ref="AC89:AC119" si="11">S89/Y89</f>
        <v>1.4967405063291139</v>
      </c>
      <c r="AD89" s="84"/>
      <c r="AE89" s="84"/>
      <c r="AF89" s="84"/>
      <c r="AG89" s="84"/>
      <c r="AH89" s="84"/>
      <c r="AI89" s="84"/>
      <c r="AJ89" s="84"/>
      <c r="AK89" s="84"/>
      <c r="AL89" s="84" t="str">
        <f>IF(plachta343623[[#This Row],[DELIVERY TIME]]="STORNO","CANCELLED","OK")</f>
        <v>OK</v>
      </c>
      <c r="AM89" s="84"/>
      <c r="AN89" s="84" t="str">
        <f>IF(RIGHT(plachta343623[[#This Row],[CARRIER]],3)="-MF",921,"")</f>
        <v/>
      </c>
      <c r="AO89" s="84"/>
    </row>
    <row r="90" spans="1:41" ht="15" customHeight="1" x14ac:dyDescent="0.2">
      <c r="A90" s="328">
        <f>WEEKNUM(plachta343623[[#This Row],[LOADING DATE]])</f>
        <v>5</v>
      </c>
      <c r="B90" s="38" t="s">
        <v>232</v>
      </c>
      <c r="C90" s="329" t="s">
        <v>41</v>
      </c>
      <c r="D90" s="330" t="s">
        <v>42</v>
      </c>
      <c r="E90" s="38" t="s">
        <v>70</v>
      </c>
      <c r="F90" s="334">
        <v>45322</v>
      </c>
      <c r="G90" s="81">
        <v>0.52083333333333337</v>
      </c>
      <c r="H90" s="326" t="s">
        <v>51</v>
      </c>
      <c r="I90" s="330">
        <v>32</v>
      </c>
      <c r="J90" s="38" t="s">
        <v>233</v>
      </c>
      <c r="K90" s="334">
        <v>45322</v>
      </c>
      <c r="L90" s="331">
        <v>0.75</v>
      </c>
      <c r="M90" s="301" t="s">
        <v>428</v>
      </c>
      <c r="N90" s="38" t="s">
        <v>234</v>
      </c>
      <c r="O90" s="38" t="s">
        <v>47</v>
      </c>
      <c r="P90" s="318"/>
      <c r="Q90" s="38" t="s">
        <v>321</v>
      </c>
      <c r="R90" s="38" t="s">
        <v>306</v>
      </c>
      <c r="S90" s="332">
        <v>472.97</v>
      </c>
      <c r="T90" s="309">
        <v>400</v>
      </c>
      <c r="U90" s="333">
        <f>SUM(plachta343623[[#This Row],[SALES '[€']]]-plachta343623[[#This Row],[PURCHASE '[€']]])</f>
        <v>72.970000000000027</v>
      </c>
      <c r="V90" s="82">
        <f>plachta343623[[#This Row],[MARGIN '[€']]]/plachta343623[[#This Row],[SALES '[€']]]</f>
        <v>0.15428039833393242</v>
      </c>
      <c r="W90" s="38">
        <v>9215171460</v>
      </c>
      <c r="X90" s="38" t="s">
        <v>531</v>
      </c>
      <c r="Y90" s="307">
        <v>316</v>
      </c>
      <c r="Z90" s="302"/>
      <c r="AA90" s="307" t="s">
        <v>76</v>
      </c>
      <c r="AB90" s="83">
        <f t="shared" si="10"/>
        <v>1.2658227848101267</v>
      </c>
      <c r="AC90" s="83">
        <f t="shared" si="11"/>
        <v>1.4967405063291139</v>
      </c>
      <c r="AD90" s="84"/>
      <c r="AE90" s="84"/>
      <c r="AF90" s="84"/>
      <c r="AG90" s="84"/>
      <c r="AH90" s="84"/>
      <c r="AI90" s="84"/>
      <c r="AJ90" s="84"/>
      <c r="AK90" s="84"/>
      <c r="AL90" s="84" t="str">
        <f>IF(plachta343623[[#This Row],[DELIVERY TIME]]="STORNO","CANCELLED","OK")</f>
        <v>OK</v>
      </c>
      <c r="AM90" s="84"/>
      <c r="AN90" s="84" t="str">
        <f>IF(RIGHT(plachta343623[[#This Row],[CARRIER]],3)="-MF",921,"")</f>
        <v/>
      </c>
      <c r="AO90" s="84"/>
    </row>
    <row r="91" spans="1:41" ht="15" customHeight="1" x14ac:dyDescent="0.2">
      <c r="A91" s="328">
        <f>WEEKNUM(plachta343623[[#This Row],[LOADING DATE]])</f>
        <v>5</v>
      </c>
      <c r="B91" s="38" t="s">
        <v>232</v>
      </c>
      <c r="C91" s="329" t="s">
        <v>41</v>
      </c>
      <c r="D91" s="330" t="s">
        <v>42</v>
      </c>
      <c r="E91" s="38" t="s">
        <v>70</v>
      </c>
      <c r="F91" s="334">
        <v>45322</v>
      </c>
      <c r="G91" s="81">
        <v>0.55555555555555558</v>
      </c>
      <c r="H91" s="326" t="s">
        <v>51</v>
      </c>
      <c r="I91" s="330">
        <v>32</v>
      </c>
      <c r="J91" s="38" t="s">
        <v>233</v>
      </c>
      <c r="K91" s="334">
        <v>45322</v>
      </c>
      <c r="L91" s="331">
        <v>0.83333333333333337</v>
      </c>
      <c r="M91" s="301" t="s">
        <v>429</v>
      </c>
      <c r="N91" s="38" t="s">
        <v>234</v>
      </c>
      <c r="O91" s="38" t="s">
        <v>47</v>
      </c>
      <c r="P91" s="318"/>
      <c r="Q91" s="38" t="s">
        <v>508</v>
      </c>
      <c r="R91" s="38" t="s">
        <v>236</v>
      </c>
      <c r="S91" s="332">
        <v>472.97</v>
      </c>
      <c r="T91" s="309">
        <v>400</v>
      </c>
      <c r="U91" s="333">
        <f>SUM(plachta343623[[#This Row],[SALES '[€']]]-plachta343623[[#This Row],[PURCHASE '[€']]])</f>
        <v>72.970000000000027</v>
      </c>
      <c r="V91" s="82">
        <f>plachta343623[[#This Row],[MARGIN '[€']]]/plachta343623[[#This Row],[SALES '[€']]]</f>
        <v>0.15428039833393242</v>
      </c>
      <c r="W91" s="38">
        <v>9215171486</v>
      </c>
      <c r="X91" s="38" t="s">
        <v>553</v>
      </c>
      <c r="Y91" s="307">
        <v>316</v>
      </c>
      <c r="Z91" s="302"/>
      <c r="AA91" s="307" t="s">
        <v>76</v>
      </c>
      <c r="AB91" s="83">
        <f t="shared" si="10"/>
        <v>1.2658227848101267</v>
      </c>
      <c r="AC91" s="83">
        <f t="shared" si="11"/>
        <v>1.4967405063291139</v>
      </c>
      <c r="AD91" s="84"/>
      <c r="AE91" s="84"/>
      <c r="AF91" s="84"/>
      <c r="AG91" s="84"/>
      <c r="AH91" s="84"/>
      <c r="AI91" s="84"/>
      <c r="AJ91" s="84"/>
      <c r="AK91" s="84"/>
      <c r="AL91" s="84" t="str">
        <f>IF(plachta343623[[#This Row],[DELIVERY TIME]]="STORNO","CANCELLED","OK")</f>
        <v>OK</v>
      </c>
      <c r="AM91" s="84"/>
      <c r="AN91" s="84" t="str">
        <f>IF(RIGHT(plachta343623[[#This Row],[CARRIER]],3)="-MF",921,"")</f>
        <v/>
      </c>
      <c r="AO91" s="84"/>
    </row>
    <row r="92" spans="1:41" ht="15" customHeight="1" x14ac:dyDescent="0.2">
      <c r="A92" s="328">
        <f>WEEKNUM(plachta343623[[#This Row],[LOADING DATE]])</f>
        <v>5</v>
      </c>
      <c r="B92" s="38" t="s">
        <v>232</v>
      </c>
      <c r="C92" s="329" t="s">
        <v>41</v>
      </c>
      <c r="D92" s="330" t="s">
        <v>42</v>
      </c>
      <c r="E92" s="38" t="s">
        <v>70</v>
      </c>
      <c r="F92" s="334">
        <v>45321</v>
      </c>
      <c r="G92" s="81">
        <v>0.29166666666666669</v>
      </c>
      <c r="H92" s="326" t="s">
        <v>51</v>
      </c>
      <c r="I92" s="330">
        <v>32</v>
      </c>
      <c r="J92" s="38" t="s">
        <v>233</v>
      </c>
      <c r="K92" s="362">
        <v>45321</v>
      </c>
      <c r="L92" s="331">
        <v>0.99930555555555556</v>
      </c>
      <c r="M92" s="301" t="s">
        <v>430</v>
      </c>
      <c r="N92" s="38" t="s">
        <v>234</v>
      </c>
      <c r="O92" s="38" t="s">
        <v>47</v>
      </c>
      <c r="P92" s="318" t="s">
        <v>243</v>
      </c>
      <c r="Q92" s="38" t="s">
        <v>395</v>
      </c>
      <c r="R92" s="38" t="s">
        <v>264</v>
      </c>
      <c r="S92" s="332">
        <v>827.7</v>
      </c>
      <c r="T92" s="309">
        <v>750</v>
      </c>
      <c r="U92" s="333">
        <f>SUM(plachta343623[[#This Row],[SALES '[€']]]-plachta343623[[#This Row],[PURCHASE '[€']]])</f>
        <v>77.700000000000045</v>
      </c>
      <c r="V92" s="82">
        <f>plachta343623[[#This Row],[MARGIN '[€']]]/plachta343623[[#This Row],[SALES '[€']]]</f>
        <v>9.3874592243566563E-2</v>
      </c>
      <c r="W92" s="38" t="s">
        <v>529</v>
      </c>
      <c r="X92" s="38" t="s">
        <v>528</v>
      </c>
      <c r="Y92" s="307">
        <v>316</v>
      </c>
      <c r="Z92" s="302"/>
      <c r="AA92" s="307" t="s">
        <v>76</v>
      </c>
      <c r="AB92" s="83">
        <f t="shared" si="10"/>
        <v>2.3734177215189876</v>
      </c>
      <c r="AC92" s="83">
        <f t="shared" si="11"/>
        <v>2.6193037974683544</v>
      </c>
      <c r="AD92" s="84"/>
      <c r="AE92" s="84"/>
      <c r="AF92" s="84"/>
      <c r="AG92" s="84"/>
      <c r="AH92" s="84"/>
      <c r="AI92" s="84"/>
      <c r="AJ92" s="84"/>
      <c r="AK92" s="84"/>
      <c r="AL92" s="84" t="str">
        <f>IF(plachta343623[[#This Row],[DELIVERY TIME]]="STORNO","CANCELLED","OK")</f>
        <v>OK</v>
      </c>
      <c r="AM92" s="84"/>
      <c r="AN92" s="84" t="str">
        <f>IF(RIGHT(plachta343623[[#This Row],[CARRIER]],3)="-MF",921,"")</f>
        <v/>
      </c>
      <c r="AO92" s="84"/>
    </row>
    <row r="93" spans="1:41" ht="15" customHeight="1" x14ac:dyDescent="0.2">
      <c r="A93" s="328">
        <f>WEEKNUM(plachta343623[[#This Row],[LOADING DATE]])</f>
        <v>5</v>
      </c>
      <c r="B93" s="38" t="s">
        <v>232</v>
      </c>
      <c r="C93" s="329" t="s">
        <v>41</v>
      </c>
      <c r="D93" s="330" t="s">
        <v>42</v>
      </c>
      <c r="E93" s="38" t="s">
        <v>70</v>
      </c>
      <c r="F93" s="334">
        <v>45322</v>
      </c>
      <c r="G93" s="81">
        <v>0.65277777777777779</v>
      </c>
      <c r="H93" s="326" t="s">
        <v>51</v>
      </c>
      <c r="I93" s="330">
        <v>32</v>
      </c>
      <c r="J93" s="38" t="s">
        <v>233</v>
      </c>
      <c r="K93" s="334">
        <v>45323</v>
      </c>
      <c r="L93" s="331">
        <v>8.3333333333333329E-2</v>
      </c>
      <c r="M93" s="301" t="s">
        <v>431</v>
      </c>
      <c r="N93" s="38" t="s">
        <v>234</v>
      </c>
      <c r="O93" s="38" t="s">
        <v>47</v>
      </c>
      <c r="P93" s="318"/>
      <c r="Q93" s="38" t="s">
        <v>513</v>
      </c>
      <c r="R93" s="38" t="s">
        <v>306</v>
      </c>
      <c r="S93" s="332">
        <v>472.97</v>
      </c>
      <c r="T93" s="309">
        <v>400</v>
      </c>
      <c r="U93" s="333">
        <f>SUM(plachta343623[[#This Row],[SALES '[€']]]-plachta343623[[#This Row],[PURCHASE '[€']]])</f>
        <v>72.970000000000027</v>
      </c>
      <c r="V93" s="82">
        <f>plachta343623[[#This Row],[MARGIN '[€']]]/plachta343623[[#This Row],[SALES '[€']]]</f>
        <v>0.15428039833393242</v>
      </c>
      <c r="W93" s="38">
        <v>9215171487</v>
      </c>
      <c r="X93" s="38" t="s">
        <v>554</v>
      </c>
      <c r="Y93" s="307">
        <v>316</v>
      </c>
      <c r="Z93" s="302"/>
      <c r="AA93" s="307" t="s">
        <v>76</v>
      </c>
      <c r="AB93" s="83">
        <f t="shared" si="10"/>
        <v>1.2658227848101267</v>
      </c>
      <c r="AC93" s="83">
        <f t="shared" si="11"/>
        <v>1.4967405063291139</v>
      </c>
      <c r="AD93" s="84"/>
      <c r="AE93" s="84"/>
      <c r="AF93" s="84"/>
      <c r="AG93" s="84"/>
      <c r="AH93" s="84"/>
      <c r="AI93" s="84"/>
      <c r="AJ93" s="84"/>
      <c r="AK93" s="84"/>
      <c r="AL93" s="84" t="str">
        <f>IF(plachta343623[[#This Row],[DELIVERY TIME]]="STORNO","CANCELLED","OK")</f>
        <v>OK</v>
      </c>
      <c r="AM93" s="84"/>
      <c r="AN93" s="84" t="str">
        <f>IF(RIGHT(plachta343623[[#This Row],[CARRIER]],3)="-MF",921,"")</f>
        <v/>
      </c>
      <c r="AO93" s="84"/>
    </row>
    <row r="94" spans="1:41" ht="15" customHeight="1" x14ac:dyDescent="0.2">
      <c r="A94" s="328">
        <f>WEEKNUM(plachta343623[[#This Row],[LOADING DATE]])</f>
        <v>5</v>
      </c>
      <c r="B94" s="38" t="s">
        <v>232</v>
      </c>
      <c r="C94" s="329" t="s">
        <v>41</v>
      </c>
      <c r="D94" s="330" t="s">
        <v>42</v>
      </c>
      <c r="E94" s="38" t="s">
        <v>70</v>
      </c>
      <c r="F94" s="334">
        <v>45322</v>
      </c>
      <c r="G94" s="81">
        <v>0.68055555555555547</v>
      </c>
      <c r="H94" s="326" t="s">
        <v>51</v>
      </c>
      <c r="I94" s="330">
        <v>32</v>
      </c>
      <c r="J94" s="38" t="s">
        <v>233</v>
      </c>
      <c r="K94" s="334">
        <v>45323</v>
      </c>
      <c r="L94" s="331">
        <v>0.25</v>
      </c>
      <c r="M94" s="301" t="s">
        <v>432</v>
      </c>
      <c r="N94" s="38" t="s">
        <v>234</v>
      </c>
      <c r="O94" s="38" t="s">
        <v>47</v>
      </c>
      <c r="P94" s="318"/>
      <c r="Q94" s="38" t="s">
        <v>514</v>
      </c>
      <c r="R94" s="38" t="s">
        <v>306</v>
      </c>
      <c r="S94" s="332">
        <v>472.97</v>
      </c>
      <c r="T94" s="309">
        <v>400</v>
      </c>
      <c r="U94" s="333">
        <f>SUM(plachta343623[[#This Row],[SALES '[€']]]-plachta343623[[#This Row],[PURCHASE '[€']]])</f>
        <v>72.970000000000027</v>
      </c>
      <c r="V94" s="82">
        <f>plachta343623[[#This Row],[MARGIN '[€']]]/plachta343623[[#This Row],[SALES '[€']]]</f>
        <v>0.15428039833393242</v>
      </c>
      <c r="W94" s="38">
        <v>9215171488</v>
      </c>
      <c r="X94" s="38" t="s">
        <v>555</v>
      </c>
      <c r="Y94" s="307">
        <v>316</v>
      </c>
      <c r="Z94" s="302"/>
      <c r="AA94" s="307" t="s">
        <v>76</v>
      </c>
      <c r="AB94" s="83">
        <f t="shared" si="10"/>
        <v>1.2658227848101267</v>
      </c>
      <c r="AC94" s="83">
        <f t="shared" si="11"/>
        <v>1.4967405063291139</v>
      </c>
      <c r="AD94" s="84"/>
      <c r="AE94" s="84"/>
      <c r="AF94" s="84"/>
      <c r="AG94" s="84"/>
      <c r="AH94" s="84"/>
      <c r="AI94" s="84"/>
      <c r="AJ94" s="84"/>
      <c r="AK94" s="84"/>
      <c r="AL94" s="84" t="str">
        <f>IF(plachta343623[[#This Row],[DELIVERY TIME]]="STORNO","CANCELLED","OK")</f>
        <v>OK</v>
      </c>
      <c r="AM94" s="84"/>
      <c r="AN94" s="84" t="str">
        <f>IF(RIGHT(plachta343623[[#This Row],[CARRIER]],3)="-MF",921,"")</f>
        <v/>
      </c>
      <c r="AO94" s="84"/>
    </row>
    <row r="95" spans="1:41" ht="15" customHeight="1" x14ac:dyDescent="0.2">
      <c r="A95" s="328">
        <f>WEEKNUM(plachta343623[[#This Row],[LOADING DATE]])</f>
        <v>5</v>
      </c>
      <c r="B95" s="38" t="s">
        <v>232</v>
      </c>
      <c r="C95" s="329" t="s">
        <v>41</v>
      </c>
      <c r="D95" s="330" t="s">
        <v>42</v>
      </c>
      <c r="E95" s="38" t="s">
        <v>70</v>
      </c>
      <c r="F95" s="334">
        <v>45322</v>
      </c>
      <c r="G95" s="81">
        <v>0.69444444444444453</v>
      </c>
      <c r="H95" s="326" t="s">
        <v>51</v>
      </c>
      <c r="I95" s="330">
        <v>32</v>
      </c>
      <c r="J95" s="38" t="s">
        <v>233</v>
      </c>
      <c r="K95" s="334">
        <v>45323</v>
      </c>
      <c r="L95" s="331">
        <v>0.41666666666666669</v>
      </c>
      <c r="M95" s="301" t="s">
        <v>433</v>
      </c>
      <c r="N95" s="38" t="s">
        <v>234</v>
      </c>
      <c r="O95" s="38" t="s">
        <v>47</v>
      </c>
      <c r="P95" s="318"/>
      <c r="Q95" s="38" t="s">
        <v>515</v>
      </c>
      <c r="R95" s="38" t="s">
        <v>306</v>
      </c>
      <c r="S95" s="332">
        <v>472.97</v>
      </c>
      <c r="T95" s="309">
        <v>400</v>
      </c>
      <c r="U95" s="333">
        <f>SUM(plachta343623[[#This Row],[SALES '[€']]]-plachta343623[[#This Row],[PURCHASE '[€']]])</f>
        <v>72.970000000000027</v>
      </c>
      <c r="V95" s="82">
        <f>plachta343623[[#This Row],[MARGIN '[€']]]/plachta343623[[#This Row],[SALES '[€']]]</f>
        <v>0.15428039833393242</v>
      </c>
      <c r="W95" s="38">
        <v>9215171489</v>
      </c>
      <c r="X95" s="38" t="s">
        <v>556</v>
      </c>
      <c r="Y95" s="307">
        <v>316</v>
      </c>
      <c r="Z95" s="302"/>
      <c r="AA95" s="307" t="s">
        <v>76</v>
      </c>
      <c r="AB95" s="83">
        <f t="shared" si="10"/>
        <v>1.2658227848101267</v>
      </c>
      <c r="AC95" s="83">
        <f t="shared" si="11"/>
        <v>1.4967405063291139</v>
      </c>
      <c r="AD95" s="84"/>
      <c r="AE95" s="84"/>
      <c r="AF95" s="84"/>
      <c r="AG95" s="84"/>
      <c r="AH95" s="84"/>
      <c r="AI95" s="84"/>
      <c r="AJ95" s="84"/>
      <c r="AK95" s="84"/>
      <c r="AL95" s="84" t="str">
        <f>IF(plachta343623[[#This Row],[DELIVERY TIME]]="STORNO","CANCELLED","OK")</f>
        <v>OK</v>
      </c>
      <c r="AM95" s="84"/>
      <c r="AN95" s="84" t="str">
        <f>IF(RIGHT(plachta343623[[#This Row],[CARRIER]],3)="-MF",921,"")</f>
        <v/>
      </c>
      <c r="AO95" s="84"/>
    </row>
    <row r="96" spans="1:41" ht="15" customHeight="1" x14ac:dyDescent="0.2">
      <c r="A96" s="328">
        <f>WEEKNUM(plachta343623[[#This Row],[LOADING DATE]])</f>
        <v>5</v>
      </c>
      <c r="B96" s="38" t="s">
        <v>232</v>
      </c>
      <c r="C96" s="329" t="s">
        <v>41</v>
      </c>
      <c r="D96" s="330" t="s">
        <v>42</v>
      </c>
      <c r="E96" s="38" t="s">
        <v>70</v>
      </c>
      <c r="F96" s="334">
        <v>45322</v>
      </c>
      <c r="G96" s="81">
        <v>0.70833333333333337</v>
      </c>
      <c r="H96" s="326" t="s">
        <v>51</v>
      </c>
      <c r="I96" s="330">
        <v>32</v>
      </c>
      <c r="J96" s="38" t="s">
        <v>233</v>
      </c>
      <c r="K96" s="334">
        <v>45323</v>
      </c>
      <c r="L96" s="331">
        <v>0.58333333333333337</v>
      </c>
      <c r="M96" s="301" t="s">
        <v>434</v>
      </c>
      <c r="N96" s="38" t="s">
        <v>234</v>
      </c>
      <c r="O96" s="38" t="s">
        <v>47</v>
      </c>
      <c r="P96" s="318"/>
      <c r="Q96" s="38" t="s">
        <v>509</v>
      </c>
      <c r="R96" s="38" t="s">
        <v>236</v>
      </c>
      <c r="S96" s="332">
        <v>472.97</v>
      </c>
      <c r="T96" s="309">
        <v>400</v>
      </c>
      <c r="U96" s="333">
        <f>SUM(plachta343623[[#This Row],[SALES '[€']]]-plachta343623[[#This Row],[PURCHASE '[€']]])</f>
        <v>72.970000000000027</v>
      </c>
      <c r="V96" s="82">
        <f>plachta343623[[#This Row],[MARGIN '[€']]]/plachta343623[[#This Row],[SALES '[€']]]</f>
        <v>0.15428039833393242</v>
      </c>
      <c r="W96" s="38">
        <v>9215171490</v>
      </c>
      <c r="X96" s="38" t="s">
        <v>557</v>
      </c>
      <c r="Y96" s="307">
        <v>316</v>
      </c>
      <c r="Z96" s="302"/>
      <c r="AA96" s="307" t="s">
        <v>76</v>
      </c>
      <c r="AB96" s="83">
        <f t="shared" si="10"/>
        <v>1.2658227848101267</v>
      </c>
      <c r="AC96" s="83">
        <f t="shared" si="11"/>
        <v>1.4967405063291139</v>
      </c>
      <c r="AD96" s="84"/>
      <c r="AE96" s="84"/>
      <c r="AF96" s="84"/>
      <c r="AG96" s="84"/>
      <c r="AH96" s="84"/>
      <c r="AI96" s="84"/>
      <c r="AJ96" s="84"/>
      <c r="AK96" s="84"/>
      <c r="AL96" s="84" t="str">
        <f>IF(plachta343623[[#This Row],[DELIVERY TIME]]="STORNO","CANCELLED","OK")</f>
        <v>OK</v>
      </c>
      <c r="AM96" s="84"/>
      <c r="AN96" s="84" t="str">
        <f>IF(RIGHT(plachta343623[[#This Row],[CARRIER]],3)="-MF",921,"")</f>
        <v/>
      </c>
      <c r="AO96" s="84"/>
    </row>
    <row r="97" spans="1:41" ht="15" customHeight="1" x14ac:dyDescent="0.2">
      <c r="A97" s="328">
        <f>WEEKNUM(plachta343623[[#This Row],[LOADING DATE]])</f>
        <v>5</v>
      </c>
      <c r="B97" s="38" t="s">
        <v>232</v>
      </c>
      <c r="C97" s="329" t="s">
        <v>41</v>
      </c>
      <c r="D97" s="330" t="s">
        <v>42</v>
      </c>
      <c r="E97" s="38" t="s">
        <v>70</v>
      </c>
      <c r="F97" s="334">
        <v>45323</v>
      </c>
      <c r="G97" s="81">
        <v>0.33333333333333331</v>
      </c>
      <c r="H97" s="326" t="s">
        <v>51</v>
      </c>
      <c r="I97" s="330">
        <v>32</v>
      </c>
      <c r="J97" s="38" t="s">
        <v>233</v>
      </c>
      <c r="K97" s="334">
        <v>45323</v>
      </c>
      <c r="L97" s="331">
        <v>0.75</v>
      </c>
      <c r="M97" s="301" t="s">
        <v>435</v>
      </c>
      <c r="N97" s="38" t="s">
        <v>234</v>
      </c>
      <c r="O97" s="38" t="s">
        <v>47</v>
      </c>
      <c r="P97" s="318"/>
      <c r="Q97" s="38" t="s">
        <v>275</v>
      </c>
      <c r="R97" s="38" t="s">
        <v>306</v>
      </c>
      <c r="S97" s="332">
        <v>468.58</v>
      </c>
      <c r="T97" s="309">
        <v>400</v>
      </c>
      <c r="U97" s="333">
        <f>SUM(plachta343623[[#This Row],[SALES '[€']]]-plachta343623[[#This Row],[PURCHASE '[€']]])</f>
        <v>68.579999999999984</v>
      </c>
      <c r="V97" s="82">
        <f>plachta343623[[#This Row],[MARGIN '[€']]]/plachta343623[[#This Row],[SALES '[€']]]</f>
        <v>0.14635707883392374</v>
      </c>
      <c r="W97" s="38">
        <v>9215171535</v>
      </c>
      <c r="X97" s="38" t="s">
        <v>577</v>
      </c>
      <c r="Y97" s="307">
        <v>316</v>
      </c>
      <c r="Z97" s="302"/>
      <c r="AA97" s="307" t="s">
        <v>76</v>
      </c>
      <c r="AB97" s="83">
        <f t="shared" si="10"/>
        <v>1.2658227848101267</v>
      </c>
      <c r="AC97" s="83">
        <f t="shared" si="11"/>
        <v>1.4828481012658228</v>
      </c>
      <c r="AD97" s="84"/>
      <c r="AE97" s="84"/>
      <c r="AF97" s="84"/>
      <c r="AG97" s="84"/>
      <c r="AH97" s="84"/>
      <c r="AI97" s="84"/>
      <c r="AJ97" s="84"/>
      <c r="AK97" s="84"/>
      <c r="AL97" s="84" t="str">
        <f>IF(plachta343623[[#This Row],[DELIVERY TIME]]="STORNO","CANCELLED","OK")</f>
        <v>OK</v>
      </c>
      <c r="AM97" s="84"/>
      <c r="AN97" s="84" t="str">
        <f>IF(RIGHT(plachta343623[[#This Row],[CARRIER]],3)="-MF",921,"")</f>
        <v/>
      </c>
      <c r="AO97" s="84"/>
    </row>
    <row r="98" spans="1:41" ht="15" customHeight="1" x14ac:dyDescent="0.2">
      <c r="A98" s="328">
        <f>WEEKNUM(plachta343623[[#This Row],[LOADING DATE]])</f>
        <v>5</v>
      </c>
      <c r="B98" s="38" t="s">
        <v>232</v>
      </c>
      <c r="C98" s="329" t="s">
        <v>41</v>
      </c>
      <c r="D98" s="330" t="s">
        <v>42</v>
      </c>
      <c r="E98" s="38" t="s">
        <v>70</v>
      </c>
      <c r="F98" s="334">
        <v>45323</v>
      </c>
      <c r="G98" s="81">
        <v>0.55555555555555558</v>
      </c>
      <c r="H98" s="326" t="s">
        <v>51</v>
      </c>
      <c r="I98" s="330">
        <v>32</v>
      </c>
      <c r="J98" s="38" t="s">
        <v>233</v>
      </c>
      <c r="K98" s="334">
        <v>45323</v>
      </c>
      <c r="L98" s="331">
        <v>0.91666666666666663</v>
      </c>
      <c r="M98" s="301" t="s">
        <v>436</v>
      </c>
      <c r="N98" s="38" t="s">
        <v>234</v>
      </c>
      <c r="O98" s="38" t="s">
        <v>47</v>
      </c>
      <c r="P98" s="318"/>
      <c r="Q98" s="38" t="s">
        <v>277</v>
      </c>
      <c r="R98" s="38" t="s">
        <v>306</v>
      </c>
      <c r="S98" s="332">
        <v>468.58</v>
      </c>
      <c r="T98" s="309">
        <v>400</v>
      </c>
      <c r="U98" s="333">
        <f>SUM(plachta343623[[#This Row],[SALES '[€']]]-plachta343623[[#This Row],[PURCHASE '[€']]])</f>
        <v>68.579999999999984</v>
      </c>
      <c r="V98" s="82">
        <f>plachta343623[[#This Row],[MARGIN '[€']]]/plachta343623[[#This Row],[SALES '[€']]]</f>
        <v>0.14635707883392374</v>
      </c>
      <c r="W98" s="38">
        <v>9215171540</v>
      </c>
      <c r="X98" s="38" t="s">
        <v>578</v>
      </c>
      <c r="Y98" s="307">
        <v>316</v>
      </c>
      <c r="Z98" s="302"/>
      <c r="AA98" s="307" t="s">
        <v>76</v>
      </c>
      <c r="AB98" s="83">
        <f t="shared" si="10"/>
        <v>1.2658227848101267</v>
      </c>
      <c r="AC98" s="83">
        <f t="shared" si="11"/>
        <v>1.4828481012658228</v>
      </c>
      <c r="AD98" s="84"/>
      <c r="AE98" s="84"/>
      <c r="AF98" s="84"/>
      <c r="AG98" s="84"/>
      <c r="AH98" s="84"/>
      <c r="AI98" s="84"/>
      <c r="AJ98" s="84"/>
      <c r="AK98" s="84"/>
      <c r="AL98" s="84" t="str">
        <f>IF(plachta343623[[#This Row],[DELIVERY TIME]]="STORNO","CANCELLED","OK")</f>
        <v>OK</v>
      </c>
      <c r="AM98" s="84"/>
      <c r="AN98" s="84" t="str">
        <f>IF(RIGHT(plachta343623[[#This Row],[CARRIER]],3)="-MF",921,"")</f>
        <v/>
      </c>
      <c r="AO98" s="84"/>
    </row>
    <row r="99" spans="1:41" ht="15" customHeight="1" x14ac:dyDescent="0.2">
      <c r="A99" s="328">
        <f>WEEKNUM(plachta343623[[#This Row],[LOADING DATE]])</f>
        <v>5</v>
      </c>
      <c r="B99" s="38" t="s">
        <v>232</v>
      </c>
      <c r="C99" s="329" t="s">
        <v>41</v>
      </c>
      <c r="D99" s="330" t="s">
        <v>42</v>
      </c>
      <c r="E99" s="38" t="s">
        <v>70</v>
      </c>
      <c r="F99" s="334">
        <v>45323</v>
      </c>
      <c r="G99" s="81">
        <v>0.72222222222222221</v>
      </c>
      <c r="H99" s="326" t="s">
        <v>51</v>
      </c>
      <c r="I99" s="330">
        <v>32</v>
      </c>
      <c r="J99" s="38" t="s">
        <v>233</v>
      </c>
      <c r="K99" s="334">
        <v>45324</v>
      </c>
      <c r="L99" s="331">
        <v>8.3333333333333329E-2</v>
      </c>
      <c r="M99" s="301" t="s">
        <v>437</v>
      </c>
      <c r="N99" s="38" t="s">
        <v>234</v>
      </c>
      <c r="O99" s="38" t="s">
        <v>47</v>
      </c>
      <c r="P99" s="318"/>
      <c r="Q99" s="38" t="s">
        <v>297</v>
      </c>
      <c r="R99" s="38" t="s">
        <v>236</v>
      </c>
      <c r="S99" s="332">
        <v>472.97</v>
      </c>
      <c r="T99" s="309">
        <v>400</v>
      </c>
      <c r="U99" s="333">
        <f>SUM(plachta343623[[#This Row],[SALES '[€']]]-plachta343623[[#This Row],[PURCHASE '[€']]])</f>
        <v>72.970000000000027</v>
      </c>
      <c r="V99" s="82">
        <f>plachta343623[[#This Row],[MARGIN '[€']]]/plachta343623[[#This Row],[SALES '[€']]]</f>
        <v>0.15428039833393242</v>
      </c>
      <c r="W99" s="38">
        <v>9215171541</v>
      </c>
      <c r="X99" s="38" t="s">
        <v>579</v>
      </c>
      <c r="Y99" s="307">
        <v>316</v>
      </c>
      <c r="Z99" s="302"/>
      <c r="AA99" s="307" t="s">
        <v>76</v>
      </c>
      <c r="AB99" s="83">
        <f t="shared" si="10"/>
        <v>1.2658227848101267</v>
      </c>
      <c r="AC99" s="83">
        <f t="shared" si="11"/>
        <v>1.4967405063291139</v>
      </c>
      <c r="AD99" s="84"/>
      <c r="AE99" s="84"/>
      <c r="AF99" s="84"/>
      <c r="AG99" s="84"/>
      <c r="AH99" s="84"/>
      <c r="AI99" s="84"/>
      <c r="AJ99" s="84"/>
      <c r="AK99" s="84"/>
      <c r="AL99" s="84" t="str">
        <f>IF(plachta343623[[#This Row],[DELIVERY TIME]]="STORNO","CANCELLED","OK")</f>
        <v>OK</v>
      </c>
      <c r="AM99" s="84"/>
      <c r="AN99" s="84" t="str">
        <f>IF(RIGHT(plachta343623[[#This Row],[CARRIER]],3)="-MF",921,"")</f>
        <v/>
      </c>
      <c r="AO99" s="84"/>
    </row>
    <row r="100" spans="1:41" ht="15" customHeight="1" x14ac:dyDescent="0.2">
      <c r="A100" s="328">
        <f>WEEKNUM(plachta343623[[#This Row],[LOADING DATE]])</f>
        <v>5</v>
      </c>
      <c r="B100" s="38" t="s">
        <v>232</v>
      </c>
      <c r="C100" s="329" t="s">
        <v>41</v>
      </c>
      <c r="D100" s="330" t="s">
        <v>42</v>
      </c>
      <c r="E100" s="38" t="s">
        <v>70</v>
      </c>
      <c r="F100" s="334">
        <v>45323</v>
      </c>
      <c r="G100" s="81">
        <v>0.63888888888888895</v>
      </c>
      <c r="H100" s="326" t="s">
        <v>51</v>
      </c>
      <c r="I100" s="330">
        <v>32</v>
      </c>
      <c r="J100" s="38" t="s">
        <v>233</v>
      </c>
      <c r="K100" s="334">
        <v>45324</v>
      </c>
      <c r="L100" s="331">
        <v>0.25</v>
      </c>
      <c r="M100" s="301" t="s">
        <v>438</v>
      </c>
      <c r="N100" s="38" t="s">
        <v>234</v>
      </c>
      <c r="O100" s="38" t="s">
        <v>47</v>
      </c>
      <c r="P100" s="318"/>
      <c r="Q100" s="38" t="s">
        <v>258</v>
      </c>
      <c r="R100" s="38" t="s">
        <v>236</v>
      </c>
      <c r="S100" s="332">
        <v>468.58</v>
      </c>
      <c r="T100" s="309">
        <v>400</v>
      </c>
      <c r="U100" s="333">
        <f>SUM(plachta343623[[#This Row],[SALES '[€']]]-plachta343623[[#This Row],[PURCHASE '[€']]])</f>
        <v>68.579999999999984</v>
      </c>
      <c r="V100" s="82">
        <f>plachta343623[[#This Row],[MARGIN '[€']]]/plachta343623[[#This Row],[SALES '[€']]]</f>
        <v>0.14635707883392374</v>
      </c>
      <c r="W100" s="38">
        <v>9215171542</v>
      </c>
      <c r="X100" s="38" t="s">
        <v>580</v>
      </c>
      <c r="Y100" s="307">
        <v>316</v>
      </c>
      <c r="Z100" s="302"/>
      <c r="AA100" s="307" t="s">
        <v>76</v>
      </c>
      <c r="AB100" s="83">
        <f t="shared" si="10"/>
        <v>1.2658227848101267</v>
      </c>
      <c r="AC100" s="83">
        <f t="shared" si="11"/>
        <v>1.4828481012658228</v>
      </c>
      <c r="AD100" s="84"/>
      <c r="AE100" s="84"/>
      <c r="AF100" s="84"/>
      <c r="AG100" s="84"/>
      <c r="AH100" s="84"/>
      <c r="AI100" s="84"/>
      <c r="AJ100" s="84"/>
      <c r="AK100" s="84"/>
      <c r="AL100" s="84" t="str">
        <f>IF(plachta343623[[#This Row],[DELIVERY TIME]]="STORNO","CANCELLED","OK")</f>
        <v>OK</v>
      </c>
      <c r="AM100" s="84"/>
      <c r="AN100" s="84" t="str">
        <f>IF(RIGHT(plachta343623[[#This Row],[CARRIER]],3)="-MF",921,"")</f>
        <v/>
      </c>
      <c r="AO100" s="84"/>
    </row>
    <row r="101" spans="1:41" ht="15" customHeight="1" x14ac:dyDescent="0.2">
      <c r="A101" s="328">
        <f>WEEKNUM(plachta343623[[#This Row],[LOADING DATE]])</f>
        <v>5</v>
      </c>
      <c r="B101" s="38" t="s">
        <v>232</v>
      </c>
      <c r="C101" s="329" t="s">
        <v>41</v>
      </c>
      <c r="D101" s="330" t="s">
        <v>42</v>
      </c>
      <c r="E101" s="38" t="s">
        <v>70</v>
      </c>
      <c r="F101" s="334">
        <v>45323</v>
      </c>
      <c r="G101" s="81">
        <v>0.58333333333333337</v>
      </c>
      <c r="H101" s="326" t="s">
        <v>51</v>
      </c>
      <c r="I101" s="330">
        <v>32</v>
      </c>
      <c r="J101" s="38" t="s">
        <v>233</v>
      </c>
      <c r="K101" s="334">
        <v>45324</v>
      </c>
      <c r="L101" s="331">
        <v>0.41666666666666669</v>
      </c>
      <c r="M101" s="301" t="s">
        <v>439</v>
      </c>
      <c r="N101" s="38" t="s">
        <v>234</v>
      </c>
      <c r="O101" s="38" t="s">
        <v>47</v>
      </c>
      <c r="P101" s="318"/>
      <c r="Q101" s="38" t="s">
        <v>305</v>
      </c>
      <c r="R101" s="38" t="s">
        <v>306</v>
      </c>
      <c r="S101" s="332">
        <v>468.58</v>
      </c>
      <c r="T101" s="309">
        <v>400</v>
      </c>
      <c r="U101" s="333">
        <f>SUM(plachta343623[[#This Row],[SALES '[€']]]-plachta343623[[#This Row],[PURCHASE '[€']]])</f>
        <v>68.579999999999984</v>
      </c>
      <c r="V101" s="82">
        <f>plachta343623[[#This Row],[MARGIN '[€']]]/plachta343623[[#This Row],[SALES '[€']]]</f>
        <v>0.14635707883392374</v>
      </c>
      <c r="W101" s="38">
        <v>9215171548</v>
      </c>
      <c r="X101" s="38" t="s">
        <v>582</v>
      </c>
      <c r="Y101" s="307">
        <v>316</v>
      </c>
      <c r="Z101" s="302"/>
      <c r="AA101" s="307" t="s">
        <v>76</v>
      </c>
      <c r="AB101" s="83">
        <f t="shared" si="10"/>
        <v>1.2658227848101267</v>
      </c>
      <c r="AC101" s="83">
        <f t="shared" si="11"/>
        <v>1.4828481012658228</v>
      </c>
      <c r="AD101" s="84"/>
      <c r="AE101" s="84"/>
      <c r="AF101" s="84"/>
      <c r="AG101" s="84"/>
      <c r="AH101" s="84"/>
      <c r="AI101" s="84"/>
      <c r="AJ101" s="84"/>
      <c r="AK101" s="84"/>
      <c r="AL101" s="84" t="str">
        <f>IF(plachta343623[[#This Row],[DELIVERY TIME]]="STORNO","CANCELLED","OK")</f>
        <v>OK</v>
      </c>
      <c r="AM101" s="84"/>
      <c r="AN101" s="84" t="str">
        <f>IF(RIGHT(plachta343623[[#This Row],[CARRIER]],3)="-MF",921,"")</f>
        <v/>
      </c>
      <c r="AO101" s="84"/>
    </row>
    <row r="102" spans="1:41" ht="15" customHeight="1" x14ac:dyDescent="0.2">
      <c r="A102" s="328">
        <f>WEEKNUM(plachta343623[[#This Row],[LOADING DATE]])</f>
        <v>5</v>
      </c>
      <c r="B102" s="38" t="s">
        <v>232</v>
      </c>
      <c r="C102" s="329" t="s">
        <v>41</v>
      </c>
      <c r="D102" s="330" t="s">
        <v>42</v>
      </c>
      <c r="E102" s="38" t="s">
        <v>70</v>
      </c>
      <c r="F102" s="334">
        <v>45323</v>
      </c>
      <c r="G102" s="81">
        <v>0.625</v>
      </c>
      <c r="H102" s="326" t="s">
        <v>51</v>
      </c>
      <c r="I102" s="330">
        <v>32</v>
      </c>
      <c r="J102" s="38" t="s">
        <v>233</v>
      </c>
      <c r="K102" s="334">
        <v>45324</v>
      </c>
      <c r="L102" s="331">
        <v>0.58333333333333337</v>
      </c>
      <c r="M102" s="301" t="s">
        <v>440</v>
      </c>
      <c r="N102" s="38" t="s">
        <v>234</v>
      </c>
      <c r="O102" s="38" t="s">
        <v>47</v>
      </c>
      <c r="P102" s="318" t="s">
        <v>243</v>
      </c>
      <c r="Q102" s="38" t="s">
        <v>535</v>
      </c>
      <c r="R102" s="38" t="s">
        <v>306</v>
      </c>
      <c r="S102" s="332">
        <v>820.01</v>
      </c>
      <c r="T102" s="309">
        <v>750</v>
      </c>
      <c r="U102" s="333">
        <f>SUM(plachta343623[[#This Row],[SALES '[€']]]-plachta343623[[#This Row],[PURCHASE '[€']]])</f>
        <v>70.009999999999991</v>
      </c>
      <c r="V102" s="82">
        <f>plachta343623[[#This Row],[MARGIN '[€']]]/plachta343623[[#This Row],[SALES '[€']]]</f>
        <v>8.5377007597468316E-2</v>
      </c>
      <c r="W102" s="38" t="s">
        <v>590</v>
      </c>
      <c r="X102" s="38" t="s">
        <v>591</v>
      </c>
      <c r="Y102" s="307">
        <v>316</v>
      </c>
      <c r="Z102" s="302" t="s">
        <v>571</v>
      </c>
      <c r="AA102" s="307" t="s">
        <v>76</v>
      </c>
      <c r="AB102" s="83">
        <f t="shared" si="10"/>
        <v>2.3734177215189876</v>
      </c>
      <c r="AC102" s="83">
        <f t="shared" si="11"/>
        <v>2.5949683544303799</v>
      </c>
      <c r="AD102" s="84"/>
      <c r="AE102" s="84"/>
      <c r="AF102" s="84"/>
      <c r="AG102" s="84"/>
      <c r="AH102" s="84"/>
      <c r="AI102" s="84"/>
      <c r="AJ102" s="84"/>
      <c r="AK102" s="84"/>
      <c r="AL102" s="84" t="str">
        <f>IF(plachta343623[[#This Row],[DELIVERY TIME]]="STORNO","CANCELLED","OK")</f>
        <v>OK</v>
      </c>
      <c r="AM102" s="84"/>
      <c r="AN102" s="84" t="str">
        <f>IF(RIGHT(plachta343623[[#This Row],[CARRIER]],3)="-MF",921,"")</f>
        <v/>
      </c>
      <c r="AO102" s="84"/>
    </row>
    <row r="103" spans="1:41" ht="15" customHeight="1" x14ac:dyDescent="0.2">
      <c r="A103" s="328">
        <f>WEEKNUM(plachta343623[[#This Row],[LOADING DATE]])</f>
        <v>5</v>
      </c>
      <c r="B103" s="38" t="s">
        <v>232</v>
      </c>
      <c r="C103" s="329" t="s">
        <v>41</v>
      </c>
      <c r="D103" s="330" t="s">
        <v>42</v>
      </c>
      <c r="E103" s="38" t="s">
        <v>70</v>
      </c>
      <c r="F103" s="334">
        <v>45322</v>
      </c>
      <c r="G103" s="81">
        <v>0.3611111111111111</v>
      </c>
      <c r="H103" s="326" t="s">
        <v>51</v>
      </c>
      <c r="I103" s="330">
        <v>32</v>
      </c>
      <c r="J103" s="38" t="s">
        <v>233</v>
      </c>
      <c r="K103" s="334">
        <v>45324</v>
      </c>
      <c r="L103" s="331">
        <v>0.66666666666666663</v>
      </c>
      <c r="M103" s="301" t="s">
        <v>441</v>
      </c>
      <c r="N103" s="38" t="s">
        <v>234</v>
      </c>
      <c r="O103" s="38" t="s">
        <v>47</v>
      </c>
      <c r="P103" s="318"/>
      <c r="Q103" s="38" t="s">
        <v>235</v>
      </c>
      <c r="R103" s="38" t="s">
        <v>236</v>
      </c>
      <c r="S103" s="332">
        <v>472.97</v>
      </c>
      <c r="T103" s="309">
        <v>400</v>
      </c>
      <c r="U103" s="333">
        <f>SUM(plachta343623[[#This Row],[SALES '[€']]]-plachta343623[[#This Row],[PURCHASE '[€']]])</f>
        <v>72.970000000000027</v>
      </c>
      <c r="V103" s="82">
        <f>plachta343623[[#This Row],[MARGIN '[€']]]/plachta343623[[#This Row],[SALES '[€']]]</f>
        <v>0.15428039833393242</v>
      </c>
      <c r="W103" s="38">
        <v>9215171459</v>
      </c>
      <c r="X103" s="38" t="s">
        <v>530</v>
      </c>
      <c r="Y103" s="307">
        <v>316</v>
      </c>
      <c r="Z103" s="302"/>
      <c r="AA103" s="307" t="s">
        <v>76</v>
      </c>
      <c r="AB103" s="83">
        <f t="shared" si="10"/>
        <v>1.2658227848101267</v>
      </c>
      <c r="AC103" s="83">
        <f t="shared" si="11"/>
        <v>1.4967405063291139</v>
      </c>
      <c r="AD103" s="84"/>
      <c r="AE103" s="84"/>
      <c r="AF103" s="84"/>
      <c r="AG103" s="84"/>
      <c r="AH103" s="84"/>
      <c r="AI103" s="84"/>
      <c r="AJ103" s="84"/>
      <c r="AK103" s="84"/>
      <c r="AL103" s="84" t="str">
        <f>IF(plachta343623[[#This Row],[DELIVERY TIME]]="STORNO","CANCELLED","OK")</f>
        <v>OK</v>
      </c>
      <c r="AM103" s="84"/>
      <c r="AN103" s="84" t="str">
        <f>IF(RIGHT(plachta343623[[#This Row],[CARRIER]],3)="-MF",921,"")</f>
        <v/>
      </c>
      <c r="AO103" s="84"/>
    </row>
    <row r="104" spans="1:41" ht="15" customHeight="1" x14ac:dyDescent="0.2">
      <c r="A104" s="328">
        <f>WEEKNUM(plachta343623[[#This Row],[LOADING DATE]])</f>
        <v>5</v>
      </c>
      <c r="B104" s="38" t="s">
        <v>232</v>
      </c>
      <c r="C104" s="329" t="s">
        <v>41</v>
      </c>
      <c r="D104" s="330" t="s">
        <v>42</v>
      </c>
      <c r="E104" s="38" t="s">
        <v>70</v>
      </c>
      <c r="F104" s="334">
        <v>45323</v>
      </c>
      <c r="G104" s="81">
        <v>0.80555555555555547</v>
      </c>
      <c r="H104" s="326" t="s">
        <v>51</v>
      </c>
      <c r="I104" s="330">
        <v>32</v>
      </c>
      <c r="J104" s="38" t="s">
        <v>233</v>
      </c>
      <c r="K104" s="334">
        <v>45324</v>
      </c>
      <c r="L104" s="331">
        <v>0.75</v>
      </c>
      <c r="M104" s="301" t="s">
        <v>442</v>
      </c>
      <c r="N104" s="38" t="s">
        <v>234</v>
      </c>
      <c r="O104" s="38" t="s">
        <v>47</v>
      </c>
      <c r="P104" s="318"/>
      <c r="Q104" s="38" t="s">
        <v>247</v>
      </c>
      <c r="R104" s="38" t="s">
        <v>236</v>
      </c>
      <c r="S104" s="332">
        <v>468.58</v>
      </c>
      <c r="T104" s="309">
        <v>400</v>
      </c>
      <c r="U104" s="333">
        <f>SUM(plachta343623[[#This Row],[SALES '[€']]]-plachta343623[[#This Row],[PURCHASE '[€']]])</f>
        <v>68.579999999999984</v>
      </c>
      <c r="V104" s="82">
        <f>plachta343623[[#This Row],[MARGIN '[€']]]/plachta343623[[#This Row],[SALES '[€']]]</f>
        <v>0.14635707883392374</v>
      </c>
      <c r="W104" s="38">
        <v>9215171552</v>
      </c>
      <c r="X104" s="38" t="s">
        <v>585</v>
      </c>
      <c r="Y104" s="307">
        <v>316</v>
      </c>
      <c r="Z104" s="302"/>
      <c r="AA104" s="307" t="s">
        <v>76</v>
      </c>
      <c r="AB104" s="83">
        <f t="shared" si="10"/>
        <v>1.2658227848101267</v>
      </c>
      <c r="AC104" s="83">
        <f t="shared" si="11"/>
        <v>1.4828481012658228</v>
      </c>
      <c r="AD104" s="84"/>
      <c r="AE104" s="84"/>
      <c r="AF104" s="84"/>
      <c r="AG104" s="84"/>
      <c r="AH104" s="84"/>
      <c r="AI104" s="84"/>
      <c r="AJ104" s="84"/>
      <c r="AK104" s="84"/>
      <c r="AL104" s="84" t="str">
        <f>IF(plachta343623[[#This Row],[DELIVERY TIME]]="STORNO","CANCELLED","OK")</f>
        <v>OK</v>
      </c>
      <c r="AM104" s="84"/>
      <c r="AN104" s="84" t="str">
        <f>IF(RIGHT(plachta343623[[#This Row],[CARRIER]],3)="-MF",921,"")</f>
        <v/>
      </c>
      <c r="AO104" s="84"/>
    </row>
    <row r="105" spans="1:41" ht="15" customHeight="1" x14ac:dyDescent="0.2">
      <c r="A105" s="328">
        <f>WEEKNUM(plachta343623[[#This Row],[LOADING DATE]])</f>
        <v>5</v>
      </c>
      <c r="B105" s="38" t="s">
        <v>232</v>
      </c>
      <c r="C105" s="329" t="s">
        <v>41</v>
      </c>
      <c r="D105" s="330" t="s">
        <v>42</v>
      </c>
      <c r="E105" s="38" t="s">
        <v>70</v>
      </c>
      <c r="F105" s="334">
        <v>45323</v>
      </c>
      <c r="G105" s="81">
        <v>0.70833333333333337</v>
      </c>
      <c r="H105" s="326" t="s">
        <v>51</v>
      </c>
      <c r="I105" s="330">
        <v>32</v>
      </c>
      <c r="J105" s="38" t="s">
        <v>233</v>
      </c>
      <c r="K105" s="334">
        <v>45324</v>
      </c>
      <c r="L105" s="331">
        <v>0.91666666666666663</v>
      </c>
      <c r="M105" s="301" t="s">
        <v>443</v>
      </c>
      <c r="N105" s="38" t="s">
        <v>234</v>
      </c>
      <c r="O105" s="38" t="s">
        <v>47</v>
      </c>
      <c r="P105" s="318"/>
      <c r="Q105" s="38" t="s">
        <v>253</v>
      </c>
      <c r="R105" s="38" t="s">
        <v>236</v>
      </c>
      <c r="S105" s="332">
        <v>468.58</v>
      </c>
      <c r="T105" s="309">
        <v>400</v>
      </c>
      <c r="U105" s="333">
        <f>SUM(plachta343623[[#This Row],[SALES '[€']]]-plachta343623[[#This Row],[PURCHASE '[€']]])</f>
        <v>68.579999999999984</v>
      </c>
      <c r="V105" s="82">
        <f>plachta343623[[#This Row],[MARGIN '[€']]]/plachta343623[[#This Row],[SALES '[€']]]</f>
        <v>0.14635707883392374</v>
      </c>
      <c r="W105" s="38">
        <v>9215171546</v>
      </c>
      <c r="X105" s="38" t="s">
        <v>581</v>
      </c>
      <c r="Y105" s="307">
        <v>316</v>
      </c>
      <c r="Z105" s="302"/>
      <c r="AA105" s="307" t="s">
        <v>76</v>
      </c>
      <c r="AB105" s="83">
        <f t="shared" si="10"/>
        <v>1.2658227848101267</v>
      </c>
      <c r="AC105" s="83">
        <f t="shared" si="11"/>
        <v>1.4828481012658228</v>
      </c>
      <c r="AD105" s="84"/>
      <c r="AE105" s="84"/>
      <c r="AF105" s="84"/>
      <c r="AG105" s="84"/>
      <c r="AH105" s="84"/>
      <c r="AI105" s="84"/>
      <c r="AJ105" s="84"/>
      <c r="AK105" s="84"/>
      <c r="AL105" s="84" t="str">
        <f>IF(plachta343623[[#This Row],[DELIVERY TIME]]="STORNO","CANCELLED","OK")</f>
        <v>OK</v>
      </c>
      <c r="AM105" s="84"/>
      <c r="AN105" s="84" t="str">
        <f>IF(RIGHT(plachta343623[[#This Row],[CARRIER]],3)="-MF",921,"")</f>
        <v/>
      </c>
      <c r="AO105" s="84"/>
    </row>
    <row r="106" spans="1:41" ht="15" customHeight="1" x14ac:dyDescent="0.2">
      <c r="A106" s="328">
        <f>WEEKNUM(plachta343623[[#This Row],[LOADING DATE]])</f>
        <v>5</v>
      </c>
      <c r="B106" s="38" t="s">
        <v>232</v>
      </c>
      <c r="C106" s="329" t="s">
        <v>41</v>
      </c>
      <c r="D106" s="330" t="s">
        <v>42</v>
      </c>
      <c r="E106" s="38" t="s">
        <v>70</v>
      </c>
      <c r="F106" s="334">
        <v>45323</v>
      </c>
      <c r="G106" s="81">
        <v>0.56944444444444442</v>
      </c>
      <c r="H106" s="326" t="s">
        <v>51</v>
      </c>
      <c r="I106" s="330">
        <v>32</v>
      </c>
      <c r="J106" s="38" t="s">
        <v>233</v>
      </c>
      <c r="K106" s="362">
        <v>45324</v>
      </c>
      <c r="L106" s="331">
        <v>0.54166666666666663</v>
      </c>
      <c r="M106" s="301" t="s">
        <v>444</v>
      </c>
      <c r="N106" s="38" t="s">
        <v>234</v>
      </c>
      <c r="O106" s="38" t="s">
        <v>47</v>
      </c>
      <c r="P106" s="318"/>
      <c r="Q106" s="38" t="s">
        <v>544</v>
      </c>
      <c r="R106" s="38" t="s">
        <v>568</v>
      </c>
      <c r="S106" s="332">
        <v>468.58</v>
      </c>
      <c r="T106" s="309">
        <v>450</v>
      </c>
      <c r="U106" s="333">
        <f>SUM(plachta343623[[#This Row],[SALES '[€']]]-plachta343623[[#This Row],[PURCHASE '[€']]])</f>
        <v>18.579999999999984</v>
      </c>
      <c r="V106" s="82">
        <f>plachta343623[[#This Row],[MARGIN '[€']]]/plachta343623[[#This Row],[SALES '[€']]]</f>
        <v>3.9651713688164211E-2</v>
      </c>
      <c r="W106" s="38">
        <v>9215171512</v>
      </c>
      <c r="X106" s="38" t="s">
        <v>569</v>
      </c>
      <c r="Y106" s="307">
        <v>316</v>
      </c>
      <c r="Z106" s="302" t="s">
        <v>537</v>
      </c>
      <c r="AA106" s="307" t="s">
        <v>76</v>
      </c>
      <c r="AB106" s="83">
        <f t="shared" si="10"/>
        <v>1.4240506329113924</v>
      </c>
      <c r="AC106" s="83">
        <f t="shared" si="11"/>
        <v>1.4828481012658228</v>
      </c>
      <c r="AD106" s="84"/>
      <c r="AE106" s="84"/>
      <c r="AF106" s="84"/>
      <c r="AG106" s="84"/>
      <c r="AH106" s="84"/>
      <c r="AI106" s="84"/>
      <c r="AJ106" s="84"/>
      <c r="AK106" s="84"/>
      <c r="AL106" s="84" t="str">
        <f>IF(plachta343623[[#This Row],[DELIVERY TIME]]="STORNO","CANCELLED","OK")</f>
        <v>OK</v>
      </c>
      <c r="AM106" s="84"/>
      <c r="AN106" s="84" t="str">
        <f>IF(RIGHT(plachta343623[[#This Row],[CARRIER]],3)="-MF",921,"")</f>
        <v/>
      </c>
      <c r="AO106" s="84"/>
    </row>
    <row r="107" spans="1:41" ht="15" customHeight="1" x14ac:dyDescent="0.2">
      <c r="A107" s="328">
        <f>WEEKNUM(plachta343623[[#This Row],[LOADING DATE]])</f>
        <v>5</v>
      </c>
      <c r="B107" s="38" t="s">
        <v>232</v>
      </c>
      <c r="C107" s="329" t="s">
        <v>41</v>
      </c>
      <c r="D107" s="330" t="s">
        <v>42</v>
      </c>
      <c r="E107" s="38" t="s">
        <v>70</v>
      </c>
      <c r="F107" s="334">
        <v>45323</v>
      </c>
      <c r="G107" s="81">
        <v>0.76388888888888884</v>
      </c>
      <c r="H107" s="326" t="s">
        <v>51</v>
      </c>
      <c r="I107" s="330">
        <v>32</v>
      </c>
      <c r="J107" s="335" t="s">
        <v>233</v>
      </c>
      <c r="K107" s="336">
        <v>45325</v>
      </c>
      <c r="L107" s="366">
        <v>8.3333333333333329E-2</v>
      </c>
      <c r="M107" s="338" t="s">
        <v>445</v>
      </c>
      <c r="N107" s="38" t="s">
        <v>234</v>
      </c>
      <c r="O107" s="38" t="s">
        <v>47</v>
      </c>
      <c r="P107" s="318"/>
      <c r="Q107" s="38" t="s">
        <v>564</v>
      </c>
      <c r="R107" s="38" t="s">
        <v>306</v>
      </c>
      <c r="S107" s="332">
        <v>529.5</v>
      </c>
      <c r="T107" s="309">
        <v>450</v>
      </c>
      <c r="U107" s="333">
        <f>SUM(plachta343623[[#This Row],[SALES '[€']]]-plachta343623[[#This Row],[PURCHASE '[€']]])</f>
        <v>79.5</v>
      </c>
      <c r="V107" s="82">
        <f>plachta343623[[#This Row],[MARGIN '[€']]]/plachta343623[[#This Row],[SALES '[€']]]</f>
        <v>0.1501416430594901</v>
      </c>
      <c r="W107" s="38">
        <v>9215171553</v>
      </c>
      <c r="X107" s="38" t="s">
        <v>586</v>
      </c>
      <c r="Y107" s="307">
        <v>316</v>
      </c>
      <c r="Z107" s="302" t="s">
        <v>537</v>
      </c>
      <c r="AA107" s="307" t="s">
        <v>76</v>
      </c>
      <c r="AB107" s="83">
        <f t="shared" si="10"/>
        <v>1.4240506329113924</v>
      </c>
      <c r="AC107" s="83">
        <f t="shared" si="11"/>
        <v>1.6756329113924051</v>
      </c>
      <c r="AD107" s="84"/>
      <c r="AE107" s="84"/>
      <c r="AF107" s="84"/>
      <c r="AG107" s="84"/>
      <c r="AH107" s="84"/>
      <c r="AI107" s="84"/>
      <c r="AJ107" s="84"/>
      <c r="AK107" s="84"/>
      <c r="AL107" s="84" t="str">
        <f>IF(plachta343623[[#This Row],[DELIVERY TIME]]="STORNO","CANCELLED","OK")</f>
        <v>OK</v>
      </c>
      <c r="AM107" s="84"/>
      <c r="AN107" s="84" t="str">
        <f>IF(RIGHT(plachta343623[[#This Row],[CARRIER]],3)="-MF",921,"")</f>
        <v/>
      </c>
      <c r="AO107" s="84"/>
    </row>
    <row r="108" spans="1:41" ht="15" customHeight="1" x14ac:dyDescent="0.2">
      <c r="A108" s="328">
        <f>WEEKNUM(plachta343623[[#This Row],[LOADING DATE]])</f>
        <v>5</v>
      </c>
      <c r="B108" s="38" t="s">
        <v>232</v>
      </c>
      <c r="C108" s="329" t="s">
        <v>41</v>
      </c>
      <c r="D108" s="330" t="s">
        <v>42</v>
      </c>
      <c r="E108" s="38" t="s">
        <v>70</v>
      </c>
      <c r="F108" s="334">
        <v>45324</v>
      </c>
      <c r="G108" s="81">
        <v>0.30555555555555552</v>
      </c>
      <c r="H108" s="326" t="s">
        <v>51</v>
      </c>
      <c r="I108" s="330">
        <v>32</v>
      </c>
      <c r="J108" s="335" t="s">
        <v>233</v>
      </c>
      <c r="K108" s="336">
        <v>45325</v>
      </c>
      <c r="L108" s="337">
        <v>0.33333333333333331</v>
      </c>
      <c r="M108" s="338" t="s">
        <v>446</v>
      </c>
      <c r="N108" s="38" t="s">
        <v>234</v>
      </c>
      <c r="O108" s="38" t="s">
        <v>47</v>
      </c>
      <c r="P108" s="318"/>
      <c r="Q108" s="38" t="s">
        <v>563</v>
      </c>
      <c r="R108" s="61" t="s">
        <v>566</v>
      </c>
      <c r="S108" s="332">
        <v>529.5</v>
      </c>
      <c r="T108" s="309">
        <v>450</v>
      </c>
      <c r="U108" s="333">
        <f>SUM(plachta343623[[#This Row],[SALES '[€']]]-plachta343623[[#This Row],[PURCHASE '[€']]])</f>
        <v>79.5</v>
      </c>
      <c r="V108" s="82">
        <f>plachta343623[[#This Row],[MARGIN '[€']]]/plachta343623[[#This Row],[SALES '[€']]]</f>
        <v>0.1501416430594901</v>
      </c>
      <c r="W108" s="38">
        <v>9215171505</v>
      </c>
      <c r="X108" s="38" t="s">
        <v>567</v>
      </c>
      <c r="Y108" s="307">
        <v>316</v>
      </c>
      <c r="Z108" s="302" t="s">
        <v>537</v>
      </c>
      <c r="AA108" s="307" t="s">
        <v>76</v>
      </c>
      <c r="AB108" s="83">
        <f t="shared" si="10"/>
        <v>1.4240506329113924</v>
      </c>
      <c r="AC108" s="83">
        <f t="shared" si="11"/>
        <v>1.6756329113924051</v>
      </c>
      <c r="AD108" s="84"/>
      <c r="AE108" s="84"/>
      <c r="AF108" s="84"/>
      <c r="AG108" s="84"/>
      <c r="AH108" s="84"/>
      <c r="AI108" s="84"/>
      <c r="AJ108" s="84"/>
      <c r="AK108" s="84"/>
      <c r="AL108" s="84" t="str">
        <f>IF(plachta343623[[#This Row],[DELIVERY TIME]]="STORNO","CANCELLED","OK")</f>
        <v>OK</v>
      </c>
      <c r="AM108" s="84"/>
      <c r="AN108" s="84" t="str">
        <f>IF(RIGHT(plachta343623[[#This Row],[CARRIER]],3)="-MF",921,"")</f>
        <v/>
      </c>
      <c r="AO108" s="84"/>
    </row>
    <row r="109" spans="1:41" ht="15" customHeight="1" x14ac:dyDescent="0.2">
      <c r="A109" s="328">
        <f>WEEKNUM(plachta343623[[#This Row],[LOADING DATE]])</f>
        <v>5</v>
      </c>
      <c r="B109" s="38" t="s">
        <v>232</v>
      </c>
      <c r="C109" s="329" t="s">
        <v>41</v>
      </c>
      <c r="D109" s="330" t="s">
        <v>42</v>
      </c>
      <c r="E109" s="38" t="s">
        <v>70</v>
      </c>
      <c r="F109" s="334">
        <v>45324</v>
      </c>
      <c r="G109" s="81">
        <v>0.625</v>
      </c>
      <c r="H109" s="326" t="s">
        <v>51</v>
      </c>
      <c r="I109" s="330">
        <v>32</v>
      </c>
      <c r="J109" s="335" t="s">
        <v>233</v>
      </c>
      <c r="K109" s="336">
        <v>45325</v>
      </c>
      <c r="L109" s="337">
        <v>0.41666666666666669</v>
      </c>
      <c r="M109" s="338" t="s">
        <v>447</v>
      </c>
      <c r="N109" s="38" t="s">
        <v>234</v>
      </c>
      <c r="O109" s="38" t="s">
        <v>47</v>
      </c>
      <c r="P109" s="318"/>
      <c r="Q109" s="38" t="s">
        <v>570</v>
      </c>
      <c r="R109" s="38" t="s">
        <v>236</v>
      </c>
      <c r="S109" s="332">
        <v>529.5</v>
      </c>
      <c r="T109" s="309">
        <v>600</v>
      </c>
      <c r="U109" s="333">
        <f>SUM(plachta343623[[#This Row],[SALES '[€']]]-plachta343623[[#This Row],[PURCHASE '[€']]])</f>
        <v>-70.5</v>
      </c>
      <c r="V109" s="82">
        <f>plachta343623[[#This Row],[MARGIN '[€']]]/plachta343623[[#This Row],[SALES '[€']]]</f>
        <v>-0.13314447592067988</v>
      </c>
      <c r="W109" s="38">
        <v>9215171596</v>
      </c>
      <c r="X109" s="38" t="s">
        <v>610</v>
      </c>
      <c r="Y109" s="307">
        <v>316</v>
      </c>
      <c r="Z109" s="302" t="s">
        <v>537</v>
      </c>
      <c r="AA109" s="307" t="s">
        <v>76</v>
      </c>
      <c r="AB109" s="83">
        <f t="shared" si="10"/>
        <v>1.8987341772151898</v>
      </c>
      <c r="AC109" s="83">
        <f t="shared" si="11"/>
        <v>1.6756329113924051</v>
      </c>
      <c r="AD109" s="84"/>
      <c r="AE109" s="84"/>
      <c r="AF109" s="84"/>
      <c r="AG109" s="84"/>
      <c r="AH109" s="84"/>
      <c r="AI109" s="84"/>
      <c r="AJ109" s="84"/>
      <c r="AK109" s="84"/>
      <c r="AL109" s="84" t="str">
        <f>IF(plachta343623[[#This Row],[DELIVERY TIME]]="STORNO","CANCELLED","OK")</f>
        <v>OK</v>
      </c>
      <c r="AM109" s="84"/>
      <c r="AN109" s="84" t="str">
        <f>IF(RIGHT(plachta343623[[#This Row],[CARRIER]],3)="-MF",921,"")</f>
        <v/>
      </c>
      <c r="AO109" s="84"/>
    </row>
    <row r="110" spans="1:41" ht="15" customHeight="1" x14ac:dyDescent="0.2">
      <c r="A110" s="328">
        <f>WEEKNUM(plachta343623[[#This Row],[LOADING DATE]])</f>
        <v>5</v>
      </c>
      <c r="B110" s="38" t="s">
        <v>232</v>
      </c>
      <c r="C110" s="329" t="s">
        <v>41</v>
      </c>
      <c r="D110" s="330" t="s">
        <v>42</v>
      </c>
      <c r="E110" s="38" t="s">
        <v>70</v>
      </c>
      <c r="F110" s="334">
        <v>45323</v>
      </c>
      <c r="G110" s="81">
        <v>0.83333333333333337</v>
      </c>
      <c r="H110" s="326" t="s">
        <v>51</v>
      </c>
      <c r="I110" s="330">
        <v>32</v>
      </c>
      <c r="J110" s="335" t="s">
        <v>233</v>
      </c>
      <c r="K110" s="336">
        <v>45326</v>
      </c>
      <c r="L110" s="337">
        <v>0.83333333333333337</v>
      </c>
      <c r="M110" s="338" t="s">
        <v>448</v>
      </c>
      <c r="N110" s="38" t="s">
        <v>234</v>
      </c>
      <c r="O110" s="38" t="s">
        <v>47</v>
      </c>
      <c r="P110" s="318"/>
      <c r="Q110" s="38" t="s">
        <v>543</v>
      </c>
      <c r="R110" s="38" t="s">
        <v>617</v>
      </c>
      <c r="S110" s="332">
        <v>562.29999999999995</v>
      </c>
      <c r="T110" s="309">
        <v>600</v>
      </c>
      <c r="U110" s="333">
        <f>SUM(plachta343623[[#This Row],[SALES '[€']]]-plachta343623[[#This Row],[PURCHASE '[€']]])</f>
        <v>-37.700000000000045</v>
      </c>
      <c r="V110" s="82">
        <f>plachta343623[[#This Row],[MARGIN '[€']]]/plachta343623[[#This Row],[SALES '[€']]]</f>
        <v>-6.704606082162555E-2</v>
      </c>
      <c r="W110" s="38">
        <v>9215171659</v>
      </c>
      <c r="X110" s="38" t="s">
        <v>626</v>
      </c>
      <c r="Y110" s="307">
        <v>316</v>
      </c>
      <c r="Z110" s="302" t="s">
        <v>538</v>
      </c>
      <c r="AA110" s="307" t="s">
        <v>76</v>
      </c>
      <c r="AB110" s="83">
        <f t="shared" si="10"/>
        <v>1.8987341772151898</v>
      </c>
      <c r="AC110" s="83">
        <f t="shared" si="11"/>
        <v>1.7794303797468354</v>
      </c>
      <c r="AD110" s="84"/>
      <c r="AE110" s="84"/>
      <c r="AF110" s="84"/>
      <c r="AG110" s="84"/>
      <c r="AH110" s="84"/>
      <c r="AI110" s="84"/>
      <c r="AJ110" s="84"/>
      <c r="AK110" s="84"/>
      <c r="AL110" s="84" t="str">
        <f>IF(plachta343623[[#This Row],[DELIVERY TIME]]="STORNO","CANCELLED","OK")</f>
        <v>OK</v>
      </c>
      <c r="AM110" s="84"/>
      <c r="AN110" s="84" t="str">
        <f>IF(RIGHT(plachta343623[[#This Row],[CARRIER]],3)="-MF",921,"")</f>
        <v/>
      </c>
      <c r="AO110" s="84"/>
    </row>
    <row r="111" spans="1:41" ht="15" customHeight="1" x14ac:dyDescent="0.2">
      <c r="A111" s="328">
        <f>WEEKNUM(plachta343623[[#This Row],[LOADING DATE]])</f>
        <v>5</v>
      </c>
      <c r="B111" s="38" t="s">
        <v>232</v>
      </c>
      <c r="C111" s="329" t="s">
        <v>41</v>
      </c>
      <c r="D111" s="330" t="s">
        <v>42</v>
      </c>
      <c r="E111" s="38" t="s">
        <v>70</v>
      </c>
      <c r="F111" s="334">
        <v>45324</v>
      </c>
      <c r="G111" s="81">
        <v>0.25</v>
      </c>
      <c r="H111" s="326" t="s">
        <v>51</v>
      </c>
      <c r="I111" s="330">
        <v>32</v>
      </c>
      <c r="J111" s="335" t="s">
        <v>233</v>
      </c>
      <c r="K111" s="336">
        <v>45326</v>
      </c>
      <c r="L111" s="337">
        <v>0.91666666666666663</v>
      </c>
      <c r="M111" s="338" t="s">
        <v>449</v>
      </c>
      <c r="N111" s="38" t="s">
        <v>234</v>
      </c>
      <c r="O111" s="38" t="s">
        <v>47</v>
      </c>
      <c r="P111" s="318"/>
      <c r="Q111" s="38" t="s">
        <v>545</v>
      </c>
      <c r="R111" s="38" t="s">
        <v>350</v>
      </c>
      <c r="S111" s="332">
        <v>562.29999999999995</v>
      </c>
      <c r="T111" s="309">
        <v>460</v>
      </c>
      <c r="U111" s="333">
        <f>SUM(plachta343623[[#This Row],[SALES '[€']]]-plachta343623[[#This Row],[PURCHASE '[€']]])</f>
        <v>102.29999999999995</v>
      </c>
      <c r="V111" s="82">
        <f>plachta343623[[#This Row],[MARGIN '[€']]]/plachta343623[[#This Row],[SALES '[€']]]</f>
        <v>0.18193135337008706</v>
      </c>
      <c r="W111" s="38">
        <v>9215171555</v>
      </c>
      <c r="X111" s="38" t="s">
        <v>588</v>
      </c>
      <c r="Y111" s="307">
        <v>316</v>
      </c>
      <c r="Z111" s="302" t="s">
        <v>538</v>
      </c>
      <c r="AA111" s="307" t="s">
        <v>76</v>
      </c>
      <c r="AB111" s="83">
        <f t="shared" si="10"/>
        <v>1.4556962025316456</v>
      </c>
      <c r="AC111" s="83">
        <f t="shared" si="11"/>
        <v>1.7794303797468354</v>
      </c>
      <c r="AD111" s="84"/>
      <c r="AE111" s="84"/>
      <c r="AF111" s="84"/>
      <c r="AG111" s="84"/>
      <c r="AH111" s="84"/>
      <c r="AI111" s="84"/>
      <c r="AJ111" s="84"/>
      <c r="AK111" s="84"/>
      <c r="AL111" s="84" t="str">
        <f>IF(plachta343623[[#This Row],[DELIVERY TIME]]="STORNO","CANCELLED","OK")</f>
        <v>OK</v>
      </c>
      <c r="AM111" s="84"/>
      <c r="AN111" s="84" t="str">
        <f>IF(RIGHT(plachta343623[[#This Row],[CARRIER]],3)="-MF",921,"")</f>
        <v/>
      </c>
      <c r="AO111" s="84"/>
    </row>
    <row r="112" spans="1:41" ht="15" customHeight="1" x14ac:dyDescent="0.2">
      <c r="A112" s="328">
        <f>WEEKNUM(plachta343623[[#This Row],[LOADING DATE]])</f>
        <v>5</v>
      </c>
      <c r="B112" s="38" t="s">
        <v>232</v>
      </c>
      <c r="C112" s="329" t="s">
        <v>41</v>
      </c>
      <c r="D112" s="330" t="s">
        <v>42</v>
      </c>
      <c r="E112" s="38" t="s">
        <v>70</v>
      </c>
      <c r="F112" s="334">
        <v>45323</v>
      </c>
      <c r="G112" s="81">
        <v>0.75</v>
      </c>
      <c r="H112" s="326" t="s">
        <v>51</v>
      </c>
      <c r="I112" s="330">
        <v>32</v>
      </c>
      <c r="J112" s="38" t="s">
        <v>233</v>
      </c>
      <c r="K112" s="334">
        <v>45327</v>
      </c>
      <c r="L112" s="331">
        <v>0.16666666666666666</v>
      </c>
      <c r="M112" s="301" t="s">
        <v>452</v>
      </c>
      <c r="N112" s="38" t="s">
        <v>234</v>
      </c>
      <c r="O112" s="38" t="s">
        <v>47</v>
      </c>
      <c r="P112" s="318"/>
      <c r="Q112" s="38" t="s">
        <v>263</v>
      </c>
      <c r="R112" s="38" t="s">
        <v>264</v>
      </c>
      <c r="S112" s="332">
        <v>468.58</v>
      </c>
      <c r="T112" s="309">
        <v>400</v>
      </c>
      <c r="U112" s="333">
        <f>SUM(plachta343623[[#This Row],[SALES '[€']]]-plachta343623[[#This Row],[PURCHASE '[€']]])</f>
        <v>68.579999999999984</v>
      </c>
      <c r="V112" s="82">
        <f>plachta343623[[#This Row],[MARGIN '[€']]]/plachta343623[[#This Row],[SALES '[€']]]</f>
        <v>0.14635707883392374</v>
      </c>
      <c r="W112" s="38">
        <v>9215171550</v>
      </c>
      <c r="X112" s="38" t="s">
        <v>583</v>
      </c>
      <c r="Y112" s="307">
        <v>316</v>
      </c>
      <c r="Z112" s="302"/>
      <c r="AA112" s="307" t="s">
        <v>76</v>
      </c>
      <c r="AB112" s="83">
        <f t="shared" si="10"/>
        <v>1.2658227848101267</v>
      </c>
      <c r="AC112" s="83">
        <f t="shared" si="11"/>
        <v>1.4828481012658228</v>
      </c>
      <c r="AD112" s="84"/>
      <c r="AE112" s="84"/>
      <c r="AF112" s="84"/>
      <c r="AG112" s="84"/>
      <c r="AH112" s="84"/>
      <c r="AI112" s="84"/>
      <c r="AJ112" s="84"/>
      <c r="AK112" s="84"/>
      <c r="AL112" s="84" t="str">
        <f>IF(plachta343623[[#This Row],[DELIVERY TIME]]="STORNO","CANCELLED","OK")</f>
        <v>OK</v>
      </c>
      <c r="AM112" s="84"/>
      <c r="AN112" s="84" t="str">
        <f>IF(RIGHT(plachta343623[[#This Row],[CARRIER]],3)="-MF",921,"")</f>
        <v/>
      </c>
      <c r="AO112" s="84"/>
    </row>
    <row r="113" spans="1:41" ht="15" customHeight="1" x14ac:dyDescent="0.2">
      <c r="A113" s="328">
        <f>WEEKNUM(plachta343623[[#This Row],[LOADING DATE]])</f>
        <v>5</v>
      </c>
      <c r="B113" s="38" t="s">
        <v>232</v>
      </c>
      <c r="C113" s="329" t="s">
        <v>41</v>
      </c>
      <c r="D113" s="330" t="s">
        <v>42</v>
      </c>
      <c r="E113" s="38" t="s">
        <v>70</v>
      </c>
      <c r="F113" s="334">
        <v>45323</v>
      </c>
      <c r="G113" s="81">
        <v>0.79166666666666663</v>
      </c>
      <c r="H113" s="326" t="s">
        <v>51</v>
      </c>
      <c r="I113" s="330">
        <v>32</v>
      </c>
      <c r="J113" s="38" t="s">
        <v>233</v>
      </c>
      <c r="K113" s="334">
        <v>45327</v>
      </c>
      <c r="L113" s="331">
        <v>0.25</v>
      </c>
      <c r="M113" s="301" t="s">
        <v>453</v>
      </c>
      <c r="N113" s="38" t="s">
        <v>234</v>
      </c>
      <c r="O113" s="38" t="s">
        <v>47</v>
      </c>
      <c r="P113" s="318"/>
      <c r="Q113" s="38" t="s">
        <v>536</v>
      </c>
      <c r="R113" s="38" t="s">
        <v>306</v>
      </c>
      <c r="S113" s="332">
        <v>468.58</v>
      </c>
      <c r="T113" s="309">
        <v>400</v>
      </c>
      <c r="U113" s="333">
        <f>SUM(plachta343623[[#This Row],[SALES '[€']]]-plachta343623[[#This Row],[PURCHASE '[€']]])</f>
        <v>68.579999999999984</v>
      </c>
      <c r="V113" s="82">
        <f>plachta343623[[#This Row],[MARGIN '[€']]]/plachta343623[[#This Row],[SALES '[€']]]</f>
        <v>0.14635707883392374</v>
      </c>
      <c r="W113" s="38">
        <v>9215171551</v>
      </c>
      <c r="X113" s="38" t="s">
        <v>584</v>
      </c>
      <c r="Y113" s="307">
        <v>316</v>
      </c>
      <c r="Z113" s="302"/>
      <c r="AA113" s="307" t="s">
        <v>76</v>
      </c>
      <c r="AB113" s="83">
        <f t="shared" si="10"/>
        <v>1.2658227848101267</v>
      </c>
      <c r="AC113" s="83">
        <f t="shared" si="11"/>
        <v>1.4828481012658228</v>
      </c>
      <c r="AD113" s="84"/>
      <c r="AE113" s="84"/>
      <c r="AF113" s="84"/>
      <c r="AG113" s="84"/>
      <c r="AH113" s="84"/>
      <c r="AI113" s="84"/>
      <c r="AJ113" s="84"/>
      <c r="AK113" s="84"/>
      <c r="AL113" s="84" t="str">
        <f>IF(plachta343623[[#This Row],[DELIVERY TIME]]="STORNO","CANCELLED","OK")</f>
        <v>OK</v>
      </c>
      <c r="AM113" s="84"/>
      <c r="AN113" s="84" t="str">
        <f>IF(RIGHT(plachta343623[[#This Row],[CARRIER]],3)="-MF",921,"")</f>
        <v/>
      </c>
      <c r="AO113" s="84"/>
    </row>
    <row r="114" spans="1:41" ht="15" customHeight="1" x14ac:dyDescent="0.2">
      <c r="A114" s="328">
        <f>WEEKNUM(plachta343623[[#This Row],[LOADING DATE]])</f>
        <v>6</v>
      </c>
      <c r="B114" s="38" t="s">
        <v>232</v>
      </c>
      <c r="C114" s="329" t="s">
        <v>41</v>
      </c>
      <c r="D114" s="330" t="s">
        <v>42</v>
      </c>
      <c r="E114" s="38" t="s">
        <v>70</v>
      </c>
      <c r="F114" s="334">
        <v>45327</v>
      </c>
      <c r="G114" s="81">
        <v>0.41666666666666669</v>
      </c>
      <c r="H114" s="326" t="s">
        <v>51</v>
      </c>
      <c r="I114" s="330">
        <v>32</v>
      </c>
      <c r="J114" s="38" t="s">
        <v>233</v>
      </c>
      <c r="K114" s="368">
        <v>45328</v>
      </c>
      <c r="L114" s="369">
        <v>8.3333333333333329E-2</v>
      </c>
      <c r="M114" s="301" t="s">
        <v>455</v>
      </c>
      <c r="N114" s="38" t="s">
        <v>234</v>
      </c>
      <c r="O114" s="38" t="s">
        <v>47</v>
      </c>
      <c r="P114" s="318"/>
      <c r="Q114" s="38" t="s">
        <v>277</v>
      </c>
      <c r="R114" s="38" t="s">
        <v>306</v>
      </c>
      <c r="S114" s="332">
        <v>468.58</v>
      </c>
      <c r="T114" s="309">
        <v>400</v>
      </c>
      <c r="U114" s="333">
        <f>SUM(plachta343623[[#This Row],[SALES '[€']]]-plachta343623[[#This Row],[PURCHASE '[€']]])</f>
        <v>68.579999999999984</v>
      </c>
      <c r="V114" s="82">
        <f>plachta343623[[#This Row],[MARGIN '[€']]]/plachta343623[[#This Row],[SALES '[€']]]</f>
        <v>0.14635707883392374</v>
      </c>
      <c r="W114" s="38">
        <v>9215171621</v>
      </c>
      <c r="X114" s="38" t="s">
        <v>618</v>
      </c>
      <c r="Y114" s="307">
        <v>316</v>
      </c>
      <c r="Z114" s="302"/>
      <c r="AA114" s="307" t="s">
        <v>76</v>
      </c>
      <c r="AB114" s="83">
        <f t="shared" si="10"/>
        <v>1.2658227848101267</v>
      </c>
      <c r="AC114" s="83">
        <f t="shared" si="11"/>
        <v>1.4828481012658228</v>
      </c>
      <c r="AD114" s="84"/>
      <c r="AE114" s="84"/>
      <c r="AF114" s="84"/>
      <c r="AG114" s="84"/>
      <c r="AH114" s="84"/>
      <c r="AI114" s="84"/>
      <c r="AJ114" s="84"/>
      <c r="AK114" s="84"/>
      <c r="AL114" s="84" t="str">
        <f>IF(plachta343623[[#This Row],[DELIVERY TIME]]="STORNO","CANCELLED","OK")</f>
        <v>OK</v>
      </c>
      <c r="AM114" s="84"/>
      <c r="AN114" s="84" t="str">
        <f>IF(RIGHT(plachta343623[[#This Row],[CARRIER]],3)="-MF",921,"")</f>
        <v/>
      </c>
      <c r="AO114" s="84"/>
    </row>
    <row r="115" spans="1:41" ht="15" customHeight="1" x14ac:dyDescent="0.2">
      <c r="A115" s="328">
        <f>WEEKNUM(plachta343623[[#This Row],[LOADING DATE]])</f>
        <v>6</v>
      </c>
      <c r="B115" s="38" t="s">
        <v>232</v>
      </c>
      <c r="C115" s="329" t="s">
        <v>41</v>
      </c>
      <c r="D115" s="330" t="s">
        <v>42</v>
      </c>
      <c r="E115" s="38" t="s">
        <v>70</v>
      </c>
      <c r="F115" s="334">
        <v>45328</v>
      </c>
      <c r="G115" s="81">
        <v>0.52083333333333337</v>
      </c>
      <c r="H115" s="326" t="s">
        <v>51</v>
      </c>
      <c r="I115" s="330">
        <v>32</v>
      </c>
      <c r="J115" s="38" t="s">
        <v>233</v>
      </c>
      <c r="K115" s="362">
        <v>45329</v>
      </c>
      <c r="L115" s="331">
        <v>8.3333333333333329E-2</v>
      </c>
      <c r="M115" s="301" t="s">
        <v>454</v>
      </c>
      <c r="N115" s="38" t="s">
        <v>234</v>
      </c>
      <c r="O115" s="38" t="s">
        <v>47</v>
      </c>
      <c r="P115" s="318"/>
      <c r="Q115" s="381" t="s">
        <v>614</v>
      </c>
      <c r="R115" s="38" t="s">
        <v>236</v>
      </c>
      <c r="S115" s="332">
        <v>468.58</v>
      </c>
      <c r="T115" s="309">
        <v>400</v>
      </c>
      <c r="U115" s="333">
        <f>SUM(plachta343623[[#This Row],[SALES '[€']]]-plachta343623[[#This Row],[PURCHASE '[€']]])</f>
        <v>68.579999999999984</v>
      </c>
      <c r="V115" s="82">
        <f>plachta343623[[#This Row],[MARGIN '[€']]]/plachta343623[[#This Row],[SALES '[€']]]</f>
        <v>0.14635707883392374</v>
      </c>
      <c r="W115" s="38">
        <v>9215171622</v>
      </c>
      <c r="X115" s="38" t="s">
        <v>619</v>
      </c>
      <c r="Y115" s="307">
        <v>316</v>
      </c>
      <c r="Z115" s="302"/>
      <c r="AA115" s="307" t="s">
        <v>76</v>
      </c>
      <c r="AB115" s="83">
        <f t="shared" si="10"/>
        <v>1.2658227848101267</v>
      </c>
      <c r="AC115" s="83">
        <f t="shared" si="11"/>
        <v>1.4828481012658228</v>
      </c>
      <c r="AD115" s="84"/>
      <c r="AE115" s="84"/>
      <c r="AF115" s="84"/>
      <c r="AG115" s="84"/>
      <c r="AH115" s="84"/>
      <c r="AI115" s="84"/>
      <c r="AJ115" s="84"/>
      <c r="AK115" s="84"/>
      <c r="AL115" s="84" t="str">
        <f>IF(plachta343623[[#This Row],[DELIVERY TIME]]="STORNO","CANCELLED","OK")</f>
        <v>OK</v>
      </c>
      <c r="AM115" s="84"/>
      <c r="AN115" s="84" t="str">
        <f>IF(RIGHT(plachta343623[[#This Row],[CARRIER]],3)="-MF",921,"")</f>
        <v/>
      </c>
      <c r="AO115" s="84"/>
    </row>
    <row r="116" spans="1:41" ht="15" customHeight="1" x14ac:dyDescent="0.2">
      <c r="A116" s="328">
        <f>WEEKNUM(plachta343623[[#This Row],[LOADING DATE]])</f>
        <v>6</v>
      </c>
      <c r="B116" s="38" t="s">
        <v>232</v>
      </c>
      <c r="C116" s="329" t="s">
        <v>41</v>
      </c>
      <c r="D116" s="330" t="s">
        <v>42</v>
      </c>
      <c r="E116" s="38" t="s">
        <v>70</v>
      </c>
      <c r="F116" s="382">
        <v>45328</v>
      </c>
      <c r="G116" s="81">
        <v>0.60416666666666663</v>
      </c>
      <c r="H116" s="326" t="s">
        <v>51</v>
      </c>
      <c r="I116" s="330">
        <v>32</v>
      </c>
      <c r="J116" s="38" t="s">
        <v>233</v>
      </c>
      <c r="K116" s="362">
        <v>45329</v>
      </c>
      <c r="L116" s="331">
        <v>0.16666666666666666</v>
      </c>
      <c r="M116" s="301" t="s">
        <v>456</v>
      </c>
      <c r="N116" s="38" t="s">
        <v>234</v>
      </c>
      <c r="O116" s="38" t="s">
        <v>47</v>
      </c>
      <c r="P116" s="318"/>
      <c r="Q116" s="381" t="s">
        <v>615</v>
      </c>
      <c r="R116" s="38" t="s">
        <v>236</v>
      </c>
      <c r="S116" s="332">
        <v>468.58</v>
      </c>
      <c r="T116" s="309">
        <v>400</v>
      </c>
      <c r="U116" s="333">
        <f>SUM(plachta343623[[#This Row],[SALES '[€']]]-plachta343623[[#This Row],[PURCHASE '[€']]])</f>
        <v>68.579999999999984</v>
      </c>
      <c r="V116" s="82">
        <f>plachta343623[[#This Row],[MARGIN '[€']]]/plachta343623[[#This Row],[SALES '[€']]]</f>
        <v>0.14635707883392374</v>
      </c>
      <c r="W116" s="38">
        <v>9215171623</v>
      </c>
      <c r="X116" s="38" t="s">
        <v>620</v>
      </c>
      <c r="Y116" s="307">
        <v>316</v>
      </c>
      <c r="Z116" s="302"/>
      <c r="AA116" s="307" t="s">
        <v>76</v>
      </c>
      <c r="AB116" s="83">
        <f t="shared" si="10"/>
        <v>1.2658227848101267</v>
      </c>
      <c r="AC116" s="83">
        <f t="shared" si="11"/>
        <v>1.4828481012658228</v>
      </c>
      <c r="AD116" s="84"/>
      <c r="AE116" s="84"/>
      <c r="AF116" s="84"/>
      <c r="AG116" s="84"/>
      <c r="AH116" s="84"/>
      <c r="AI116" s="84"/>
      <c r="AJ116" s="84"/>
      <c r="AK116" s="84"/>
      <c r="AL116" s="84" t="str">
        <f>IF(plachta343623[[#This Row],[DELIVERY TIME]]="STORNO","CANCELLED","OK")</f>
        <v>OK</v>
      </c>
      <c r="AM116" s="84"/>
      <c r="AN116" s="84" t="str">
        <f>IF(RIGHT(plachta343623[[#This Row],[CARRIER]],3)="-MF",921,"")</f>
        <v/>
      </c>
      <c r="AO116" s="84"/>
    </row>
    <row r="117" spans="1:41" ht="15" customHeight="1" x14ac:dyDescent="0.2">
      <c r="A117" s="328">
        <f>WEEKNUM(plachta343623[[#This Row],[LOADING DATE]])</f>
        <v>6</v>
      </c>
      <c r="B117" s="38" t="s">
        <v>232</v>
      </c>
      <c r="C117" s="329" t="s">
        <v>41</v>
      </c>
      <c r="D117" s="330" t="s">
        <v>42</v>
      </c>
      <c r="E117" s="38" t="s">
        <v>70</v>
      </c>
      <c r="F117" s="334">
        <v>45328</v>
      </c>
      <c r="G117" s="81">
        <v>0.79166666666666663</v>
      </c>
      <c r="H117" s="326" t="s">
        <v>51</v>
      </c>
      <c r="I117" s="330">
        <v>32</v>
      </c>
      <c r="J117" s="38" t="s">
        <v>233</v>
      </c>
      <c r="K117" s="362">
        <v>45329</v>
      </c>
      <c r="L117" s="331">
        <v>0.58333333333333337</v>
      </c>
      <c r="M117" s="301" t="s">
        <v>457</v>
      </c>
      <c r="N117" s="38" t="s">
        <v>234</v>
      </c>
      <c r="O117" s="38" t="s">
        <v>47</v>
      </c>
      <c r="P117" s="318"/>
      <c r="Q117" s="381" t="s">
        <v>616</v>
      </c>
      <c r="R117" s="38" t="s">
        <v>236</v>
      </c>
      <c r="S117" s="332">
        <v>468.58</v>
      </c>
      <c r="T117" s="309">
        <v>400</v>
      </c>
      <c r="U117" s="333">
        <f>SUM(plachta343623[[#This Row],[SALES '[€']]]-plachta343623[[#This Row],[PURCHASE '[€']]])</f>
        <v>68.579999999999984</v>
      </c>
      <c r="V117" s="82">
        <f>plachta343623[[#This Row],[MARGIN '[€']]]/plachta343623[[#This Row],[SALES '[€']]]</f>
        <v>0.14635707883392374</v>
      </c>
      <c r="W117" s="38">
        <v>9215171625</v>
      </c>
      <c r="X117" s="38" t="s">
        <v>621</v>
      </c>
      <c r="Y117" s="307">
        <v>316</v>
      </c>
      <c r="Z117" s="302"/>
      <c r="AA117" s="307" t="s">
        <v>76</v>
      </c>
      <c r="AB117" s="83">
        <f t="shared" si="10"/>
        <v>1.2658227848101267</v>
      </c>
      <c r="AC117" s="83">
        <f t="shared" si="11"/>
        <v>1.4828481012658228</v>
      </c>
      <c r="AD117" s="84"/>
      <c r="AE117" s="84"/>
      <c r="AF117" s="84"/>
      <c r="AG117" s="84"/>
      <c r="AH117" s="84"/>
      <c r="AI117" s="84"/>
      <c r="AJ117" s="84"/>
      <c r="AK117" s="84"/>
      <c r="AL117" s="84" t="str">
        <f>IF(plachta343623[[#This Row],[DELIVERY TIME]]="STORNO","CANCELLED","OK")</f>
        <v>OK</v>
      </c>
      <c r="AM117" s="84"/>
      <c r="AN117" s="84" t="str">
        <f>IF(RIGHT(plachta343623[[#This Row],[CARRIER]],3)="-MF",921,"")</f>
        <v/>
      </c>
      <c r="AO117" s="84"/>
    </row>
    <row r="118" spans="1:41" ht="15" customHeight="1" x14ac:dyDescent="0.2">
      <c r="A118" s="328">
        <f>WEEKNUM(plachta343623[[#This Row],[LOADING DATE]])</f>
        <v>6</v>
      </c>
      <c r="B118" s="38" t="s">
        <v>232</v>
      </c>
      <c r="C118" s="329" t="s">
        <v>41</v>
      </c>
      <c r="D118" s="330" t="s">
        <v>42</v>
      </c>
      <c r="E118" s="38" t="s">
        <v>70</v>
      </c>
      <c r="F118" s="362">
        <v>45328</v>
      </c>
      <c r="G118" s="81">
        <v>0.55555555555555558</v>
      </c>
      <c r="H118" s="326" t="s">
        <v>51</v>
      </c>
      <c r="I118" s="330">
        <v>32</v>
      </c>
      <c r="J118" s="38" t="s">
        <v>233</v>
      </c>
      <c r="K118" s="362">
        <v>45329</v>
      </c>
      <c r="L118" s="331">
        <v>0.75</v>
      </c>
      <c r="M118" s="301" t="s">
        <v>458</v>
      </c>
      <c r="N118" s="38" t="s">
        <v>234</v>
      </c>
      <c r="O118" s="38" t="s">
        <v>47</v>
      </c>
      <c r="P118" s="318" t="s">
        <v>243</v>
      </c>
      <c r="Q118" s="38" t="s">
        <v>347</v>
      </c>
      <c r="R118" s="38" t="s">
        <v>306</v>
      </c>
      <c r="S118" s="332">
        <v>820.01</v>
      </c>
      <c r="T118" s="309">
        <v>750</v>
      </c>
      <c r="U118" s="333">
        <f>SUM(plachta343623[[#This Row],[SALES '[€']]]-plachta343623[[#This Row],[PURCHASE '[€']]])</f>
        <v>70.009999999999991</v>
      </c>
      <c r="V118" s="82">
        <f>plachta343623[[#This Row],[MARGIN '[€']]]/plachta343623[[#This Row],[SALES '[€']]]</f>
        <v>8.5377007597468316E-2</v>
      </c>
      <c r="W118" s="38" t="s">
        <v>707</v>
      </c>
      <c r="X118" s="38" t="s">
        <v>708</v>
      </c>
      <c r="Y118" s="307">
        <v>316</v>
      </c>
      <c r="Z118" s="302"/>
      <c r="AA118" s="307" t="s">
        <v>76</v>
      </c>
      <c r="AB118" s="83">
        <f t="shared" si="10"/>
        <v>2.3734177215189876</v>
      </c>
      <c r="AC118" s="83">
        <f t="shared" si="11"/>
        <v>2.5949683544303799</v>
      </c>
      <c r="AD118" s="84"/>
      <c r="AE118" s="84"/>
      <c r="AF118" s="84"/>
      <c r="AG118" s="84"/>
      <c r="AH118" s="84"/>
      <c r="AI118" s="84"/>
      <c r="AJ118" s="84"/>
      <c r="AK118" s="84"/>
      <c r="AL118" s="84" t="str">
        <f>IF(plachta343623[[#This Row],[DELIVERY TIME]]="STORNO","CANCELLED","OK")</f>
        <v>OK</v>
      </c>
      <c r="AM118" s="84"/>
      <c r="AN118" s="84" t="str">
        <f>IF(RIGHT(plachta343623[[#This Row],[CARRIER]],3)="-MF",921,"")</f>
        <v/>
      </c>
      <c r="AO118" s="84"/>
    </row>
    <row r="119" spans="1:41" ht="15" customHeight="1" x14ac:dyDescent="0.2">
      <c r="A119" s="328">
        <f>WEEKNUM(plachta343623[[#This Row],[LOADING DATE]])</f>
        <v>6</v>
      </c>
      <c r="B119" s="38" t="s">
        <v>232</v>
      </c>
      <c r="C119" s="329" t="s">
        <v>41</v>
      </c>
      <c r="D119" s="330" t="s">
        <v>42</v>
      </c>
      <c r="E119" s="38" t="s">
        <v>70</v>
      </c>
      <c r="F119" s="334">
        <v>45329</v>
      </c>
      <c r="G119" s="81">
        <v>0.45833333333333331</v>
      </c>
      <c r="H119" s="326" t="s">
        <v>51</v>
      </c>
      <c r="I119" s="330">
        <v>32</v>
      </c>
      <c r="J119" s="38" t="s">
        <v>233</v>
      </c>
      <c r="K119" s="334">
        <v>45330</v>
      </c>
      <c r="L119" s="331">
        <v>8.3333333333333329E-2</v>
      </c>
      <c r="M119" s="301" t="s">
        <v>459</v>
      </c>
      <c r="N119" s="38" t="s">
        <v>234</v>
      </c>
      <c r="O119" s="38" t="s">
        <v>47</v>
      </c>
      <c r="P119" s="318"/>
      <c r="Q119" s="424" t="s">
        <v>535</v>
      </c>
      <c r="R119" s="38" t="s">
        <v>306</v>
      </c>
      <c r="S119" s="332">
        <v>468.58</v>
      </c>
      <c r="T119" s="309">
        <v>400</v>
      </c>
      <c r="U119" s="333">
        <f>SUM(plachta343623[[#This Row],[SALES '[€']]]-plachta343623[[#This Row],[PURCHASE '[€']]])</f>
        <v>68.579999999999984</v>
      </c>
      <c r="V119" s="82">
        <f>plachta343623[[#This Row],[MARGIN '[€']]]/plachta343623[[#This Row],[SALES '[€']]]</f>
        <v>0.14635707883392374</v>
      </c>
      <c r="W119" s="38">
        <v>9215171667</v>
      </c>
      <c r="X119" s="38" t="s">
        <v>631</v>
      </c>
      <c r="Y119" s="307">
        <v>316</v>
      </c>
      <c r="Z119" s="302"/>
      <c r="AA119" s="307" t="s">
        <v>76</v>
      </c>
      <c r="AB119" s="83">
        <f t="shared" si="10"/>
        <v>1.2658227848101267</v>
      </c>
      <c r="AC119" s="83">
        <f t="shared" si="11"/>
        <v>1.4828481012658228</v>
      </c>
      <c r="AD119" s="84"/>
      <c r="AE119" s="84"/>
      <c r="AF119" s="84"/>
      <c r="AG119" s="84"/>
      <c r="AH119" s="84"/>
      <c r="AI119" s="84"/>
      <c r="AJ119" s="84"/>
      <c r="AK119" s="84"/>
      <c r="AL119" s="84" t="str">
        <f>IF(plachta343623[[#This Row],[DELIVERY TIME]]="STORNO","CANCELLED","OK")</f>
        <v>OK</v>
      </c>
      <c r="AM119" s="84"/>
      <c r="AN119" s="84" t="str">
        <f>IF(RIGHT(plachta343623[[#This Row],[CARRIER]],3)="-MF",921,"")</f>
        <v/>
      </c>
      <c r="AO119" s="84"/>
    </row>
    <row r="120" spans="1:41" ht="15" customHeight="1" x14ac:dyDescent="0.2">
      <c r="A120" s="328">
        <f>WEEKNUM(plachta343623[[#This Row],[LOADING DATE]])</f>
        <v>6</v>
      </c>
      <c r="B120" s="38" t="s">
        <v>232</v>
      </c>
      <c r="C120" s="329" t="s">
        <v>41</v>
      </c>
      <c r="D120" s="330" t="s">
        <v>42</v>
      </c>
      <c r="E120" s="38" t="s">
        <v>70</v>
      </c>
      <c r="F120" s="334">
        <v>45329</v>
      </c>
      <c r="G120" s="81">
        <v>0.54166666666666663</v>
      </c>
      <c r="H120" s="326" t="s">
        <v>51</v>
      </c>
      <c r="I120" s="330">
        <v>32</v>
      </c>
      <c r="J120" s="38" t="s">
        <v>233</v>
      </c>
      <c r="K120" s="334">
        <v>45330</v>
      </c>
      <c r="L120" s="331">
        <v>0.25</v>
      </c>
      <c r="M120" s="301" t="s">
        <v>460</v>
      </c>
      <c r="N120" s="38" t="s">
        <v>234</v>
      </c>
      <c r="O120" s="38" t="s">
        <v>47</v>
      </c>
      <c r="P120" s="318"/>
      <c r="Q120" s="38" t="s">
        <v>635</v>
      </c>
      <c r="R120" s="87" t="s">
        <v>518</v>
      </c>
      <c r="S120" s="332">
        <v>468.58</v>
      </c>
      <c r="T120" s="309">
        <v>420</v>
      </c>
      <c r="U120" s="333">
        <f>SUM(plachta343623[[#This Row],[SALES '[€']]]-plachta343623[[#This Row],[PURCHASE '[€']]])</f>
        <v>48.579999999999984</v>
      </c>
      <c r="V120" s="82">
        <f>plachta343623[[#This Row],[MARGIN '[€']]]/plachta343623[[#This Row],[SALES '[€']]]</f>
        <v>0.10367493277561993</v>
      </c>
      <c r="W120" s="38">
        <v>9215171668</v>
      </c>
      <c r="X120" s="38" t="s">
        <v>632</v>
      </c>
      <c r="Y120" s="307">
        <v>316</v>
      </c>
      <c r="Z120" s="302"/>
      <c r="AA120" s="307" t="s">
        <v>76</v>
      </c>
      <c r="AB120" s="83">
        <f t="shared" ref="AB120:AB139" si="12">T120/Y120</f>
        <v>1.3291139240506329</v>
      </c>
      <c r="AC120" s="83">
        <f t="shared" ref="AC120:AC139" si="13">S120/Y120</f>
        <v>1.4828481012658228</v>
      </c>
      <c r="AD120" s="84"/>
      <c r="AE120" s="84"/>
      <c r="AF120" s="84"/>
      <c r="AG120" s="84"/>
      <c r="AH120" s="84"/>
      <c r="AI120" s="84"/>
      <c r="AJ120" s="84"/>
      <c r="AK120" s="84"/>
      <c r="AL120" s="84" t="str">
        <f>IF(plachta343623[[#This Row],[DELIVERY TIME]]="STORNO","CANCELLED","OK")</f>
        <v>OK</v>
      </c>
      <c r="AM120" s="84"/>
      <c r="AN120" s="84" t="str">
        <f>IF(RIGHT(plachta343623[[#This Row],[CARRIER]],3)="-MF",921,"")</f>
        <v/>
      </c>
      <c r="AO120" s="84"/>
    </row>
    <row r="121" spans="1:41" ht="15" customHeight="1" x14ac:dyDescent="0.2">
      <c r="A121" s="328">
        <f>WEEKNUM(plachta343623[[#This Row],[LOADING DATE]])</f>
        <v>6</v>
      </c>
      <c r="B121" s="38" t="s">
        <v>232</v>
      </c>
      <c r="C121" s="329" t="s">
        <v>41</v>
      </c>
      <c r="D121" s="330" t="s">
        <v>54</v>
      </c>
      <c r="E121" s="38" t="s">
        <v>242</v>
      </c>
      <c r="F121" s="334">
        <v>45329</v>
      </c>
      <c r="G121" s="81">
        <v>0.46875</v>
      </c>
      <c r="H121" s="326" t="s">
        <v>51</v>
      </c>
      <c r="I121" s="330">
        <v>32</v>
      </c>
      <c r="J121" s="38" t="s">
        <v>233</v>
      </c>
      <c r="K121" s="334">
        <v>45330</v>
      </c>
      <c r="L121" s="331">
        <v>0.41666666666666669</v>
      </c>
      <c r="M121" s="301" t="s">
        <v>461</v>
      </c>
      <c r="N121" s="38" t="s">
        <v>234</v>
      </c>
      <c r="O121" s="38" t="s">
        <v>47</v>
      </c>
      <c r="P121" s="318"/>
      <c r="Q121" s="443" t="s">
        <v>624</v>
      </c>
      <c r="R121" s="38" t="s">
        <v>306</v>
      </c>
      <c r="S121" s="332">
        <v>444.57</v>
      </c>
      <c r="T121" s="309">
        <v>395</v>
      </c>
      <c r="U121" s="333">
        <f>SUM(plachta343623[[#This Row],[SALES '[€']]]-plachta343623[[#This Row],[PURCHASE '[€']]])</f>
        <v>49.569999999999993</v>
      </c>
      <c r="V121" s="82">
        <f>plachta343623[[#This Row],[MARGIN '[€']]]/plachta343623[[#This Row],[SALES '[€']]]</f>
        <v>0.11150100096722675</v>
      </c>
      <c r="W121" s="38">
        <v>9215171669</v>
      </c>
      <c r="X121" s="38" t="s">
        <v>633</v>
      </c>
      <c r="Y121" s="307">
        <v>316</v>
      </c>
      <c r="Z121" s="302"/>
      <c r="AA121" s="307" t="s">
        <v>76</v>
      </c>
      <c r="AB121" s="83">
        <f t="shared" si="12"/>
        <v>1.25</v>
      </c>
      <c r="AC121" s="83">
        <f t="shared" si="13"/>
        <v>1.4068670886075949</v>
      </c>
      <c r="AD121" s="84"/>
      <c r="AE121" s="84"/>
      <c r="AF121" s="84"/>
      <c r="AG121" s="84"/>
      <c r="AH121" s="84"/>
      <c r="AI121" s="84"/>
      <c r="AJ121" s="84"/>
      <c r="AK121" s="84"/>
      <c r="AL121" s="84" t="str">
        <f>IF(plachta343623[[#This Row],[DELIVERY TIME]]="STORNO","CANCELLED","OK")</f>
        <v>OK</v>
      </c>
      <c r="AM121" s="84"/>
      <c r="AN121" s="84" t="str">
        <f>IF(RIGHT(plachta343623[[#This Row],[CARRIER]],3)="-MF",921,"")</f>
        <v/>
      </c>
      <c r="AO121" s="84"/>
    </row>
    <row r="122" spans="1:41" ht="15" customHeight="1" x14ac:dyDescent="0.2">
      <c r="A122" s="328">
        <f>WEEKNUM(plachta343623[[#This Row],[LOADING DATE]])</f>
        <v>6</v>
      </c>
      <c r="B122" s="38" t="s">
        <v>232</v>
      </c>
      <c r="C122" s="329" t="s">
        <v>41</v>
      </c>
      <c r="D122" s="330" t="s">
        <v>42</v>
      </c>
      <c r="E122" s="38" t="s">
        <v>70</v>
      </c>
      <c r="F122" s="334">
        <v>45330</v>
      </c>
      <c r="G122" s="81">
        <v>0.25</v>
      </c>
      <c r="H122" s="326" t="s">
        <v>51</v>
      </c>
      <c r="I122" s="330">
        <v>32</v>
      </c>
      <c r="J122" s="38" t="s">
        <v>233</v>
      </c>
      <c r="K122" s="334">
        <v>45330</v>
      </c>
      <c r="L122" s="331">
        <v>0.58333333333333337</v>
      </c>
      <c r="M122" s="301" t="s">
        <v>462</v>
      </c>
      <c r="N122" s="38" t="s">
        <v>234</v>
      </c>
      <c r="O122" s="38" t="s">
        <v>47</v>
      </c>
      <c r="P122" s="318"/>
      <c r="Q122" s="38" t="s">
        <v>347</v>
      </c>
      <c r="R122" s="38" t="s">
        <v>306</v>
      </c>
      <c r="S122" s="332">
        <v>468.58</v>
      </c>
      <c r="T122" s="309">
        <v>400</v>
      </c>
      <c r="U122" s="333">
        <f>SUM(plachta343623[[#This Row],[SALES '[€']]]-plachta343623[[#This Row],[PURCHASE '[€']]])</f>
        <v>68.579999999999984</v>
      </c>
      <c r="V122" s="82">
        <f>plachta343623[[#This Row],[MARGIN '[€']]]/plachta343623[[#This Row],[SALES '[€']]]</f>
        <v>0.14635707883392374</v>
      </c>
      <c r="W122" s="38">
        <v>9215171694</v>
      </c>
      <c r="X122" s="38" t="s">
        <v>645</v>
      </c>
      <c r="Y122" s="307">
        <v>316</v>
      </c>
      <c r="Z122" s="302"/>
      <c r="AA122" s="307" t="s">
        <v>76</v>
      </c>
      <c r="AB122" s="83">
        <f t="shared" si="12"/>
        <v>1.2658227848101267</v>
      </c>
      <c r="AC122" s="83">
        <f t="shared" si="13"/>
        <v>1.4828481012658228</v>
      </c>
      <c r="AD122" s="84"/>
      <c r="AE122" s="84"/>
      <c r="AF122" s="84"/>
      <c r="AG122" s="84"/>
      <c r="AH122" s="84"/>
      <c r="AI122" s="84"/>
      <c r="AJ122" s="84"/>
      <c r="AK122" s="84"/>
      <c r="AL122" s="84" t="str">
        <f>IF(plachta343623[[#This Row],[DELIVERY TIME]]="STORNO","CANCELLED","OK")</f>
        <v>OK</v>
      </c>
      <c r="AM122" s="84"/>
      <c r="AN122" s="84" t="str">
        <f>IF(RIGHT(plachta343623[[#This Row],[CARRIER]],3)="-MF",921,"")</f>
        <v/>
      </c>
      <c r="AO122" s="84"/>
    </row>
    <row r="123" spans="1:41" ht="15" customHeight="1" x14ac:dyDescent="0.2">
      <c r="A123" s="328">
        <f>WEEKNUM(plachta343623[[#This Row],[LOADING DATE]])</f>
        <v>6</v>
      </c>
      <c r="B123" s="38" t="s">
        <v>232</v>
      </c>
      <c r="C123" s="329" t="s">
        <v>41</v>
      </c>
      <c r="D123" s="330" t="s">
        <v>42</v>
      </c>
      <c r="E123" s="38" t="s">
        <v>70</v>
      </c>
      <c r="F123" s="334">
        <v>45329</v>
      </c>
      <c r="G123" s="81">
        <v>0.58333333333333337</v>
      </c>
      <c r="H123" s="326" t="s">
        <v>51</v>
      </c>
      <c r="I123" s="330">
        <v>32</v>
      </c>
      <c r="J123" s="61" t="s">
        <v>233</v>
      </c>
      <c r="K123" s="334">
        <v>45330</v>
      </c>
      <c r="L123" s="331">
        <v>0.75</v>
      </c>
      <c r="M123" s="301" t="s">
        <v>463</v>
      </c>
      <c r="N123" s="38" t="s">
        <v>234</v>
      </c>
      <c r="O123" s="38" t="s">
        <v>47</v>
      </c>
      <c r="P123" s="318"/>
      <c r="Q123" s="61" t="s">
        <v>240</v>
      </c>
      <c r="R123" s="38" t="s">
        <v>236</v>
      </c>
      <c r="S123" s="332">
        <v>468.58</v>
      </c>
      <c r="T123" s="309">
        <v>400</v>
      </c>
      <c r="U123" s="333">
        <f>SUM(plachta343623[[#This Row],[SALES '[€']]]-plachta343623[[#This Row],[PURCHASE '[€']]])</f>
        <v>68.579999999999984</v>
      </c>
      <c r="V123" s="82">
        <f>plachta343623[[#This Row],[MARGIN '[€']]]/plachta343623[[#This Row],[SALES '[€']]]</f>
        <v>0.14635707883392374</v>
      </c>
      <c r="W123" s="38">
        <v>9215171695</v>
      </c>
      <c r="X123" s="38" t="s">
        <v>646</v>
      </c>
      <c r="Y123" s="307">
        <v>316</v>
      </c>
      <c r="Z123" s="302"/>
      <c r="AA123" s="307" t="s">
        <v>76</v>
      </c>
      <c r="AB123" s="83">
        <f t="shared" si="12"/>
        <v>1.2658227848101267</v>
      </c>
      <c r="AC123" s="83">
        <f t="shared" si="13"/>
        <v>1.4828481012658228</v>
      </c>
      <c r="AD123" s="84"/>
      <c r="AE123" s="84"/>
      <c r="AF123" s="84"/>
      <c r="AG123" s="84"/>
      <c r="AH123" s="84"/>
      <c r="AI123" s="84"/>
      <c r="AJ123" s="84"/>
      <c r="AK123" s="84"/>
      <c r="AL123" s="84" t="str">
        <f>IF(plachta343623[[#This Row],[DELIVERY TIME]]="STORNO","CANCELLED","OK")</f>
        <v>OK</v>
      </c>
      <c r="AM123" s="84"/>
      <c r="AN123" s="84" t="str">
        <f>IF(RIGHT(plachta343623[[#This Row],[CARRIER]],3)="-MF",921,"")</f>
        <v/>
      </c>
      <c r="AO123" s="84"/>
    </row>
    <row r="124" spans="1:41" ht="15" customHeight="1" x14ac:dyDescent="0.2">
      <c r="A124" s="328">
        <f>WEEKNUM(plachta343623[[#This Row],[LOADING DATE]])</f>
        <v>6</v>
      </c>
      <c r="B124" s="38" t="s">
        <v>232</v>
      </c>
      <c r="C124" s="329" t="s">
        <v>41</v>
      </c>
      <c r="D124" s="330" t="s">
        <v>42</v>
      </c>
      <c r="E124" s="38" t="s">
        <v>70</v>
      </c>
      <c r="F124" s="334">
        <v>45330</v>
      </c>
      <c r="G124" s="81">
        <v>0.4861111111111111</v>
      </c>
      <c r="H124" s="326" t="s">
        <v>51</v>
      </c>
      <c r="I124" s="330">
        <v>32</v>
      </c>
      <c r="J124" s="38" t="s">
        <v>233</v>
      </c>
      <c r="K124" s="334">
        <v>45330</v>
      </c>
      <c r="L124" s="331">
        <v>0.91666666666666663</v>
      </c>
      <c r="M124" s="301" t="s">
        <v>464</v>
      </c>
      <c r="N124" s="38" t="s">
        <v>234</v>
      </c>
      <c r="O124" s="38" t="s">
        <v>47</v>
      </c>
      <c r="P124" s="318"/>
      <c r="Q124" s="61" t="s">
        <v>615</v>
      </c>
      <c r="R124" s="38" t="s">
        <v>236</v>
      </c>
      <c r="S124" s="332">
        <v>468.58</v>
      </c>
      <c r="T124" s="309">
        <v>400</v>
      </c>
      <c r="U124" s="333">
        <f>SUM(plachta343623[[#This Row],[SALES '[€']]]-plachta343623[[#This Row],[PURCHASE '[€']]])</f>
        <v>68.579999999999984</v>
      </c>
      <c r="V124" s="82">
        <f>plachta343623[[#This Row],[MARGIN '[€']]]/plachta343623[[#This Row],[SALES '[€']]]</f>
        <v>0.14635707883392374</v>
      </c>
      <c r="W124" s="38">
        <v>9215171714</v>
      </c>
      <c r="X124" s="38" t="s">
        <v>651</v>
      </c>
      <c r="Y124" s="307">
        <v>316</v>
      </c>
      <c r="Z124" s="302"/>
      <c r="AA124" s="307" t="s">
        <v>76</v>
      </c>
      <c r="AB124" s="83">
        <f t="shared" si="12"/>
        <v>1.2658227848101267</v>
      </c>
      <c r="AC124" s="83">
        <f t="shared" si="13"/>
        <v>1.4828481012658228</v>
      </c>
      <c r="AD124" s="84"/>
      <c r="AE124" s="84"/>
      <c r="AF124" s="84"/>
      <c r="AG124" s="84"/>
      <c r="AH124" s="84"/>
      <c r="AI124" s="84"/>
      <c r="AJ124" s="84"/>
      <c r="AK124" s="84"/>
      <c r="AL124" s="84" t="str">
        <f>IF(plachta343623[[#This Row],[DELIVERY TIME]]="STORNO","CANCELLED","OK")</f>
        <v>OK</v>
      </c>
      <c r="AM124" s="84"/>
      <c r="AN124" s="84" t="str">
        <f>IF(RIGHT(plachta343623[[#This Row],[CARRIER]],3)="-MF",921,"")</f>
        <v/>
      </c>
      <c r="AO124" s="84"/>
    </row>
    <row r="125" spans="1:41" ht="15" customHeight="1" x14ac:dyDescent="0.2">
      <c r="A125" s="328">
        <f>WEEKNUM(plachta343623[[#This Row],[LOADING DATE]])</f>
        <v>6</v>
      </c>
      <c r="B125" s="38" t="s">
        <v>232</v>
      </c>
      <c r="C125" s="329" t="s">
        <v>41</v>
      </c>
      <c r="D125" s="330" t="s">
        <v>42</v>
      </c>
      <c r="E125" s="38" t="s">
        <v>70</v>
      </c>
      <c r="F125" s="334">
        <v>45330</v>
      </c>
      <c r="G125" s="81">
        <v>0.58333333333333337</v>
      </c>
      <c r="H125" s="326" t="s">
        <v>51</v>
      </c>
      <c r="I125" s="330">
        <v>32</v>
      </c>
      <c r="J125" s="38" t="s">
        <v>233</v>
      </c>
      <c r="K125" s="334">
        <v>45331</v>
      </c>
      <c r="L125" s="331">
        <v>8.3333333333333329E-2</v>
      </c>
      <c r="M125" s="301" t="s">
        <v>465</v>
      </c>
      <c r="N125" s="38" t="s">
        <v>234</v>
      </c>
      <c r="O125" s="38" t="s">
        <v>47</v>
      </c>
      <c r="P125" s="318"/>
      <c r="Q125" s="38" t="s">
        <v>509</v>
      </c>
      <c r="R125" s="38" t="s">
        <v>236</v>
      </c>
      <c r="S125" s="332">
        <v>468.58</v>
      </c>
      <c r="T125" s="309">
        <v>400</v>
      </c>
      <c r="U125" s="333">
        <f>SUM(plachta343623[[#This Row],[SALES '[€']]]-plachta343623[[#This Row],[PURCHASE '[€']]])</f>
        <v>68.579999999999984</v>
      </c>
      <c r="V125" s="82">
        <f>plachta343623[[#This Row],[MARGIN '[€']]]/plachta343623[[#This Row],[SALES '[€']]]</f>
        <v>0.14635707883392374</v>
      </c>
      <c r="W125" s="38">
        <v>9215171715</v>
      </c>
      <c r="X125" s="38" t="s">
        <v>652</v>
      </c>
      <c r="Y125" s="307">
        <v>316</v>
      </c>
      <c r="Z125" s="302"/>
      <c r="AA125" s="307" t="s">
        <v>76</v>
      </c>
      <c r="AB125" s="83">
        <f t="shared" si="12"/>
        <v>1.2658227848101267</v>
      </c>
      <c r="AC125" s="83">
        <f t="shared" si="13"/>
        <v>1.4828481012658228</v>
      </c>
      <c r="AD125" s="84"/>
      <c r="AE125" s="84"/>
      <c r="AF125" s="84"/>
      <c r="AG125" s="84"/>
      <c r="AH125" s="84"/>
      <c r="AI125" s="84"/>
      <c r="AJ125" s="84"/>
      <c r="AK125" s="84"/>
      <c r="AL125" s="84" t="str">
        <f>IF(plachta343623[[#This Row],[DELIVERY TIME]]="STORNO","CANCELLED","OK")</f>
        <v>OK</v>
      </c>
      <c r="AM125" s="84"/>
      <c r="AN125" s="84" t="str">
        <f>IF(RIGHT(plachta343623[[#This Row],[CARRIER]],3)="-MF",921,"")</f>
        <v/>
      </c>
      <c r="AO125" s="84"/>
    </row>
    <row r="126" spans="1:41" ht="15" customHeight="1" x14ac:dyDescent="0.2">
      <c r="A126" s="328">
        <f>WEEKNUM(plachta343623[[#This Row],[LOADING DATE]])</f>
        <v>6</v>
      </c>
      <c r="B126" s="38" t="s">
        <v>232</v>
      </c>
      <c r="C126" s="329" t="s">
        <v>41</v>
      </c>
      <c r="D126" s="330" t="s">
        <v>42</v>
      </c>
      <c r="E126" s="38" t="s">
        <v>70</v>
      </c>
      <c r="F126" s="334">
        <v>45330</v>
      </c>
      <c r="G126" s="81">
        <v>0.41666666666666669</v>
      </c>
      <c r="H126" s="326" t="s">
        <v>51</v>
      </c>
      <c r="I126" s="330">
        <v>32</v>
      </c>
      <c r="J126" s="38" t="s">
        <v>233</v>
      </c>
      <c r="K126" s="334">
        <v>45331</v>
      </c>
      <c r="L126" s="331">
        <v>0.16666666666666666</v>
      </c>
      <c r="M126" s="301" t="s">
        <v>541</v>
      </c>
      <c r="N126" s="38" t="s">
        <v>234</v>
      </c>
      <c r="O126" s="38" t="s">
        <v>47</v>
      </c>
      <c r="P126" s="318"/>
      <c r="Q126" s="38" t="s">
        <v>308</v>
      </c>
      <c r="R126" s="38" t="s">
        <v>306</v>
      </c>
      <c r="S126" s="332">
        <v>468.58</v>
      </c>
      <c r="T126" s="309">
        <v>400</v>
      </c>
      <c r="U126" s="333">
        <f>SUM(plachta343623[[#This Row],[SALES '[€']]]-plachta343623[[#This Row],[PURCHASE '[€']]])</f>
        <v>68.579999999999984</v>
      </c>
      <c r="V126" s="82">
        <f>plachta343623[[#This Row],[MARGIN '[€']]]/plachta343623[[#This Row],[SALES '[€']]]</f>
        <v>0.14635707883392374</v>
      </c>
      <c r="W126" s="38">
        <v>9215171716</v>
      </c>
      <c r="X126" s="38" t="s">
        <v>653</v>
      </c>
      <c r="Y126" s="307">
        <v>316</v>
      </c>
      <c r="Z126" s="302"/>
      <c r="AA126" s="307" t="s">
        <v>76</v>
      </c>
      <c r="AB126" s="83">
        <f t="shared" si="12"/>
        <v>1.2658227848101267</v>
      </c>
      <c r="AC126" s="83">
        <f t="shared" si="13"/>
        <v>1.4828481012658228</v>
      </c>
      <c r="AD126" s="84"/>
      <c r="AE126" s="84"/>
      <c r="AF126" s="84"/>
      <c r="AG126" s="84"/>
      <c r="AH126" s="84"/>
      <c r="AI126" s="84"/>
      <c r="AJ126" s="84"/>
      <c r="AK126" s="84"/>
      <c r="AL126" s="84" t="str">
        <f>IF(plachta343623[[#This Row],[DELIVERY TIME]]="STORNO","CANCELLED","OK")</f>
        <v>OK</v>
      </c>
      <c r="AM126" s="84"/>
      <c r="AN126" s="84" t="str">
        <f>IF(RIGHT(plachta343623[[#This Row],[CARRIER]],3)="-MF",921,"")</f>
        <v/>
      </c>
      <c r="AO126" s="84"/>
    </row>
    <row r="127" spans="1:41" ht="15" customHeight="1" x14ac:dyDescent="0.2">
      <c r="A127" s="328">
        <f>WEEKNUM(plachta343623[[#This Row],[LOADING DATE]])</f>
        <v>6</v>
      </c>
      <c r="B127" s="38" t="s">
        <v>232</v>
      </c>
      <c r="C127" s="329" t="s">
        <v>41</v>
      </c>
      <c r="D127" s="330" t="s">
        <v>42</v>
      </c>
      <c r="E127" s="38" t="s">
        <v>70</v>
      </c>
      <c r="F127" s="334">
        <v>45330</v>
      </c>
      <c r="G127" s="81">
        <v>0.625</v>
      </c>
      <c r="H127" s="326" t="s">
        <v>51</v>
      </c>
      <c r="I127" s="330">
        <v>32</v>
      </c>
      <c r="J127" s="38" t="s">
        <v>233</v>
      </c>
      <c r="K127" s="334">
        <v>45331</v>
      </c>
      <c r="L127" s="331">
        <v>0.41666666666666669</v>
      </c>
      <c r="M127" s="301" t="s">
        <v>466</v>
      </c>
      <c r="N127" s="38" t="s">
        <v>234</v>
      </c>
      <c r="O127" s="38" t="s">
        <v>47</v>
      </c>
      <c r="P127" s="318"/>
      <c r="Q127" s="38" t="s">
        <v>305</v>
      </c>
      <c r="R127" s="38" t="s">
        <v>306</v>
      </c>
      <c r="S127" s="332">
        <v>468.58</v>
      </c>
      <c r="T127" s="309">
        <v>400</v>
      </c>
      <c r="U127" s="333">
        <f>SUM(plachta343623[[#This Row],[SALES '[€']]]-plachta343623[[#This Row],[PURCHASE '[€']]])</f>
        <v>68.579999999999984</v>
      </c>
      <c r="V127" s="82">
        <f>plachta343623[[#This Row],[MARGIN '[€']]]/plachta343623[[#This Row],[SALES '[€']]]</f>
        <v>0.14635707883392374</v>
      </c>
      <c r="W127" s="38">
        <v>9215171717</v>
      </c>
      <c r="X127" s="38" t="s">
        <v>654</v>
      </c>
      <c r="Y127" s="307">
        <v>316</v>
      </c>
      <c r="Z127" s="302"/>
      <c r="AA127" s="307" t="s">
        <v>76</v>
      </c>
      <c r="AB127" s="83">
        <f t="shared" si="12"/>
        <v>1.2658227848101267</v>
      </c>
      <c r="AC127" s="83">
        <f t="shared" si="13"/>
        <v>1.4828481012658228</v>
      </c>
      <c r="AD127" s="84"/>
      <c r="AE127" s="84"/>
      <c r="AF127" s="84"/>
      <c r="AG127" s="84"/>
      <c r="AH127" s="84"/>
      <c r="AI127" s="84"/>
      <c r="AJ127" s="84"/>
      <c r="AK127" s="84"/>
      <c r="AL127" s="84" t="str">
        <f>IF(plachta343623[[#This Row],[DELIVERY TIME]]="STORNO","CANCELLED","OK")</f>
        <v>OK</v>
      </c>
      <c r="AM127" s="84"/>
      <c r="AN127" s="84" t="str">
        <f>IF(RIGHT(plachta343623[[#This Row],[CARRIER]],3)="-MF",921,"")</f>
        <v/>
      </c>
      <c r="AO127" s="84"/>
    </row>
    <row r="128" spans="1:41" ht="15" customHeight="1" x14ac:dyDescent="0.2">
      <c r="A128" s="328">
        <f>WEEKNUM(plachta343623[[#This Row],[LOADING DATE]])</f>
        <v>6</v>
      </c>
      <c r="B128" s="38" t="s">
        <v>232</v>
      </c>
      <c r="C128" s="329" t="s">
        <v>41</v>
      </c>
      <c r="D128" s="330" t="s">
        <v>42</v>
      </c>
      <c r="E128" s="38" t="s">
        <v>70</v>
      </c>
      <c r="F128" s="334">
        <v>45330</v>
      </c>
      <c r="G128" s="81">
        <v>0.56944444444444442</v>
      </c>
      <c r="H128" s="326" t="s">
        <v>51</v>
      </c>
      <c r="I128" s="330">
        <v>32</v>
      </c>
      <c r="J128" s="38" t="s">
        <v>233</v>
      </c>
      <c r="K128" s="334">
        <v>45331</v>
      </c>
      <c r="L128" s="331">
        <v>0.58333333333333337</v>
      </c>
      <c r="M128" s="301" t="s">
        <v>467</v>
      </c>
      <c r="N128" s="38" t="s">
        <v>234</v>
      </c>
      <c r="O128" s="38" t="s">
        <v>47</v>
      </c>
      <c r="P128" s="318"/>
      <c r="Q128" s="38" t="s">
        <v>277</v>
      </c>
      <c r="R128" s="38" t="s">
        <v>306</v>
      </c>
      <c r="S128" s="332">
        <v>468.58</v>
      </c>
      <c r="T128" s="309">
        <v>400</v>
      </c>
      <c r="U128" s="333">
        <f>SUM(plachta343623[[#This Row],[SALES '[€']]]-plachta343623[[#This Row],[PURCHASE '[€']]])</f>
        <v>68.579999999999984</v>
      </c>
      <c r="V128" s="82">
        <f>plachta343623[[#This Row],[MARGIN '[€']]]/plachta343623[[#This Row],[SALES '[€']]]</f>
        <v>0.14635707883392374</v>
      </c>
      <c r="W128" s="38">
        <v>9215171718</v>
      </c>
      <c r="X128" s="38" t="s">
        <v>655</v>
      </c>
      <c r="Y128" s="307">
        <v>316</v>
      </c>
      <c r="Z128" s="302"/>
      <c r="AA128" s="307" t="s">
        <v>76</v>
      </c>
      <c r="AB128" s="83">
        <f t="shared" si="12"/>
        <v>1.2658227848101267</v>
      </c>
      <c r="AC128" s="83">
        <f t="shared" si="13"/>
        <v>1.4828481012658228</v>
      </c>
      <c r="AD128" s="84"/>
      <c r="AE128" s="84"/>
      <c r="AF128" s="84"/>
      <c r="AG128" s="84"/>
      <c r="AH128" s="84"/>
      <c r="AI128" s="84"/>
      <c r="AJ128" s="84"/>
      <c r="AK128" s="84"/>
      <c r="AL128" s="84" t="str">
        <f>IF(plachta343623[[#This Row],[DELIVERY TIME]]="STORNO","CANCELLED","OK")</f>
        <v>OK</v>
      </c>
      <c r="AM128" s="84"/>
      <c r="AN128" s="84" t="str">
        <f>IF(RIGHT(plachta343623[[#This Row],[CARRIER]],3)="-MF",921,"")</f>
        <v/>
      </c>
      <c r="AO128" s="84"/>
    </row>
    <row r="129" spans="1:41" ht="15" customHeight="1" x14ac:dyDescent="0.2">
      <c r="A129" s="328">
        <f>WEEKNUM(plachta343623[[#This Row],[LOADING DATE]])</f>
        <v>6</v>
      </c>
      <c r="B129" s="38" t="s">
        <v>232</v>
      </c>
      <c r="C129" s="329" t="s">
        <v>41</v>
      </c>
      <c r="D129" s="330" t="s">
        <v>42</v>
      </c>
      <c r="E129" s="38" t="s">
        <v>70</v>
      </c>
      <c r="F129" s="334">
        <v>45330</v>
      </c>
      <c r="G129" s="81">
        <v>0.52083333333333337</v>
      </c>
      <c r="H129" s="326" t="s">
        <v>51</v>
      </c>
      <c r="I129" s="330">
        <v>32</v>
      </c>
      <c r="J129" s="38" t="s">
        <v>233</v>
      </c>
      <c r="K129" s="334">
        <v>45331</v>
      </c>
      <c r="L129" s="331">
        <v>0.45833333333333331</v>
      </c>
      <c r="M129" s="341" t="s">
        <v>468</v>
      </c>
      <c r="N129" s="38" t="s">
        <v>234</v>
      </c>
      <c r="O129" s="38" t="s">
        <v>47</v>
      </c>
      <c r="P129" s="318"/>
      <c r="Q129" s="38" t="s">
        <v>636</v>
      </c>
      <c r="R129" s="87" t="s">
        <v>518</v>
      </c>
      <c r="S129" s="332">
        <v>468.58</v>
      </c>
      <c r="T129" s="309">
        <v>420</v>
      </c>
      <c r="U129" s="333">
        <f>SUM(plachta343623[[#This Row],[SALES '[€']]]-plachta343623[[#This Row],[PURCHASE '[€']]])</f>
        <v>48.579999999999984</v>
      </c>
      <c r="V129" s="82">
        <f>plachta343623[[#This Row],[MARGIN '[€']]]/plachta343623[[#This Row],[SALES '[€']]]</f>
        <v>0.10367493277561993</v>
      </c>
      <c r="W129" s="38">
        <v>9215171702</v>
      </c>
      <c r="X129" s="38" t="s">
        <v>650</v>
      </c>
      <c r="Y129" s="307">
        <v>316</v>
      </c>
      <c r="Z129" s="302" t="s">
        <v>682</v>
      </c>
      <c r="AA129" s="307" t="s">
        <v>76</v>
      </c>
      <c r="AB129" s="83">
        <f t="shared" si="12"/>
        <v>1.3291139240506329</v>
      </c>
      <c r="AC129" s="83">
        <f t="shared" si="13"/>
        <v>1.4828481012658228</v>
      </c>
      <c r="AD129" s="84"/>
      <c r="AE129" s="84"/>
      <c r="AF129" s="84"/>
      <c r="AG129" s="84"/>
      <c r="AH129" s="84"/>
      <c r="AI129" s="84"/>
      <c r="AJ129" s="84"/>
      <c r="AK129" s="84"/>
      <c r="AL129" s="84" t="str">
        <f>IF(plachta343623[[#This Row],[DELIVERY TIME]]="STORNO","CANCELLED","OK")</f>
        <v>OK</v>
      </c>
      <c r="AM129" s="84"/>
      <c r="AN129" s="84" t="str">
        <f>IF(RIGHT(plachta343623[[#This Row],[CARRIER]],3)="-MF",921,"")</f>
        <v/>
      </c>
      <c r="AO129" s="84"/>
    </row>
    <row r="130" spans="1:41" ht="15" customHeight="1" x14ac:dyDescent="0.2">
      <c r="A130" s="328">
        <f>WEEKNUM(plachta343623[[#This Row],[LOADING DATE]])</f>
        <v>6</v>
      </c>
      <c r="B130" s="38" t="s">
        <v>232</v>
      </c>
      <c r="C130" s="329" t="s">
        <v>41</v>
      </c>
      <c r="D130" s="330" t="s">
        <v>42</v>
      </c>
      <c r="E130" s="38" t="s">
        <v>70</v>
      </c>
      <c r="F130" s="334">
        <v>45330</v>
      </c>
      <c r="G130" s="81">
        <v>0.72222222222222221</v>
      </c>
      <c r="H130" s="326" t="s">
        <v>51</v>
      </c>
      <c r="I130" s="330">
        <v>32</v>
      </c>
      <c r="J130" s="38" t="s">
        <v>233</v>
      </c>
      <c r="K130" s="334">
        <v>45331</v>
      </c>
      <c r="L130" s="331">
        <v>0.83333333333333337</v>
      </c>
      <c r="M130" s="301" t="s">
        <v>469</v>
      </c>
      <c r="N130" s="38" t="s">
        <v>234</v>
      </c>
      <c r="O130" s="38" t="s">
        <v>47</v>
      </c>
      <c r="P130" s="318"/>
      <c r="Q130" s="38" t="s">
        <v>235</v>
      </c>
      <c r="R130" s="38" t="s">
        <v>236</v>
      </c>
      <c r="S130" s="332">
        <v>468.58</v>
      </c>
      <c r="T130" s="309">
        <v>400</v>
      </c>
      <c r="U130" s="333">
        <f>SUM(plachta343623[[#This Row],[SALES '[€']]]-plachta343623[[#This Row],[PURCHASE '[€']]])</f>
        <v>68.579999999999984</v>
      </c>
      <c r="V130" s="82">
        <f>plachta343623[[#This Row],[MARGIN '[€']]]/plachta343623[[#This Row],[SALES '[€']]]</f>
        <v>0.14635707883392374</v>
      </c>
      <c r="W130" s="38">
        <v>9215171719</v>
      </c>
      <c r="X130" s="38" t="s">
        <v>656</v>
      </c>
      <c r="Y130" s="307">
        <v>316</v>
      </c>
      <c r="Z130" s="302"/>
      <c r="AA130" s="307" t="s">
        <v>76</v>
      </c>
      <c r="AB130" s="83">
        <f t="shared" si="12"/>
        <v>1.2658227848101267</v>
      </c>
      <c r="AC130" s="83">
        <f t="shared" si="13"/>
        <v>1.4828481012658228</v>
      </c>
      <c r="AD130" s="84"/>
      <c r="AE130" s="84"/>
      <c r="AF130" s="84"/>
      <c r="AG130" s="84"/>
      <c r="AH130" s="84"/>
      <c r="AI130" s="84"/>
      <c r="AJ130" s="84"/>
      <c r="AK130" s="84"/>
      <c r="AL130" s="84" t="str">
        <f>IF(plachta343623[[#This Row],[DELIVERY TIME]]="STORNO","CANCELLED","OK")</f>
        <v>OK</v>
      </c>
      <c r="AM130" s="84"/>
      <c r="AN130" s="84" t="str">
        <f>IF(RIGHT(plachta343623[[#This Row],[CARRIER]],3)="-MF",921,"")</f>
        <v/>
      </c>
      <c r="AO130" s="84"/>
    </row>
    <row r="131" spans="1:41" ht="15" customHeight="1" x14ac:dyDescent="0.2">
      <c r="A131" s="328">
        <f>WEEKNUM(plachta343623[[#This Row],[LOADING DATE]])</f>
        <v>6</v>
      </c>
      <c r="B131" s="38" t="s">
        <v>232</v>
      </c>
      <c r="C131" s="329" t="s">
        <v>41</v>
      </c>
      <c r="D131" s="330" t="s">
        <v>42</v>
      </c>
      <c r="E131" s="38" t="s">
        <v>70</v>
      </c>
      <c r="F131" s="334">
        <v>45331</v>
      </c>
      <c r="G131" s="81">
        <v>0.45833333333333331</v>
      </c>
      <c r="H131" s="326" t="s">
        <v>51</v>
      </c>
      <c r="I131" s="330">
        <v>32</v>
      </c>
      <c r="J131" s="38" t="s">
        <v>233</v>
      </c>
      <c r="K131" s="334">
        <v>45331</v>
      </c>
      <c r="L131" s="331">
        <v>0.99930555555555556</v>
      </c>
      <c r="M131" s="301" t="s">
        <v>470</v>
      </c>
      <c r="N131" s="38" t="s">
        <v>234</v>
      </c>
      <c r="O131" s="38" t="s">
        <v>47</v>
      </c>
      <c r="P131" s="318"/>
      <c r="Q131" s="38" t="s">
        <v>249</v>
      </c>
      <c r="R131" s="38" t="s">
        <v>236</v>
      </c>
      <c r="S131" s="332">
        <v>468.58</v>
      </c>
      <c r="T131" s="309">
        <v>400</v>
      </c>
      <c r="U131" s="333">
        <f>SUM(plachta343623[[#This Row],[SALES '[€']]]-plachta343623[[#This Row],[PURCHASE '[€']]])</f>
        <v>68.579999999999984</v>
      </c>
      <c r="V131" s="82">
        <f>plachta343623[[#This Row],[MARGIN '[€']]]/plachta343623[[#This Row],[SALES '[€']]]</f>
        <v>0.14635707883392374</v>
      </c>
      <c r="W131" s="38">
        <v>9215171763</v>
      </c>
      <c r="X131" s="38" t="s">
        <v>670</v>
      </c>
      <c r="Y131" s="307">
        <v>316</v>
      </c>
      <c r="Z131" s="302"/>
      <c r="AA131" s="307" t="s">
        <v>76</v>
      </c>
      <c r="AB131" s="83">
        <f t="shared" si="12"/>
        <v>1.2658227848101267</v>
      </c>
      <c r="AC131" s="83">
        <f t="shared" si="13"/>
        <v>1.4828481012658228</v>
      </c>
      <c r="AD131" s="84"/>
      <c r="AE131" s="84"/>
      <c r="AF131" s="84"/>
      <c r="AG131" s="84"/>
      <c r="AH131" s="84"/>
      <c r="AI131" s="84"/>
      <c r="AJ131" s="84"/>
      <c r="AK131" s="84"/>
      <c r="AL131" s="84" t="str">
        <f>IF(plachta343623[[#This Row],[DELIVERY TIME]]="STORNO","CANCELLED","OK")</f>
        <v>OK</v>
      </c>
      <c r="AM131" s="84"/>
      <c r="AN131" s="84" t="str">
        <f>IF(RIGHT(plachta343623[[#This Row],[CARRIER]],3)="-MF",921,"")</f>
        <v/>
      </c>
      <c r="AO131" s="84"/>
    </row>
    <row r="132" spans="1:41" ht="15" customHeight="1" x14ac:dyDescent="0.2">
      <c r="A132" s="328">
        <f>WEEKNUM(plachta343623[[#This Row],[LOADING DATE]])</f>
        <v>6</v>
      </c>
      <c r="B132" s="38" t="s">
        <v>232</v>
      </c>
      <c r="C132" s="329" t="s">
        <v>41</v>
      </c>
      <c r="D132" s="330" t="s">
        <v>42</v>
      </c>
      <c r="E132" s="38" t="s">
        <v>70</v>
      </c>
      <c r="F132" s="334">
        <v>45331</v>
      </c>
      <c r="G132" s="81">
        <v>0.30555555555555552</v>
      </c>
      <c r="H132" s="326" t="s">
        <v>51</v>
      </c>
      <c r="I132" s="330">
        <v>32</v>
      </c>
      <c r="J132" s="335" t="s">
        <v>233</v>
      </c>
      <c r="K132" s="336">
        <v>45332</v>
      </c>
      <c r="L132" s="337">
        <v>8.3333333333333329E-2</v>
      </c>
      <c r="M132" s="338" t="s">
        <v>471</v>
      </c>
      <c r="N132" s="38" t="s">
        <v>234</v>
      </c>
      <c r="O132" s="38" t="s">
        <v>47</v>
      </c>
      <c r="P132" s="318"/>
      <c r="Q132" s="38" t="s">
        <v>238</v>
      </c>
      <c r="R132" s="38" t="s">
        <v>236</v>
      </c>
      <c r="S132" s="332">
        <v>529.5</v>
      </c>
      <c r="T132" s="309">
        <v>450</v>
      </c>
      <c r="U132" s="333">
        <f>SUM(plachta343623[[#This Row],[SALES '[€']]]-plachta343623[[#This Row],[PURCHASE '[€']]])</f>
        <v>79.5</v>
      </c>
      <c r="V132" s="82">
        <f>plachta343623[[#This Row],[MARGIN '[€']]]/plachta343623[[#This Row],[SALES '[€']]]</f>
        <v>0.1501416430594901</v>
      </c>
      <c r="W132" s="38">
        <v>9215171770</v>
      </c>
      <c r="X132" s="38" t="s">
        <v>672</v>
      </c>
      <c r="Y132" s="307">
        <v>316</v>
      </c>
      <c r="Z132" s="302" t="s">
        <v>671</v>
      </c>
      <c r="AA132" s="307" t="s">
        <v>76</v>
      </c>
      <c r="AB132" s="83">
        <f t="shared" si="12"/>
        <v>1.4240506329113924</v>
      </c>
      <c r="AC132" s="83">
        <f t="shared" si="13"/>
        <v>1.6756329113924051</v>
      </c>
      <c r="AD132" s="84"/>
      <c r="AE132" s="84"/>
      <c r="AF132" s="84"/>
      <c r="AG132" s="84"/>
      <c r="AH132" s="84"/>
      <c r="AI132" s="84"/>
      <c r="AJ132" s="84"/>
      <c r="AK132" s="84"/>
      <c r="AL132" s="84" t="str">
        <f>IF(plachta343623[[#This Row],[DELIVERY TIME]]="STORNO","CANCELLED","OK")</f>
        <v>OK</v>
      </c>
      <c r="AM132" s="84"/>
      <c r="AN132" s="84" t="str">
        <f>IF(RIGHT(plachta343623[[#This Row],[CARRIER]],3)="-MF",921,"")</f>
        <v/>
      </c>
      <c r="AO132" s="84"/>
    </row>
    <row r="133" spans="1:41" ht="15" customHeight="1" x14ac:dyDescent="0.2">
      <c r="A133" s="328">
        <f>WEEKNUM(plachta343623[[#This Row],[LOADING DATE]])</f>
        <v>6</v>
      </c>
      <c r="B133" s="38" t="s">
        <v>232</v>
      </c>
      <c r="C133" s="329" t="s">
        <v>41</v>
      </c>
      <c r="D133" s="330" t="s">
        <v>42</v>
      </c>
      <c r="E133" s="38" t="s">
        <v>70</v>
      </c>
      <c r="F133" s="334">
        <v>45330</v>
      </c>
      <c r="G133" s="81">
        <v>0.68055555555555547</v>
      </c>
      <c r="H133" s="326" t="s">
        <v>51</v>
      </c>
      <c r="I133" s="330">
        <v>32</v>
      </c>
      <c r="J133" s="335" t="s">
        <v>233</v>
      </c>
      <c r="K133" s="336">
        <v>45332</v>
      </c>
      <c r="L133" s="337">
        <v>0.16666666666666666</v>
      </c>
      <c r="M133" s="338" t="s">
        <v>472</v>
      </c>
      <c r="N133" s="38" t="s">
        <v>234</v>
      </c>
      <c r="O133" s="38" t="s">
        <v>47</v>
      </c>
      <c r="P133" s="318" t="s">
        <v>243</v>
      </c>
      <c r="Q133" s="38" t="s">
        <v>297</v>
      </c>
      <c r="R133" s="38" t="s">
        <v>236</v>
      </c>
      <c r="S133" s="332">
        <v>880.93</v>
      </c>
      <c r="T133" s="309">
        <v>800</v>
      </c>
      <c r="U133" s="333">
        <f>SUM(plachta343623[[#This Row],[SALES '[€']]]-plachta343623[[#This Row],[PURCHASE '[€']]])</f>
        <v>80.92999999999995</v>
      </c>
      <c r="V133" s="82">
        <f>plachta343623[[#This Row],[MARGIN '[€']]]/plachta343623[[#This Row],[SALES '[€']]]</f>
        <v>9.1868820451114108E-2</v>
      </c>
      <c r="W133" s="38" t="s">
        <v>709</v>
      </c>
      <c r="X133" s="38" t="s">
        <v>710</v>
      </c>
      <c r="Y133" s="307">
        <v>316</v>
      </c>
      <c r="Z133" s="302" t="s">
        <v>671</v>
      </c>
      <c r="AA133" s="307" t="s">
        <v>76</v>
      </c>
      <c r="AB133" s="83">
        <f t="shared" si="12"/>
        <v>2.5316455696202533</v>
      </c>
      <c r="AC133" s="83">
        <f t="shared" si="13"/>
        <v>2.7877531645569618</v>
      </c>
      <c r="AD133" s="84"/>
      <c r="AE133" s="84"/>
      <c r="AF133" s="84"/>
      <c r="AG133" s="84"/>
      <c r="AH133" s="84"/>
      <c r="AI133" s="84"/>
      <c r="AJ133" s="84"/>
      <c r="AK133" s="84"/>
      <c r="AL133" s="84" t="str">
        <f>IF(plachta343623[[#This Row],[DELIVERY TIME]]="STORNO","CANCELLED","OK")</f>
        <v>OK</v>
      </c>
      <c r="AM133" s="84"/>
      <c r="AN133" s="84" t="str">
        <f>IF(RIGHT(plachta343623[[#This Row],[CARRIER]],3)="-MF",921,"")</f>
        <v/>
      </c>
      <c r="AO133" s="84"/>
    </row>
    <row r="134" spans="1:41" ht="15" customHeight="1" x14ac:dyDescent="0.2">
      <c r="A134" s="328">
        <f>WEEKNUM(plachta343623[[#This Row],[LOADING DATE]])</f>
        <v>6</v>
      </c>
      <c r="B134" s="38" t="s">
        <v>232</v>
      </c>
      <c r="C134" s="329" t="s">
        <v>41</v>
      </c>
      <c r="D134" s="330" t="s">
        <v>42</v>
      </c>
      <c r="E134" s="38" t="s">
        <v>70</v>
      </c>
      <c r="F134" s="334">
        <v>45331</v>
      </c>
      <c r="G134" s="81">
        <v>0.3888888888888889</v>
      </c>
      <c r="H134" s="326" t="s">
        <v>51</v>
      </c>
      <c r="I134" s="330">
        <v>32</v>
      </c>
      <c r="J134" s="38" t="s">
        <v>233</v>
      </c>
      <c r="K134" s="334">
        <v>45334</v>
      </c>
      <c r="L134" s="331">
        <v>0.25</v>
      </c>
      <c r="M134" s="301" t="s">
        <v>473</v>
      </c>
      <c r="N134" s="38" t="s">
        <v>234</v>
      </c>
      <c r="O134" s="38" t="s">
        <v>47</v>
      </c>
      <c r="P134" s="318"/>
      <c r="Q134" s="38" t="s">
        <v>244</v>
      </c>
      <c r="R134" s="38" t="s">
        <v>236</v>
      </c>
      <c r="S134" s="332">
        <v>468.58</v>
      </c>
      <c r="T134" s="309">
        <v>420</v>
      </c>
      <c r="U134" s="333">
        <f>SUM(plachta343623[[#This Row],[SALES '[€']]]-plachta343623[[#This Row],[PURCHASE '[€']]])</f>
        <v>48.579999999999984</v>
      </c>
      <c r="V134" s="82">
        <f>plachta343623[[#This Row],[MARGIN '[€']]]/plachta343623[[#This Row],[SALES '[€']]]</f>
        <v>0.10367493277561993</v>
      </c>
      <c r="W134" s="38">
        <v>9215171771</v>
      </c>
      <c r="X134" s="38" t="s">
        <v>673</v>
      </c>
      <c r="Y134" s="307">
        <v>316</v>
      </c>
      <c r="Z134" s="302"/>
      <c r="AA134" s="307" t="s">
        <v>76</v>
      </c>
      <c r="AB134" s="83">
        <f t="shared" si="12"/>
        <v>1.3291139240506329</v>
      </c>
      <c r="AC134" s="83">
        <f t="shared" si="13"/>
        <v>1.4828481012658228</v>
      </c>
      <c r="AD134" s="84"/>
      <c r="AE134" s="84"/>
      <c r="AF134" s="84"/>
      <c r="AG134" s="84"/>
      <c r="AH134" s="84"/>
      <c r="AI134" s="84"/>
      <c r="AJ134" s="84"/>
      <c r="AK134" s="84"/>
      <c r="AL134" s="84" t="str">
        <f>IF(plachta343623[[#This Row],[DELIVERY TIME]]="STORNO","CANCELLED","OK")</f>
        <v>OK</v>
      </c>
      <c r="AM134" s="84"/>
      <c r="AN134" s="84" t="str">
        <f>IF(RIGHT(plachta343623[[#This Row],[CARRIER]],3)="-MF",921,"")</f>
        <v/>
      </c>
      <c r="AO134" s="84"/>
    </row>
    <row r="135" spans="1:41" ht="15" customHeight="1" x14ac:dyDescent="0.2">
      <c r="A135" s="328">
        <f>WEEKNUM(plachta343623[[#This Row],[LOADING DATE]])</f>
        <v>6</v>
      </c>
      <c r="B135" s="38" t="s">
        <v>232</v>
      </c>
      <c r="C135" s="329" t="s">
        <v>41</v>
      </c>
      <c r="D135" s="330" t="s">
        <v>42</v>
      </c>
      <c r="E135" s="38" t="s">
        <v>70</v>
      </c>
      <c r="F135" s="334">
        <v>45331</v>
      </c>
      <c r="G135" s="81">
        <v>0.625</v>
      </c>
      <c r="H135" s="326" t="s">
        <v>51</v>
      </c>
      <c r="I135" s="330">
        <v>32</v>
      </c>
      <c r="J135" s="38" t="s">
        <v>233</v>
      </c>
      <c r="K135" s="334">
        <v>45334</v>
      </c>
      <c r="L135" s="331">
        <v>0.41666666666666669</v>
      </c>
      <c r="M135" s="301" t="s">
        <v>474</v>
      </c>
      <c r="N135" s="38" t="s">
        <v>234</v>
      </c>
      <c r="O135" s="38" t="s">
        <v>47</v>
      </c>
      <c r="P135" s="318"/>
      <c r="Q135" s="448" t="s">
        <v>421</v>
      </c>
      <c r="R135" s="38" t="s">
        <v>350</v>
      </c>
      <c r="S135" s="332">
        <v>468.58</v>
      </c>
      <c r="T135" s="309">
        <v>400</v>
      </c>
      <c r="U135" s="333">
        <f>SUM(plachta343623[[#This Row],[SALES '[€']]]-plachta343623[[#This Row],[PURCHASE '[€']]])</f>
        <v>68.579999999999984</v>
      </c>
      <c r="V135" s="82">
        <f>plachta343623[[#This Row],[MARGIN '[€']]]/plachta343623[[#This Row],[SALES '[€']]]</f>
        <v>0.14635707883392374</v>
      </c>
      <c r="W135" s="38">
        <v>9215171773</v>
      </c>
      <c r="X135" s="38" t="s">
        <v>674</v>
      </c>
      <c r="Y135" s="307">
        <v>316</v>
      </c>
      <c r="Z135" s="302"/>
      <c r="AA135" s="307" t="s">
        <v>76</v>
      </c>
      <c r="AB135" s="83">
        <f t="shared" si="12"/>
        <v>1.2658227848101267</v>
      </c>
      <c r="AC135" s="83">
        <f t="shared" si="13"/>
        <v>1.4828481012658228</v>
      </c>
      <c r="AD135" s="84"/>
      <c r="AE135" s="84"/>
      <c r="AF135" s="84"/>
      <c r="AG135" s="84"/>
      <c r="AH135" s="84"/>
      <c r="AI135" s="84"/>
      <c r="AJ135" s="84"/>
      <c r="AK135" s="84"/>
      <c r="AL135" s="84" t="str">
        <f>IF(plachta343623[[#This Row],[DELIVERY TIME]]="STORNO","CANCELLED","OK")</f>
        <v>OK</v>
      </c>
      <c r="AM135" s="84"/>
      <c r="AN135" s="84" t="str">
        <f>IF(RIGHT(plachta343623[[#This Row],[CARRIER]],3)="-MF",921,"")</f>
        <v/>
      </c>
      <c r="AO135" s="84"/>
    </row>
    <row r="136" spans="1:41" ht="15" customHeight="1" x14ac:dyDescent="0.2">
      <c r="A136" s="328">
        <f>WEEKNUM(plachta343623[[#This Row],[LOADING DATE]])</f>
        <v>6</v>
      </c>
      <c r="B136" s="38" t="s">
        <v>232</v>
      </c>
      <c r="C136" s="329" t="s">
        <v>41</v>
      </c>
      <c r="D136" s="330" t="s">
        <v>42</v>
      </c>
      <c r="E136" s="38" t="s">
        <v>70</v>
      </c>
      <c r="F136" s="334">
        <v>45332</v>
      </c>
      <c r="G136" s="81">
        <v>0.33333333333333331</v>
      </c>
      <c r="H136" s="326" t="s">
        <v>51</v>
      </c>
      <c r="I136" s="330">
        <v>32</v>
      </c>
      <c r="J136" s="38" t="s">
        <v>233</v>
      </c>
      <c r="K136" s="334">
        <v>45334</v>
      </c>
      <c r="L136" s="331">
        <v>0.58333333333333337</v>
      </c>
      <c r="M136" s="301" t="s">
        <v>475</v>
      </c>
      <c r="N136" s="38" t="s">
        <v>234</v>
      </c>
      <c r="O136" s="38" t="s">
        <v>47</v>
      </c>
      <c r="P136" s="318"/>
      <c r="Q136" s="38" t="s">
        <v>667</v>
      </c>
      <c r="R136" s="38" t="s">
        <v>306</v>
      </c>
      <c r="S136" s="332">
        <v>468.58</v>
      </c>
      <c r="T136" s="309">
        <v>400</v>
      </c>
      <c r="U136" s="333">
        <f>SUM(plachta343623[[#This Row],[SALES '[€']]]-plachta343623[[#This Row],[PURCHASE '[€']]])</f>
        <v>68.579999999999984</v>
      </c>
      <c r="V136" s="82">
        <f>plachta343623[[#This Row],[MARGIN '[€']]]/plachta343623[[#This Row],[SALES '[€']]]</f>
        <v>0.14635707883392374</v>
      </c>
      <c r="W136" s="38">
        <v>9215171784</v>
      </c>
      <c r="X136" s="38" t="s">
        <v>679</v>
      </c>
      <c r="Y136" s="307">
        <v>316</v>
      </c>
      <c r="Z136" s="302"/>
      <c r="AA136" s="307" t="s">
        <v>76</v>
      </c>
      <c r="AB136" s="83">
        <f t="shared" si="12"/>
        <v>1.2658227848101267</v>
      </c>
      <c r="AC136" s="83">
        <f t="shared" si="13"/>
        <v>1.4828481012658228</v>
      </c>
      <c r="AD136" s="84"/>
      <c r="AE136" s="84"/>
      <c r="AF136" s="84"/>
      <c r="AG136" s="84"/>
      <c r="AH136" s="84"/>
      <c r="AI136" s="84"/>
      <c r="AJ136" s="84"/>
      <c r="AK136" s="84"/>
      <c r="AL136" s="84" t="str">
        <f>IF(plachta343623[[#This Row],[DELIVERY TIME]]="STORNO","CANCELLED","OK")</f>
        <v>OK</v>
      </c>
      <c r="AM136" s="84"/>
      <c r="AN136" s="84" t="str">
        <f>IF(RIGHT(plachta343623[[#This Row],[CARRIER]],3)="-MF",921,"")</f>
        <v/>
      </c>
      <c r="AO136" s="84"/>
    </row>
    <row r="137" spans="1:41" ht="15" customHeight="1" x14ac:dyDescent="0.2">
      <c r="A137" s="328">
        <f>WEEKNUM(plachta343623[[#This Row],[LOADING DATE]])</f>
        <v>7</v>
      </c>
      <c r="B137" s="38" t="s">
        <v>232</v>
      </c>
      <c r="C137" s="329" t="s">
        <v>41</v>
      </c>
      <c r="D137" s="330" t="s">
        <v>42</v>
      </c>
      <c r="E137" s="38" t="s">
        <v>70</v>
      </c>
      <c r="F137" s="334">
        <v>45337</v>
      </c>
      <c r="G137" s="81"/>
      <c r="H137" s="326" t="s">
        <v>51</v>
      </c>
      <c r="I137" s="330">
        <v>32</v>
      </c>
      <c r="J137" s="335" t="s">
        <v>233</v>
      </c>
      <c r="K137" s="336">
        <v>45339</v>
      </c>
      <c r="L137" s="337">
        <v>8.3333333333333329E-2</v>
      </c>
      <c r="M137" s="338" t="s">
        <v>476</v>
      </c>
      <c r="N137" s="38" t="s">
        <v>234</v>
      </c>
      <c r="O137" s="38" t="s">
        <v>47</v>
      </c>
      <c r="P137" s="318"/>
      <c r="Q137" s="38"/>
      <c r="R137" s="38" t="s">
        <v>236</v>
      </c>
      <c r="S137" s="332">
        <v>529.5</v>
      </c>
      <c r="T137" s="309">
        <v>450</v>
      </c>
      <c r="U137" s="333">
        <f>SUM(plachta343623[[#This Row],[SALES '[€']]]-plachta343623[[#This Row],[PURCHASE '[€']]])</f>
        <v>79.5</v>
      </c>
      <c r="V137" s="82">
        <f>plachta343623[[#This Row],[MARGIN '[€']]]/plachta343623[[#This Row],[SALES '[€']]]</f>
        <v>0.1501416430594901</v>
      </c>
      <c r="W137" s="38"/>
      <c r="X137" s="38"/>
      <c r="Y137" s="307">
        <v>316</v>
      </c>
      <c r="Z137" s="302" t="s">
        <v>671</v>
      </c>
      <c r="AA137" s="307" t="s">
        <v>76</v>
      </c>
      <c r="AB137" s="83">
        <f t="shared" si="12"/>
        <v>1.4240506329113924</v>
      </c>
      <c r="AC137" s="83">
        <f t="shared" si="13"/>
        <v>1.6756329113924051</v>
      </c>
      <c r="AD137" s="84"/>
      <c r="AE137" s="84"/>
      <c r="AF137" s="84"/>
      <c r="AG137" s="84"/>
      <c r="AH137" s="84"/>
      <c r="AI137" s="84"/>
      <c r="AJ137" s="84"/>
      <c r="AK137" s="84"/>
      <c r="AL137" s="84" t="str">
        <f>IF(plachta343623[[#This Row],[DELIVERY TIME]]="STORNO","CANCELLED","OK")</f>
        <v>OK</v>
      </c>
      <c r="AM137" s="84"/>
      <c r="AN137" s="84" t="str">
        <f>IF(RIGHT(plachta343623[[#This Row],[CARRIER]],3)="-MF",921,"")</f>
        <v/>
      </c>
      <c r="AO137" s="84"/>
    </row>
    <row r="138" spans="1:41" ht="15" customHeight="1" x14ac:dyDescent="0.2">
      <c r="A138" s="328">
        <f>WEEKNUM(plachta343623[[#This Row],[LOADING DATE]])</f>
        <v>7</v>
      </c>
      <c r="B138" s="38" t="s">
        <v>232</v>
      </c>
      <c r="C138" s="329" t="s">
        <v>41</v>
      </c>
      <c r="D138" s="330" t="s">
        <v>42</v>
      </c>
      <c r="E138" s="38" t="s">
        <v>70</v>
      </c>
      <c r="F138" s="334">
        <v>45337</v>
      </c>
      <c r="G138" s="81"/>
      <c r="H138" s="326" t="s">
        <v>51</v>
      </c>
      <c r="I138" s="330">
        <v>32</v>
      </c>
      <c r="J138" s="335" t="s">
        <v>233</v>
      </c>
      <c r="K138" s="336">
        <v>45339</v>
      </c>
      <c r="L138" s="337">
        <v>0.25</v>
      </c>
      <c r="M138" s="338" t="s">
        <v>477</v>
      </c>
      <c r="N138" s="38" t="s">
        <v>234</v>
      </c>
      <c r="O138" s="38" t="s">
        <v>47</v>
      </c>
      <c r="P138" s="318"/>
      <c r="Q138" s="38"/>
      <c r="R138" s="38" t="s">
        <v>236</v>
      </c>
      <c r="S138" s="332">
        <v>529.5</v>
      </c>
      <c r="T138" s="309">
        <v>450</v>
      </c>
      <c r="U138" s="333">
        <f>SUM(plachta343623[[#This Row],[SALES '[€']]]-plachta343623[[#This Row],[PURCHASE '[€']]])</f>
        <v>79.5</v>
      </c>
      <c r="V138" s="82">
        <f>plachta343623[[#This Row],[MARGIN '[€']]]/plachta343623[[#This Row],[SALES '[€']]]</f>
        <v>0.1501416430594901</v>
      </c>
      <c r="W138" s="38"/>
      <c r="X138" s="38"/>
      <c r="Y138" s="307">
        <v>316</v>
      </c>
      <c r="Z138" s="302" t="s">
        <v>671</v>
      </c>
      <c r="AA138" s="307" t="s">
        <v>76</v>
      </c>
      <c r="AB138" s="83">
        <f t="shared" si="12"/>
        <v>1.4240506329113924</v>
      </c>
      <c r="AC138" s="83">
        <f t="shared" si="13"/>
        <v>1.6756329113924051</v>
      </c>
      <c r="AD138" s="84"/>
      <c r="AE138" s="84"/>
      <c r="AF138" s="84"/>
      <c r="AG138" s="84"/>
      <c r="AH138" s="84"/>
      <c r="AI138" s="84"/>
      <c r="AJ138" s="84"/>
      <c r="AK138" s="84"/>
      <c r="AL138" s="84" t="str">
        <f>IF(plachta343623[[#This Row],[DELIVERY TIME]]="STORNO","CANCELLED","OK")</f>
        <v>OK</v>
      </c>
      <c r="AM138" s="84"/>
      <c r="AN138" s="84" t="str">
        <f>IF(RIGHT(plachta343623[[#This Row],[CARRIER]],3)="-MF",921,"")</f>
        <v/>
      </c>
      <c r="AO138" s="84"/>
    </row>
    <row r="139" spans="1:41" ht="15" customHeight="1" x14ac:dyDescent="0.2">
      <c r="A139" s="328">
        <f>WEEKNUM(plachta343623[[#This Row],[LOADING DATE]])</f>
        <v>7</v>
      </c>
      <c r="B139" s="38" t="s">
        <v>232</v>
      </c>
      <c r="C139" s="329" t="s">
        <v>41</v>
      </c>
      <c r="D139" s="330" t="s">
        <v>42</v>
      </c>
      <c r="E139" s="38" t="s">
        <v>70</v>
      </c>
      <c r="F139" s="334">
        <v>45337</v>
      </c>
      <c r="G139" s="81"/>
      <c r="H139" s="326" t="s">
        <v>51</v>
      </c>
      <c r="I139" s="330">
        <v>32</v>
      </c>
      <c r="J139" s="335" t="s">
        <v>233</v>
      </c>
      <c r="K139" s="336">
        <v>45339</v>
      </c>
      <c r="L139" s="337">
        <v>0.41666666666666669</v>
      </c>
      <c r="M139" s="338" t="s">
        <v>478</v>
      </c>
      <c r="N139" s="38" t="s">
        <v>234</v>
      </c>
      <c r="O139" s="38" t="s">
        <v>47</v>
      </c>
      <c r="P139" s="318"/>
      <c r="Q139" s="38"/>
      <c r="R139" s="38" t="s">
        <v>236</v>
      </c>
      <c r="S139" s="332">
        <v>529.5</v>
      </c>
      <c r="T139" s="309">
        <v>450</v>
      </c>
      <c r="U139" s="333">
        <f>SUM(plachta343623[[#This Row],[SALES '[€']]]-plachta343623[[#This Row],[PURCHASE '[€']]])</f>
        <v>79.5</v>
      </c>
      <c r="V139" s="82">
        <f>plachta343623[[#This Row],[MARGIN '[€']]]/plachta343623[[#This Row],[SALES '[€']]]</f>
        <v>0.1501416430594901</v>
      </c>
      <c r="W139" s="38"/>
      <c r="X139" s="38"/>
      <c r="Y139" s="307">
        <v>316</v>
      </c>
      <c r="Z139" s="302" t="s">
        <v>671</v>
      </c>
      <c r="AA139" s="307" t="s">
        <v>76</v>
      </c>
      <c r="AB139" s="83">
        <f t="shared" si="12"/>
        <v>1.4240506329113924</v>
      </c>
      <c r="AC139" s="83">
        <f t="shared" si="13"/>
        <v>1.6756329113924051</v>
      </c>
      <c r="AD139" s="84"/>
      <c r="AE139" s="84"/>
      <c r="AF139" s="84"/>
      <c r="AG139" s="84"/>
      <c r="AH139" s="84"/>
      <c r="AI139" s="84"/>
      <c r="AJ139" s="84"/>
      <c r="AK139" s="84"/>
      <c r="AL139" s="84" t="str">
        <f>IF(plachta343623[[#This Row],[DELIVERY TIME]]="STORNO","CANCELLED","OK")</f>
        <v>OK</v>
      </c>
      <c r="AM139" s="84"/>
      <c r="AN139" s="84" t="str">
        <f>IF(RIGHT(plachta343623[[#This Row],[CARRIER]],3)="-MF",921,"")</f>
        <v/>
      </c>
      <c r="AO139" s="84"/>
    </row>
    <row r="140" spans="1:41" ht="15" customHeight="1" x14ac:dyDescent="0.2">
      <c r="A140" s="328">
        <f>WEEKNUM(plachta343623[[#This Row],[LOADING DATE]])</f>
        <v>5</v>
      </c>
      <c r="B140" s="38" t="s">
        <v>232</v>
      </c>
      <c r="C140" s="329" t="s">
        <v>41</v>
      </c>
      <c r="D140" s="330" t="s">
        <v>42</v>
      </c>
      <c r="E140" s="38" t="s">
        <v>70</v>
      </c>
      <c r="F140" s="334">
        <v>45324</v>
      </c>
      <c r="G140" s="81">
        <v>0.29166666666666669</v>
      </c>
      <c r="H140" s="326" t="s">
        <v>51</v>
      </c>
      <c r="I140" s="330">
        <v>32</v>
      </c>
      <c r="J140" s="38" t="s">
        <v>233</v>
      </c>
      <c r="K140" s="334">
        <v>45327</v>
      </c>
      <c r="L140" s="331">
        <v>0.16666666666666666</v>
      </c>
      <c r="M140" s="301" t="s">
        <v>451</v>
      </c>
      <c r="N140" s="38" t="s">
        <v>234</v>
      </c>
      <c r="O140" s="38" t="s">
        <v>47</v>
      </c>
      <c r="P140" s="318"/>
      <c r="Q140" s="38" t="s">
        <v>421</v>
      </c>
      <c r="R140" s="38" t="s">
        <v>350</v>
      </c>
      <c r="S140" s="332">
        <v>468.58</v>
      </c>
      <c r="T140" s="309">
        <v>400</v>
      </c>
      <c r="U140" s="333">
        <f>SUM(plachta343623[[#This Row],[SALES '[€']]]-plachta343623[[#This Row],[PURCHASE '[€']]])</f>
        <v>68.579999999999984</v>
      </c>
      <c r="V140" s="82">
        <f>plachta343623[[#This Row],[MARGIN '[€']]]/plachta343623[[#This Row],[SALES '[€']]]</f>
        <v>0.14635707883392374</v>
      </c>
      <c r="W140" s="38">
        <v>9215171556</v>
      </c>
      <c r="X140" s="38" t="s">
        <v>589</v>
      </c>
      <c r="Y140" s="302"/>
      <c r="Z140" s="302"/>
      <c r="AA140" s="414"/>
      <c r="AB140" s="83" t="e">
        <f>T140/Y140</f>
        <v>#DIV/0!</v>
      </c>
      <c r="AC140" s="83" t="e">
        <f>S140/Y140</f>
        <v>#DIV/0!</v>
      </c>
      <c r="AD140" s="84"/>
      <c r="AE140" s="84"/>
      <c r="AF140" s="84"/>
      <c r="AG140" s="84"/>
      <c r="AH140" s="84"/>
      <c r="AI140" s="84"/>
      <c r="AJ140" s="84"/>
      <c r="AK140" s="84"/>
      <c r="AL140" s="84" t="str">
        <f>IF(plachta343623[[#This Row],[DELIVERY TIME]]="STORNO","CANCELLED","OK")</f>
        <v>OK</v>
      </c>
      <c r="AM140" s="84"/>
      <c r="AN140" s="84" t="str">
        <f>IF(RIGHT(plachta343623[[#This Row],[CARRIER]],3)="-MF",921,"")</f>
        <v/>
      </c>
      <c r="AO140" s="84"/>
    </row>
    <row r="141" spans="1:41" ht="15" customHeight="1" x14ac:dyDescent="0.2">
      <c r="A141" s="328">
        <f>WEEKNUM(plachta343623[[#This Row],[LOADING DATE]])</f>
        <v>5</v>
      </c>
      <c r="B141" s="339" t="s">
        <v>69</v>
      </c>
      <c r="C141" s="329" t="s">
        <v>41</v>
      </c>
      <c r="D141" s="330" t="s">
        <v>42</v>
      </c>
      <c r="E141" s="38" t="s">
        <v>70</v>
      </c>
      <c r="F141" s="297">
        <v>45321</v>
      </c>
      <c r="G141" s="81">
        <v>0.33333333333333331</v>
      </c>
      <c r="H141" s="425" t="s">
        <v>43</v>
      </c>
      <c r="I141" s="330" t="s">
        <v>71</v>
      </c>
      <c r="J141" s="38" t="s">
        <v>72</v>
      </c>
      <c r="K141" s="297">
        <v>45324</v>
      </c>
      <c r="L141" s="331">
        <v>0.24305555555555555</v>
      </c>
      <c r="M141" s="301" t="s">
        <v>516</v>
      </c>
      <c r="N141" s="302" t="s">
        <v>57</v>
      </c>
      <c r="O141" s="302" t="s">
        <v>47</v>
      </c>
      <c r="P141" s="318" t="s">
        <v>124</v>
      </c>
      <c r="Q141" s="38" t="s">
        <v>493</v>
      </c>
      <c r="R141" s="426" t="s">
        <v>73</v>
      </c>
      <c r="S141" s="38">
        <v>1787.2</v>
      </c>
      <c r="T141" s="309">
        <v>1630</v>
      </c>
      <c r="U141" s="333">
        <f>SUM(plachta343623[[#This Row],[SALES '[€']]]-plachta343623[[#This Row],[PURCHASE '[€']]])</f>
        <v>157.20000000000005</v>
      </c>
      <c r="V141" s="82">
        <f>plachta343623[[#This Row],[MARGIN '[€']]]/plachta343623[[#This Row],[SALES '[€']]]</f>
        <v>8.7958818263205035E-2</v>
      </c>
      <c r="W141" s="38">
        <v>9215171418</v>
      </c>
      <c r="X141" s="38" t="s">
        <v>517</v>
      </c>
      <c r="Y141" s="307">
        <v>1360</v>
      </c>
      <c r="Z141" s="302"/>
      <c r="AA141" s="414" t="s">
        <v>76</v>
      </c>
      <c r="AB141" s="83">
        <f>T142/Y141</f>
        <v>0.44117647058823528</v>
      </c>
      <c r="AC141" s="83">
        <f>S142/Y141</f>
        <v>0.50367647058823528</v>
      </c>
      <c r="AD141" s="84"/>
      <c r="AE141" s="84"/>
      <c r="AF141" s="84"/>
      <c r="AG141" s="84"/>
      <c r="AH141" s="84"/>
      <c r="AI141" s="84"/>
      <c r="AJ141" s="84"/>
      <c r="AK141" s="84"/>
      <c r="AL141" s="84" t="str">
        <f>IF(plachta343623[[#This Row],[DELIVERY TIME]]="STORNO","CANCELLED","OK")</f>
        <v>OK</v>
      </c>
      <c r="AM141" s="84"/>
      <c r="AN141" s="84" t="str">
        <f>IF(RIGHT(plachta343623[[#This Row],[CARRIER]],3)="-MF",921,"")</f>
        <v/>
      </c>
      <c r="AO141" s="84"/>
    </row>
    <row r="142" spans="1:41" ht="15" customHeight="1" x14ac:dyDescent="0.2">
      <c r="A142" s="328">
        <f>WEEKNUM(plachta343623[[#This Row],[LOADING DATE]])</f>
        <v>5</v>
      </c>
      <c r="B142" s="38" t="s">
        <v>232</v>
      </c>
      <c r="C142" s="329" t="s">
        <v>41</v>
      </c>
      <c r="D142" s="330" t="s">
        <v>42</v>
      </c>
      <c r="E142" s="38" t="s">
        <v>70</v>
      </c>
      <c r="F142" s="297">
        <v>45320</v>
      </c>
      <c r="G142" s="81">
        <v>0.58333333333333337</v>
      </c>
      <c r="H142" s="326" t="s">
        <v>51</v>
      </c>
      <c r="I142" s="330" t="s">
        <v>500</v>
      </c>
      <c r="J142" s="38" t="s">
        <v>499</v>
      </c>
      <c r="K142" s="297">
        <v>45321</v>
      </c>
      <c r="L142" s="331">
        <v>0.4375</v>
      </c>
      <c r="M142" s="301" t="s">
        <v>501</v>
      </c>
      <c r="N142" s="38" t="s">
        <v>234</v>
      </c>
      <c r="O142" s="38" t="s">
        <v>47</v>
      </c>
      <c r="P142" s="318"/>
      <c r="Q142" s="38" t="s">
        <v>502</v>
      </c>
      <c r="R142" s="38" t="s">
        <v>504</v>
      </c>
      <c r="S142" s="332">
        <v>685</v>
      </c>
      <c r="T142" s="309">
        <v>600</v>
      </c>
      <c r="U142" s="333">
        <f>SUM(plachta343623[[#This Row],[SALES '[€']]]-plachta343623[[#This Row],[PURCHASE '[€']]])</f>
        <v>85</v>
      </c>
      <c r="V142" s="82">
        <f>plachta343623[[#This Row],[MARGIN '[€']]]/plachta343623[[#This Row],[SALES '[€']]]</f>
        <v>0.12408759124087591</v>
      </c>
      <c r="W142" s="38">
        <v>9215171367</v>
      </c>
      <c r="X142" s="38" t="s">
        <v>505</v>
      </c>
      <c r="Y142" s="302"/>
      <c r="Z142" s="302"/>
      <c r="AA142" s="414"/>
      <c r="AB142" s="83" t="e">
        <f>#REF!/Y142</f>
        <v>#REF!</v>
      </c>
      <c r="AC142" s="83" t="e">
        <f>#REF!/Y142</f>
        <v>#REF!</v>
      </c>
      <c r="AD142" s="84"/>
      <c r="AE142" s="84"/>
      <c r="AF142" s="84"/>
      <c r="AG142" s="84"/>
      <c r="AH142" s="84"/>
      <c r="AI142" s="84"/>
      <c r="AJ142" s="84"/>
      <c r="AK142" s="84"/>
      <c r="AL142" s="84" t="str">
        <f>IF(plachta343623[[#This Row],[DELIVERY TIME]]="STORNO","CANCELLED","OK")</f>
        <v>OK</v>
      </c>
      <c r="AM142" s="84"/>
      <c r="AN142" s="84" t="str">
        <f>IF(RIGHT(plachta343623[[#This Row],[CARRIER]],3)="-MF",921,"")</f>
        <v/>
      </c>
      <c r="AO142" s="84"/>
    </row>
    <row r="143" spans="1:41" ht="15" customHeight="1" x14ac:dyDescent="0.2">
      <c r="A143" s="328">
        <f>WEEKNUM(plachta343623[[#This Row],[LOADING DATE]])</f>
        <v>5</v>
      </c>
      <c r="B143" s="339" t="s">
        <v>69</v>
      </c>
      <c r="C143" s="329" t="s">
        <v>41</v>
      </c>
      <c r="D143" s="330" t="s">
        <v>42</v>
      </c>
      <c r="E143" s="38" t="s">
        <v>70</v>
      </c>
      <c r="F143" s="297">
        <v>45323</v>
      </c>
      <c r="G143" s="81">
        <v>0.45833333333333331</v>
      </c>
      <c r="H143" s="425" t="s">
        <v>43</v>
      </c>
      <c r="I143" s="330" t="s">
        <v>71</v>
      </c>
      <c r="J143" s="38" t="s">
        <v>72</v>
      </c>
      <c r="K143" s="297">
        <v>45327</v>
      </c>
      <c r="L143" s="331">
        <v>0.47916666666666669</v>
      </c>
      <c r="M143" s="301" t="s">
        <v>524</v>
      </c>
      <c r="N143" s="302" t="s">
        <v>57</v>
      </c>
      <c r="O143" s="302" t="s">
        <v>47</v>
      </c>
      <c r="P143" s="318" t="s">
        <v>533</v>
      </c>
      <c r="Q143" s="38" t="s">
        <v>532</v>
      </c>
      <c r="R143" s="38" t="s">
        <v>45</v>
      </c>
      <c r="S143" s="371">
        <v>1770.61</v>
      </c>
      <c r="T143" s="304">
        <v>1720</v>
      </c>
      <c r="U143" s="333">
        <f>SUM(plachta343623[[#This Row],[SALES '[€']]]-plachta343623[[#This Row],[PURCHASE '[€']]])</f>
        <v>50.6099999999999</v>
      </c>
      <c r="V143" s="82">
        <f>plachta343623[[#This Row],[MARGIN '[€']]]/plachta343623[[#This Row],[SALES '[€']]]</f>
        <v>2.8583369573197882E-2</v>
      </c>
      <c r="W143" s="38">
        <v>9215171495</v>
      </c>
      <c r="X143" s="38" t="s">
        <v>562</v>
      </c>
      <c r="Y143" s="307">
        <v>1360</v>
      </c>
      <c r="Z143" s="302"/>
      <c r="AA143" s="414" t="s">
        <v>76</v>
      </c>
      <c r="AB143" s="83">
        <f t="shared" ref="AB143:AB150" si="14">T143/Y143</f>
        <v>1.2647058823529411</v>
      </c>
      <c r="AC143" s="83">
        <f t="shared" ref="AC143:AC150" si="15">S143/Y143</f>
        <v>1.3019191176470588</v>
      </c>
      <c r="AD143" s="84"/>
      <c r="AE143" s="84"/>
      <c r="AF143" s="84"/>
      <c r="AG143" s="84"/>
      <c r="AH143" s="84"/>
      <c r="AI143" s="84"/>
      <c r="AJ143" s="84"/>
      <c r="AK143" s="84"/>
      <c r="AL143" s="84" t="str">
        <f>IF(plachta343623[[#This Row],[DELIVERY TIME]]="STORNO","CANCELLED","OK")</f>
        <v>OK</v>
      </c>
      <c r="AM143" s="84"/>
      <c r="AN143" s="84" t="str">
        <f>IF(RIGHT(plachta343623[[#This Row],[CARRIER]],3)="-MF",921,"")</f>
        <v/>
      </c>
      <c r="AO143" s="84"/>
    </row>
    <row r="144" spans="1:41" ht="15" customHeight="1" x14ac:dyDescent="0.2">
      <c r="A144" s="272">
        <f>WEEKNUM(plachta343623[[#This Row],[LOADING DATE]])</f>
        <v>5</v>
      </c>
      <c r="B144" s="38" t="s">
        <v>232</v>
      </c>
      <c r="C144" s="329" t="s">
        <v>41</v>
      </c>
      <c r="D144" s="330" t="s">
        <v>42</v>
      </c>
      <c r="E144" s="38" t="s">
        <v>70</v>
      </c>
      <c r="F144" s="334">
        <v>45323</v>
      </c>
      <c r="G144" s="273">
        <v>0.77777777777777779</v>
      </c>
      <c r="H144" s="326" t="s">
        <v>51</v>
      </c>
      <c r="I144" s="330">
        <v>32</v>
      </c>
      <c r="J144" s="335" t="s">
        <v>233</v>
      </c>
      <c r="K144" s="336">
        <v>45326</v>
      </c>
      <c r="L144" s="427">
        <v>0.99930555555555556</v>
      </c>
      <c r="M144" s="428" t="s">
        <v>450</v>
      </c>
      <c r="N144" s="38" t="s">
        <v>234</v>
      </c>
      <c r="O144" s="38" t="s">
        <v>47</v>
      </c>
      <c r="P144" s="429"/>
      <c r="Q144" s="38" t="s">
        <v>291</v>
      </c>
      <c r="R144" s="38" t="s">
        <v>264</v>
      </c>
      <c r="S144" s="332">
        <v>562.29999999999995</v>
      </c>
      <c r="T144" s="309">
        <v>480</v>
      </c>
      <c r="U144" s="275">
        <f>SUM(plachta343623[[#This Row],[SALES '[€']]]-plachta343623[[#This Row],[PURCHASE '[€']]])</f>
        <v>82.299999999999955</v>
      </c>
      <c r="V144" s="276">
        <f>plachta343623[[#This Row],[MARGIN '[€']]]/plachta343623[[#This Row],[SALES '[€']]]</f>
        <v>0.14636315134269956</v>
      </c>
      <c r="W144" s="274">
        <v>9215171554</v>
      </c>
      <c r="X144" s="274" t="s">
        <v>587</v>
      </c>
      <c r="Y144" s="423"/>
      <c r="Z144" s="302" t="s">
        <v>538</v>
      </c>
      <c r="AA144" s="430"/>
      <c r="AB144" s="360" t="e">
        <f t="shared" si="14"/>
        <v>#DIV/0!</v>
      </c>
      <c r="AC144" s="360" t="e">
        <f t="shared" si="15"/>
        <v>#DIV/0!</v>
      </c>
      <c r="AD144" s="361"/>
      <c r="AE144" s="361"/>
      <c r="AF144" s="361"/>
      <c r="AG144" s="361"/>
      <c r="AH144" s="361"/>
      <c r="AI144" s="361"/>
      <c r="AJ144" s="361"/>
      <c r="AK144" s="361"/>
      <c r="AL144" s="361" t="str">
        <f>IF(plachta343623[[#This Row],[DELIVERY TIME]]="STORNO","CANCELLED","OK")</f>
        <v>OK</v>
      </c>
      <c r="AM144" s="361"/>
      <c r="AN144" s="361" t="str">
        <f>IF(RIGHT(plachta343623[[#This Row],[CARRIER]],3)="-MF",921,"")</f>
        <v/>
      </c>
      <c r="AO144" s="361"/>
    </row>
    <row r="145" spans="1:41" ht="15" customHeight="1" x14ac:dyDescent="0.2">
      <c r="A145" s="272">
        <f>WEEKNUM(plachta343623[[#This Row],[LOADING DATE]])</f>
        <v>6</v>
      </c>
      <c r="B145" s="38" t="s">
        <v>232</v>
      </c>
      <c r="C145" s="329" t="s">
        <v>41</v>
      </c>
      <c r="D145" s="330" t="s">
        <v>42</v>
      </c>
      <c r="E145" s="38" t="s">
        <v>70</v>
      </c>
      <c r="F145" s="334">
        <v>45330</v>
      </c>
      <c r="G145" s="273">
        <v>0.60416666666666663</v>
      </c>
      <c r="H145" s="326" t="s">
        <v>51</v>
      </c>
      <c r="I145" s="330">
        <v>32</v>
      </c>
      <c r="J145" s="38" t="s">
        <v>233</v>
      </c>
      <c r="K145" s="334">
        <v>45331</v>
      </c>
      <c r="L145" s="331">
        <v>0.25</v>
      </c>
      <c r="M145" s="449" t="s">
        <v>540</v>
      </c>
      <c r="N145" s="38" t="s">
        <v>234</v>
      </c>
      <c r="O145" s="38" t="s">
        <v>47</v>
      </c>
      <c r="P145" s="429"/>
      <c r="Q145" s="38" t="s">
        <v>389</v>
      </c>
      <c r="R145" s="38" t="s">
        <v>306</v>
      </c>
      <c r="S145" s="332">
        <v>468.58</v>
      </c>
      <c r="T145" s="309">
        <v>400</v>
      </c>
      <c r="U145" s="275">
        <f>SUM(plachta343623[[#This Row],[SALES '[€']]]-plachta343623[[#This Row],[PURCHASE '[€']]])</f>
        <v>68.579999999999984</v>
      </c>
      <c r="V145" s="276">
        <f>plachta343623[[#This Row],[MARGIN '[€']]]/plachta343623[[#This Row],[SALES '[€']]]</f>
        <v>0.14635707883392374</v>
      </c>
      <c r="W145" s="423">
        <v>9215171720</v>
      </c>
      <c r="X145" s="423" t="s">
        <v>657</v>
      </c>
      <c r="Y145" s="307">
        <v>316</v>
      </c>
      <c r="Z145" s="423"/>
      <c r="AA145" s="430"/>
      <c r="AB145" s="360">
        <f t="shared" si="14"/>
        <v>1.2658227848101267</v>
      </c>
      <c r="AC145" s="360">
        <f t="shared" si="15"/>
        <v>1.4828481012658228</v>
      </c>
      <c r="AD145" s="361"/>
      <c r="AE145" s="361"/>
      <c r="AF145" s="361"/>
      <c r="AG145" s="361"/>
      <c r="AH145" s="361"/>
      <c r="AI145" s="361"/>
      <c r="AJ145" s="361"/>
      <c r="AK145" s="361"/>
      <c r="AL145" s="361" t="str">
        <f>IF(plachta343623[[#This Row],[DELIVERY TIME]]="STORNO","CANCELLED","OK")</f>
        <v>OK</v>
      </c>
      <c r="AM145" s="361"/>
      <c r="AN145" s="361" t="str">
        <f>IF(RIGHT(plachta343623[[#This Row],[CARRIER]],3)="-MF",921,"")</f>
        <v/>
      </c>
      <c r="AO145" s="361"/>
    </row>
    <row r="146" spans="1:41" ht="15" customHeight="1" x14ac:dyDescent="0.2">
      <c r="A146" s="328">
        <f>WEEKNUM(plachta343623[[#This Row],[LOADING DATE]])</f>
        <v>6</v>
      </c>
      <c r="B146" s="339" t="s">
        <v>69</v>
      </c>
      <c r="C146" s="329" t="s">
        <v>41</v>
      </c>
      <c r="D146" s="330" t="s">
        <v>42</v>
      </c>
      <c r="E146" s="38" t="s">
        <v>70</v>
      </c>
      <c r="F146" s="297">
        <v>45328</v>
      </c>
      <c r="G146" s="81">
        <v>0.45833333333333331</v>
      </c>
      <c r="H146" s="425" t="s">
        <v>43</v>
      </c>
      <c r="I146" s="330" t="s">
        <v>71</v>
      </c>
      <c r="J146" s="38" t="s">
        <v>72</v>
      </c>
      <c r="K146" s="297">
        <v>45330</v>
      </c>
      <c r="L146" s="331">
        <v>0.61805555555555558</v>
      </c>
      <c r="M146" s="301" t="s">
        <v>565</v>
      </c>
      <c r="N146" s="302" t="s">
        <v>57</v>
      </c>
      <c r="O146" s="302" t="s">
        <v>47</v>
      </c>
      <c r="P146" s="318" t="s">
        <v>124</v>
      </c>
      <c r="Q146" s="38" t="s">
        <v>612</v>
      </c>
      <c r="R146" s="38" t="s">
        <v>45</v>
      </c>
      <c r="S146" s="371">
        <v>1770.61</v>
      </c>
      <c r="T146" s="304">
        <v>1720</v>
      </c>
      <c r="U146" s="333">
        <f>SUM(plachta343623[[#This Row],[SALES '[€']]]-plachta343623[[#This Row],[PURCHASE '[€']]])</f>
        <v>50.6099999999999</v>
      </c>
      <c r="V146" s="82">
        <f>plachta343623[[#This Row],[MARGIN '[€']]]/plachta343623[[#This Row],[SALES '[€']]]</f>
        <v>2.8583369573197882E-2</v>
      </c>
      <c r="W146" s="38">
        <v>9215171597</v>
      </c>
      <c r="X146" s="38" t="s">
        <v>611</v>
      </c>
      <c r="Y146" s="307">
        <v>1360</v>
      </c>
      <c r="Z146" s="302"/>
      <c r="AA146" s="414" t="s">
        <v>76</v>
      </c>
      <c r="AB146" s="83">
        <f t="shared" si="14"/>
        <v>1.2647058823529411</v>
      </c>
      <c r="AC146" s="83">
        <f t="shared" si="15"/>
        <v>1.3019191176470588</v>
      </c>
      <c r="AD146" s="84"/>
      <c r="AE146" s="84"/>
      <c r="AF146" s="84"/>
      <c r="AG146" s="84"/>
      <c r="AH146" s="84"/>
      <c r="AI146" s="84"/>
      <c r="AJ146" s="84"/>
      <c r="AK146" s="84"/>
      <c r="AL146" s="84" t="str">
        <f>IF(plachta343623[[#This Row],[DELIVERY TIME]]="STORNO","CANCELLED","OK")</f>
        <v>OK</v>
      </c>
      <c r="AM146" s="84"/>
      <c r="AN146" s="84" t="str">
        <f>IF(RIGHT(plachta343623[[#This Row],[CARRIER]],3)="-MF",921,"")</f>
        <v/>
      </c>
      <c r="AO146" s="84"/>
    </row>
    <row r="147" spans="1:41" ht="15" customHeight="1" x14ac:dyDescent="0.2">
      <c r="A147" s="328">
        <f>WEEKNUM(plachta343623[[#This Row],[LOADING DATE]])</f>
        <v>6</v>
      </c>
      <c r="B147" s="339" t="s">
        <v>69</v>
      </c>
      <c r="C147" s="329" t="s">
        <v>41</v>
      </c>
      <c r="D147" s="330" t="s">
        <v>42</v>
      </c>
      <c r="E147" s="38" t="s">
        <v>70</v>
      </c>
      <c r="F147" s="297">
        <v>45328</v>
      </c>
      <c r="G147" s="81">
        <v>0.54166666666666663</v>
      </c>
      <c r="H147" s="425" t="s">
        <v>43</v>
      </c>
      <c r="I147" s="330" t="s">
        <v>71</v>
      </c>
      <c r="J147" s="38" t="s">
        <v>72</v>
      </c>
      <c r="K147" s="297">
        <v>45330</v>
      </c>
      <c r="L147" s="331">
        <v>0.54166666666666663</v>
      </c>
      <c r="M147" s="301" t="s">
        <v>606</v>
      </c>
      <c r="N147" s="302" t="s">
        <v>57</v>
      </c>
      <c r="O147" s="302" t="s">
        <v>47</v>
      </c>
      <c r="P147" s="318" t="s">
        <v>124</v>
      </c>
      <c r="Q147" s="38" t="s">
        <v>605</v>
      </c>
      <c r="R147" s="426" t="s">
        <v>73</v>
      </c>
      <c r="S147" s="371">
        <v>1770.61</v>
      </c>
      <c r="T147" s="309">
        <v>1630</v>
      </c>
      <c r="U147" s="333">
        <f>SUM(plachta343623[[#This Row],[SALES '[€']]]-plachta343623[[#This Row],[PURCHASE '[€']]])</f>
        <v>140.6099999999999</v>
      </c>
      <c r="V147" s="82">
        <f>plachta343623[[#This Row],[MARGIN '[€']]]/plachta343623[[#This Row],[SALES '[€']]]</f>
        <v>7.9413309537391022E-2</v>
      </c>
      <c r="W147" s="38">
        <v>9215171610</v>
      </c>
      <c r="X147" s="38" t="s">
        <v>613</v>
      </c>
      <c r="Y147" s="307">
        <v>1360</v>
      </c>
      <c r="Z147" s="302"/>
      <c r="AA147" s="414" t="s">
        <v>76</v>
      </c>
      <c r="AB147" s="83">
        <f t="shared" si="14"/>
        <v>1.1985294117647058</v>
      </c>
      <c r="AC147" s="83">
        <f t="shared" si="15"/>
        <v>1.3019191176470588</v>
      </c>
      <c r="AD147" s="84"/>
      <c r="AE147" s="84"/>
      <c r="AF147" s="84"/>
      <c r="AG147" s="84"/>
      <c r="AH147" s="84"/>
      <c r="AI147" s="84"/>
      <c r="AJ147" s="84"/>
      <c r="AK147" s="84"/>
      <c r="AL147" s="84" t="str">
        <f>IF(plachta343623[[#This Row],[DELIVERY TIME]]="STORNO","CANCELLED","OK")</f>
        <v>OK</v>
      </c>
      <c r="AM147" s="84"/>
      <c r="AN147" s="84" t="str">
        <f>IF(RIGHT(plachta343623[[#This Row],[CARRIER]],3)="-MF",921,"")</f>
        <v/>
      </c>
      <c r="AO147" s="84"/>
    </row>
    <row r="148" spans="1:41" ht="15" customHeight="1" x14ac:dyDescent="0.2">
      <c r="A148" s="384">
        <f>WEEKNUM(plachta343623[[#This Row],[LOADING DATE]])</f>
        <v>6</v>
      </c>
      <c r="B148" s="431" t="s">
        <v>69</v>
      </c>
      <c r="C148" s="405" t="s">
        <v>41</v>
      </c>
      <c r="D148" s="406" t="s">
        <v>42</v>
      </c>
      <c r="E148" s="61" t="s">
        <v>70</v>
      </c>
      <c r="F148" s="432">
        <v>45328</v>
      </c>
      <c r="G148" s="385">
        <v>0.5</v>
      </c>
      <c r="H148" s="433" t="s">
        <v>43</v>
      </c>
      <c r="I148" s="406" t="s">
        <v>71</v>
      </c>
      <c r="J148" s="61" t="s">
        <v>72</v>
      </c>
      <c r="K148" s="432">
        <v>45330</v>
      </c>
      <c r="L148" s="407">
        <v>0.73611111111111116</v>
      </c>
      <c r="M148" s="301" t="s">
        <v>622</v>
      </c>
      <c r="N148" s="307" t="s">
        <v>57</v>
      </c>
      <c r="O148" s="307" t="s">
        <v>47</v>
      </c>
      <c r="P148" s="318" t="s">
        <v>124</v>
      </c>
      <c r="Q148" s="38" t="s">
        <v>75</v>
      </c>
      <c r="R148" s="308" t="s">
        <v>73</v>
      </c>
      <c r="S148" s="377">
        <v>1770.61</v>
      </c>
      <c r="T148" s="378">
        <v>1630</v>
      </c>
      <c r="U148" s="387">
        <f>SUM(plachta343623[[#This Row],[SALES '[€']]]-plachta343623[[#This Row],[PURCHASE '[€']]])</f>
        <v>140.6099999999999</v>
      </c>
      <c r="V148" s="388">
        <f>plachta343623[[#This Row],[MARGIN '[€']]]/plachta343623[[#This Row],[SALES '[€']]]</f>
        <v>7.9413309537391022E-2</v>
      </c>
      <c r="W148" s="386">
        <v>9215171640</v>
      </c>
      <c r="X148" s="38" t="s">
        <v>623</v>
      </c>
      <c r="Y148" s="307">
        <v>1360</v>
      </c>
      <c r="Z148" s="410"/>
      <c r="AA148" s="434" t="s">
        <v>76</v>
      </c>
      <c r="AB148" s="389">
        <f t="shared" si="14"/>
        <v>1.1985294117647058</v>
      </c>
      <c r="AC148" s="389">
        <f t="shared" si="15"/>
        <v>1.3019191176470588</v>
      </c>
      <c r="AD148" s="390"/>
      <c r="AE148" s="390"/>
      <c r="AF148" s="390"/>
      <c r="AG148" s="390"/>
      <c r="AH148" s="390"/>
      <c r="AI148" s="390"/>
      <c r="AJ148" s="390"/>
      <c r="AK148" s="390"/>
      <c r="AL148" s="390" t="str">
        <f>IF(plachta343623[[#This Row],[DELIVERY TIME]]="STORNO","CANCELLED","OK")</f>
        <v>OK</v>
      </c>
      <c r="AM148" s="390"/>
      <c r="AN148" s="390" t="str">
        <f>IF(RIGHT(plachta343623[[#This Row],[CARRIER]],3)="-MF",921,"")</f>
        <v/>
      </c>
      <c r="AO148" s="390"/>
    </row>
    <row r="149" spans="1:41" ht="15" customHeight="1" x14ac:dyDescent="0.2">
      <c r="A149" s="384">
        <f>WEEKNUM(plachta343623[[#This Row],[LOADING DATE]])</f>
        <v>6</v>
      </c>
      <c r="B149" s="431" t="s">
        <v>69</v>
      </c>
      <c r="C149" s="405" t="s">
        <v>41</v>
      </c>
      <c r="D149" s="406" t="s">
        <v>42</v>
      </c>
      <c r="E149" s="61" t="s">
        <v>70</v>
      </c>
      <c r="F149" s="432">
        <v>45330</v>
      </c>
      <c r="G149" s="385">
        <v>0.5</v>
      </c>
      <c r="H149" s="433" t="s">
        <v>43</v>
      </c>
      <c r="I149" s="406" t="s">
        <v>71</v>
      </c>
      <c r="J149" s="386" t="s">
        <v>72</v>
      </c>
      <c r="K149" s="432">
        <v>45334</v>
      </c>
      <c r="L149" s="407">
        <v>0.47916666666666669</v>
      </c>
      <c r="M149" s="301" t="s">
        <v>641</v>
      </c>
      <c r="N149" s="307" t="s">
        <v>57</v>
      </c>
      <c r="O149" s="307" t="s">
        <v>47</v>
      </c>
      <c r="P149" s="318" t="s">
        <v>533</v>
      </c>
      <c r="Q149" s="38" t="s">
        <v>637</v>
      </c>
      <c r="R149" s="308" t="s">
        <v>73</v>
      </c>
      <c r="S149" s="377">
        <v>1770.61</v>
      </c>
      <c r="T149" s="378">
        <v>1630</v>
      </c>
      <c r="U149" s="387">
        <f>SUM(plachta343623[[#This Row],[SALES '[€']]]-plachta343623[[#This Row],[PURCHASE '[€']]])</f>
        <v>140.6099999999999</v>
      </c>
      <c r="V149" s="388">
        <f>plachta343623[[#This Row],[MARGIN '[€']]]/plachta343623[[#This Row],[SALES '[€']]]</f>
        <v>7.9413309537391022E-2</v>
      </c>
      <c r="W149" s="410">
        <v>9215171721</v>
      </c>
      <c r="X149" s="410" t="s">
        <v>658</v>
      </c>
      <c r="Y149" s="307">
        <v>1360</v>
      </c>
      <c r="Z149" s="410"/>
      <c r="AA149" s="434" t="s">
        <v>76</v>
      </c>
      <c r="AB149" s="389">
        <f t="shared" si="14"/>
        <v>1.1985294117647058</v>
      </c>
      <c r="AC149" s="389">
        <f t="shared" si="15"/>
        <v>1.3019191176470588</v>
      </c>
      <c r="AD149" s="390"/>
      <c r="AE149" s="390"/>
      <c r="AF149" s="390"/>
      <c r="AG149" s="390"/>
      <c r="AH149" s="390"/>
      <c r="AI149" s="390"/>
      <c r="AJ149" s="390"/>
      <c r="AK149" s="390"/>
      <c r="AL149" s="390" t="str">
        <f>IF(plachta343623[[#This Row],[DELIVERY TIME]]="STORNO","CANCELLED","OK")</f>
        <v>OK</v>
      </c>
      <c r="AM149" s="390"/>
      <c r="AN149" s="390" t="str">
        <f>IF(RIGHT(plachta343623[[#This Row],[CARRIER]],3)="-MF",921,"")</f>
        <v/>
      </c>
      <c r="AO149" s="390"/>
    </row>
    <row r="150" spans="1:41" ht="15" customHeight="1" x14ac:dyDescent="0.2">
      <c r="A150" s="384">
        <f>WEEKNUM(plachta343623[[#This Row],[LOADING DATE]])</f>
        <v>6</v>
      </c>
      <c r="B150" s="431" t="s">
        <v>69</v>
      </c>
      <c r="C150" s="405" t="s">
        <v>41</v>
      </c>
      <c r="D150" s="406" t="s">
        <v>42</v>
      </c>
      <c r="E150" s="61" t="s">
        <v>70</v>
      </c>
      <c r="F150" s="432">
        <v>45331</v>
      </c>
      <c r="G150" s="385">
        <v>0.5</v>
      </c>
      <c r="H150" s="433" t="s">
        <v>43</v>
      </c>
      <c r="I150" s="406" t="s">
        <v>71</v>
      </c>
      <c r="J150" s="386" t="s">
        <v>72</v>
      </c>
      <c r="K150" s="432">
        <v>45334</v>
      </c>
      <c r="L150" s="407">
        <v>0.73611111111111116</v>
      </c>
      <c r="M150" s="301" t="s">
        <v>642</v>
      </c>
      <c r="N150" s="307" t="s">
        <v>57</v>
      </c>
      <c r="O150" s="307" t="s">
        <v>47</v>
      </c>
      <c r="P150" s="318" t="s">
        <v>124</v>
      </c>
      <c r="Q150" s="38" t="s">
        <v>638</v>
      </c>
      <c r="R150" s="308" t="s">
        <v>73</v>
      </c>
      <c r="S150" s="377">
        <v>1770.61</v>
      </c>
      <c r="T150" s="378">
        <v>1630</v>
      </c>
      <c r="U150" s="387">
        <f>SUM(plachta343623[[#This Row],[SALES '[€']]]-plachta343623[[#This Row],[PURCHASE '[€']]])</f>
        <v>140.6099999999999</v>
      </c>
      <c r="V150" s="388">
        <f>plachta343623[[#This Row],[MARGIN '[€']]]/plachta343623[[#This Row],[SALES '[€']]]</f>
        <v>7.9413309537391022E-2</v>
      </c>
      <c r="W150" s="386">
        <v>9215171777</v>
      </c>
      <c r="X150" s="386" t="s">
        <v>677</v>
      </c>
      <c r="Y150" s="307">
        <v>1360</v>
      </c>
      <c r="Z150" s="410"/>
      <c r="AA150" s="434" t="s">
        <v>76</v>
      </c>
      <c r="AB150" s="389">
        <f t="shared" si="14"/>
        <v>1.1985294117647058</v>
      </c>
      <c r="AC150" s="389">
        <f t="shared" si="15"/>
        <v>1.3019191176470588</v>
      </c>
      <c r="AD150" s="390"/>
      <c r="AE150" s="390"/>
      <c r="AF150" s="390"/>
      <c r="AG150" s="390"/>
      <c r="AH150" s="390"/>
      <c r="AI150" s="390"/>
      <c r="AJ150" s="390"/>
      <c r="AK150" s="390"/>
      <c r="AL150" s="390" t="str">
        <f>IF(plachta343623[[#This Row],[DELIVERY TIME]]="STORNO","CANCELLED","OK")</f>
        <v>OK</v>
      </c>
      <c r="AM150" s="390"/>
      <c r="AN150" s="390" t="str">
        <f>IF(RIGHT(plachta343623[[#This Row],[CARRIER]],3)="-MF",921,"")</f>
        <v/>
      </c>
      <c r="AO150" s="390"/>
    </row>
    <row r="151" spans="1:41" ht="15" customHeight="1" x14ac:dyDescent="0.2">
      <c r="A151" s="384">
        <f>WEEKNUM(plachta343623[[#This Row],[LOADING DATE]])</f>
        <v>7</v>
      </c>
      <c r="B151" s="431" t="s">
        <v>69</v>
      </c>
      <c r="C151" s="405" t="s">
        <v>41</v>
      </c>
      <c r="D151" s="406" t="s">
        <v>42</v>
      </c>
      <c r="E151" s="61" t="s">
        <v>70</v>
      </c>
      <c r="F151" s="432">
        <v>45338</v>
      </c>
      <c r="G151" s="385">
        <v>0.375</v>
      </c>
      <c r="H151" s="433" t="s">
        <v>43</v>
      </c>
      <c r="I151" s="406" t="s">
        <v>71</v>
      </c>
      <c r="J151" s="386" t="s">
        <v>72</v>
      </c>
      <c r="K151" s="432">
        <v>45342</v>
      </c>
      <c r="L151" s="407">
        <v>0.24305555555555555</v>
      </c>
      <c r="M151" s="461" t="s">
        <v>647</v>
      </c>
      <c r="N151" s="307" t="s">
        <v>57</v>
      </c>
      <c r="O151" s="307" t="s">
        <v>47</v>
      </c>
      <c r="P151" s="318" t="s">
        <v>124</v>
      </c>
      <c r="Q151" s="38" t="s">
        <v>128</v>
      </c>
      <c r="R151" s="38" t="s">
        <v>127</v>
      </c>
      <c r="S151" s="371">
        <v>1770.61</v>
      </c>
      <c r="T151" s="304">
        <v>1720</v>
      </c>
      <c r="U151" s="387">
        <f>SUM(plachta343623[[#This Row],[SALES '[€']]]-plachta343623[[#This Row],[PURCHASE '[€']]])</f>
        <v>50.6099999999999</v>
      </c>
      <c r="V151" s="388">
        <f>plachta343623[[#This Row],[MARGIN '[€']]]/plachta343623[[#This Row],[SALES '[€']]]</f>
        <v>2.8583369573197882E-2</v>
      </c>
      <c r="W151" s="409"/>
      <c r="X151" s="409"/>
      <c r="Y151" s="307">
        <v>1360</v>
      </c>
      <c r="Z151" s="410"/>
      <c r="AA151" s="434" t="s">
        <v>76</v>
      </c>
      <c r="AB151" s="389">
        <f>T151/Y151</f>
        <v>1.2647058823529411</v>
      </c>
      <c r="AC151" s="389">
        <f>S151/Y151</f>
        <v>1.3019191176470588</v>
      </c>
      <c r="AD151" s="390"/>
      <c r="AE151" s="390"/>
      <c r="AF151" s="390"/>
      <c r="AG151" s="390"/>
      <c r="AH151" s="390"/>
      <c r="AI151" s="390"/>
      <c r="AJ151" s="390"/>
      <c r="AK151" s="390"/>
      <c r="AL151" s="390" t="str">
        <f>IF(plachta343623[[#This Row],[DELIVERY TIME]]="STORNO","CANCELLED","OK")</f>
        <v>OK</v>
      </c>
      <c r="AM151" s="390"/>
      <c r="AN151" s="390" t="str">
        <f>IF(RIGHT(plachta343623[[#This Row],[CARRIER]],3)="-MF",921,"")</f>
        <v/>
      </c>
      <c r="AO151" s="390"/>
    </row>
    <row r="152" spans="1:41" ht="15" customHeight="1" x14ac:dyDescent="0.2">
      <c r="A152" s="384">
        <f>WEEKNUM(plachta343623[[#This Row],[LOADING DATE]])</f>
        <v>6</v>
      </c>
      <c r="B152" s="431" t="s">
        <v>69</v>
      </c>
      <c r="C152" s="405" t="s">
        <v>41</v>
      </c>
      <c r="D152" s="406" t="s">
        <v>42</v>
      </c>
      <c r="E152" s="61" t="s">
        <v>70</v>
      </c>
      <c r="F152" s="432">
        <v>45331</v>
      </c>
      <c r="G152" s="385">
        <v>0.41666666666666669</v>
      </c>
      <c r="H152" s="433" t="s">
        <v>43</v>
      </c>
      <c r="I152" s="406" t="s">
        <v>71</v>
      </c>
      <c r="J152" s="386" t="s">
        <v>72</v>
      </c>
      <c r="K152" s="432">
        <v>45335</v>
      </c>
      <c r="L152" s="407">
        <v>0.24305555555555555</v>
      </c>
      <c r="M152" s="301" t="s">
        <v>639</v>
      </c>
      <c r="N152" s="307" t="s">
        <v>57</v>
      </c>
      <c r="O152" s="307" t="s">
        <v>47</v>
      </c>
      <c r="P152" s="318" t="s">
        <v>124</v>
      </c>
      <c r="Q152" s="38" t="s">
        <v>128</v>
      </c>
      <c r="R152" s="38" t="s">
        <v>127</v>
      </c>
      <c r="S152" s="371">
        <v>1770.61</v>
      </c>
      <c r="T152" s="408">
        <v>1710</v>
      </c>
      <c r="U152" s="387">
        <f>SUM(plachta343623[[#This Row],[SALES '[€']]]-plachta343623[[#This Row],[PURCHASE '[€']]])</f>
        <v>60.6099999999999</v>
      </c>
      <c r="V152" s="388">
        <f>plachta343623[[#This Row],[MARGIN '[€']]]/plachta343623[[#This Row],[SALES '[€']]]</f>
        <v>3.4231140680330452E-2</v>
      </c>
      <c r="W152" s="386">
        <v>9215171778</v>
      </c>
      <c r="X152" s="386" t="s">
        <v>678</v>
      </c>
      <c r="Y152" s="410"/>
      <c r="Z152" s="410"/>
      <c r="AA152" s="435"/>
      <c r="AB152" s="389" t="e">
        <f>T152/Y152</f>
        <v>#DIV/0!</v>
      </c>
      <c r="AC152" s="389" t="e">
        <f>S152/Y152</f>
        <v>#DIV/0!</v>
      </c>
      <c r="AD152" s="390"/>
      <c r="AE152" s="390"/>
      <c r="AF152" s="390"/>
      <c r="AG152" s="390"/>
      <c r="AH152" s="390"/>
      <c r="AI152" s="390"/>
      <c r="AJ152" s="390"/>
      <c r="AK152" s="390"/>
      <c r="AL152" s="390" t="str">
        <f>IF(plachta343623[[#This Row],[DELIVERY TIME]]="STORNO","CANCELLED","OK")</f>
        <v>OK</v>
      </c>
      <c r="AM152" s="390"/>
      <c r="AN152" s="390" t="str">
        <f>IF(RIGHT(plachta343623[[#This Row],[CARRIER]],3)="-MF",921,"")</f>
        <v/>
      </c>
      <c r="AO152" s="390"/>
    </row>
    <row r="153" spans="1:41" ht="15" customHeight="1" x14ac:dyDescent="0.2">
      <c r="A153" s="444">
        <f>WEEKNUM(plachta343623[[#This Row],[LOADING DATE]])</f>
        <v>7</v>
      </c>
      <c r="B153" s="431" t="s">
        <v>69</v>
      </c>
      <c r="C153" s="405" t="s">
        <v>41</v>
      </c>
      <c r="D153" s="406" t="s">
        <v>42</v>
      </c>
      <c r="E153" s="61" t="s">
        <v>70</v>
      </c>
      <c r="F153" s="432">
        <v>45334</v>
      </c>
      <c r="G153" s="69">
        <v>0.45833333333333331</v>
      </c>
      <c r="H153" s="433" t="s">
        <v>43</v>
      </c>
      <c r="I153" s="406" t="s">
        <v>71</v>
      </c>
      <c r="J153" s="51" t="s">
        <v>72</v>
      </c>
      <c r="K153" s="432">
        <v>45336</v>
      </c>
      <c r="L153" s="445">
        <v>0.73611111111111116</v>
      </c>
      <c r="M153" s="301" t="s">
        <v>643</v>
      </c>
      <c r="N153" s="307" t="s">
        <v>57</v>
      </c>
      <c r="O153" s="307" t="s">
        <v>47</v>
      </c>
      <c r="P153" s="63" t="s">
        <v>124</v>
      </c>
      <c r="Q153" s="51" t="s">
        <v>493</v>
      </c>
      <c r="R153" s="308" t="s">
        <v>73</v>
      </c>
      <c r="S153" s="377">
        <v>1770.61</v>
      </c>
      <c r="T153" s="378">
        <v>1630</v>
      </c>
      <c r="U153" s="71">
        <f>SUM(plachta343623[[#This Row],[SALES '[€']]]-plachta343623[[#This Row],[PURCHASE '[€']]])</f>
        <v>140.6099999999999</v>
      </c>
      <c r="V153" s="72">
        <f>plachta343623[[#This Row],[MARGIN '[€']]]/plachta343623[[#This Row],[SALES '[€']]]</f>
        <v>7.9413309537391022E-2</v>
      </c>
      <c r="W153" s="54">
        <v>9215171901</v>
      </c>
      <c r="X153" s="54" t="s">
        <v>702</v>
      </c>
      <c r="Y153" s="54">
        <v>1360</v>
      </c>
      <c r="Z153" s="54"/>
      <c r="AA153" s="446" t="s">
        <v>625</v>
      </c>
      <c r="AB153" s="73">
        <f>T153/Y153</f>
        <v>1.1985294117647058</v>
      </c>
      <c r="AC153" s="73">
        <f>S153/Y153</f>
        <v>1.3019191176470588</v>
      </c>
      <c r="AD153" s="74"/>
      <c r="AE153" s="74"/>
      <c r="AF153" s="74"/>
      <c r="AG153" s="74"/>
      <c r="AH153" s="74"/>
      <c r="AI153" s="74"/>
      <c r="AJ153" s="74"/>
      <c r="AK153" s="74"/>
      <c r="AL153" s="74" t="str">
        <f>IF(plachta343623[[#This Row],[DELIVERY TIME]]="STORNO","CANCELLED","OK")</f>
        <v>OK</v>
      </c>
      <c r="AM153" s="74"/>
      <c r="AN153" s="74" t="str">
        <f>IF(RIGHT(plachta343623[[#This Row],[CARRIER]],3)="-MF",921,"")</f>
        <v/>
      </c>
      <c r="AO153" s="447"/>
    </row>
    <row r="154" spans="1:41" ht="15" customHeight="1" x14ac:dyDescent="0.2">
      <c r="A154" s="454">
        <f>WEEKNUM(plachta343623[[#This Row],[LOADING DATE]])</f>
        <v>6</v>
      </c>
      <c r="B154" s="38" t="s">
        <v>232</v>
      </c>
      <c r="C154" s="326" t="s">
        <v>51</v>
      </c>
      <c r="D154" s="330">
        <v>32</v>
      </c>
      <c r="E154" s="38" t="s">
        <v>233</v>
      </c>
      <c r="F154" s="334">
        <v>45331</v>
      </c>
      <c r="G154" s="81">
        <v>0.16666666666666666</v>
      </c>
      <c r="H154" s="56" t="s">
        <v>41</v>
      </c>
      <c r="I154" s="41" t="s">
        <v>42</v>
      </c>
      <c r="J154" s="51" t="s">
        <v>70</v>
      </c>
      <c r="K154" s="334">
        <v>45334</v>
      </c>
      <c r="L154" s="331">
        <v>0.58333333333333337</v>
      </c>
      <c r="M154" s="456" t="s">
        <v>666</v>
      </c>
      <c r="N154" s="38" t="s">
        <v>234</v>
      </c>
      <c r="O154" s="38" t="s">
        <v>47</v>
      </c>
      <c r="P154" s="318"/>
      <c r="Q154" s="38" t="s">
        <v>308</v>
      </c>
      <c r="R154" s="38" t="s">
        <v>306</v>
      </c>
      <c r="S154" s="38">
        <v>351.43</v>
      </c>
      <c r="T154" s="309">
        <v>350</v>
      </c>
      <c r="U154" s="333">
        <f>SUM(plachta343623[[#This Row],[SALES '[€']]]-plachta343623[[#This Row],[PURCHASE '[€']]])</f>
        <v>1.4300000000000068</v>
      </c>
      <c r="V154" s="82">
        <f>plachta343623[[#This Row],[MARGIN '[€']]]/plachta343623[[#This Row],[SALES '[€']]]</f>
        <v>4.0690891500441253E-3</v>
      </c>
      <c r="W154" s="38">
        <v>9215171774</v>
      </c>
      <c r="X154" s="38" t="s">
        <v>675</v>
      </c>
      <c r="Y154" s="307">
        <v>316</v>
      </c>
      <c r="Z154" s="302"/>
      <c r="AA154" s="434" t="s">
        <v>76</v>
      </c>
      <c r="AB154" s="83">
        <f t="shared" ref="AB154:AB155" si="16">T154/Y154</f>
        <v>1.1075949367088607</v>
      </c>
      <c r="AC154" s="83">
        <f t="shared" ref="AC154:AC155" si="17">S154/Y154</f>
        <v>1.1121202531645571</v>
      </c>
      <c r="AD154" s="84"/>
      <c r="AE154" s="84"/>
      <c r="AF154" s="84"/>
      <c r="AG154" s="84"/>
      <c r="AH154" s="84"/>
      <c r="AI154" s="84"/>
      <c r="AJ154" s="84"/>
      <c r="AK154" s="84"/>
      <c r="AL154" s="84" t="str">
        <f>IF(plachta343623[[#This Row],[DELIVERY TIME]]="STORNO","CANCELLED","OK")</f>
        <v>OK</v>
      </c>
      <c r="AM154" s="84"/>
      <c r="AN154" s="84" t="str">
        <f>IF(RIGHT(plachta343623[[#This Row],[CARRIER]],3)="-MF",921,"")</f>
        <v/>
      </c>
      <c r="AO154" s="455"/>
    </row>
    <row r="155" spans="1:41" ht="15" customHeight="1" x14ac:dyDescent="0.2">
      <c r="A155" s="444">
        <f>WEEKNUM(plachta343623[[#This Row],[LOADING DATE]])</f>
        <v>6</v>
      </c>
      <c r="B155" s="51" t="s">
        <v>232</v>
      </c>
      <c r="C155" s="326" t="s">
        <v>51</v>
      </c>
      <c r="D155" s="330">
        <v>32</v>
      </c>
      <c r="E155" s="38" t="s">
        <v>233</v>
      </c>
      <c r="F155" s="334">
        <v>45331</v>
      </c>
      <c r="G155" s="81">
        <v>0.41666666666666669</v>
      </c>
      <c r="H155" s="56" t="s">
        <v>41</v>
      </c>
      <c r="I155" s="41" t="s">
        <v>42</v>
      </c>
      <c r="J155" s="51" t="s">
        <v>70</v>
      </c>
      <c r="K155" s="334">
        <v>45334</v>
      </c>
      <c r="L155" s="331">
        <v>0.58333333333333337</v>
      </c>
      <c r="M155" s="456" t="s">
        <v>666</v>
      </c>
      <c r="N155" s="38" t="s">
        <v>234</v>
      </c>
      <c r="O155" s="38" t="s">
        <v>47</v>
      </c>
      <c r="P155" s="63"/>
      <c r="Q155" s="51" t="s">
        <v>305</v>
      </c>
      <c r="R155" s="38" t="s">
        <v>306</v>
      </c>
      <c r="S155" s="38">
        <v>351.43</v>
      </c>
      <c r="T155" s="309">
        <v>350</v>
      </c>
      <c r="U155" s="71">
        <f>SUM(plachta343623[[#This Row],[SALES '[€']]]-plachta343623[[#This Row],[PURCHASE '[€']]])</f>
        <v>1.4300000000000068</v>
      </c>
      <c r="V155" s="72">
        <f>plachta343623[[#This Row],[MARGIN '[€']]]/plachta343623[[#This Row],[SALES '[€']]]</f>
        <v>4.0690891500441253E-3</v>
      </c>
      <c r="W155" s="51">
        <v>9215171776</v>
      </c>
      <c r="X155" s="51" t="s">
        <v>676</v>
      </c>
      <c r="Y155" s="307">
        <v>316</v>
      </c>
      <c r="Z155" s="54"/>
      <c r="AA155" s="434" t="s">
        <v>76</v>
      </c>
      <c r="AB155" s="73">
        <f t="shared" si="16"/>
        <v>1.1075949367088607</v>
      </c>
      <c r="AC155" s="73">
        <f t="shared" si="17"/>
        <v>1.1121202531645571</v>
      </c>
      <c r="AD155" s="74"/>
      <c r="AE155" s="74"/>
      <c r="AF155" s="74"/>
      <c r="AG155" s="74"/>
      <c r="AH155" s="74"/>
      <c r="AI155" s="74"/>
      <c r="AJ155" s="74"/>
      <c r="AK155" s="74"/>
      <c r="AL155" s="74" t="str">
        <f>IF(plachta343623[[#This Row],[DELIVERY TIME]]="STORNO","CANCELLED","OK")</f>
        <v>OK</v>
      </c>
      <c r="AM155" s="74"/>
      <c r="AN155" s="74" t="str">
        <f>IF(RIGHT(plachta343623[[#This Row],[CARRIER]],3)="-MF",921,"")</f>
        <v/>
      </c>
      <c r="AO155" s="447"/>
    </row>
  </sheetData>
  <conditionalFormatting sqref="V1:V1048576">
    <cfRule type="cellIs" dxfId="3" priority="1" stopIfTrue="1" operator="lessThanOrEqual">
      <formula>0</formula>
    </cfRule>
  </conditionalFormatting>
  <dataValidations count="2">
    <dataValidation type="textLength" operator="equal" allowBlank="1" showInputMessage="1" showErrorMessage="1" sqref="I1:I1048576 D1:D1048576" xr:uid="{F4F09457-B13B-43BE-AF6E-E44E382D19A3}">
      <formula1>2</formula1>
    </dataValidation>
    <dataValidation type="whole" operator="greaterThan" allowBlank="1" showInputMessage="1" showErrorMessage="1" sqref="Y1:Y1048576" xr:uid="{7B0F5252-BF5E-4404-9455-1CAA71D1CE1F}">
      <formula1>0</formula1>
    </dataValidation>
  </dataValidations>
  <pageMargins left="0.7" right="0.7" top="0.75" bottom="0.75" header="0.3" footer="0.3"/>
  <pageSetup orientation="landscape" r:id="rId1"/>
  <customProperties>
    <customPr name="_pios_id" r:id="rId2"/>
  </customProperties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DF16-9F62-4999-BF0E-E01B271BC1B9}">
  <dimension ref="A1:AO154"/>
  <sheetViews>
    <sheetView zoomScale="90" zoomScaleNormal="90" workbookViewId="0">
      <selection activeCell="B10" sqref="B10"/>
    </sheetView>
  </sheetViews>
  <sheetFormatPr defaultColWidth="9.28515625" defaultRowHeight="15" x14ac:dyDescent="0.25"/>
  <cols>
    <col min="1" max="1" width="7.7109375" style="10" bestFit="1" customWidth="1"/>
    <col min="2" max="2" width="16.42578125" bestFit="1" customWidth="1"/>
    <col min="3" max="3" width="13.7109375" bestFit="1" customWidth="1"/>
    <col min="4" max="4" width="13.28515625" style="26" bestFit="1" customWidth="1"/>
    <col min="5" max="5" width="15.28515625" customWidth="1"/>
    <col min="6" max="6" width="13" style="29" customWidth="1"/>
    <col min="7" max="7" width="7.7109375" style="32" customWidth="1"/>
    <col min="8" max="8" width="3.7109375" style="32" bestFit="1" customWidth="1"/>
    <col min="9" max="9" width="5.28515625" style="26" bestFit="1" customWidth="1"/>
    <col min="10" max="10" width="15.7109375" style="34" bestFit="1" customWidth="1"/>
    <col min="11" max="11" width="15" style="29" bestFit="1" customWidth="1"/>
    <col min="12" max="12" width="10" style="36" customWidth="1"/>
    <col min="13" max="13" width="13.28515625" customWidth="1"/>
    <col min="14" max="14" width="11.7109375" style="32" bestFit="1" customWidth="1"/>
    <col min="15" max="15" width="5.42578125" customWidth="1"/>
    <col min="16" max="16" width="6" customWidth="1"/>
    <col min="17" max="17" width="20.7109375" customWidth="1"/>
    <col min="18" max="18" width="18.5703125" customWidth="1"/>
    <col min="19" max="19" width="10.28515625" style="12" bestFit="1" customWidth="1"/>
    <col min="20" max="20" width="8.28515625" style="12" customWidth="1"/>
    <col min="21" max="21" width="8.28515625" style="11" customWidth="1"/>
    <col min="22" max="22" width="14.28515625" bestFit="1" customWidth="1"/>
    <col min="23" max="23" width="33.28515625" style="10" bestFit="1" customWidth="1"/>
    <col min="24" max="24" width="25.28515625" customWidth="1"/>
    <col min="25" max="25" width="6.5703125" customWidth="1"/>
    <col min="26" max="26" width="67.42578125" customWidth="1"/>
    <col min="27" max="27" width="4.28515625" bestFit="1" customWidth="1"/>
    <col min="28" max="29" width="14.28515625" bestFit="1" customWidth="1"/>
    <col min="30" max="30" width="11.28515625" bestFit="1" customWidth="1"/>
    <col min="31" max="31" width="6.7109375" bestFit="1" customWidth="1"/>
    <col min="32" max="32" width="25" bestFit="1" customWidth="1"/>
    <col min="33" max="33" width="26.28515625" bestFit="1" customWidth="1"/>
    <col min="34" max="34" width="17.28515625" bestFit="1" customWidth="1"/>
    <col min="35" max="35" width="19" bestFit="1" customWidth="1"/>
    <col min="36" max="36" width="7.42578125" bestFit="1" customWidth="1"/>
    <col min="37" max="37" width="12.7109375" bestFit="1" customWidth="1"/>
    <col min="38" max="38" width="14.28515625" bestFit="1" customWidth="1"/>
    <col min="39" max="39" width="15.28515625" bestFit="1" customWidth="1"/>
    <col min="40" max="40" width="13.42578125" bestFit="1" customWidth="1"/>
    <col min="41" max="41" width="15.5703125" bestFit="1" customWidth="1"/>
  </cols>
  <sheetData>
    <row r="1" spans="1:41" x14ac:dyDescent="0.25">
      <c r="A1" s="14" t="s">
        <v>0</v>
      </c>
      <c r="B1" s="15" t="s">
        <v>1</v>
      </c>
      <c r="C1" s="16" t="s">
        <v>2</v>
      </c>
      <c r="D1" s="25" t="s">
        <v>3</v>
      </c>
      <c r="E1" s="15" t="s">
        <v>4</v>
      </c>
      <c r="F1" s="27" t="s">
        <v>5</v>
      </c>
      <c r="G1" s="30" t="s">
        <v>6</v>
      </c>
      <c r="H1" s="28" t="s">
        <v>7</v>
      </c>
      <c r="I1" s="31" t="s">
        <v>8</v>
      </c>
      <c r="J1" s="33" t="s">
        <v>9</v>
      </c>
      <c r="K1" s="27" t="s">
        <v>10</v>
      </c>
      <c r="L1" s="35" t="s">
        <v>11</v>
      </c>
      <c r="M1" s="22" t="s">
        <v>12</v>
      </c>
      <c r="N1" s="37" t="s">
        <v>13</v>
      </c>
      <c r="O1" s="15" t="s">
        <v>14</v>
      </c>
      <c r="P1" s="15" t="s">
        <v>15</v>
      </c>
      <c r="Q1" s="22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23" t="s">
        <v>21</v>
      </c>
      <c r="W1" s="22" t="s">
        <v>22</v>
      </c>
      <c r="X1" s="22" t="s">
        <v>23</v>
      </c>
      <c r="Y1" s="15" t="s">
        <v>24</v>
      </c>
      <c r="Z1" s="15" t="s">
        <v>25</v>
      </c>
      <c r="AA1" s="15" t="s">
        <v>26</v>
      </c>
      <c r="AB1" s="24" t="s">
        <v>27</v>
      </c>
      <c r="AC1" s="24" t="s">
        <v>28</v>
      </c>
      <c r="AD1" s="24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</row>
    <row r="2" spans="1:41" x14ac:dyDescent="0.25">
      <c r="A2" s="39">
        <f>WEEKNUM(plachta34264[[#This Row],[LOADING DATE]])</f>
        <v>1</v>
      </c>
      <c r="B2" s="58" t="s">
        <v>50</v>
      </c>
      <c r="C2" s="56" t="s">
        <v>51</v>
      </c>
      <c r="D2" s="41" t="s">
        <v>52</v>
      </c>
      <c r="E2" s="42" t="s">
        <v>53</v>
      </c>
      <c r="F2" s="76">
        <v>45295</v>
      </c>
      <c r="G2" s="43">
        <v>0.5</v>
      </c>
      <c r="H2" s="44" t="s">
        <v>41</v>
      </c>
      <c r="I2" s="45" t="s">
        <v>54</v>
      </c>
      <c r="J2" s="46" t="s">
        <v>55</v>
      </c>
      <c r="K2" s="76">
        <v>45296</v>
      </c>
      <c r="L2" s="47">
        <v>0.45833333333333331</v>
      </c>
      <c r="M2" s="48" t="s">
        <v>56</v>
      </c>
      <c r="N2" s="49" t="s">
        <v>57</v>
      </c>
      <c r="O2" s="50"/>
      <c r="P2" s="50"/>
      <c r="Q2" s="51" t="s">
        <v>61</v>
      </c>
      <c r="R2" s="55" t="s">
        <v>58</v>
      </c>
      <c r="S2" s="119">
        <v>955.5</v>
      </c>
      <c r="T2" s="98">
        <v>860</v>
      </c>
      <c r="U2" s="53">
        <f>plachta34264[[#This Row],[SALES '[€']]]-plachta34264[[#This Row],[PURCHASE '[€']]]</f>
        <v>95.5</v>
      </c>
      <c r="V2" s="102">
        <f>plachta34264[[#This Row],[MARGIN '[€']]]/plachta34264[[#This Row],[SALES '[€']]]</f>
        <v>9.9947671376242803E-2</v>
      </c>
      <c r="W2" s="51">
        <v>9215170423</v>
      </c>
      <c r="X2" s="51" t="s">
        <v>152</v>
      </c>
      <c r="Y2" s="77">
        <v>600</v>
      </c>
      <c r="Z2" s="54"/>
      <c r="AA2" s="54" t="s">
        <v>76</v>
      </c>
      <c r="AB2" s="57">
        <f>plachta34264[[#This Row],[PURCHASE '[€']]]/plachta34264[[#This Row],[KM]]</f>
        <v>1.4333333333333333</v>
      </c>
      <c r="AC2" s="40">
        <f>plachta34264[[#This Row],[SALES '[€']]]/plachta34264[[#This Row],[KM]]</f>
        <v>1.5925</v>
      </c>
      <c r="AD2" s="52"/>
      <c r="AE2" s="52"/>
      <c r="AF2" s="52"/>
      <c r="AG2" s="52"/>
      <c r="AH2" s="52"/>
      <c r="AI2" s="52"/>
      <c r="AJ2" s="52"/>
      <c r="AK2" s="52"/>
      <c r="AL2" s="52" t="str">
        <f>IF(plachta34264[[#This Row],[DELIVERY TIME]]="STORNO","CANCELLED","OK")</f>
        <v>OK</v>
      </c>
      <c r="AM2" s="52"/>
      <c r="AN2" s="52" t="str">
        <f>IF(RIGHT(plachta34264[[#This Row],[CARRIER]],3)="-MF",921,"")</f>
        <v/>
      </c>
      <c r="AO2" s="52"/>
    </row>
    <row r="3" spans="1:41" x14ac:dyDescent="0.25">
      <c r="A3" s="173">
        <f>WEEKNUM(plachta34264[[#This Row],[LOADING DATE]])</f>
        <v>2</v>
      </c>
      <c r="B3" s="58" t="s">
        <v>50</v>
      </c>
      <c r="C3" s="170" t="s">
        <v>51</v>
      </c>
      <c r="D3" s="171" t="s">
        <v>52</v>
      </c>
      <c r="E3" s="174" t="s">
        <v>53</v>
      </c>
      <c r="F3" s="76">
        <v>45302</v>
      </c>
      <c r="G3" s="175">
        <v>0.5</v>
      </c>
      <c r="H3" s="176" t="s">
        <v>41</v>
      </c>
      <c r="I3" s="177" t="s">
        <v>54</v>
      </c>
      <c r="J3" s="178" t="s">
        <v>55</v>
      </c>
      <c r="K3" s="76">
        <v>45303</v>
      </c>
      <c r="L3" s="47">
        <v>0.375</v>
      </c>
      <c r="M3" s="48" t="s">
        <v>56</v>
      </c>
      <c r="N3" s="49" t="s">
        <v>57</v>
      </c>
      <c r="O3" s="179"/>
      <c r="P3" s="179"/>
      <c r="Q3" s="51" t="s">
        <v>61</v>
      </c>
      <c r="R3" s="55" t="s">
        <v>58</v>
      </c>
      <c r="S3" s="119">
        <v>945.75</v>
      </c>
      <c r="T3" s="98">
        <v>860</v>
      </c>
      <c r="U3" s="181">
        <f>plachta34264[[#This Row],[SALES '[€']]]-plachta34264[[#This Row],[PURCHASE '[€']]]</f>
        <v>85.75</v>
      </c>
      <c r="V3" s="182">
        <f>plachta34264[[#This Row],[MARGIN '[€']]]/plachta34264[[#This Row],[SALES '[€']]]</f>
        <v>9.0668781390430872E-2</v>
      </c>
      <c r="W3" s="164">
        <v>9215170650</v>
      </c>
      <c r="X3" s="51" t="s">
        <v>187</v>
      </c>
      <c r="Y3" s="77">
        <v>600</v>
      </c>
      <c r="Z3" s="172"/>
      <c r="AA3" s="54" t="s">
        <v>76</v>
      </c>
      <c r="AB3" s="183">
        <f>plachta34264[[#This Row],[PURCHASE '[€']]]/plachta34264[[#This Row],[KM]]</f>
        <v>1.4333333333333333</v>
      </c>
      <c r="AC3" s="184">
        <f>plachta34264[[#This Row],[SALES '[€']]]/plachta34264[[#This Row],[KM]]</f>
        <v>1.5762499999999999</v>
      </c>
      <c r="AD3" s="180"/>
      <c r="AE3" s="180"/>
      <c r="AF3" s="180"/>
      <c r="AG3" s="180"/>
      <c r="AH3" s="180"/>
      <c r="AI3" s="180"/>
      <c r="AJ3" s="180"/>
      <c r="AK3" s="180"/>
      <c r="AL3" s="180" t="str">
        <f>IF(plachta34264[[#This Row],[DELIVERY TIME]]="STORNO","CANCELLED","OK")</f>
        <v>OK</v>
      </c>
      <c r="AM3" s="180"/>
      <c r="AN3" s="180" t="str">
        <f>IF(RIGHT(plachta34264[[#This Row],[CARRIER]],3)="-MF",921,"")</f>
        <v/>
      </c>
      <c r="AO3" s="180"/>
    </row>
    <row r="4" spans="1:41" x14ac:dyDescent="0.25">
      <c r="A4" s="218">
        <f>WEEKNUM(plachta34264[[#This Row],[LOADING DATE]])</f>
        <v>3</v>
      </c>
      <c r="B4" s="219" t="s">
        <v>50</v>
      </c>
      <c r="C4" s="207" t="s">
        <v>51</v>
      </c>
      <c r="D4" s="208" t="s">
        <v>52</v>
      </c>
      <c r="E4" s="220" t="s">
        <v>53</v>
      </c>
      <c r="F4" s="76">
        <v>45309</v>
      </c>
      <c r="G4" s="221">
        <v>0.5</v>
      </c>
      <c r="H4" s="222" t="s">
        <v>41</v>
      </c>
      <c r="I4" s="223" t="s">
        <v>54</v>
      </c>
      <c r="J4" s="224" t="s">
        <v>55</v>
      </c>
      <c r="K4" s="76">
        <v>45309</v>
      </c>
      <c r="L4" s="225">
        <v>0.99652777777777779</v>
      </c>
      <c r="M4" s="226" t="s">
        <v>56</v>
      </c>
      <c r="N4" s="227" t="s">
        <v>57</v>
      </c>
      <c r="O4" s="228"/>
      <c r="P4" s="228"/>
      <c r="Q4" s="200" t="s">
        <v>61</v>
      </c>
      <c r="R4" s="55" t="s">
        <v>58</v>
      </c>
      <c r="S4" s="119">
        <v>945.75</v>
      </c>
      <c r="T4" s="98">
        <v>860</v>
      </c>
      <c r="U4" s="230">
        <f>plachta34264[[#This Row],[SALES '[€']]]-plachta34264[[#This Row],[PURCHASE '[€']]]</f>
        <v>85.75</v>
      </c>
      <c r="V4" s="231">
        <f>plachta34264[[#This Row],[MARGIN '[€']]]/plachta34264[[#This Row],[SALES '[€']]]</f>
        <v>9.0668781390430872E-2</v>
      </c>
      <c r="W4" s="200">
        <v>9215170860</v>
      </c>
      <c r="X4" s="51" t="s">
        <v>224</v>
      </c>
      <c r="Y4" s="77">
        <v>600</v>
      </c>
      <c r="Z4" s="209"/>
      <c r="AA4" s="54" t="s">
        <v>76</v>
      </c>
      <c r="AB4" s="232">
        <f>plachta34264[[#This Row],[PURCHASE '[€']]]/plachta34264[[#This Row],[KM]]</f>
        <v>1.4333333333333333</v>
      </c>
      <c r="AC4" s="233">
        <f>plachta34264[[#This Row],[SALES '[€']]]/plachta34264[[#This Row],[KM]]</f>
        <v>1.5762499999999999</v>
      </c>
      <c r="AD4" s="229"/>
      <c r="AE4" s="229"/>
      <c r="AF4" s="229"/>
      <c r="AG4" s="229"/>
      <c r="AH4" s="229"/>
      <c r="AI4" s="229"/>
      <c r="AJ4" s="229"/>
      <c r="AK4" s="229"/>
      <c r="AL4" s="229" t="str">
        <f>IF(plachta34264[[#This Row],[DELIVERY TIME]]="STORNO","CANCELLED","OK")</f>
        <v>OK</v>
      </c>
      <c r="AM4" s="229"/>
      <c r="AN4" s="229" t="str">
        <f>IF(RIGHT(plachta34264[[#This Row],[CARRIER]],3)="-MF",921,"")</f>
        <v/>
      </c>
      <c r="AO4" s="229"/>
    </row>
    <row r="5" spans="1:41" x14ac:dyDescent="0.25">
      <c r="A5" s="255">
        <f>WEEKNUM(plachta34264[[#This Row],[LOADING DATE]])</f>
        <v>4</v>
      </c>
      <c r="B5" s="256" t="s">
        <v>50</v>
      </c>
      <c r="C5" s="257" t="s">
        <v>51</v>
      </c>
      <c r="D5" s="258" t="s">
        <v>52</v>
      </c>
      <c r="E5" s="259" t="s">
        <v>53</v>
      </c>
      <c r="F5" s="76">
        <v>45316</v>
      </c>
      <c r="G5" s="221">
        <v>0.5</v>
      </c>
      <c r="H5" s="260" t="s">
        <v>41</v>
      </c>
      <c r="I5" s="261" t="s">
        <v>54</v>
      </c>
      <c r="J5" s="262" t="s">
        <v>55</v>
      </c>
      <c r="K5" s="76">
        <v>45317</v>
      </c>
      <c r="L5" s="263">
        <v>0.41666666666666669</v>
      </c>
      <c r="M5" s="226" t="s">
        <v>56</v>
      </c>
      <c r="N5" s="227" t="s">
        <v>57</v>
      </c>
      <c r="O5" s="264"/>
      <c r="P5" s="264"/>
      <c r="Q5" s="51" t="s">
        <v>357</v>
      </c>
      <c r="R5" s="55" t="s">
        <v>58</v>
      </c>
      <c r="S5" s="119">
        <v>945.75</v>
      </c>
      <c r="T5" s="98">
        <v>850</v>
      </c>
      <c r="U5" s="266">
        <f>plachta34264[[#This Row],[SALES '[€']]]-plachta34264[[#This Row],[PURCHASE '[€']]]</f>
        <v>95.75</v>
      </c>
      <c r="V5" s="267">
        <f>plachta34264[[#This Row],[MARGIN '[€']]]/plachta34264[[#This Row],[SALES '[€']]]</f>
        <v>0.10124240021147238</v>
      </c>
      <c r="W5" s="250">
        <v>9215171150</v>
      </c>
      <c r="X5" s="51" t="s">
        <v>384</v>
      </c>
      <c r="Y5" s="77">
        <v>600</v>
      </c>
      <c r="Z5" s="268"/>
      <c r="AA5" s="54" t="s">
        <v>76</v>
      </c>
      <c r="AB5" s="269">
        <f>plachta34264[[#This Row],[PURCHASE '[€']]]/plachta34264[[#This Row],[KM]]</f>
        <v>1.4166666666666667</v>
      </c>
      <c r="AC5" s="270">
        <f>plachta34264[[#This Row],[SALES '[€']]]/plachta34264[[#This Row],[KM]]</f>
        <v>1.5762499999999999</v>
      </c>
      <c r="AD5" s="265"/>
      <c r="AE5" s="265"/>
      <c r="AF5" s="265"/>
      <c r="AG5" s="265"/>
      <c r="AH5" s="265"/>
      <c r="AI5" s="265"/>
      <c r="AJ5" s="265"/>
      <c r="AK5" s="265"/>
      <c r="AL5" s="265" t="str">
        <f>IF(plachta34264[[#This Row],[DELIVERY TIME]]="STORNO","CANCELLED","OK")</f>
        <v>OK</v>
      </c>
      <c r="AM5" s="265"/>
      <c r="AN5" s="265" t="str">
        <f>IF(RIGHT(plachta34264[[#This Row],[CARRIER]],3)="-MF",921,"")</f>
        <v/>
      </c>
      <c r="AO5" s="265"/>
    </row>
    <row r="6" spans="1:41" x14ac:dyDescent="0.25">
      <c r="A6" s="342">
        <f>WEEKNUM(plachta34264[[#This Row],[LOADING DATE]])</f>
        <v>4</v>
      </c>
      <c r="B6" s="343" t="s">
        <v>50</v>
      </c>
      <c r="C6" s="344" t="s">
        <v>41</v>
      </c>
      <c r="D6" s="345" t="s">
        <v>54</v>
      </c>
      <c r="E6" s="346" t="s">
        <v>55</v>
      </c>
      <c r="F6" s="76">
        <v>45315</v>
      </c>
      <c r="G6" s="347">
        <v>0.58333333333333337</v>
      </c>
      <c r="H6" s="348" t="s">
        <v>51</v>
      </c>
      <c r="I6" s="349" t="s">
        <v>52</v>
      </c>
      <c r="J6" s="46" t="s">
        <v>660</v>
      </c>
      <c r="K6" s="76">
        <v>45316</v>
      </c>
      <c r="L6" s="47">
        <v>0.41666666666666669</v>
      </c>
      <c r="M6" s="48" t="s">
        <v>368</v>
      </c>
      <c r="N6" s="49" t="s">
        <v>59</v>
      </c>
      <c r="O6" s="350"/>
      <c r="P6" s="350"/>
      <c r="Q6" s="284" t="s">
        <v>370</v>
      </c>
      <c r="R6" s="55" t="s">
        <v>369</v>
      </c>
      <c r="S6" s="119">
        <v>485</v>
      </c>
      <c r="T6" s="98">
        <v>370</v>
      </c>
      <c r="U6" s="352">
        <f>plachta34264[[#This Row],[SALES '[€']]]-plachta34264[[#This Row],[PURCHASE '[€']]]</f>
        <v>115</v>
      </c>
      <c r="V6" s="353">
        <f>plachta34264[[#This Row],[MARGIN '[€']]]/plachta34264[[#This Row],[SALES '[€']]]</f>
        <v>0.23711340206185566</v>
      </c>
      <c r="W6" s="284">
        <v>9215171194</v>
      </c>
      <c r="X6" s="284" t="s">
        <v>385</v>
      </c>
      <c r="Y6" s="354"/>
      <c r="Z6" s="354"/>
      <c r="AA6" s="54" t="s">
        <v>76</v>
      </c>
      <c r="AB6" s="355" t="e">
        <f>plachta34264[[#This Row],[PURCHASE '[€']]]/plachta34264[[#This Row],[KM]]</f>
        <v>#DIV/0!</v>
      </c>
      <c r="AC6" s="356" t="e">
        <f>plachta34264[[#This Row],[SALES '[€']]]/plachta34264[[#This Row],[KM]]</f>
        <v>#DIV/0!</v>
      </c>
      <c r="AD6" s="351"/>
      <c r="AE6" s="351"/>
      <c r="AF6" s="351"/>
      <c r="AG6" s="351"/>
      <c r="AH6" s="351"/>
      <c r="AI6" s="351"/>
      <c r="AJ6" s="351"/>
      <c r="AK6" s="351"/>
      <c r="AL6" s="351" t="str">
        <f>IF(plachta34264[[#This Row],[DELIVERY TIME]]="STORNO","CANCELLED","OK")</f>
        <v>OK</v>
      </c>
      <c r="AM6" s="351"/>
      <c r="AN6" s="351" t="str">
        <f>IF(RIGHT(plachta34264[[#This Row],[CARRIER]],3)="-MF",921,"")</f>
        <v/>
      </c>
      <c r="AO6" s="351"/>
    </row>
    <row r="7" spans="1:41" x14ac:dyDescent="0.25">
      <c r="A7" s="39">
        <f>WEEKNUM(plachta34264[[#This Row],[LOADING DATE]])</f>
        <v>5</v>
      </c>
      <c r="B7" s="58" t="s">
        <v>50</v>
      </c>
      <c r="C7" s="56" t="s">
        <v>51</v>
      </c>
      <c r="D7" s="41" t="s">
        <v>52</v>
      </c>
      <c r="E7" s="42" t="s">
        <v>53</v>
      </c>
      <c r="F7" s="76">
        <v>45323</v>
      </c>
      <c r="G7" s="221">
        <v>0.5</v>
      </c>
      <c r="H7" s="44" t="s">
        <v>41</v>
      </c>
      <c r="I7" s="45" t="s">
        <v>54</v>
      </c>
      <c r="J7" s="46" t="s">
        <v>55</v>
      </c>
      <c r="K7" s="76">
        <v>45324</v>
      </c>
      <c r="L7" s="47">
        <v>0.5</v>
      </c>
      <c r="M7" s="226" t="s">
        <v>56</v>
      </c>
      <c r="N7" s="227" t="s">
        <v>57</v>
      </c>
      <c r="O7" s="50"/>
      <c r="P7" s="50"/>
      <c r="Q7" s="51" t="s">
        <v>546</v>
      </c>
      <c r="R7" s="55" t="s">
        <v>58</v>
      </c>
      <c r="S7" s="119">
        <v>936</v>
      </c>
      <c r="T7" s="98">
        <v>850</v>
      </c>
      <c r="U7" s="53">
        <f>plachta34264[[#This Row],[SALES '[€']]]-plachta34264[[#This Row],[PURCHASE '[€']]]</f>
        <v>86</v>
      </c>
      <c r="V7" s="102">
        <f>plachta34264[[#This Row],[MARGIN '[€']]]/plachta34264[[#This Row],[SALES '[€']]]</f>
        <v>9.1880341880341887E-2</v>
      </c>
      <c r="W7" s="51">
        <v>9215171392</v>
      </c>
      <c r="X7" s="51" t="s">
        <v>547</v>
      </c>
      <c r="Y7" s="77">
        <v>600</v>
      </c>
      <c r="Z7" s="54"/>
      <c r="AA7" s="54" t="s">
        <v>76</v>
      </c>
      <c r="AB7" s="57">
        <f>plachta34264[[#This Row],[PURCHASE '[€']]]/plachta34264[[#This Row],[KM]]</f>
        <v>1.4166666666666667</v>
      </c>
      <c r="AC7" s="40">
        <f>plachta34264[[#This Row],[SALES '[€']]]/plachta34264[[#This Row],[KM]]</f>
        <v>1.56</v>
      </c>
      <c r="AD7" s="52"/>
      <c r="AE7" s="52"/>
      <c r="AF7" s="52"/>
      <c r="AG7" s="52"/>
      <c r="AH7" s="52"/>
      <c r="AI7" s="52"/>
      <c r="AJ7" s="52"/>
      <c r="AK7" s="52"/>
      <c r="AL7" s="52" t="str">
        <f>IF(plachta34264[[#This Row],[DELIVERY TIME]]="STORNO","CANCELLED","OK")</f>
        <v>OK</v>
      </c>
      <c r="AM7" s="52"/>
      <c r="AN7" s="52" t="str">
        <f>IF(RIGHT(plachta34264[[#This Row],[CARRIER]],3)="-MF",921,"")</f>
        <v/>
      </c>
      <c r="AO7" s="52"/>
    </row>
    <row r="8" spans="1:41" x14ac:dyDescent="0.25">
      <c r="A8" s="39">
        <f>WEEKNUM(plachta34264[[#This Row],[LOADING DATE]])</f>
        <v>6</v>
      </c>
      <c r="B8" s="58" t="s">
        <v>50</v>
      </c>
      <c r="C8" s="56" t="s">
        <v>51</v>
      </c>
      <c r="D8" s="41" t="s">
        <v>52</v>
      </c>
      <c r="E8" s="42" t="s">
        <v>53</v>
      </c>
      <c r="F8" s="76">
        <v>45330</v>
      </c>
      <c r="G8" s="221">
        <v>0.5</v>
      </c>
      <c r="H8" s="44" t="s">
        <v>41</v>
      </c>
      <c r="I8" s="45" t="s">
        <v>54</v>
      </c>
      <c r="J8" s="46" t="s">
        <v>55</v>
      </c>
      <c r="K8" s="76">
        <v>45331</v>
      </c>
      <c r="L8" s="47">
        <v>0.5</v>
      </c>
      <c r="M8" s="48" t="s">
        <v>56</v>
      </c>
      <c r="N8" s="49" t="s">
        <v>57</v>
      </c>
      <c r="O8" s="50"/>
      <c r="P8" s="50"/>
      <c r="Q8" s="54" t="s">
        <v>61</v>
      </c>
      <c r="R8" s="55" t="s">
        <v>58</v>
      </c>
      <c r="S8" s="119">
        <v>936</v>
      </c>
      <c r="T8" s="98">
        <v>850</v>
      </c>
      <c r="U8" s="53">
        <f>plachta34264[[#This Row],[SALES '[€']]]-plachta34264[[#This Row],[PURCHASE '[€']]]</f>
        <v>86</v>
      </c>
      <c r="V8" s="102">
        <f>plachta34264[[#This Row],[MARGIN '[€']]]/plachta34264[[#This Row],[SALES '[€']]]</f>
        <v>9.1880341880341887E-2</v>
      </c>
      <c r="W8" s="54">
        <v>9215171641</v>
      </c>
      <c r="X8" s="54" t="s">
        <v>663</v>
      </c>
      <c r="Y8" s="77">
        <v>600</v>
      </c>
      <c r="Z8" s="54"/>
      <c r="AA8" s="54"/>
      <c r="AB8" s="57">
        <f>plachta34264[[#This Row],[PURCHASE '[€']]]/plachta34264[[#This Row],[KM]]</f>
        <v>1.4166666666666667</v>
      </c>
      <c r="AC8" s="40">
        <f>plachta34264[[#This Row],[SALES '[€']]]/plachta34264[[#This Row],[KM]]</f>
        <v>1.56</v>
      </c>
      <c r="AD8" s="52"/>
      <c r="AE8" s="52"/>
      <c r="AF8" s="52"/>
      <c r="AG8" s="52"/>
      <c r="AH8" s="52"/>
      <c r="AI8" s="52"/>
      <c r="AJ8" s="52"/>
      <c r="AK8" s="52"/>
      <c r="AL8" s="52" t="str">
        <f>IF(plachta34264[[#This Row],[DELIVERY TIME]]="STORNO","CANCELLED","OK")</f>
        <v>OK</v>
      </c>
      <c r="AM8" s="52"/>
      <c r="AN8" s="52" t="str">
        <f>IF(RIGHT(plachta34264[[#This Row],[CARRIER]],3)="-MF",921,"")</f>
        <v/>
      </c>
      <c r="AO8" s="52"/>
    </row>
    <row r="9" spans="1:41" x14ac:dyDescent="0.25">
      <c r="A9" s="39">
        <f>WEEKNUM(plachta34264[[#This Row],[LOADING DATE]])</f>
        <v>6</v>
      </c>
      <c r="B9" s="58" t="s">
        <v>50</v>
      </c>
      <c r="C9" s="56" t="s">
        <v>41</v>
      </c>
      <c r="D9" s="41" t="s">
        <v>54</v>
      </c>
      <c r="E9" s="42" t="s">
        <v>55</v>
      </c>
      <c r="F9" s="76">
        <v>45330</v>
      </c>
      <c r="G9" s="43">
        <v>0.58333333333333337</v>
      </c>
      <c r="H9" s="44" t="s">
        <v>51</v>
      </c>
      <c r="I9" s="45" t="s">
        <v>52</v>
      </c>
      <c r="J9" s="46" t="s">
        <v>367</v>
      </c>
      <c r="K9" s="76">
        <v>45331</v>
      </c>
      <c r="L9" s="47">
        <v>0.33333333333333331</v>
      </c>
      <c r="M9" s="48" t="s">
        <v>368</v>
      </c>
      <c r="N9" s="49" t="s">
        <v>59</v>
      </c>
      <c r="O9" s="50"/>
      <c r="P9" s="50"/>
      <c r="Q9" s="51" t="s">
        <v>659</v>
      </c>
      <c r="R9" s="55" t="s">
        <v>369</v>
      </c>
      <c r="S9" s="119">
        <v>480</v>
      </c>
      <c r="T9" s="98">
        <v>370</v>
      </c>
      <c r="U9" s="53">
        <f>plachta34264[[#This Row],[SALES '[€']]]-plachta34264[[#This Row],[PURCHASE '[€']]]</f>
        <v>110</v>
      </c>
      <c r="V9" s="102">
        <f>plachta34264[[#This Row],[MARGIN '[€']]]/plachta34264[[#This Row],[SALES '[€']]]</f>
        <v>0.22916666666666666</v>
      </c>
      <c r="W9" s="51">
        <v>9215171725</v>
      </c>
      <c r="X9" s="51" t="s">
        <v>661</v>
      </c>
      <c r="Y9" s="54"/>
      <c r="Z9" s="54"/>
      <c r="AA9" s="54"/>
      <c r="AB9" s="57" t="e">
        <f>plachta34264[[#This Row],[PURCHASE '[€']]]/plachta34264[[#This Row],[KM]]</f>
        <v>#DIV/0!</v>
      </c>
      <c r="AC9" s="40" t="e">
        <f>plachta34264[[#This Row],[SALES '[€']]]/plachta34264[[#This Row],[KM]]</f>
        <v>#DIV/0!</v>
      </c>
      <c r="AD9" s="52"/>
      <c r="AE9" s="52"/>
      <c r="AF9" s="52"/>
      <c r="AG9" s="52"/>
      <c r="AH9" s="52"/>
      <c r="AI9" s="52"/>
      <c r="AJ9" s="52"/>
      <c r="AK9" s="52"/>
      <c r="AL9" s="52" t="str">
        <f>IF(plachta34264[[#This Row],[DELIVERY TIME]]="STORNO","CANCELLED","OK")</f>
        <v>OK</v>
      </c>
      <c r="AM9" s="52"/>
      <c r="AN9" s="52" t="str">
        <f>IF(RIGHT(plachta34264[[#This Row],[CARRIER]],3)="-MF",921,"")</f>
        <v/>
      </c>
      <c r="AO9" s="52"/>
    </row>
    <row r="10" spans="1:41" x14ac:dyDescent="0.25">
      <c r="A10" s="39">
        <f>WEEKNUM(plachta34264[[#This Row],[LOADING DATE]])</f>
        <v>7</v>
      </c>
      <c r="B10" s="58" t="s">
        <v>50</v>
      </c>
      <c r="C10" s="56" t="s">
        <v>51</v>
      </c>
      <c r="D10" s="41" t="s">
        <v>52</v>
      </c>
      <c r="E10" s="42" t="s">
        <v>53</v>
      </c>
      <c r="F10" s="76">
        <v>45337</v>
      </c>
      <c r="G10" s="43">
        <v>0.5</v>
      </c>
      <c r="H10" s="44" t="s">
        <v>41</v>
      </c>
      <c r="I10" s="45" t="s">
        <v>54</v>
      </c>
      <c r="J10" s="46" t="s">
        <v>55</v>
      </c>
      <c r="K10" s="76">
        <v>45338</v>
      </c>
      <c r="L10" s="47">
        <v>0.33333333333333331</v>
      </c>
      <c r="M10" s="48" t="s">
        <v>56</v>
      </c>
      <c r="N10" s="49" t="s">
        <v>57</v>
      </c>
      <c r="O10" s="50"/>
      <c r="P10" s="50"/>
      <c r="Q10" s="87" t="s">
        <v>61</v>
      </c>
      <c r="R10" s="55" t="s">
        <v>58</v>
      </c>
      <c r="S10" s="119">
        <v>936</v>
      </c>
      <c r="T10" s="98">
        <v>850</v>
      </c>
      <c r="U10" s="53">
        <f>plachta34264[[#This Row],[SALES '[€']]]-plachta34264[[#This Row],[PURCHASE '[€']]]</f>
        <v>86</v>
      </c>
      <c r="V10" s="102">
        <f>plachta34264[[#This Row],[MARGIN '[€']]]/plachta34264[[#This Row],[SALES '[€']]]</f>
        <v>9.1880341880341887E-2</v>
      </c>
      <c r="W10" s="107"/>
      <c r="X10" s="107"/>
      <c r="Y10" s="54"/>
      <c r="Z10" s="54"/>
      <c r="AA10" s="54"/>
      <c r="AB10" s="57" t="e">
        <f>plachta34264[[#This Row],[PURCHASE '[€']]]/plachta34264[[#This Row],[KM]]</f>
        <v>#DIV/0!</v>
      </c>
      <c r="AC10" s="40" t="e">
        <f>plachta34264[[#This Row],[SALES '[€']]]/plachta34264[[#This Row],[KM]]</f>
        <v>#DIV/0!</v>
      </c>
      <c r="AD10" s="52"/>
      <c r="AE10" s="52"/>
      <c r="AF10" s="52"/>
      <c r="AG10" s="52"/>
      <c r="AH10" s="52"/>
      <c r="AI10" s="52"/>
      <c r="AJ10" s="52"/>
      <c r="AK10" s="52"/>
      <c r="AL10" s="52" t="str">
        <f>IF(plachta34264[[#This Row],[DELIVERY TIME]]="STORNO","CANCELLED","OK")</f>
        <v>OK</v>
      </c>
      <c r="AM10" s="52"/>
      <c r="AN10" s="52" t="str">
        <f>IF(RIGHT(plachta34264[[#This Row],[CARRIER]],3)="-MF",921,"")</f>
        <v/>
      </c>
      <c r="AO10" s="52"/>
    </row>
    <row r="11" spans="1:41" x14ac:dyDescent="0.25">
      <c r="S11" s="11"/>
      <c r="T11" s="11"/>
    </row>
    <row r="12" spans="1:41" x14ac:dyDescent="0.25">
      <c r="S12" s="11"/>
      <c r="T12" s="11"/>
    </row>
    <row r="13" spans="1:41" x14ac:dyDescent="0.25">
      <c r="S13" s="11"/>
      <c r="T13" s="11"/>
    </row>
    <row r="14" spans="1:41" x14ac:dyDescent="0.25">
      <c r="S14" s="11"/>
      <c r="T14" s="11"/>
    </row>
    <row r="15" spans="1:41" x14ac:dyDescent="0.25">
      <c r="S15" s="11"/>
      <c r="T15" s="11"/>
    </row>
    <row r="16" spans="1:41" x14ac:dyDescent="0.25">
      <c r="S16" s="11"/>
      <c r="T16" s="11"/>
    </row>
    <row r="17" spans="19:20" x14ac:dyDescent="0.25">
      <c r="S17" s="11"/>
      <c r="T17" s="11"/>
    </row>
    <row r="18" spans="19:20" x14ac:dyDescent="0.25">
      <c r="S18" s="11"/>
      <c r="T18" s="11"/>
    </row>
    <row r="19" spans="19:20" x14ac:dyDescent="0.25">
      <c r="S19" s="11"/>
      <c r="T19" s="11"/>
    </row>
    <row r="20" spans="19:20" x14ac:dyDescent="0.25">
      <c r="S20" s="11"/>
      <c r="T20" s="11"/>
    </row>
    <row r="21" spans="19:20" x14ac:dyDescent="0.25">
      <c r="S21" s="11"/>
      <c r="T21" s="11"/>
    </row>
    <row r="22" spans="19:20" x14ac:dyDescent="0.25">
      <c r="S22" s="11"/>
      <c r="T22" s="11"/>
    </row>
    <row r="23" spans="19:20" x14ac:dyDescent="0.25">
      <c r="S23" s="11"/>
      <c r="T23" s="11"/>
    </row>
    <row r="24" spans="19:20" x14ac:dyDescent="0.25">
      <c r="S24" s="11"/>
      <c r="T24" s="11"/>
    </row>
    <row r="25" spans="19:20" x14ac:dyDescent="0.25">
      <c r="S25" s="11"/>
      <c r="T25" s="11"/>
    </row>
    <row r="26" spans="19:20" x14ac:dyDescent="0.25">
      <c r="S26" s="11"/>
      <c r="T26" s="11"/>
    </row>
    <row r="27" spans="19:20" x14ac:dyDescent="0.25">
      <c r="S27" s="11"/>
      <c r="T27" s="11"/>
    </row>
    <row r="28" spans="19:20" x14ac:dyDescent="0.25">
      <c r="S28" s="11"/>
      <c r="T28" s="11"/>
    </row>
    <row r="29" spans="19:20" x14ac:dyDescent="0.25">
      <c r="S29" s="11"/>
      <c r="T29" s="11"/>
    </row>
    <row r="30" spans="19:20" x14ac:dyDescent="0.25">
      <c r="S30" s="11"/>
      <c r="T30" s="11"/>
    </row>
    <row r="31" spans="19:20" x14ac:dyDescent="0.25">
      <c r="S31" s="11"/>
      <c r="T31" s="11"/>
    </row>
    <row r="32" spans="19:20" x14ac:dyDescent="0.25">
      <c r="S32" s="11"/>
      <c r="T32" s="11"/>
    </row>
    <row r="33" spans="19:20" x14ac:dyDescent="0.25">
      <c r="S33" s="11"/>
      <c r="T33" s="11"/>
    </row>
    <row r="34" spans="19:20" x14ac:dyDescent="0.25">
      <c r="S34" s="11"/>
      <c r="T34" s="11"/>
    </row>
    <row r="35" spans="19:20" x14ac:dyDescent="0.25">
      <c r="S35" s="11"/>
      <c r="T35" s="11"/>
    </row>
    <row r="36" spans="19:20" x14ac:dyDescent="0.25">
      <c r="S36" s="11"/>
      <c r="T36" s="11"/>
    </row>
    <row r="37" spans="19:20" x14ac:dyDescent="0.25">
      <c r="S37" s="11"/>
      <c r="T37" s="11"/>
    </row>
    <row r="38" spans="19:20" x14ac:dyDescent="0.25">
      <c r="S38" s="11"/>
      <c r="T38" s="11"/>
    </row>
    <row r="39" spans="19:20" x14ac:dyDescent="0.25">
      <c r="S39" s="11"/>
      <c r="T39" s="11"/>
    </row>
    <row r="40" spans="19:20" x14ac:dyDescent="0.25">
      <c r="S40" s="11"/>
      <c r="T40" s="11"/>
    </row>
    <row r="41" spans="19:20" x14ac:dyDescent="0.25">
      <c r="S41" s="11"/>
      <c r="T41" s="11"/>
    </row>
    <row r="42" spans="19:20" x14ac:dyDescent="0.25">
      <c r="S42" s="11"/>
      <c r="T42" s="11"/>
    </row>
    <row r="43" spans="19:20" x14ac:dyDescent="0.25">
      <c r="S43" s="11"/>
      <c r="T43" s="11"/>
    </row>
    <row r="44" spans="19:20" x14ac:dyDescent="0.25">
      <c r="S44" s="11"/>
      <c r="T44" s="11"/>
    </row>
    <row r="45" spans="19:20" x14ac:dyDescent="0.25">
      <c r="S45" s="11"/>
      <c r="T45" s="11"/>
    </row>
    <row r="46" spans="19:20" x14ac:dyDescent="0.25">
      <c r="S46" s="11"/>
      <c r="T46" s="11"/>
    </row>
    <row r="47" spans="19:20" x14ac:dyDescent="0.25">
      <c r="S47" s="11"/>
      <c r="T47" s="11"/>
    </row>
    <row r="48" spans="19:20" x14ac:dyDescent="0.25">
      <c r="S48" s="11"/>
      <c r="T48" s="11"/>
    </row>
    <row r="49" spans="19:20" x14ac:dyDescent="0.25">
      <c r="S49" s="11"/>
      <c r="T49" s="11"/>
    </row>
    <row r="50" spans="19:20" x14ac:dyDescent="0.25">
      <c r="S50" s="11"/>
      <c r="T50" s="11"/>
    </row>
    <row r="51" spans="19:20" x14ac:dyDescent="0.25">
      <c r="S51" s="11"/>
      <c r="T51" s="11"/>
    </row>
    <row r="52" spans="19:20" x14ac:dyDescent="0.25">
      <c r="S52" s="11"/>
      <c r="T52" s="11"/>
    </row>
    <row r="53" spans="19:20" x14ac:dyDescent="0.25">
      <c r="S53" s="11"/>
      <c r="T53" s="11"/>
    </row>
    <row r="54" spans="19:20" x14ac:dyDescent="0.25">
      <c r="S54" s="11"/>
      <c r="T54" s="11"/>
    </row>
    <row r="55" spans="19:20" x14ac:dyDescent="0.25">
      <c r="S55" s="11"/>
      <c r="T55" s="11"/>
    </row>
    <row r="56" spans="19:20" x14ac:dyDescent="0.25">
      <c r="S56" s="11"/>
      <c r="T56" s="11"/>
    </row>
    <row r="57" spans="19:20" x14ac:dyDescent="0.25">
      <c r="S57" s="11"/>
      <c r="T57" s="11"/>
    </row>
    <row r="58" spans="19:20" x14ac:dyDescent="0.25">
      <c r="S58" s="11"/>
      <c r="T58" s="11"/>
    </row>
    <row r="59" spans="19:20" x14ac:dyDescent="0.25">
      <c r="S59" s="11"/>
      <c r="T59" s="11"/>
    </row>
    <row r="60" spans="19:20" x14ac:dyDescent="0.25">
      <c r="S60" s="11"/>
      <c r="T60" s="11"/>
    </row>
    <row r="61" spans="19:20" x14ac:dyDescent="0.25">
      <c r="S61" s="11"/>
      <c r="T61" s="11"/>
    </row>
    <row r="62" spans="19:20" x14ac:dyDescent="0.25">
      <c r="S62" s="11"/>
      <c r="T62" s="11"/>
    </row>
    <row r="63" spans="19:20" x14ac:dyDescent="0.25">
      <c r="S63" s="11"/>
      <c r="T63" s="11"/>
    </row>
    <row r="64" spans="19:20" x14ac:dyDescent="0.25">
      <c r="S64" s="11"/>
      <c r="T64" s="11"/>
    </row>
    <row r="65" spans="19:20" x14ac:dyDescent="0.25">
      <c r="S65" s="11"/>
      <c r="T65" s="11"/>
    </row>
    <row r="66" spans="19:20" x14ac:dyDescent="0.25">
      <c r="S66" s="11"/>
      <c r="T66" s="11"/>
    </row>
    <row r="67" spans="19:20" x14ac:dyDescent="0.25">
      <c r="S67" s="11"/>
      <c r="T67" s="11"/>
    </row>
    <row r="68" spans="19:20" x14ac:dyDescent="0.25">
      <c r="S68" s="11"/>
      <c r="T68" s="11"/>
    </row>
    <row r="69" spans="19:20" x14ac:dyDescent="0.25">
      <c r="S69" s="11"/>
      <c r="T69" s="11"/>
    </row>
    <row r="70" spans="19:20" x14ac:dyDescent="0.25">
      <c r="S70" s="11"/>
      <c r="T70" s="11"/>
    </row>
    <row r="71" spans="19:20" x14ac:dyDescent="0.25">
      <c r="S71" s="11"/>
      <c r="T71" s="11"/>
    </row>
    <row r="72" spans="19:20" x14ac:dyDescent="0.25">
      <c r="S72" s="11"/>
      <c r="T72" s="11"/>
    </row>
    <row r="73" spans="19:20" x14ac:dyDescent="0.25">
      <c r="S73" s="11"/>
      <c r="T73" s="11"/>
    </row>
    <row r="74" spans="19:20" x14ac:dyDescent="0.25">
      <c r="S74" s="11"/>
      <c r="T74" s="11"/>
    </row>
    <row r="75" spans="19:20" x14ac:dyDescent="0.25">
      <c r="S75" s="11"/>
      <c r="T75" s="11"/>
    </row>
    <row r="76" spans="19:20" x14ac:dyDescent="0.25">
      <c r="S76" s="11"/>
      <c r="T76" s="11"/>
    </row>
    <row r="77" spans="19:20" x14ac:dyDescent="0.25">
      <c r="S77" s="11"/>
      <c r="T77" s="11"/>
    </row>
    <row r="78" spans="19:20" x14ac:dyDescent="0.25">
      <c r="S78" s="11"/>
      <c r="T78" s="11"/>
    </row>
    <row r="79" spans="19:20" x14ac:dyDescent="0.25">
      <c r="S79" s="11"/>
      <c r="T79" s="11"/>
    </row>
    <row r="80" spans="19:20" x14ac:dyDescent="0.25">
      <c r="S80" s="11"/>
      <c r="T80" s="11"/>
    </row>
    <row r="81" spans="19:20" x14ac:dyDescent="0.25">
      <c r="S81" s="11"/>
      <c r="T81" s="11"/>
    </row>
    <row r="82" spans="19:20" x14ac:dyDescent="0.25">
      <c r="S82" s="11"/>
      <c r="T82" s="11"/>
    </row>
    <row r="83" spans="19:20" x14ac:dyDescent="0.25">
      <c r="S83" s="11"/>
      <c r="T83" s="11"/>
    </row>
    <row r="84" spans="19:20" x14ac:dyDescent="0.25">
      <c r="S84" s="11"/>
      <c r="T84" s="11"/>
    </row>
    <row r="85" spans="19:20" x14ac:dyDescent="0.25">
      <c r="S85" s="11"/>
      <c r="T85" s="11"/>
    </row>
    <row r="86" spans="19:20" x14ac:dyDescent="0.25">
      <c r="S86" s="11"/>
      <c r="T86" s="11"/>
    </row>
    <row r="87" spans="19:20" x14ac:dyDescent="0.25">
      <c r="S87" s="11"/>
      <c r="T87" s="11"/>
    </row>
    <row r="88" spans="19:20" x14ac:dyDescent="0.25">
      <c r="S88" s="11"/>
      <c r="T88" s="11"/>
    </row>
    <row r="89" spans="19:20" x14ac:dyDescent="0.25">
      <c r="S89" s="11"/>
      <c r="T89" s="11"/>
    </row>
    <row r="90" spans="19:20" x14ac:dyDescent="0.25">
      <c r="S90" s="11"/>
      <c r="T90" s="11"/>
    </row>
    <row r="91" spans="19:20" x14ac:dyDescent="0.25">
      <c r="S91" s="11"/>
      <c r="T91" s="11"/>
    </row>
    <row r="92" spans="19:20" x14ac:dyDescent="0.25">
      <c r="S92" s="11"/>
      <c r="T92" s="11"/>
    </row>
    <row r="93" spans="19:20" x14ac:dyDescent="0.25">
      <c r="S93" s="11"/>
      <c r="T93" s="11"/>
    </row>
    <row r="94" spans="19:20" x14ac:dyDescent="0.25">
      <c r="S94" s="11"/>
      <c r="T94" s="11"/>
    </row>
    <row r="95" spans="19:20" x14ac:dyDescent="0.25">
      <c r="S95" s="11"/>
      <c r="T95" s="11"/>
    </row>
    <row r="96" spans="19:20" x14ac:dyDescent="0.25">
      <c r="S96" s="11"/>
      <c r="T96" s="11"/>
    </row>
    <row r="97" spans="19:20" x14ac:dyDescent="0.25">
      <c r="S97" s="11"/>
      <c r="T97" s="11"/>
    </row>
    <row r="98" spans="19:20" x14ac:dyDescent="0.25">
      <c r="S98" s="11"/>
      <c r="T98" s="11"/>
    </row>
    <row r="99" spans="19:20" x14ac:dyDescent="0.25">
      <c r="S99" s="11"/>
      <c r="T99" s="11"/>
    </row>
    <row r="100" spans="19:20" x14ac:dyDescent="0.25">
      <c r="S100" s="11"/>
      <c r="T100" s="11"/>
    </row>
    <row r="101" spans="19:20" x14ac:dyDescent="0.25">
      <c r="S101" s="11"/>
      <c r="T101" s="11"/>
    </row>
    <row r="102" spans="19:20" x14ac:dyDescent="0.25">
      <c r="S102" s="11"/>
      <c r="T102" s="11"/>
    </row>
    <row r="103" spans="19:20" x14ac:dyDescent="0.25">
      <c r="S103" s="11"/>
      <c r="T103" s="11"/>
    </row>
    <row r="104" spans="19:20" x14ac:dyDescent="0.25">
      <c r="S104" s="11"/>
      <c r="T104" s="11"/>
    </row>
    <row r="105" spans="19:20" x14ac:dyDescent="0.25">
      <c r="S105" s="11"/>
      <c r="T105" s="11"/>
    </row>
    <row r="106" spans="19:20" x14ac:dyDescent="0.25">
      <c r="S106" s="11"/>
      <c r="T106" s="11"/>
    </row>
    <row r="107" spans="19:20" x14ac:dyDescent="0.25">
      <c r="S107" s="11"/>
      <c r="T107" s="11"/>
    </row>
    <row r="108" spans="19:20" x14ac:dyDescent="0.25">
      <c r="S108" s="11"/>
      <c r="T108" s="11"/>
    </row>
    <row r="109" spans="19:20" x14ac:dyDescent="0.25">
      <c r="S109" s="11"/>
      <c r="T109" s="11"/>
    </row>
    <row r="110" spans="19:20" x14ac:dyDescent="0.25">
      <c r="S110" s="11"/>
      <c r="T110" s="11"/>
    </row>
    <row r="111" spans="19:20" x14ac:dyDescent="0.25">
      <c r="S111" s="11"/>
      <c r="T111" s="11"/>
    </row>
    <row r="112" spans="19:20" x14ac:dyDescent="0.25">
      <c r="S112" s="11"/>
      <c r="T112" s="11"/>
    </row>
    <row r="113" spans="19:20" x14ac:dyDescent="0.25">
      <c r="S113" s="11"/>
      <c r="T113" s="11"/>
    </row>
    <row r="114" spans="19:20" x14ac:dyDescent="0.25">
      <c r="S114" s="11"/>
      <c r="T114" s="11"/>
    </row>
    <row r="115" spans="19:20" x14ac:dyDescent="0.25">
      <c r="S115" s="11"/>
      <c r="T115" s="11"/>
    </row>
    <row r="116" spans="19:20" x14ac:dyDescent="0.25">
      <c r="S116" s="11"/>
      <c r="T116" s="11"/>
    </row>
    <row r="117" spans="19:20" x14ac:dyDescent="0.25">
      <c r="S117" s="11"/>
      <c r="T117" s="11"/>
    </row>
    <row r="118" spans="19:20" x14ac:dyDescent="0.25">
      <c r="S118" s="11"/>
      <c r="T118" s="11"/>
    </row>
    <row r="119" spans="19:20" x14ac:dyDescent="0.25">
      <c r="S119" s="11"/>
      <c r="T119" s="11"/>
    </row>
    <row r="120" spans="19:20" x14ac:dyDescent="0.25">
      <c r="S120" s="11"/>
      <c r="T120" s="11"/>
    </row>
    <row r="121" spans="19:20" x14ac:dyDescent="0.25">
      <c r="S121" s="11"/>
      <c r="T121" s="11"/>
    </row>
    <row r="122" spans="19:20" x14ac:dyDescent="0.25">
      <c r="S122" s="11"/>
      <c r="T122" s="11"/>
    </row>
    <row r="123" spans="19:20" x14ac:dyDescent="0.25">
      <c r="S123" s="11"/>
      <c r="T123" s="11"/>
    </row>
    <row r="124" spans="19:20" x14ac:dyDescent="0.25">
      <c r="S124" s="11"/>
      <c r="T124" s="11"/>
    </row>
    <row r="125" spans="19:20" x14ac:dyDescent="0.25">
      <c r="S125" s="11"/>
      <c r="T125" s="11"/>
    </row>
    <row r="126" spans="19:20" x14ac:dyDescent="0.25">
      <c r="S126" s="11"/>
      <c r="T126" s="11"/>
    </row>
    <row r="127" spans="19:20" x14ac:dyDescent="0.25">
      <c r="S127" s="11"/>
      <c r="T127" s="11"/>
    </row>
    <row r="128" spans="19:20" x14ac:dyDescent="0.25">
      <c r="S128" s="11"/>
      <c r="T128" s="11"/>
    </row>
    <row r="129" spans="19:20" x14ac:dyDescent="0.25">
      <c r="S129" s="11"/>
      <c r="T129" s="11"/>
    </row>
    <row r="130" spans="19:20" x14ac:dyDescent="0.25">
      <c r="S130" s="11"/>
      <c r="T130" s="11"/>
    </row>
    <row r="131" spans="19:20" x14ac:dyDescent="0.25">
      <c r="S131" s="11"/>
      <c r="T131" s="11"/>
    </row>
    <row r="132" spans="19:20" x14ac:dyDescent="0.25">
      <c r="S132" s="11"/>
      <c r="T132" s="11"/>
    </row>
    <row r="133" spans="19:20" x14ac:dyDescent="0.25">
      <c r="S133" s="11"/>
      <c r="T133" s="11"/>
    </row>
    <row r="134" spans="19:20" x14ac:dyDescent="0.25">
      <c r="S134" s="11"/>
      <c r="T134" s="11"/>
    </row>
    <row r="135" spans="19:20" x14ac:dyDescent="0.25">
      <c r="S135" s="11"/>
      <c r="T135" s="11"/>
    </row>
    <row r="136" spans="19:20" x14ac:dyDescent="0.25">
      <c r="S136" s="11"/>
      <c r="T136" s="11"/>
    </row>
    <row r="137" spans="19:20" x14ac:dyDescent="0.25">
      <c r="S137" s="11"/>
      <c r="T137" s="11"/>
    </row>
    <row r="138" spans="19:20" x14ac:dyDescent="0.25">
      <c r="S138" s="11"/>
      <c r="T138" s="11"/>
    </row>
    <row r="139" spans="19:20" x14ac:dyDescent="0.25">
      <c r="S139" s="11"/>
      <c r="T139" s="11"/>
    </row>
    <row r="140" spans="19:20" x14ac:dyDescent="0.25">
      <c r="S140" s="11"/>
      <c r="T140" s="11"/>
    </row>
    <row r="141" spans="19:20" x14ac:dyDescent="0.25">
      <c r="S141" s="11"/>
      <c r="T141" s="11"/>
    </row>
    <row r="142" spans="19:20" x14ac:dyDescent="0.25">
      <c r="S142" s="11"/>
      <c r="T142" s="11"/>
    </row>
    <row r="143" spans="19:20" x14ac:dyDescent="0.25">
      <c r="S143" s="11"/>
      <c r="T143" s="11"/>
    </row>
    <row r="144" spans="19:20" x14ac:dyDescent="0.25">
      <c r="S144" s="11"/>
      <c r="T144" s="11"/>
    </row>
    <row r="145" spans="19:20" x14ac:dyDescent="0.25">
      <c r="S145" s="11"/>
      <c r="T145" s="11"/>
    </row>
    <row r="146" spans="19:20" x14ac:dyDescent="0.25">
      <c r="S146" s="11"/>
      <c r="T146" s="11"/>
    </row>
    <row r="147" spans="19:20" x14ac:dyDescent="0.25">
      <c r="S147" s="11"/>
      <c r="T147" s="11"/>
    </row>
    <row r="148" spans="19:20" x14ac:dyDescent="0.25">
      <c r="S148" s="11"/>
      <c r="T148" s="11"/>
    </row>
    <row r="149" spans="19:20" x14ac:dyDescent="0.25">
      <c r="S149" s="11"/>
      <c r="T149" s="11"/>
    </row>
    <row r="150" spans="19:20" x14ac:dyDescent="0.25">
      <c r="S150" s="11"/>
      <c r="T150" s="11"/>
    </row>
    <row r="151" spans="19:20" x14ac:dyDescent="0.25">
      <c r="S151" s="11"/>
      <c r="T151" s="11"/>
    </row>
    <row r="152" spans="19:20" x14ac:dyDescent="0.25">
      <c r="S152" s="11"/>
      <c r="T152" s="11"/>
    </row>
    <row r="153" spans="19:20" x14ac:dyDescent="0.25">
      <c r="S153" s="11"/>
      <c r="T153" s="11"/>
    </row>
    <row r="154" spans="19:20" x14ac:dyDescent="0.25">
      <c r="S154" s="11"/>
      <c r="T154" s="11"/>
    </row>
  </sheetData>
  <conditionalFormatting sqref="V1">
    <cfRule type="cellIs" dxfId="2" priority="1" stopIfTrue="1" operator="lessThanOrEqual">
      <formula>0</formula>
    </cfRule>
  </conditionalFormatting>
  <dataValidations count="2">
    <dataValidation type="textLength" operator="equal" allowBlank="1" showInputMessage="1" showErrorMessage="1" sqref="I1 D1" xr:uid="{00000000-0002-0000-0300-000001000000}">
      <formula1>2</formula1>
    </dataValidation>
    <dataValidation type="whole" operator="greaterThan" allowBlank="1" showInputMessage="1" showErrorMessage="1" sqref="Y1:Y10" xr:uid="{82F1422F-9787-4480-8816-6F79E34BA2BD}">
      <formula1>0</formula1>
    </dataValidation>
  </dataValidations>
  <pageMargins left="0.7" right="0.7" top="0.75" bottom="0.75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7"/>
  <sheetViews>
    <sheetView zoomScale="90" zoomScaleNormal="90" workbookViewId="0">
      <pane ySplit="1" topLeftCell="A2" activePane="bottomLeft" state="frozen"/>
      <selection activeCell="G1" sqref="G1"/>
      <selection pane="bottomLeft" activeCell="Q16" sqref="Q16"/>
    </sheetView>
  </sheetViews>
  <sheetFormatPr defaultColWidth="9.28515625" defaultRowHeight="15" customHeight="1" x14ac:dyDescent="0.2"/>
  <cols>
    <col min="1" max="1" width="4.7109375" style="2" customWidth="1"/>
    <col min="2" max="2" width="16.42578125" style="1" customWidth="1"/>
    <col min="3" max="3" width="4" style="3" customWidth="1"/>
    <col min="4" max="4" width="3.28515625" style="4" customWidth="1"/>
    <col min="5" max="5" width="10.7109375" style="1" customWidth="1"/>
    <col min="6" max="6" width="13.28515625" style="5" bestFit="1" customWidth="1"/>
    <col min="7" max="7" width="8.7109375" style="6" customWidth="1"/>
    <col min="8" max="8" width="4.7109375" style="3" customWidth="1"/>
    <col min="9" max="9" width="3.28515625" style="4" customWidth="1"/>
    <col min="10" max="10" width="10.7109375" style="1" customWidth="1"/>
    <col min="11" max="11" width="9.7109375" style="6" customWidth="1"/>
    <col min="12" max="12" width="7.5703125" style="6" customWidth="1"/>
    <col min="13" max="13" width="3.7109375" style="1" customWidth="1"/>
    <col min="14" max="14" width="6.28515625" style="1" customWidth="1"/>
    <col min="15" max="15" width="4.5703125" style="1" customWidth="1"/>
    <col min="16" max="16" width="7.5703125" style="1" customWidth="1"/>
    <col min="17" max="17" width="19.5703125" style="9" customWidth="1"/>
    <col min="18" max="18" width="18.7109375" style="1" customWidth="1"/>
    <col min="19" max="19" width="7.7109375" style="1" customWidth="1"/>
    <col min="20" max="20" width="7.42578125" style="1" customWidth="1"/>
    <col min="21" max="21" width="10" style="1" customWidth="1"/>
    <col min="22" max="22" width="8.28515625" style="7" customWidth="1"/>
    <col min="23" max="23" width="16" style="1" customWidth="1"/>
    <col min="24" max="24" width="14.7109375" style="1" customWidth="1"/>
    <col min="25" max="25" width="6" style="1" bestFit="1" customWidth="1"/>
    <col min="26" max="26" width="40.28515625" style="1" customWidth="1"/>
    <col min="27" max="27" width="7.28515625" style="8" customWidth="1"/>
    <col min="28" max="28" width="14.5703125" style="8" customWidth="1"/>
    <col min="29" max="29" width="14.28515625" style="1" bestFit="1" customWidth="1"/>
    <col min="30" max="16384" width="9.28515625" style="1"/>
  </cols>
  <sheetData>
    <row r="1" spans="1:41" ht="15" customHeight="1" x14ac:dyDescent="0.2">
      <c r="A1" s="14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8" t="s">
        <v>5</v>
      </c>
      <c r="G1" s="19" t="s">
        <v>6</v>
      </c>
      <c r="H1" s="16" t="s">
        <v>7</v>
      </c>
      <c r="I1" s="20" t="s">
        <v>8</v>
      </c>
      <c r="J1" s="15" t="s">
        <v>9</v>
      </c>
      <c r="K1" s="16" t="s">
        <v>10</v>
      </c>
      <c r="L1" s="21" t="s">
        <v>11</v>
      </c>
      <c r="M1" s="22" t="s">
        <v>12</v>
      </c>
      <c r="N1" s="15" t="s">
        <v>13</v>
      </c>
      <c r="O1" s="15" t="s">
        <v>14</v>
      </c>
      <c r="P1" s="15" t="s">
        <v>15</v>
      </c>
      <c r="Q1" s="22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23" t="s">
        <v>21</v>
      </c>
      <c r="W1" s="22" t="s">
        <v>22</v>
      </c>
      <c r="X1" s="22" t="s">
        <v>23</v>
      </c>
      <c r="Y1" s="15" t="s">
        <v>24</v>
      </c>
      <c r="Z1" s="15" t="s">
        <v>25</v>
      </c>
      <c r="AA1" s="15" t="s">
        <v>26</v>
      </c>
      <c r="AB1" s="24" t="s">
        <v>27</v>
      </c>
      <c r="AC1" s="24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</row>
    <row r="2" spans="1:41" ht="15" customHeight="1" x14ac:dyDescent="0.2">
      <c r="A2" s="64">
        <f>WEEKNUM(plachta3436[[#This Row],[LOADING DATE]])</f>
        <v>1</v>
      </c>
      <c r="B2" s="65" t="s">
        <v>62</v>
      </c>
      <c r="C2" s="68" t="s">
        <v>65</v>
      </c>
      <c r="D2" s="66" t="s">
        <v>66</v>
      </c>
      <c r="E2" s="51" t="s">
        <v>67</v>
      </c>
      <c r="F2" s="67">
        <v>45295</v>
      </c>
      <c r="G2" s="69">
        <v>0.79166666666666663</v>
      </c>
      <c r="H2" s="68" t="s">
        <v>41</v>
      </c>
      <c r="I2" s="66" t="s">
        <v>63</v>
      </c>
      <c r="J2" s="51" t="s">
        <v>64</v>
      </c>
      <c r="K2" s="67">
        <v>45299</v>
      </c>
      <c r="L2" s="69">
        <v>0.41666666666666669</v>
      </c>
      <c r="M2" s="70"/>
      <c r="N2" s="51" t="s">
        <v>44</v>
      </c>
      <c r="O2" s="51" t="s">
        <v>47</v>
      </c>
      <c r="P2" s="63" t="s">
        <v>68</v>
      </c>
      <c r="Q2" s="60" t="s">
        <v>134</v>
      </c>
      <c r="R2" s="105" t="s">
        <v>133</v>
      </c>
      <c r="S2" s="51">
        <v>1973.3</v>
      </c>
      <c r="T2" s="129">
        <v>1850</v>
      </c>
      <c r="U2" s="71">
        <f>SUM(plachta3436[[#This Row],[SALES '[€']]]-plachta3436[[#This Row],[PURCHASE '[€']]])</f>
        <v>123.29999999999995</v>
      </c>
      <c r="V2" s="72">
        <f>plachta3436[[#This Row],[MARGIN '[€']]]/plachta3436[[#This Row],[SALES '[€']]]</f>
        <v>6.2484163583844302E-2</v>
      </c>
      <c r="W2" s="63">
        <v>9215170361</v>
      </c>
      <c r="X2" s="51" t="s">
        <v>146</v>
      </c>
      <c r="Y2" s="51">
        <v>1900</v>
      </c>
      <c r="Z2" s="51"/>
      <c r="AA2" s="73" t="s">
        <v>76</v>
      </c>
      <c r="AB2" s="73">
        <f>T2/Y2</f>
        <v>0.97368421052631582</v>
      </c>
      <c r="AC2" s="73">
        <f>S2/Y2</f>
        <v>1.038578947368421</v>
      </c>
      <c r="AD2" s="74"/>
      <c r="AE2" s="74"/>
      <c r="AF2" s="74"/>
      <c r="AG2" s="74"/>
      <c r="AH2" s="74"/>
      <c r="AI2" s="74"/>
      <c r="AJ2" s="74"/>
      <c r="AK2" s="74"/>
      <c r="AL2" s="74" t="str">
        <f>IF(plachta3436[[#This Row],[DELIVERY TIME]]="STORNO","CANCELLED","OK")</f>
        <v>OK</v>
      </c>
      <c r="AM2" s="74"/>
      <c r="AN2" s="74" t="str">
        <f>IF(RIGHT(plachta3436[[#This Row],[CARRIER]],3)="-MF",921,"")</f>
        <v/>
      </c>
      <c r="AO2" s="74"/>
    </row>
    <row r="3" spans="1:41" ht="15" customHeight="1" x14ac:dyDescent="0.2">
      <c r="A3" s="64">
        <f>WEEKNUM(plachta3436[[#This Row],[LOADING DATE]])</f>
        <v>2</v>
      </c>
      <c r="B3" s="65" t="s">
        <v>62</v>
      </c>
      <c r="C3" s="68" t="s">
        <v>65</v>
      </c>
      <c r="D3" s="66" t="s">
        <v>66</v>
      </c>
      <c r="E3" s="51" t="s">
        <v>67</v>
      </c>
      <c r="F3" s="67">
        <v>45299</v>
      </c>
      <c r="G3" s="69">
        <v>0.79166666666666663</v>
      </c>
      <c r="H3" s="68" t="s">
        <v>41</v>
      </c>
      <c r="I3" s="66" t="s">
        <v>63</v>
      </c>
      <c r="J3" s="51" t="s">
        <v>64</v>
      </c>
      <c r="K3" s="67">
        <v>45302</v>
      </c>
      <c r="L3" s="69">
        <v>0.41666666666666669</v>
      </c>
      <c r="M3" s="70"/>
      <c r="N3" s="51" t="s">
        <v>44</v>
      </c>
      <c r="O3" s="51" t="s">
        <v>47</v>
      </c>
      <c r="P3" s="63" t="s">
        <v>68</v>
      </c>
      <c r="Q3" s="60" t="s">
        <v>157</v>
      </c>
      <c r="R3" s="105" t="s">
        <v>133</v>
      </c>
      <c r="S3" s="51">
        <v>1923.3</v>
      </c>
      <c r="T3" s="129">
        <v>1850</v>
      </c>
      <c r="U3" s="71">
        <f>SUM(plachta3436[[#This Row],[SALES '[€']]]-plachta3436[[#This Row],[PURCHASE '[€']]])</f>
        <v>73.299999999999955</v>
      </c>
      <c r="V3" s="72">
        <f>plachta3436[[#This Row],[MARGIN '[€']]]/plachta3436[[#This Row],[SALES '[€']]]</f>
        <v>3.8111579056829388E-2</v>
      </c>
      <c r="W3" s="51">
        <v>9215170551</v>
      </c>
      <c r="X3" s="51" t="s">
        <v>158</v>
      </c>
      <c r="Y3" s="51">
        <v>1900</v>
      </c>
      <c r="Z3" s="51"/>
      <c r="AA3" s="73" t="s">
        <v>76</v>
      </c>
      <c r="AB3" s="73">
        <f>T3/Y3</f>
        <v>0.97368421052631582</v>
      </c>
      <c r="AC3" s="73">
        <f>S3/Y3</f>
        <v>1.0122631578947368</v>
      </c>
      <c r="AD3" s="74"/>
      <c r="AE3" s="74"/>
      <c r="AF3" s="74"/>
      <c r="AG3" s="74"/>
      <c r="AH3" s="74"/>
      <c r="AI3" s="74"/>
      <c r="AJ3" s="74"/>
      <c r="AK3" s="74"/>
      <c r="AL3" s="74" t="str">
        <f>IF(plachta3436[[#This Row],[DELIVERY TIME]]="STORNO","CANCELLED","OK")</f>
        <v>OK</v>
      </c>
      <c r="AM3" s="74"/>
      <c r="AN3" s="74" t="str">
        <f>IF(RIGHT(plachta3436[[#This Row],[CARRIER]],3)="-MF",921,"")</f>
        <v/>
      </c>
      <c r="AO3" s="74"/>
    </row>
    <row r="4" spans="1:41" ht="15" customHeight="1" x14ac:dyDescent="0.2">
      <c r="A4" s="64">
        <f>WEEKNUM(plachta3436[[#This Row],[LOADING DATE]])</f>
        <v>2</v>
      </c>
      <c r="B4" s="65" t="s">
        <v>62</v>
      </c>
      <c r="C4" s="68" t="s">
        <v>65</v>
      </c>
      <c r="D4" s="66" t="s">
        <v>66</v>
      </c>
      <c r="E4" s="51" t="s">
        <v>67</v>
      </c>
      <c r="F4" s="67">
        <v>45302</v>
      </c>
      <c r="G4" s="69">
        <v>0.79166666666666663</v>
      </c>
      <c r="H4" s="68" t="s">
        <v>41</v>
      </c>
      <c r="I4" s="66" t="s">
        <v>63</v>
      </c>
      <c r="J4" s="51" t="s">
        <v>64</v>
      </c>
      <c r="K4" s="291">
        <v>45307</v>
      </c>
      <c r="L4" s="69">
        <v>4.625</v>
      </c>
      <c r="M4" s="70"/>
      <c r="N4" s="51" t="s">
        <v>44</v>
      </c>
      <c r="O4" s="51" t="s">
        <v>47</v>
      </c>
      <c r="P4" s="63" t="s">
        <v>68</v>
      </c>
      <c r="Q4" s="60" t="s">
        <v>179</v>
      </c>
      <c r="R4" s="105" t="s">
        <v>133</v>
      </c>
      <c r="S4" s="51">
        <v>1973.3</v>
      </c>
      <c r="T4" s="129">
        <v>1850</v>
      </c>
      <c r="U4" s="71">
        <f>SUM(plachta3436[[#This Row],[SALES '[€']]]-plachta3436[[#This Row],[PURCHASE '[€']]])</f>
        <v>123.29999999999995</v>
      </c>
      <c r="V4" s="72">
        <f>plachta3436[[#This Row],[MARGIN '[€']]]/plachta3436[[#This Row],[SALES '[€']]]</f>
        <v>6.2484163583844302E-2</v>
      </c>
      <c r="W4" s="63">
        <v>9215170717</v>
      </c>
      <c r="X4" s="51" t="s">
        <v>186</v>
      </c>
      <c r="Y4" s="51">
        <v>1900</v>
      </c>
      <c r="Z4" s="51" t="s">
        <v>363</v>
      </c>
      <c r="AA4" s="73" t="s">
        <v>76</v>
      </c>
      <c r="AB4" s="73">
        <f>T4/Y4</f>
        <v>0.97368421052631582</v>
      </c>
      <c r="AC4" s="73">
        <f>S4/Y4</f>
        <v>1.038578947368421</v>
      </c>
      <c r="AD4" s="74"/>
      <c r="AE4" s="74"/>
      <c r="AF4" s="74"/>
      <c r="AG4" s="74"/>
      <c r="AH4" s="74"/>
      <c r="AI4" s="74"/>
      <c r="AJ4" s="74"/>
      <c r="AK4" s="74"/>
      <c r="AL4" s="74" t="str">
        <f>IF(plachta3436[[#This Row],[DELIVERY TIME]]="STORNO","CANCELLED","OK")</f>
        <v>OK</v>
      </c>
      <c r="AM4" s="74"/>
      <c r="AN4" s="74" t="str">
        <f>IF(RIGHT(plachta3436[[#This Row],[CARRIER]],3)="-MF",921,"")</f>
        <v/>
      </c>
      <c r="AO4" s="74"/>
    </row>
    <row r="5" spans="1:41" ht="15" customHeight="1" x14ac:dyDescent="0.2">
      <c r="A5" s="64">
        <f>WEEKNUM(plachta3436[[#This Row],[LOADING DATE]])</f>
        <v>3</v>
      </c>
      <c r="B5" s="65" t="s">
        <v>62</v>
      </c>
      <c r="C5" s="68" t="s">
        <v>65</v>
      </c>
      <c r="D5" s="66" t="s">
        <v>66</v>
      </c>
      <c r="E5" s="51" t="s">
        <v>67</v>
      </c>
      <c r="F5" s="67">
        <v>45306</v>
      </c>
      <c r="G5" s="81">
        <v>0.79166666666666663</v>
      </c>
      <c r="H5" s="68" t="s">
        <v>41</v>
      </c>
      <c r="I5" s="66" t="s">
        <v>63</v>
      </c>
      <c r="J5" s="51" t="s">
        <v>64</v>
      </c>
      <c r="K5" s="67">
        <v>45309</v>
      </c>
      <c r="L5" s="69">
        <v>0.41666666666666669</v>
      </c>
      <c r="M5" s="70"/>
      <c r="N5" s="51" t="s">
        <v>44</v>
      </c>
      <c r="O5" s="51" t="s">
        <v>47</v>
      </c>
      <c r="P5" s="63" t="s">
        <v>68</v>
      </c>
      <c r="Q5" s="60" t="s">
        <v>176</v>
      </c>
      <c r="R5" s="130" t="s">
        <v>49</v>
      </c>
      <c r="S5" s="186">
        <v>1939.63</v>
      </c>
      <c r="T5" s="62">
        <v>2237.29</v>
      </c>
      <c r="U5" s="187">
        <f>SUM(plachta3436[[#This Row],[SALES '[€']]]-plachta3436[[#This Row],[PURCHASE '[€']]])</f>
        <v>-297.65999999999985</v>
      </c>
      <c r="V5" s="82">
        <f>plachta3436[[#This Row],[MARGIN '[€']]]/plachta3436[[#This Row],[SALES '[€']]]</f>
        <v>-0.15346225826575163</v>
      </c>
      <c r="W5" s="188">
        <v>9215170692</v>
      </c>
      <c r="X5" s="38" t="s">
        <v>181</v>
      </c>
      <c r="Y5" s="51">
        <v>1946</v>
      </c>
      <c r="Z5" s="38"/>
      <c r="AA5" s="73" t="s">
        <v>111</v>
      </c>
      <c r="AB5" s="83">
        <f t="shared" ref="AB5:AB6" si="0">T5/Y5</f>
        <v>1.1496865364850977</v>
      </c>
      <c r="AC5" s="83">
        <f t="shared" ref="AC5:AC6" si="1">S5/Y5</f>
        <v>0.99672661870503598</v>
      </c>
      <c r="AD5" s="84"/>
      <c r="AE5" s="84"/>
      <c r="AF5" s="84"/>
      <c r="AG5" s="84"/>
      <c r="AH5" s="84"/>
      <c r="AI5" s="84"/>
      <c r="AJ5" s="84"/>
      <c r="AK5" s="84"/>
      <c r="AL5" s="84" t="str">
        <f>IF(plachta3436[[#This Row],[DELIVERY TIME]]="STORNO","CANCELLED","OK")</f>
        <v>OK</v>
      </c>
      <c r="AM5" s="84"/>
      <c r="AN5" s="84">
        <f>IF(RIGHT(plachta3436[[#This Row],[CARRIER]],3)="-MF",921,"")</f>
        <v>921</v>
      </c>
      <c r="AO5" s="84"/>
    </row>
    <row r="6" spans="1:41" ht="15" customHeight="1" x14ac:dyDescent="0.2">
      <c r="A6" s="108">
        <f>WEEKNUM(plachta3436[[#This Row],[LOADING DATE]])</f>
        <v>3</v>
      </c>
      <c r="B6" s="65" t="s">
        <v>62</v>
      </c>
      <c r="C6" s="68" t="s">
        <v>65</v>
      </c>
      <c r="D6" s="66" t="s">
        <v>66</v>
      </c>
      <c r="E6" s="51" t="s">
        <v>67</v>
      </c>
      <c r="F6" s="67">
        <v>45309</v>
      </c>
      <c r="G6" s="69">
        <v>0.79166666666666663</v>
      </c>
      <c r="H6" s="68" t="s">
        <v>41</v>
      </c>
      <c r="I6" s="66" t="s">
        <v>63</v>
      </c>
      <c r="J6" s="51" t="s">
        <v>64</v>
      </c>
      <c r="K6" s="67">
        <v>45313</v>
      </c>
      <c r="L6" s="69">
        <v>0.41666666666666669</v>
      </c>
      <c r="M6" s="70"/>
      <c r="N6" s="51" t="s">
        <v>44</v>
      </c>
      <c r="O6" s="51" t="s">
        <v>47</v>
      </c>
      <c r="P6" s="63" t="s">
        <v>68</v>
      </c>
      <c r="Q6" s="60" t="s">
        <v>135</v>
      </c>
      <c r="R6" s="105" t="s">
        <v>133</v>
      </c>
      <c r="S6" s="51">
        <v>1973.3</v>
      </c>
      <c r="T6" s="129">
        <v>1850</v>
      </c>
      <c r="U6" s="109">
        <f>SUM(plachta3436[[#This Row],[SALES '[€']]]-plachta3436[[#This Row],[PURCHASE '[€']]])</f>
        <v>123.29999999999995</v>
      </c>
      <c r="V6" s="110">
        <f>plachta3436[[#This Row],[MARGIN '[€']]]/plachta3436[[#This Row],[SALES '[€']]]</f>
        <v>6.2484163583844302E-2</v>
      </c>
      <c r="W6" s="63">
        <v>9215170951</v>
      </c>
      <c r="X6" s="51" t="s">
        <v>212</v>
      </c>
      <c r="Y6" s="51">
        <v>1900</v>
      </c>
      <c r="Z6" s="51"/>
      <c r="AA6" s="73" t="s">
        <v>76</v>
      </c>
      <c r="AB6" s="73">
        <f t="shared" si="0"/>
        <v>0.97368421052631582</v>
      </c>
      <c r="AC6" s="73">
        <f t="shared" si="1"/>
        <v>1.038578947368421</v>
      </c>
      <c r="AD6" s="74"/>
      <c r="AE6" s="74"/>
      <c r="AF6" s="74"/>
      <c r="AG6" s="74"/>
      <c r="AH6" s="74"/>
      <c r="AI6" s="74"/>
      <c r="AJ6" s="74"/>
      <c r="AK6" s="74"/>
      <c r="AL6" s="74" t="str">
        <f>IF(plachta3436[[#This Row],[DELIVERY TIME]]="STORNO","CANCELLED","OK")</f>
        <v>OK</v>
      </c>
      <c r="AM6" s="74"/>
      <c r="AN6" s="74" t="str">
        <f>IF(RIGHT(plachta3436[[#This Row],[CARRIER]],3)="-MF",921,"")</f>
        <v/>
      </c>
      <c r="AO6" s="74"/>
    </row>
    <row r="7" spans="1:41" ht="15" customHeight="1" x14ac:dyDescent="0.2">
      <c r="A7" s="64">
        <f>WEEKNUM(plachta3436[[#This Row],[LOADING DATE]])</f>
        <v>2</v>
      </c>
      <c r="B7" s="65" t="s">
        <v>62</v>
      </c>
      <c r="C7" s="68" t="s">
        <v>41</v>
      </c>
      <c r="D7" s="66" t="s">
        <v>63</v>
      </c>
      <c r="E7" s="51" t="s">
        <v>64</v>
      </c>
      <c r="F7" s="67">
        <v>45302</v>
      </c>
      <c r="G7" s="69">
        <v>0.33333333333333331</v>
      </c>
      <c r="H7" s="68" t="s">
        <v>65</v>
      </c>
      <c r="I7" s="66" t="s">
        <v>66</v>
      </c>
      <c r="J7" s="51" t="s">
        <v>67</v>
      </c>
      <c r="K7" s="67">
        <v>45306</v>
      </c>
      <c r="L7" s="69">
        <v>0.41666666666666669</v>
      </c>
      <c r="M7" s="70"/>
      <c r="N7" s="51" t="s">
        <v>44</v>
      </c>
      <c r="O7" s="51" t="s">
        <v>47</v>
      </c>
      <c r="P7" s="63" t="s">
        <v>68</v>
      </c>
      <c r="Q7" s="60" t="s">
        <v>176</v>
      </c>
      <c r="R7" s="130" t="s">
        <v>49</v>
      </c>
      <c r="S7" s="51">
        <v>3436.42</v>
      </c>
      <c r="T7" s="51">
        <v>2211.9899999999998</v>
      </c>
      <c r="U7" s="71">
        <f>SUM(plachta3436[[#This Row],[SALES '[€']]]-plachta3436[[#This Row],[PURCHASE '[€']]])</f>
        <v>1224.4300000000003</v>
      </c>
      <c r="V7" s="72">
        <f>plachta3436[[#This Row],[MARGIN '[€']]]/plachta3436[[#This Row],[SALES '[€']]]</f>
        <v>0.35630976423138039</v>
      </c>
      <c r="W7" s="51">
        <v>9215170693</v>
      </c>
      <c r="X7" s="51" t="s">
        <v>180</v>
      </c>
      <c r="Y7" s="51">
        <v>1923</v>
      </c>
      <c r="Z7" s="51">
        <v>51</v>
      </c>
      <c r="AA7" s="73" t="s">
        <v>111</v>
      </c>
      <c r="AB7" s="73">
        <f>T7/Y7</f>
        <v>1.1502808112324492</v>
      </c>
      <c r="AC7" s="73">
        <f>S7/Y7</f>
        <v>1.7870098803952159</v>
      </c>
      <c r="AD7" s="74"/>
      <c r="AE7" s="74"/>
      <c r="AF7" s="74"/>
      <c r="AG7" s="74"/>
      <c r="AH7" s="74"/>
      <c r="AI7" s="74"/>
      <c r="AJ7" s="74"/>
      <c r="AK7" s="74"/>
      <c r="AL7" s="74" t="str">
        <f>IF(plachta3436[[#This Row],[DELIVERY TIME]]="STORNO","CANCELLED","OK")</f>
        <v>OK</v>
      </c>
      <c r="AM7" s="74"/>
      <c r="AN7" s="74">
        <f>IF(RIGHT(plachta3436[[#This Row],[CARRIER]],3)="-MF",921,"")</f>
        <v>921</v>
      </c>
      <c r="AO7" s="74"/>
    </row>
    <row r="8" spans="1:41" ht="15" customHeight="1" x14ac:dyDescent="0.2">
      <c r="A8" s="193">
        <f>WEEKNUM(plachta3436[[#This Row],[LOADING DATE]])</f>
        <v>4</v>
      </c>
      <c r="B8" s="194" t="s">
        <v>62</v>
      </c>
      <c r="C8" s="195" t="s">
        <v>65</v>
      </c>
      <c r="D8" s="196" t="s">
        <v>66</v>
      </c>
      <c r="E8" s="200" t="s">
        <v>67</v>
      </c>
      <c r="F8" s="197">
        <v>45313</v>
      </c>
      <c r="G8" s="212">
        <v>0.79166666666666663</v>
      </c>
      <c r="H8" s="195" t="s">
        <v>41</v>
      </c>
      <c r="I8" s="196" t="s">
        <v>63</v>
      </c>
      <c r="J8" s="200" t="s">
        <v>64</v>
      </c>
      <c r="K8" s="197">
        <v>45316</v>
      </c>
      <c r="L8" s="198">
        <v>0.41666666666666669</v>
      </c>
      <c r="M8" s="199"/>
      <c r="N8" s="200" t="s">
        <v>44</v>
      </c>
      <c r="O8" s="200" t="s">
        <v>47</v>
      </c>
      <c r="P8" s="201" t="s">
        <v>68</v>
      </c>
      <c r="Q8" s="60" t="s">
        <v>226</v>
      </c>
      <c r="R8" s="105" t="s">
        <v>133</v>
      </c>
      <c r="S8" s="200">
        <v>1886.34</v>
      </c>
      <c r="T8" s="200">
        <v>1850</v>
      </c>
      <c r="U8" s="203">
        <f>SUM(plachta3436[[#This Row],[SALES '[€']]]-plachta3436[[#This Row],[PURCHASE '[€']]])</f>
        <v>36.339999999999918</v>
      </c>
      <c r="V8" s="204">
        <f>plachta3436[[#This Row],[MARGIN '[€']]]/plachta3436[[#This Row],[SALES '[€']]]</f>
        <v>1.926481970376492E-2</v>
      </c>
      <c r="W8" s="215">
        <v>9215171098</v>
      </c>
      <c r="X8" s="38" t="s">
        <v>227</v>
      </c>
      <c r="Y8" s="51">
        <v>1900</v>
      </c>
      <c r="Z8" s="215"/>
      <c r="AA8" s="73" t="s">
        <v>76</v>
      </c>
      <c r="AB8" s="216">
        <f t="shared" ref="AB8:AB9" si="2">T8/Y8</f>
        <v>0.97368421052631582</v>
      </c>
      <c r="AC8" s="216">
        <f t="shared" ref="AC8:AC9" si="3">S8/Y8</f>
        <v>0.99281052631578948</v>
      </c>
      <c r="AD8" s="217"/>
      <c r="AE8" s="217"/>
      <c r="AF8" s="217"/>
      <c r="AG8" s="217"/>
      <c r="AH8" s="217"/>
      <c r="AI8" s="217"/>
      <c r="AJ8" s="217"/>
      <c r="AK8" s="217"/>
      <c r="AL8" s="217" t="str">
        <f>IF(plachta3436[[#This Row],[DELIVERY TIME]]="STORNO","CANCELLED","OK")</f>
        <v>OK</v>
      </c>
      <c r="AM8" s="217"/>
      <c r="AN8" s="217" t="str">
        <f>IF(RIGHT(plachta3436[[#This Row],[CARRIER]],3)="-MF",921,"")</f>
        <v/>
      </c>
      <c r="AO8" s="217"/>
    </row>
    <row r="9" spans="1:41" ht="15" customHeight="1" x14ac:dyDescent="0.2">
      <c r="A9" s="211">
        <f>WEEKNUM(plachta3436[[#This Row],[LOADING DATE]])</f>
        <v>4</v>
      </c>
      <c r="B9" s="194" t="s">
        <v>62</v>
      </c>
      <c r="C9" s="195" t="s">
        <v>65</v>
      </c>
      <c r="D9" s="196" t="s">
        <v>66</v>
      </c>
      <c r="E9" s="200" t="s">
        <v>67</v>
      </c>
      <c r="F9" s="197">
        <v>45316</v>
      </c>
      <c r="G9" s="198">
        <v>0.79166666666666663</v>
      </c>
      <c r="H9" s="195" t="s">
        <v>41</v>
      </c>
      <c r="I9" s="196" t="s">
        <v>63</v>
      </c>
      <c r="J9" s="200" t="s">
        <v>64</v>
      </c>
      <c r="K9" s="197">
        <v>45320</v>
      </c>
      <c r="L9" s="198">
        <v>0.41666666666666669</v>
      </c>
      <c r="M9" s="199"/>
      <c r="N9" s="200" t="s">
        <v>44</v>
      </c>
      <c r="O9" s="200" t="s">
        <v>47</v>
      </c>
      <c r="P9" s="201" t="s">
        <v>68</v>
      </c>
      <c r="Q9" s="60" t="s">
        <v>382</v>
      </c>
      <c r="R9" s="105" t="s">
        <v>133</v>
      </c>
      <c r="S9" s="200">
        <v>1936.34</v>
      </c>
      <c r="T9" s="200">
        <v>1850</v>
      </c>
      <c r="U9" s="213">
        <f>SUM(plachta3436[[#This Row],[SALES '[€']]]-plachta3436[[#This Row],[PURCHASE '[€']]])</f>
        <v>86.339999999999918</v>
      </c>
      <c r="V9" s="214">
        <f>plachta3436[[#This Row],[MARGIN '[€']]]/plachta3436[[#This Row],[SALES '[€']]]</f>
        <v>4.458927667661667E-2</v>
      </c>
      <c r="W9" s="63">
        <v>9215171217</v>
      </c>
      <c r="X9" s="51" t="s">
        <v>383</v>
      </c>
      <c r="Y9" s="51">
        <v>1900</v>
      </c>
      <c r="Z9" s="200"/>
      <c r="AA9" s="73" t="s">
        <v>76</v>
      </c>
      <c r="AB9" s="205">
        <f t="shared" si="2"/>
        <v>0.97368421052631582</v>
      </c>
      <c r="AC9" s="205">
        <f t="shared" si="3"/>
        <v>1.0191263157894737</v>
      </c>
      <c r="AD9" s="206"/>
      <c r="AE9" s="206"/>
      <c r="AF9" s="206"/>
      <c r="AG9" s="206"/>
      <c r="AH9" s="206"/>
      <c r="AI9" s="206"/>
      <c r="AJ9" s="206"/>
      <c r="AK9" s="206"/>
      <c r="AL9" s="206" t="str">
        <f>IF(plachta3436[[#This Row],[DELIVERY TIME]]="STORNO","CANCELLED","OK")</f>
        <v>OK</v>
      </c>
      <c r="AM9" s="206"/>
      <c r="AN9" s="206" t="str">
        <f>IF(RIGHT(plachta3436[[#This Row],[CARRIER]],3)="-MF",921,"")</f>
        <v/>
      </c>
      <c r="AO9" s="206"/>
    </row>
    <row r="10" spans="1:41" ht="15" customHeight="1" x14ac:dyDescent="0.2">
      <c r="A10" s="277">
        <f>WEEKNUM(plachta3436[[#This Row],[LOADING DATE]])</f>
        <v>5</v>
      </c>
      <c r="B10" s="278" t="s">
        <v>62</v>
      </c>
      <c r="C10" s="279" t="s">
        <v>65</v>
      </c>
      <c r="D10" s="280" t="s">
        <v>66</v>
      </c>
      <c r="E10" s="284" t="s">
        <v>67</v>
      </c>
      <c r="F10" s="281">
        <v>45320</v>
      </c>
      <c r="G10" s="273">
        <v>0.79166666666666663</v>
      </c>
      <c r="H10" s="279" t="s">
        <v>41</v>
      </c>
      <c r="I10" s="280" t="s">
        <v>63</v>
      </c>
      <c r="J10" s="284" t="s">
        <v>64</v>
      </c>
      <c r="K10" s="281">
        <v>45323</v>
      </c>
      <c r="L10" s="282">
        <v>0.41666666666666669</v>
      </c>
      <c r="M10" s="283"/>
      <c r="N10" s="284" t="s">
        <v>44</v>
      </c>
      <c r="O10" s="284" t="s">
        <v>47</v>
      </c>
      <c r="P10" s="285" t="s">
        <v>68</v>
      </c>
      <c r="Q10" s="60" t="s">
        <v>425</v>
      </c>
      <c r="R10" s="105" t="s">
        <v>133</v>
      </c>
      <c r="S10" s="200">
        <v>1936.34</v>
      </c>
      <c r="T10" s="200">
        <v>1850</v>
      </c>
      <c r="U10" s="287">
        <f>SUM(plachta3436[[#This Row],[SALES '[€']]]-plachta3436[[#This Row],[PURCHASE '[€']]])</f>
        <v>86.339999999999918</v>
      </c>
      <c r="V10" s="288">
        <f>plachta3436[[#This Row],[MARGIN '[€']]]/plachta3436[[#This Row],[SALES '[€']]]</f>
        <v>4.458927667661667E-2</v>
      </c>
      <c r="W10" s="318">
        <v>9215171326</v>
      </c>
      <c r="X10" s="38" t="s">
        <v>484</v>
      </c>
      <c r="Y10" s="51">
        <v>1900</v>
      </c>
      <c r="Z10" s="274"/>
      <c r="AA10" s="73" t="s">
        <v>76</v>
      </c>
      <c r="AB10" s="360">
        <f t="shared" ref="AB10:AB11" si="4">T10/Y10</f>
        <v>0.97368421052631582</v>
      </c>
      <c r="AC10" s="360">
        <f t="shared" ref="AC10:AC11" si="5">S10/Y10</f>
        <v>1.0191263157894737</v>
      </c>
      <c r="AD10" s="361"/>
      <c r="AE10" s="361"/>
      <c r="AF10" s="361"/>
      <c r="AG10" s="361"/>
      <c r="AH10" s="361"/>
      <c r="AI10" s="361"/>
      <c r="AJ10" s="361"/>
      <c r="AK10" s="361"/>
      <c r="AL10" s="361" t="str">
        <f>IF(plachta3436[[#This Row],[DELIVERY TIME]]="STORNO","CANCELLED","OK")</f>
        <v>OK</v>
      </c>
      <c r="AM10" s="361"/>
      <c r="AN10" s="361" t="str">
        <f>IF(RIGHT(plachta3436[[#This Row],[CARRIER]],3)="-MF",921,"")</f>
        <v/>
      </c>
      <c r="AO10" s="361"/>
    </row>
    <row r="11" spans="1:41" ht="15" customHeight="1" x14ac:dyDescent="0.2">
      <c r="A11" s="357">
        <f>WEEKNUM(plachta3436[[#This Row],[LOADING DATE]])</f>
        <v>5</v>
      </c>
      <c r="B11" s="278" t="s">
        <v>62</v>
      </c>
      <c r="C11" s="279" t="s">
        <v>65</v>
      </c>
      <c r="D11" s="280" t="s">
        <v>66</v>
      </c>
      <c r="E11" s="284" t="s">
        <v>67</v>
      </c>
      <c r="F11" s="281">
        <v>45323</v>
      </c>
      <c r="G11" s="282">
        <v>0.79166666666666663</v>
      </c>
      <c r="H11" s="279" t="s">
        <v>41</v>
      </c>
      <c r="I11" s="280" t="s">
        <v>63</v>
      </c>
      <c r="J11" s="284" t="s">
        <v>64</v>
      </c>
      <c r="K11" s="67">
        <v>45327</v>
      </c>
      <c r="L11" s="282">
        <v>0.41666666666666669</v>
      </c>
      <c r="M11" s="283"/>
      <c r="N11" s="284" t="s">
        <v>44</v>
      </c>
      <c r="O11" s="284" t="s">
        <v>47</v>
      </c>
      <c r="P11" s="285" t="s">
        <v>68</v>
      </c>
      <c r="Q11" s="286" t="s">
        <v>510</v>
      </c>
      <c r="R11" s="105" t="s">
        <v>511</v>
      </c>
      <c r="S11" s="200">
        <v>1936.34</v>
      </c>
      <c r="T11" s="200">
        <v>1800</v>
      </c>
      <c r="U11" s="358">
        <f>SUM(plachta3436[[#This Row],[SALES '[€']]]-plachta3436[[#This Row],[PURCHASE '[€']]])</f>
        <v>136.33999999999992</v>
      </c>
      <c r="V11" s="359">
        <f>plachta3436[[#This Row],[MARGIN '[€']]]/plachta3436[[#This Row],[SALES '[€']]]</f>
        <v>7.0411188117789195E-2</v>
      </c>
      <c r="W11" s="63">
        <v>9215171416</v>
      </c>
      <c r="X11" s="284" t="s">
        <v>512</v>
      </c>
      <c r="Y11" s="51">
        <v>1900</v>
      </c>
      <c r="Z11" s="284"/>
      <c r="AA11" s="73" t="s">
        <v>76</v>
      </c>
      <c r="AB11" s="289">
        <f t="shared" si="4"/>
        <v>0.94736842105263153</v>
      </c>
      <c r="AC11" s="289">
        <f t="shared" si="5"/>
        <v>1.0191263157894737</v>
      </c>
      <c r="AD11" s="290"/>
      <c r="AE11" s="290"/>
      <c r="AF11" s="290"/>
      <c r="AG11" s="290"/>
      <c r="AH11" s="290"/>
      <c r="AI11" s="290"/>
      <c r="AJ11" s="290"/>
      <c r="AK11" s="290"/>
      <c r="AL11" s="290" t="str">
        <f>IF(plachta3436[[#This Row],[DELIVERY TIME]]="STORNO","CANCELLED","OK")</f>
        <v>OK</v>
      </c>
      <c r="AM11" s="290"/>
      <c r="AN11" s="290" t="str">
        <f>IF(RIGHT(plachta3436[[#This Row],[CARRIER]],3)="-MF",921,"")</f>
        <v/>
      </c>
      <c r="AO11" s="290"/>
    </row>
    <row r="12" spans="1:41" ht="15" customHeight="1" x14ac:dyDescent="0.2">
      <c r="A12" s="64">
        <f>WEEKNUM(plachta3436[[#This Row],[LOADING DATE]])</f>
        <v>5</v>
      </c>
      <c r="B12" s="65" t="s">
        <v>62</v>
      </c>
      <c r="C12" s="68" t="s">
        <v>41</v>
      </c>
      <c r="D12" s="66" t="s">
        <v>63</v>
      </c>
      <c r="E12" s="51" t="s">
        <v>64</v>
      </c>
      <c r="F12" s="67">
        <v>45323</v>
      </c>
      <c r="G12" s="69">
        <v>0.33333333333333331</v>
      </c>
      <c r="H12" s="68" t="s">
        <v>65</v>
      </c>
      <c r="I12" s="66" t="s">
        <v>66</v>
      </c>
      <c r="J12" s="51" t="s">
        <v>67</v>
      </c>
      <c r="K12" s="67">
        <v>45327</v>
      </c>
      <c r="L12" s="69">
        <v>0.41666666666666669</v>
      </c>
      <c r="M12" s="70"/>
      <c r="N12" s="51" t="s">
        <v>44</v>
      </c>
      <c r="O12" s="51" t="s">
        <v>47</v>
      </c>
      <c r="P12" s="63" t="s">
        <v>68</v>
      </c>
      <c r="Q12" s="60" t="s">
        <v>494</v>
      </c>
      <c r="R12" s="130" t="s">
        <v>49</v>
      </c>
      <c r="S12" s="51">
        <v>3091.34</v>
      </c>
      <c r="T12" s="51">
        <v>2213.09</v>
      </c>
      <c r="U12" s="71">
        <f>SUM(plachta3436[[#This Row],[SALES '[€']]]-plachta3436[[#This Row],[PURCHASE '[€']]])</f>
        <v>878.25</v>
      </c>
      <c r="V12" s="72">
        <f>plachta3436[[#This Row],[MARGIN '[€']]]/plachta3436[[#This Row],[SALES '[€']]]</f>
        <v>0.28410009898620014</v>
      </c>
      <c r="W12" s="51">
        <v>9215171468</v>
      </c>
      <c r="X12" s="51" t="s">
        <v>539</v>
      </c>
      <c r="Y12" s="51">
        <v>1924</v>
      </c>
      <c r="Z12" s="51">
        <v>50</v>
      </c>
      <c r="AA12" s="73" t="s">
        <v>111</v>
      </c>
      <c r="AB12" s="73">
        <f>T12/Y12</f>
        <v>1.1502546777546778</v>
      </c>
      <c r="AC12" s="73">
        <f>S12/Y12</f>
        <v>1.6067255717255717</v>
      </c>
      <c r="AD12" s="74"/>
      <c r="AE12" s="74"/>
      <c r="AF12" s="74"/>
      <c r="AG12" s="74"/>
      <c r="AH12" s="74"/>
      <c r="AI12" s="74"/>
      <c r="AJ12" s="74"/>
      <c r="AK12" s="74"/>
      <c r="AL12" s="74" t="str">
        <f>IF(plachta3436[[#This Row],[DELIVERY TIME]]="STORNO","CANCELLED","OK")</f>
        <v>OK</v>
      </c>
      <c r="AM12" s="74"/>
      <c r="AN12" s="74">
        <f>IF(RIGHT(plachta3436[[#This Row],[CARRIER]],3)="-MF",921,"")</f>
        <v>921</v>
      </c>
      <c r="AO12" s="74"/>
    </row>
    <row r="13" spans="1:41" ht="15" customHeight="1" x14ac:dyDescent="0.2">
      <c r="A13" s="64">
        <f>WEEKNUM(plachta3436[[#This Row],[LOADING DATE]])</f>
        <v>6</v>
      </c>
      <c r="B13" s="65" t="s">
        <v>62</v>
      </c>
      <c r="C13" s="68" t="s">
        <v>65</v>
      </c>
      <c r="D13" s="66" t="s">
        <v>66</v>
      </c>
      <c r="E13" s="51" t="s">
        <v>67</v>
      </c>
      <c r="F13" s="67">
        <v>45327</v>
      </c>
      <c r="G13" s="69">
        <v>0.79166666666666663</v>
      </c>
      <c r="H13" s="68" t="s">
        <v>41</v>
      </c>
      <c r="I13" s="66" t="s">
        <v>63</v>
      </c>
      <c r="J13" s="51" t="s">
        <v>64</v>
      </c>
      <c r="K13" s="67">
        <v>45330</v>
      </c>
      <c r="L13" s="69">
        <v>0.41666666666666669</v>
      </c>
      <c r="M13" s="70"/>
      <c r="N13" s="51" t="s">
        <v>44</v>
      </c>
      <c r="O13" s="51" t="s">
        <v>47</v>
      </c>
      <c r="P13" s="63" t="s">
        <v>68</v>
      </c>
      <c r="Q13" s="60" t="s">
        <v>494</v>
      </c>
      <c r="R13" s="130" t="s">
        <v>49</v>
      </c>
      <c r="S13" s="51">
        <v>1942.34</v>
      </c>
      <c r="T13" s="51">
        <v>2213.09</v>
      </c>
      <c r="U13" s="71">
        <f>SUM(plachta3436[[#This Row],[SALES '[€']]]-plachta3436[[#This Row],[PURCHASE '[€']]])</f>
        <v>-270.75000000000023</v>
      </c>
      <c r="V13" s="72">
        <f>plachta3436[[#This Row],[MARGIN '[€']]]/plachta3436[[#This Row],[SALES '[€']]]</f>
        <v>-0.13939372097573044</v>
      </c>
      <c r="W13" s="63">
        <v>9215171469</v>
      </c>
      <c r="X13" s="51" t="s">
        <v>542</v>
      </c>
      <c r="Y13" s="51">
        <v>1924</v>
      </c>
      <c r="Z13" s="51">
        <v>50</v>
      </c>
      <c r="AA13" s="73" t="s">
        <v>111</v>
      </c>
      <c r="AB13" s="73">
        <f>T13/Y13</f>
        <v>1.1502546777546778</v>
      </c>
      <c r="AC13" s="73">
        <f>S13/Y13</f>
        <v>1.0095322245322245</v>
      </c>
      <c r="AD13" s="74"/>
      <c r="AE13" s="74"/>
      <c r="AF13" s="74"/>
      <c r="AG13" s="74"/>
      <c r="AH13" s="74"/>
      <c r="AI13" s="74"/>
      <c r="AJ13" s="74"/>
      <c r="AK13" s="74"/>
      <c r="AL13" s="74" t="str">
        <f>IF(plachta3436[[#This Row],[DELIVERY TIME]]="STORNO","CANCELLED","OK")</f>
        <v>OK</v>
      </c>
      <c r="AM13" s="74"/>
      <c r="AN13" s="74">
        <f>IF(RIGHT(plachta3436[[#This Row],[CARRIER]],3)="-MF",921,"")</f>
        <v>921</v>
      </c>
      <c r="AO13" s="74"/>
    </row>
    <row r="14" spans="1:41" ht="15" customHeight="1" x14ac:dyDescent="0.2">
      <c r="A14" s="64">
        <f>WEEKNUM(plachta3436[[#This Row],[LOADING DATE]])</f>
        <v>6</v>
      </c>
      <c r="B14" s="65" t="s">
        <v>62</v>
      </c>
      <c r="C14" s="68" t="s">
        <v>65</v>
      </c>
      <c r="D14" s="66" t="s">
        <v>66</v>
      </c>
      <c r="E14" s="51" t="s">
        <v>67</v>
      </c>
      <c r="F14" s="67">
        <v>45330</v>
      </c>
      <c r="G14" s="69">
        <v>0.79166666666666663</v>
      </c>
      <c r="H14" s="68" t="s">
        <v>41</v>
      </c>
      <c r="I14" s="66" t="s">
        <v>63</v>
      </c>
      <c r="J14" s="51" t="s">
        <v>64</v>
      </c>
      <c r="K14" s="67">
        <v>45334</v>
      </c>
      <c r="L14" s="69">
        <v>0.41666666666666669</v>
      </c>
      <c r="M14" s="70"/>
      <c r="N14" s="51" t="s">
        <v>44</v>
      </c>
      <c r="O14" s="51" t="s">
        <v>47</v>
      </c>
      <c r="P14" s="63" t="s">
        <v>68</v>
      </c>
      <c r="Q14" s="60" t="s">
        <v>550</v>
      </c>
      <c r="R14" s="130" t="s">
        <v>49</v>
      </c>
      <c r="S14" s="51">
        <v>1920.34</v>
      </c>
      <c r="T14" s="51">
        <v>2467.19</v>
      </c>
      <c r="U14" s="71">
        <f>SUM(plachta3436[[#This Row],[SALES '[€']]]-plachta3436[[#This Row],[PURCHASE '[€']]])</f>
        <v>-546.85000000000014</v>
      </c>
      <c r="V14" s="72">
        <f>plachta3436[[#This Row],[MARGIN '[€']]]/plachta3436[[#This Row],[SALES '[€']]]</f>
        <v>-0.28476728079402613</v>
      </c>
      <c r="W14" s="51">
        <v>9215171701</v>
      </c>
      <c r="X14" s="51" t="s">
        <v>649</v>
      </c>
      <c r="Y14" s="51">
        <v>1905</v>
      </c>
      <c r="Z14" s="51">
        <v>250</v>
      </c>
      <c r="AA14" s="73"/>
      <c r="AB14" s="73">
        <f>T14/Y14</f>
        <v>1.2951128608923885</v>
      </c>
      <c r="AC14" s="73">
        <f>S14/Y14</f>
        <v>1.0080524934383202</v>
      </c>
      <c r="AD14" s="74"/>
      <c r="AE14" s="74"/>
      <c r="AF14" s="74"/>
      <c r="AG14" s="74"/>
      <c r="AH14" s="74"/>
      <c r="AI14" s="74"/>
      <c r="AJ14" s="74"/>
      <c r="AK14" s="74"/>
      <c r="AL14" s="74" t="str">
        <f>IF(plachta3436[[#This Row],[DELIVERY TIME]]="STORNO","CANCELLED","OK")</f>
        <v>OK</v>
      </c>
      <c r="AM14" s="74"/>
      <c r="AN14" s="74">
        <f>IF(RIGHT(plachta3436[[#This Row],[CARRIER]],3)="-MF",921,"")</f>
        <v>921</v>
      </c>
      <c r="AO14" s="74"/>
    </row>
    <row r="15" spans="1:41" ht="15" customHeight="1" x14ac:dyDescent="0.25">
      <c r="A15" s="372">
        <f>WEEKNUM(plachta3436[[#This Row],[LOADING DATE]])</f>
        <v>7</v>
      </c>
      <c r="B15" s="391" t="s">
        <v>62</v>
      </c>
      <c r="C15" s="374" t="s">
        <v>65</v>
      </c>
      <c r="D15" s="392" t="s">
        <v>66</v>
      </c>
      <c r="E15" s="373" t="s">
        <v>67</v>
      </c>
      <c r="F15" s="393">
        <v>45334</v>
      </c>
      <c r="G15" s="385">
        <v>0.79166666666666663</v>
      </c>
      <c r="H15" s="374" t="s">
        <v>41</v>
      </c>
      <c r="I15" s="392" t="s">
        <v>63</v>
      </c>
      <c r="J15" s="373" t="s">
        <v>64</v>
      </c>
      <c r="K15" s="67">
        <v>45337</v>
      </c>
      <c r="L15" s="69">
        <v>0.41666666666666669</v>
      </c>
      <c r="M15" s="395"/>
      <c r="N15" s="51" t="s">
        <v>44</v>
      </c>
      <c r="O15" s="51" t="s">
        <v>47</v>
      </c>
      <c r="P15" s="63" t="s">
        <v>68</v>
      </c>
      <c r="Q15" s="453" t="s">
        <v>664</v>
      </c>
      <c r="R15" s="105" t="s">
        <v>133</v>
      </c>
      <c r="S15" s="200">
        <v>1870.34</v>
      </c>
      <c r="T15" s="373">
        <v>1850</v>
      </c>
      <c r="U15" s="375">
        <f>SUM(plachta3436[[#This Row],[SALES '[€']]]-plachta3436[[#This Row],[PURCHASE '[€']]])</f>
        <v>20.339999999999918</v>
      </c>
      <c r="V15" s="376">
        <f>plachta3436[[#This Row],[MARGIN '[€']]]/plachta3436[[#This Row],[SALES '[€']]]</f>
        <v>1.0875028069762673E-2</v>
      </c>
      <c r="W15" s="386">
        <v>9215171736</v>
      </c>
      <c r="X15" s="386" t="s">
        <v>665</v>
      </c>
      <c r="Y15" s="51">
        <v>1900</v>
      </c>
      <c r="Z15" s="386"/>
      <c r="AA15" s="389"/>
      <c r="AB15" s="389">
        <f t="shared" ref="AB15:AB16" si="6">T15/Y15</f>
        <v>0.97368421052631582</v>
      </c>
      <c r="AC15" s="389">
        <f t="shared" ref="AC15:AC16" si="7">S15/Y15</f>
        <v>0.98438947368421048</v>
      </c>
      <c r="AD15" s="390"/>
      <c r="AE15" s="390"/>
      <c r="AF15" s="390"/>
      <c r="AG15" s="390"/>
      <c r="AH15" s="390"/>
      <c r="AI15" s="390"/>
      <c r="AJ15" s="390"/>
      <c r="AK15" s="390"/>
      <c r="AL15" s="390" t="str">
        <f>IF(plachta3436[[#This Row],[DELIVERY TIME]]="STORNO","CANCELLED","OK")</f>
        <v>OK</v>
      </c>
      <c r="AM15" s="390"/>
      <c r="AN15" s="390" t="str">
        <f>IF(RIGHT(plachta3436[[#This Row],[CARRIER]],3)="-MF",921,"")</f>
        <v/>
      </c>
      <c r="AO15" s="390"/>
    </row>
    <row r="16" spans="1:41" ht="15" customHeight="1" x14ac:dyDescent="0.2">
      <c r="A16" s="400">
        <f>WEEKNUM(plachta3436[[#This Row],[LOADING DATE]])</f>
        <v>7</v>
      </c>
      <c r="B16" s="391" t="s">
        <v>62</v>
      </c>
      <c r="C16" s="374" t="s">
        <v>65</v>
      </c>
      <c r="D16" s="392" t="s">
        <v>66</v>
      </c>
      <c r="E16" s="373" t="s">
        <v>67</v>
      </c>
      <c r="F16" s="67">
        <v>45337</v>
      </c>
      <c r="G16" s="394">
        <v>0.79166666666666663</v>
      </c>
      <c r="H16" s="374" t="s">
        <v>41</v>
      </c>
      <c r="I16" s="392" t="s">
        <v>63</v>
      </c>
      <c r="J16" s="373" t="s">
        <v>64</v>
      </c>
      <c r="K16" s="67">
        <v>45341</v>
      </c>
      <c r="L16" s="69">
        <v>0.41666666666666669</v>
      </c>
      <c r="M16" s="401"/>
      <c r="N16" s="51" t="s">
        <v>44</v>
      </c>
      <c r="O16" s="51" t="s">
        <v>47</v>
      </c>
      <c r="P16" s="63" t="s">
        <v>68</v>
      </c>
      <c r="Q16" s="367" t="s">
        <v>690</v>
      </c>
      <c r="R16" s="105" t="s">
        <v>511</v>
      </c>
      <c r="S16" s="200">
        <v>1870.34</v>
      </c>
      <c r="T16" s="200">
        <v>1800</v>
      </c>
      <c r="U16" s="402">
        <f>SUM(plachta3436[[#This Row],[SALES '[€']]]-plachta3436[[#This Row],[PURCHASE '[€']]])</f>
        <v>70.339999999999918</v>
      </c>
      <c r="V16" s="403">
        <f>plachta3436[[#This Row],[MARGIN '[€']]]/plachta3436[[#This Row],[SALES '[€']]]</f>
        <v>3.7608135419228549E-2</v>
      </c>
      <c r="W16" s="373">
        <v>9215171917</v>
      </c>
      <c r="X16" s="373" t="s">
        <v>706</v>
      </c>
      <c r="Y16" s="51">
        <v>1900</v>
      </c>
      <c r="Z16" s="373"/>
      <c r="AA16" s="398" t="s">
        <v>76</v>
      </c>
      <c r="AB16" s="398">
        <f t="shared" si="6"/>
        <v>0.94736842105263153</v>
      </c>
      <c r="AC16" s="398">
        <f t="shared" si="7"/>
        <v>0.98438947368421048</v>
      </c>
      <c r="AD16" s="399"/>
      <c r="AE16" s="399"/>
      <c r="AF16" s="399"/>
      <c r="AG16" s="399"/>
      <c r="AH16" s="399"/>
      <c r="AI16" s="399"/>
      <c r="AJ16" s="399"/>
      <c r="AK16" s="399"/>
      <c r="AL16" s="399" t="str">
        <f>IF(plachta3436[[#This Row],[DELIVERY TIME]]="STORNO","CANCELLED","OK")</f>
        <v>OK</v>
      </c>
      <c r="AM16" s="399"/>
      <c r="AN16" s="399" t="str">
        <f>IF(RIGHT(plachta3436[[#This Row],[CARRIER]],3)="-MF",921,"")</f>
        <v/>
      </c>
      <c r="AO16" s="399"/>
    </row>
    <row r="17" spans="1:41" ht="15" customHeight="1" x14ac:dyDescent="0.2">
      <c r="A17" s="372">
        <f>WEEKNUM(plachta3436[[#This Row],[LOADING DATE]])</f>
        <v>8</v>
      </c>
      <c r="B17" s="391" t="s">
        <v>62</v>
      </c>
      <c r="C17" s="374" t="s">
        <v>65</v>
      </c>
      <c r="D17" s="392" t="s">
        <v>66</v>
      </c>
      <c r="E17" s="462" t="s">
        <v>67</v>
      </c>
      <c r="F17" s="463">
        <v>45341</v>
      </c>
      <c r="G17" s="464">
        <v>0.79166666666666663</v>
      </c>
      <c r="H17" s="374" t="s">
        <v>41</v>
      </c>
      <c r="I17" s="392" t="s">
        <v>63</v>
      </c>
      <c r="J17" s="462" t="s">
        <v>64</v>
      </c>
      <c r="K17" s="463">
        <v>45344</v>
      </c>
      <c r="L17" s="464">
        <v>0.41666666666666669</v>
      </c>
      <c r="M17" s="465"/>
      <c r="N17" s="373" t="s">
        <v>44</v>
      </c>
      <c r="O17" s="373" t="s">
        <v>47</v>
      </c>
      <c r="P17" s="466" t="s">
        <v>68</v>
      </c>
      <c r="Q17" s="404"/>
      <c r="R17" s="397" t="s">
        <v>133</v>
      </c>
      <c r="S17" s="200">
        <v>1870.34</v>
      </c>
      <c r="T17" s="373">
        <v>1850</v>
      </c>
      <c r="U17" s="375">
        <f>SUM(plachta3436[[#This Row],[SALES '[€']]]-plachta3436[[#This Row],[PURCHASE '[€']]])</f>
        <v>20.339999999999918</v>
      </c>
      <c r="V17" s="376">
        <f>plachta3436[[#This Row],[MARGIN '[€']]]/plachta3436[[#This Row],[SALES '[€']]]</f>
        <v>1.0875028069762673E-2</v>
      </c>
      <c r="W17" s="462"/>
      <c r="X17" s="462"/>
      <c r="Y17" s="51">
        <v>1900</v>
      </c>
      <c r="Z17" s="373"/>
      <c r="AA17" s="398" t="s">
        <v>625</v>
      </c>
      <c r="AB17" s="398">
        <f>T17/Y17</f>
        <v>0.97368421052631582</v>
      </c>
      <c r="AC17" s="398">
        <f>S17/Y17</f>
        <v>0.98438947368421048</v>
      </c>
      <c r="AD17" s="399"/>
      <c r="AE17" s="399"/>
      <c r="AF17" s="399"/>
      <c r="AG17" s="399"/>
      <c r="AH17" s="399"/>
      <c r="AI17" s="399"/>
      <c r="AJ17" s="399"/>
      <c r="AK17" s="399"/>
      <c r="AL17" s="467" t="str">
        <f>IF(plachta3436[[#This Row],[DELIVERY TIME]]="STORNO","CANCELLED","OK")</f>
        <v>OK</v>
      </c>
      <c r="AM17" s="399"/>
      <c r="AN17" s="467" t="str">
        <f>IF(RIGHT(plachta3436[[#This Row],[CARRIER]],3)="-MF",921,"")</f>
        <v/>
      </c>
      <c r="AO17" s="399"/>
    </row>
  </sheetData>
  <phoneticPr fontId="23" type="noConversion"/>
  <conditionalFormatting sqref="V1:V1048576">
    <cfRule type="cellIs" dxfId="1" priority="1" stopIfTrue="1" operator="lessThanOrEqual">
      <formula>0</formula>
    </cfRule>
  </conditionalFormatting>
  <dataValidations count="2">
    <dataValidation type="whole" operator="greaterThan" allowBlank="1" showInputMessage="1" showErrorMessage="1" sqref="Y1:Y1048576" xr:uid="{00000000-0002-0000-0000-000000000000}">
      <formula1>0</formula1>
    </dataValidation>
    <dataValidation type="textLength" operator="equal" allowBlank="1" showInputMessage="1" showErrorMessage="1" sqref="D1:D1048576 I1:I1048576" xr:uid="{00000000-0002-0000-0000-000001000000}">
      <formula1>2</formula1>
    </dataValidation>
  </dataValidations>
  <pageMargins left="0.7" right="0.7" top="0.75" bottom="0.75" header="0.3" footer="0.3"/>
  <pageSetup orientation="landscape" r:id="rId1"/>
  <customProperties>
    <customPr name="_pios_id" r:id="rId2"/>
  </customProperties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4497-580F-49E4-BAA0-308E557D5419}">
  <dimension ref="A1:AO77"/>
  <sheetViews>
    <sheetView zoomScale="90" zoomScaleNormal="90" workbookViewId="0">
      <pane ySplit="1" topLeftCell="A12" activePane="bottomLeft" state="frozen"/>
      <selection activeCell="G1" sqref="G1"/>
      <selection pane="bottomLeft" activeCell="N60" sqref="N60"/>
    </sheetView>
  </sheetViews>
  <sheetFormatPr defaultColWidth="9.28515625" defaultRowHeight="15" customHeight="1" x14ac:dyDescent="0.2"/>
  <cols>
    <col min="1" max="1" width="8" style="2" bestFit="1" customWidth="1"/>
    <col min="2" max="2" width="20.28515625" style="1" bestFit="1" customWidth="1"/>
    <col min="3" max="3" width="6" style="3" customWidth="1"/>
    <col min="4" max="4" width="13.7109375" style="4" bestFit="1" customWidth="1"/>
    <col min="5" max="5" width="15.5703125" style="1" bestFit="1" customWidth="1"/>
    <col min="6" max="6" width="13.28515625" style="5" bestFit="1" customWidth="1"/>
    <col min="7" max="7" width="11.42578125" style="6" customWidth="1"/>
    <col min="8" max="8" width="5.7109375" style="3" customWidth="1"/>
    <col min="9" max="9" width="13.7109375" style="4" bestFit="1" customWidth="1"/>
    <col min="10" max="10" width="14.7109375" style="1" bestFit="1" customWidth="1"/>
    <col min="11" max="11" width="15.42578125" style="6" bestFit="1" customWidth="1"/>
    <col min="12" max="12" width="9.5703125" style="6" customWidth="1"/>
    <col min="13" max="13" width="23" style="1" bestFit="1" customWidth="1"/>
    <col min="14" max="14" width="14" style="1" bestFit="1" customWidth="1"/>
    <col min="15" max="15" width="6.42578125" style="1" customWidth="1"/>
    <col min="16" max="16" width="12" style="1" customWidth="1"/>
    <col min="17" max="17" width="18.28515625" style="9" bestFit="1" customWidth="1"/>
    <col min="18" max="18" width="18.28515625" style="1" bestFit="1" customWidth="1"/>
    <col min="19" max="19" width="12.42578125" style="1" bestFit="1" customWidth="1"/>
    <col min="20" max="20" width="9.7109375" style="1" customWidth="1"/>
    <col min="21" max="21" width="8" style="1" customWidth="1"/>
    <col min="22" max="22" width="8.7109375" style="7" customWidth="1"/>
    <col min="23" max="23" width="16.42578125" style="1" customWidth="1"/>
    <col min="24" max="24" width="16.5703125" style="1" customWidth="1"/>
    <col min="25" max="25" width="6" style="1" bestFit="1" customWidth="1"/>
    <col min="26" max="26" width="25" style="1" bestFit="1" customWidth="1"/>
    <col min="27" max="27" width="5.7109375" style="8" bestFit="1" customWidth="1"/>
    <col min="28" max="28" width="18.28515625" style="8" bestFit="1" customWidth="1"/>
    <col min="29" max="29" width="14.28515625" style="1" bestFit="1" customWidth="1"/>
    <col min="30" max="16384" width="9.28515625" style="1"/>
  </cols>
  <sheetData>
    <row r="1" spans="1:41" ht="15" customHeight="1" x14ac:dyDescent="0.2">
      <c r="A1" s="14" t="s">
        <v>0</v>
      </c>
      <c r="B1" s="15" t="s">
        <v>1</v>
      </c>
      <c r="C1" s="16" t="s">
        <v>2</v>
      </c>
      <c r="D1" s="17" t="s">
        <v>3</v>
      </c>
      <c r="E1" s="15" t="s">
        <v>4</v>
      </c>
      <c r="F1" s="18" t="s">
        <v>5</v>
      </c>
      <c r="G1" s="19" t="s">
        <v>6</v>
      </c>
      <c r="H1" s="16" t="s">
        <v>7</v>
      </c>
      <c r="I1" s="20" t="s">
        <v>8</v>
      </c>
      <c r="J1" s="15" t="s">
        <v>9</v>
      </c>
      <c r="K1" s="16" t="s">
        <v>10</v>
      </c>
      <c r="L1" s="21" t="s">
        <v>11</v>
      </c>
      <c r="M1" s="22" t="s">
        <v>12</v>
      </c>
      <c r="N1" s="15" t="s">
        <v>13</v>
      </c>
      <c r="O1" s="15" t="s">
        <v>14</v>
      </c>
      <c r="P1" s="15" t="s">
        <v>15</v>
      </c>
      <c r="Q1" s="22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23" t="s">
        <v>21</v>
      </c>
      <c r="W1" s="22" t="s">
        <v>22</v>
      </c>
      <c r="X1" s="22" t="s">
        <v>23</v>
      </c>
      <c r="Y1" s="15" t="s">
        <v>24</v>
      </c>
      <c r="Z1" s="15" t="s">
        <v>25</v>
      </c>
      <c r="AA1" s="15" t="s">
        <v>26</v>
      </c>
      <c r="AB1" s="24" t="s">
        <v>27</v>
      </c>
      <c r="AC1" s="24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  <c r="AO1" s="13" t="s">
        <v>40</v>
      </c>
    </row>
    <row r="2" spans="1:41" ht="15" hidden="1" customHeight="1" x14ac:dyDescent="0.2">
      <c r="A2" s="64">
        <f>WEEKNUM(plachta34362[[#This Row],[LOADING DATE]])</f>
        <v>1</v>
      </c>
      <c r="B2" s="65" t="s">
        <v>94</v>
      </c>
      <c r="C2" s="68" t="s">
        <v>65</v>
      </c>
      <c r="D2" s="66" t="s">
        <v>95</v>
      </c>
      <c r="E2" s="66" t="s">
        <v>96</v>
      </c>
      <c r="F2" s="67">
        <v>45295</v>
      </c>
      <c r="G2" s="69">
        <v>0.75</v>
      </c>
      <c r="H2" s="68" t="s">
        <v>41</v>
      </c>
      <c r="I2" s="66" t="s">
        <v>79</v>
      </c>
      <c r="J2" s="69" t="s">
        <v>97</v>
      </c>
      <c r="K2" s="67">
        <v>45299</v>
      </c>
      <c r="L2" s="69">
        <v>0.375</v>
      </c>
      <c r="M2" s="70"/>
      <c r="N2" s="51" t="s">
        <v>44</v>
      </c>
      <c r="O2" s="51" t="s">
        <v>81</v>
      </c>
      <c r="P2" s="59">
        <v>2210</v>
      </c>
      <c r="Q2" s="60" t="s">
        <v>82</v>
      </c>
      <c r="R2" s="95" t="s">
        <v>83</v>
      </c>
      <c r="S2" s="114">
        <v>765</v>
      </c>
      <c r="T2" s="114">
        <v>700</v>
      </c>
      <c r="U2" s="71">
        <f>SUM(plachta34362[[#This Row],[SALES '[€']]]-plachta34362[[#This Row],[PURCHASE '[€']]])</f>
        <v>65</v>
      </c>
      <c r="V2" s="72">
        <f>plachta34362[[#This Row],[MARGIN '[€']]]/plachta34362[[#This Row],[SALES '[€']]]</f>
        <v>8.4967320261437912E-2</v>
      </c>
      <c r="W2" s="51">
        <v>3800181448</v>
      </c>
      <c r="X2" s="51" t="s">
        <v>151</v>
      </c>
      <c r="Y2" s="101">
        <v>1766</v>
      </c>
      <c r="Z2" s="51"/>
      <c r="AA2" s="99" t="s">
        <v>76</v>
      </c>
      <c r="AB2" s="73">
        <f t="shared" ref="AB2:AB5" si="0">T2/Y2</f>
        <v>0.39637599093997733</v>
      </c>
      <c r="AC2" s="73">
        <f t="shared" ref="AC2:AC5" si="1">S2/Y2</f>
        <v>0.43318233295583242</v>
      </c>
      <c r="AD2" s="74">
        <v>13</v>
      </c>
      <c r="AE2" s="74">
        <v>3.25</v>
      </c>
      <c r="AF2" s="74"/>
      <c r="AG2" s="74"/>
      <c r="AH2" s="74"/>
      <c r="AI2" s="74"/>
      <c r="AJ2" s="74"/>
      <c r="AK2" s="74"/>
      <c r="AL2" s="74" t="str">
        <f>IF(plachta34362[[#This Row],[DELIVERY TIME]]="STORNO","CANCELLED","OK")</f>
        <v>OK</v>
      </c>
      <c r="AM2" s="74"/>
      <c r="AN2" s="74" t="str">
        <f>IF(RIGHT(plachta34362[[#This Row],[CARRIER]],3)="-MF",921,"")</f>
        <v/>
      </c>
      <c r="AO2" s="74"/>
    </row>
    <row r="3" spans="1:41" ht="15" hidden="1" customHeight="1" x14ac:dyDescent="0.2">
      <c r="A3" s="121">
        <f>WEEKNUM(plachta34362[[#This Row],[LOADING DATE]])</f>
        <v>1</v>
      </c>
      <c r="B3" s="122" t="s">
        <v>90</v>
      </c>
      <c r="C3" s="123" t="s">
        <v>41</v>
      </c>
      <c r="D3" s="124" t="s">
        <v>46</v>
      </c>
      <c r="E3" s="124" t="s">
        <v>91</v>
      </c>
      <c r="F3" s="125">
        <v>45296</v>
      </c>
      <c r="G3" s="112">
        <v>0.70833333333333337</v>
      </c>
      <c r="H3" s="123" t="s">
        <v>65</v>
      </c>
      <c r="I3" s="124" t="s">
        <v>92</v>
      </c>
      <c r="J3" s="112" t="s">
        <v>93</v>
      </c>
      <c r="K3" s="125">
        <v>45300</v>
      </c>
      <c r="L3" s="112">
        <v>0.5</v>
      </c>
      <c r="M3" s="126"/>
      <c r="N3" s="115" t="s">
        <v>57</v>
      </c>
      <c r="O3" s="115" t="s">
        <v>81</v>
      </c>
      <c r="P3" s="87">
        <v>2500</v>
      </c>
      <c r="Q3" s="75" t="s">
        <v>98</v>
      </c>
      <c r="R3" s="88" t="s">
        <v>83</v>
      </c>
      <c r="S3" s="85">
        <v>1469</v>
      </c>
      <c r="T3" s="85">
        <v>1300</v>
      </c>
      <c r="U3" s="127">
        <f>SUM(plachta34362[[#This Row],[SALES '[€']]]-plachta34362[[#This Row],[PURCHASE '[€']]])</f>
        <v>169</v>
      </c>
      <c r="V3" s="128">
        <f>plachta34362[[#This Row],[MARGIN '[€']]]/plachta34362[[#This Row],[SALES '[€']]]</f>
        <v>0.11504424778761062</v>
      </c>
      <c r="W3" s="115">
        <v>9215170329</v>
      </c>
      <c r="X3" s="38" t="s">
        <v>144</v>
      </c>
      <c r="Y3" s="61">
        <v>2061</v>
      </c>
      <c r="Z3" s="115"/>
      <c r="AA3" s="99" t="s">
        <v>76</v>
      </c>
      <c r="AB3" s="116">
        <f t="shared" si="0"/>
        <v>0.63076176613294521</v>
      </c>
      <c r="AC3" s="116">
        <f t="shared" si="1"/>
        <v>0.71276079573022799</v>
      </c>
      <c r="AD3" s="74">
        <v>16</v>
      </c>
      <c r="AE3" s="118">
        <v>4</v>
      </c>
      <c r="AF3" s="117"/>
      <c r="AG3" s="117"/>
      <c r="AH3" s="117"/>
      <c r="AI3" s="117"/>
      <c r="AJ3" s="117"/>
      <c r="AK3" s="117"/>
      <c r="AL3" s="117" t="str">
        <f>IF(plachta34362[[#This Row],[DELIVERY TIME]]="STORNO","CANCELLED","OK")</f>
        <v>OK</v>
      </c>
      <c r="AM3" s="117"/>
      <c r="AN3" s="117" t="str">
        <f>IF(RIGHT(plachta34362[[#This Row],[CARRIER]],3)="-MF",921,"")</f>
        <v/>
      </c>
      <c r="AO3" s="117"/>
    </row>
    <row r="4" spans="1:41" ht="15" hidden="1" customHeight="1" x14ac:dyDescent="0.2">
      <c r="A4" s="64">
        <f>WEEKNUM(plachta34362[[#This Row],[LOADING DATE]])</f>
        <v>2</v>
      </c>
      <c r="B4" s="65" t="s">
        <v>94</v>
      </c>
      <c r="C4" s="68" t="s">
        <v>41</v>
      </c>
      <c r="D4" s="66" t="s">
        <v>79</v>
      </c>
      <c r="E4" s="66" t="s">
        <v>97</v>
      </c>
      <c r="F4" s="67">
        <v>45299</v>
      </c>
      <c r="G4" s="69">
        <v>0.54166666666666663</v>
      </c>
      <c r="H4" s="68" t="s">
        <v>65</v>
      </c>
      <c r="I4" s="66" t="s">
        <v>95</v>
      </c>
      <c r="J4" s="69" t="s">
        <v>96</v>
      </c>
      <c r="K4" s="67">
        <v>45301</v>
      </c>
      <c r="L4" s="69">
        <v>0.375</v>
      </c>
      <c r="M4" s="70"/>
      <c r="N4" s="51" t="s">
        <v>44</v>
      </c>
      <c r="O4" s="51" t="s">
        <v>81</v>
      </c>
      <c r="P4" s="63"/>
      <c r="Q4" s="60" t="s">
        <v>105</v>
      </c>
      <c r="R4" s="88" t="s">
        <v>83</v>
      </c>
      <c r="S4" s="70">
        <v>1200</v>
      </c>
      <c r="T4" s="70">
        <v>1000</v>
      </c>
      <c r="U4" s="71">
        <f>SUM(plachta34362[[#This Row],[SALES '[€']]]-plachta34362[[#This Row],[PURCHASE '[€']]])</f>
        <v>200</v>
      </c>
      <c r="V4" s="72">
        <f>plachta34362[[#This Row],[MARGIN '[€']]]/plachta34362[[#This Row],[SALES '[€']]]</f>
        <v>0.16666666666666666</v>
      </c>
      <c r="W4" s="144">
        <v>3800181856</v>
      </c>
      <c r="X4" s="51" t="s">
        <v>161</v>
      </c>
      <c r="Y4" s="101">
        <v>1766</v>
      </c>
      <c r="Z4" s="51"/>
      <c r="AA4" s="99" t="s">
        <v>76</v>
      </c>
      <c r="AB4" s="73">
        <f t="shared" si="0"/>
        <v>0.56625141562853909</v>
      </c>
      <c r="AC4" s="73">
        <f t="shared" si="1"/>
        <v>0.67950169875424693</v>
      </c>
      <c r="AD4" s="104">
        <v>14</v>
      </c>
      <c r="AE4" s="74">
        <v>3.5</v>
      </c>
      <c r="AF4" s="74"/>
      <c r="AG4" s="74"/>
      <c r="AH4" s="74"/>
      <c r="AI4" s="74"/>
      <c r="AJ4" s="74"/>
      <c r="AK4" s="74"/>
      <c r="AL4" s="74" t="str">
        <f>IF(plachta34362[[#This Row],[DELIVERY TIME]]="STORNO","CANCELLED","OK")</f>
        <v>OK</v>
      </c>
      <c r="AM4" s="74"/>
      <c r="AN4" s="74" t="str">
        <f>IF(RIGHT(plachta34362[[#This Row],[CARRIER]],3)="-MF",921,"")</f>
        <v/>
      </c>
      <c r="AO4" s="74"/>
    </row>
    <row r="5" spans="1:41" ht="15" hidden="1" customHeight="1" x14ac:dyDescent="0.2">
      <c r="A5" s="64">
        <f>WEEKNUM(plachta34362[[#This Row],[LOADING DATE]])</f>
        <v>2</v>
      </c>
      <c r="B5" s="65" t="s">
        <v>94</v>
      </c>
      <c r="C5" s="68" t="s">
        <v>65</v>
      </c>
      <c r="D5" s="66" t="s">
        <v>95</v>
      </c>
      <c r="E5" s="66" t="s">
        <v>96</v>
      </c>
      <c r="F5" s="67">
        <v>45301</v>
      </c>
      <c r="G5" s="69">
        <v>0.75</v>
      </c>
      <c r="H5" s="68" t="s">
        <v>41</v>
      </c>
      <c r="I5" s="66" t="s">
        <v>79</v>
      </c>
      <c r="J5" s="69" t="s">
        <v>97</v>
      </c>
      <c r="K5" s="67">
        <v>45306</v>
      </c>
      <c r="L5" s="69">
        <v>0.375</v>
      </c>
      <c r="M5" s="70"/>
      <c r="N5" s="51" t="s">
        <v>44</v>
      </c>
      <c r="O5" s="51" t="s">
        <v>81</v>
      </c>
      <c r="P5" s="59">
        <v>2210</v>
      </c>
      <c r="Q5" s="60" t="s">
        <v>114</v>
      </c>
      <c r="R5" s="88" t="s">
        <v>83</v>
      </c>
      <c r="S5" s="114">
        <v>765</v>
      </c>
      <c r="T5" s="114">
        <v>700</v>
      </c>
      <c r="U5" s="71">
        <f>SUM(plachta34362[[#This Row],[SALES '[€']]]-plachta34362[[#This Row],[PURCHASE '[€']]])</f>
        <v>65</v>
      </c>
      <c r="V5" s="72">
        <f>plachta34362[[#This Row],[MARGIN '[€']]]/plachta34362[[#This Row],[SALES '[€']]]</f>
        <v>8.4967320261437912E-2</v>
      </c>
      <c r="W5" s="51">
        <v>3800181837</v>
      </c>
      <c r="X5" s="51" t="s">
        <v>173</v>
      </c>
      <c r="Y5" s="101">
        <v>1766</v>
      </c>
      <c r="Z5" s="51"/>
      <c r="AA5" s="99" t="s">
        <v>76</v>
      </c>
      <c r="AB5" s="73">
        <f t="shared" si="0"/>
        <v>0.39637599093997733</v>
      </c>
      <c r="AC5" s="73">
        <f t="shared" si="1"/>
        <v>0.43318233295583242</v>
      </c>
      <c r="AD5" s="74">
        <v>13</v>
      </c>
      <c r="AE5" s="74">
        <v>3.25</v>
      </c>
      <c r="AF5" s="74"/>
      <c r="AG5" s="74"/>
      <c r="AH5" s="74"/>
      <c r="AI5" s="74"/>
      <c r="AJ5" s="74"/>
      <c r="AK5" s="74"/>
      <c r="AL5" s="74" t="str">
        <f>IF(plachta34362[[#This Row],[DELIVERY TIME]]="STORNO","CANCELLED","OK")</f>
        <v>OK</v>
      </c>
      <c r="AM5" s="74"/>
      <c r="AN5" s="74" t="str">
        <f>IF(RIGHT(plachta34362[[#This Row],[CARRIER]],3)="-MF",921,"")</f>
        <v/>
      </c>
      <c r="AO5" s="74"/>
    </row>
    <row r="6" spans="1:41" ht="15" hidden="1" customHeight="1" x14ac:dyDescent="0.2">
      <c r="A6" s="131">
        <f>WEEKNUM(plachta34362[[#This Row],[LOADING DATE]])</f>
        <v>1</v>
      </c>
      <c r="B6" s="132" t="s">
        <v>90</v>
      </c>
      <c r="C6" s="133" t="s">
        <v>65</v>
      </c>
      <c r="D6" s="134" t="s">
        <v>119</v>
      </c>
      <c r="E6" s="135" t="s">
        <v>120</v>
      </c>
      <c r="F6" s="136">
        <v>45295</v>
      </c>
      <c r="G6" s="137">
        <v>0.5</v>
      </c>
      <c r="H6" s="133" t="s">
        <v>41</v>
      </c>
      <c r="I6" s="134" t="s">
        <v>46</v>
      </c>
      <c r="J6" s="185" t="s">
        <v>91</v>
      </c>
      <c r="K6" s="136">
        <v>45306</v>
      </c>
      <c r="L6" s="137">
        <v>0.5</v>
      </c>
      <c r="M6" s="138" t="s">
        <v>138</v>
      </c>
      <c r="N6" s="135" t="s">
        <v>59</v>
      </c>
      <c r="O6" s="62" t="s">
        <v>81</v>
      </c>
      <c r="P6" s="59">
        <v>100</v>
      </c>
      <c r="Q6" s="60" t="s">
        <v>115</v>
      </c>
      <c r="R6" s="95" t="s">
        <v>83</v>
      </c>
      <c r="S6" s="94">
        <v>455</v>
      </c>
      <c r="T6" s="94">
        <v>350</v>
      </c>
      <c r="U6" s="71">
        <f>SUM(plachta34362[[#This Row],[SALES '[€']]]-plachta34362[[#This Row],[PURCHASE '[€']]])</f>
        <v>105</v>
      </c>
      <c r="V6" s="72">
        <f>plachta34362[[#This Row],[MARGIN '[€']]]/plachta34362[[#This Row],[SALES '[€']]]</f>
        <v>0.23076923076923078</v>
      </c>
      <c r="W6" s="135">
        <v>9215170325</v>
      </c>
      <c r="X6" s="51" t="s">
        <v>141</v>
      </c>
      <c r="Y6" s="61">
        <v>1880</v>
      </c>
      <c r="Z6" s="51"/>
      <c r="AA6" s="99" t="s">
        <v>76</v>
      </c>
      <c r="AB6" s="139">
        <f t="shared" ref="AB6" si="2">T6/Y6</f>
        <v>0.18617021276595744</v>
      </c>
      <c r="AC6" s="139">
        <f t="shared" ref="AC6" si="3">S6/Y6</f>
        <v>0.24202127659574468</v>
      </c>
      <c r="AD6" s="106">
        <v>1</v>
      </c>
      <c r="AE6" s="106">
        <v>0.5</v>
      </c>
      <c r="AF6" s="140"/>
      <c r="AG6" s="140"/>
      <c r="AH6" s="140"/>
      <c r="AI6" s="140"/>
      <c r="AJ6" s="140"/>
      <c r="AK6" s="140"/>
      <c r="AL6" s="140" t="str">
        <f>IF(plachta34362[[#This Row],[DELIVERY TIME]]="STORNO","CANCELLED","OK")</f>
        <v>OK</v>
      </c>
      <c r="AM6" s="140"/>
      <c r="AN6" s="140" t="str">
        <f>IF(RIGHT(plachta34362[[#This Row],[CARRIER]],3)="-MF",921,"")</f>
        <v/>
      </c>
      <c r="AO6" s="140"/>
    </row>
    <row r="7" spans="1:41" ht="15" hidden="1" customHeight="1" x14ac:dyDescent="0.2">
      <c r="A7" s="131">
        <f>WEEKNUM(plachta34362[[#This Row],[LOADING DATE]])</f>
        <v>1</v>
      </c>
      <c r="B7" s="132" t="s">
        <v>116</v>
      </c>
      <c r="C7" s="133" t="s">
        <v>65</v>
      </c>
      <c r="D7" s="134" t="s">
        <v>117</v>
      </c>
      <c r="E7" s="134" t="s">
        <v>118</v>
      </c>
      <c r="F7" s="136">
        <v>45295</v>
      </c>
      <c r="G7" s="137">
        <v>0.5</v>
      </c>
      <c r="H7" s="133" t="s">
        <v>41</v>
      </c>
      <c r="I7" s="134" t="s">
        <v>79</v>
      </c>
      <c r="J7" s="157" t="s">
        <v>80</v>
      </c>
      <c r="K7" s="136">
        <v>45299</v>
      </c>
      <c r="L7" s="112">
        <v>0.5</v>
      </c>
      <c r="M7" s="138" t="s">
        <v>139</v>
      </c>
      <c r="N7" s="61" t="s">
        <v>59</v>
      </c>
      <c r="O7" s="61" t="s">
        <v>81</v>
      </c>
      <c r="P7" s="59">
        <v>300</v>
      </c>
      <c r="Q7" s="60" t="s">
        <v>115</v>
      </c>
      <c r="R7" s="95" t="s">
        <v>83</v>
      </c>
      <c r="S7" s="79">
        <v>480</v>
      </c>
      <c r="T7" s="79">
        <v>380</v>
      </c>
      <c r="U7" s="141">
        <f>SUM(plachta34362[[#This Row],[SALES '[€']]]-plachta34362[[#This Row],[PURCHASE '[€']]])</f>
        <v>100</v>
      </c>
      <c r="V7" s="142">
        <f>plachta34362[[#This Row],[MARGIN '[€']]]/plachta34362[[#This Row],[SALES '[€']]]</f>
        <v>0.20833333333333334</v>
      </c>
      <c r="W7" s="135">
        <v>9215170326</v>
      </c>
      <c r="X7" s="51" t="s">
        <v>142</v>
      </c>
      <c r="Y7" s="62">
        <v>1690</v>
      </c>
      <c r="Z7" s="135"/>
      <c r="AA7" s="99" t="s">
        <v>76</v>
      </c>
      <c r="AB7" s="139">
        <f t="shared" ref="AB7:AB12" si="4">T7/Y7</f>
        <v>0.22485207100591717</v>
      </c>
      <c r="AC7" s="139">
        <f t="shared" ref="AC7:AC12" si="5">S7/Y7</f>
        <v>0.28402366863905326</v>
      </c>
      <c r="AD7" s="140">
        <v>1</v>
      </c>
      <c r="AE7" s="140">
        <v>0.5</v>
      </c>
      <c r="AF7" s="140"/>
      <c r="AG7" s="140"/>
      <c r="AH7" s="140"/>
      <c r="AI7" s="140"/>
      <c r="AJ7" s="140"/>
      <c r="AK7" s="140"/>
      <c r="AL7" s="140" t="str">
        <f>IF(plachta34362[[#This Row],[DELIVERY TIME]]="STORNO","CANCELLED","OK")</f>
        <v>OK</v>
      </c>
      <c r="AM7" s="140"/>
      <c r="AN7" s="140" t="str">
        <f>IF(RIGHT(plachta34362[[#This Row],[CARRIER]],3)="-MF",921,"")</f>
        <v/>
      </c>
      <c r="AO7" s="140"/>
    </row>
    <row r="8" spans="1:41" ht="15" hidden="1" customHeight="1" x14ac:dyDescent="0.2">
      <c r="A8" s="131">
        <f>WEEKNUM(plachta34362[[#This Row],[LOADING DATE]])</f>
        <v>1</v>
      </c>
      <c r="B8" s="132" t="s">
        <v>116</v>
      </c>
      <c r="C8" s="133" t="s">
        <v>65</v>
      </c>
      <c r="D8" s="134" t="s">
        <v>84</v>
      </c>
      <c r="E8" s="134" t="s">
        <v>85</v>
      </c>
      <c r="F8" s="136">
        <v>45296</v>
      </c>
      <c r="G8" s="137">
        <v>0.54166666666666663</v>
      </c>
      <c r="H8" s="133" t="s">
        <v>41</v>
      </c>
      <c r="I8" s="134" t="s">
        <v>79</v>
      </c>
      <c r="J8" s="157" t="s">
        <v>86</v>
      </c>
      <c r="K8" s="136">
        <v>45300</v>
      </c>
      <c r="L8" s="69">
        <v>0.5</v>
      </c>
      <c r="M8" s="70" t="s">
        <v>140</v>
      </c>
      <c r="N8" s="61" t="s">
        <v>57</v>
      </c>
      <c r="O8" s="61" t="s">
        <v>81</v>
      </c>
      <c r="P8" s="59">
        <v>5000</v>
      </c>
      <c r="Q8" s="60" t="s">
        <v>109</v>
      </c>
      <c r="R8" s="95" t="s">
        <v>83</v>
      </c>
      <c r="S8" s="79">
        <v>1250</v>
      </c>
      <c r="T8" s="79">
        <v>1100</v>
      </c>
      <c r="U8" s="141">
        <f>SUM(plachta34362[[#This Row],[SALES '[€']]]-plachta34362[[#This Row],[PURCHASE '[€']]])</f>
        <v>150</v>
      </c>
      <c r="V8" s="142">
        <f>plachta34362[[#This Row],[MARGIN '[€']]]/plachta34362[[#This Row],[SALES '[€']]]</f>
        <v>0.12</v>
      </c>
      <c r="W8" s="135">
        <v>9215170327</v>
      </c>
      <c r="X8" s="51" t="s">
        <v>143</v>
      </c>
      <c r="Y8" s="51">
        <v>1922</v>
      </c>
      <c r="Z8" s="51"/>
      <c r="AA8" s="99" t="s">
        <v>76</v>
      </c>
      <c r="AB8" s="139">
        <f t="shared" si="4"/>
        <v>0.57232049947970864</v>
      </c>
      <c r="AC8" s="139">
        <f t="shared" si="5"/>
        <v>0.65036420395421435</v>
      </c>
      <c r="AD8" s="74">
        <v>10</v>
      </c>
      <c r="AE8" s="74">
        <v>4</v>
      </c>
      <c r="AF8" s="140"/>
      <c r="AG8" s="140"/>
      <c r="AH8" s="140"/>
      <c r="AI8" s="140"/>
      <c r="AJ8" s="140"/>
      <c r="AK8" s="140"/>
      <c r="AL8" s="140" t="str">
        <f>IF(plachta34362[[#This Row],[DELIVERY TIME]]="STORNO","CANCELLED","OK")</f>
        <v>OK</v>
      </c>
      <c r="AM8" s="140"/>
      <c r="AN8" s="140" t="str">
        <f>IF(RIGHT(plachta34362[[#This Row],[CARRIER]],3)="-MF",921,"")</f>
        <v/>
      </c>
      <c r="AO8" s="140"/>
    </row>
    <row r="9" spans="1:41" ht="15" hidden="1" customHeight="1" x14ac:dyDescent="0.2">
      <c r="A9" s="64">
        <f>WEEKNUM(plachta34362[[#This Row],[LOADING DATE]])</f>
        <v>1</v>
      </c>
      <c r="B9" s="65" t="s">
        <v>116</v>
      </c>
      <c r="C9" s="68" t="s">
        <v>65</v>
      </c>
      <c r="D9" s="66" t="s">
        <v>106</v>
      </c>
      <c r="E9" s="66" t="s">
        <v>121</v>
      </c>
      <c r="F9" s="67">
        <v>45296</v>
      </c>
      <c r="G9" s="69">
        <v>0.5</v>
      </c>
      <c r="H9" s="68" t="s">
        <v>41</v>
      </c>
      <c r="I9" s="66" t="s">
        <v>79</v>
      </c>
      <c r="J9" s="89" t="s">
        <v>80</v>
      </c>
      <c r="K9" s="67">
        <v>45300</v>
      </c>
      <c r="L9" s="97">
        <v>0.5</v>
      </c>
      <c r="M9" s="70" t="s">
        <v>148</v>
      </c>
      <c r="N9" s="51" t="s">
        <v>57</v>
      </c>
      <c r="O9" s="51" t="s">
        <v>81</v>
      </c>
      <c r="P9" s="59">
        <v>150</v>
      </c>
      <c r="Q9" s="60" t="s">
        <v>109</v>
      </c>
      <c r="R9" s="95" t="s">
        <v>83</v>
      </c>
      <c r="S9" s="79">
        <v>480</v>
      </c>
      <c r="T9" s="79">
        <v>380</v>
      </c>
      <c r="U9" s="71">
        <f>SUM(plachta34362[[#This Row],[SALES '[€']]]-plachta34362[[#This Row],[PURCHASE '[€']]])</f>
        <v>100</v>
      </c>
      <c r="V9" s="72">
        <f>plachta34362[[#This Row],[MARGIN '[€']]]/plachta34362[[#This Row],[SALES '[€']]]</f>
        <v>0.20833333333333334</v>
      </c>
      <c r="W9" s="51">
        <v>9215170523</v>
      </c>
      <c r="X9" s="51" t="s">
        <v>154</v>
      </c>
      <c r="Y9" s="96">
        <v>1750</v>
      </c>
      <c r="Z9" s="51"/>
      <c r="AA9" s="99" t="s">
        <v>76</v>
      </c>
      <c r="AB9" s="73">
        <f t="shared" si="4"/>
        <v>0.21714285714285714</v>
      </c>
      <c r="AC9" s="73">
        <f t="shared" si="5"/>
        <v>0.2742857142857143</v>
      </c>
      <c r="AD9" s="80">
        <v>1</v>
      </c>
      <c r="AE9" s="80">
        <v>0.5</v>
      </c>
      <c r="AF9" s="74"/>
      <c r="AG9" s="74"/>
      <c r="AH9" s="74"/>
      <c r="AI9" s="74"/>
      <c r="AJ9" s="74"/>
      <c r="AK9" s="74"/>
      <c r="AL9" s="74" t="str">
        <f>IF(plachta34362[[#This Row],[DELIVERY TIME]]="STORNO","CANCELLED","OK")</f>
        <v>OK</v>
      </c>
      <c r="AM9" s="74"/>
      <c r="AN9" s="74" t="str">
        <f>IF(RIGHT(plachta34362[[#This Row],[CARRIER]],3)="-MF",921,"")</f>
        <v/>
      </c>
      <c r="AO9" s="74"/>
    </row>
    <row r="10" spans="1:41" ht="15" hidden="1" customHeight="1" x14ac:dyDescent="0.2">
      <c r="A10" s="64">
        <f>WEEKNUM(plachta34362[[#This Row],[LOADING DATE]])</f>
        <v>1</v>
      </c>
      <c r="B10" s="65" t="s">
        <v>116</v>
      </c>
      <c r="C10" s="68" t="s">
        <v>65</v>
      </c>
      <c r="D10" s="66" t="s">
        <v>88</v>
      </c>
      <c r="E10" s="66" t="s">
        <v>89</v>
      </c>
      <c r="F10" s="67">
        <v>45296</v>
      </c>
      <c r="G10" s="69">
        <v>0.54166666666666663</v>
      </c>
      <c r="H10" s="68" t="s">
        <v>41</v>
      </c>
      <c r="I10" s="66" t="s">
        <v>79</v>
      </c>
      <c r="J10" s="89" t="s">
        <v>80</v>
      </c>
      <c r="K10" s="67">
        <v>45300</v>
      </c>
      <c r="L10" s="69">
        <v>0.5</v>
      </c>
      <c r="M10" s="70" t="s">
        <v>149</v>
      </c>
      <c r="N10" s="61" t="s">
        <v>44</v>
      </c>
      <c r="O10" s="51" t="s">
        <v>81</v>
      </c>
      <c r="P10" s="59">
        <v>1000</v>
      </c>
      <c r="Q10" s="60" t="s">
        <v>82</v>
      </c>
      <c r="R10" s="90" t="s">
        <v>83</v>
      </c>
      <c r="S10" s="70">
        <v>840</v>
      </c>
      <c r="T10" s="70">
        <v>760</v>
      </c>
      <c r="U10" s="71">
        <f>SUM(plachta34362[[#This Row],[SALES '[€']]]-plachta34362[[#This Row],[PURCHASE '[€']]])</f>
        <v>80</v>
      </c>
      <c r="V10" s="72">
        <f>plachta34362[[#This Row],[MARGIN '[€']]]/plachta34362[[#This Row],[SALES '[€']]]</f>
        <v>9.5238095238095233E-2</v>
      </c>
      <c r="W10" s="51">
        <v>9215170520</v>
      </c>
      <c r="X10" s="51" t="s">
        <v>153</v>
      </c>
      <c r="Y10" s="51">
        <v>1820</v>
      </c>
      <c r="Z10" s="111"/>
      <c r="AA10" s="99" t="s">
        <v>76</v>
      </c>
      <c r="AB10" s="73">
        <f t="shared" si="4"/>
        <v>0.4175824175824176</v>
      </c>
      <c r="AC10" s="73">
        <f t="shared" si="5"/>
        <v>0.46153846153846156</v>
      </c>
      <c r="AD10" s="74">
        <v>16</v>
      </c>
      <c r="AE10" s="103">
        <v>44960</v>
      </c>
      <c r="AF10" s="74"/>
      <c r="AG10" s="74"/>
      <c r="AH10" s="74"/>
      <c r="AI10" s="74"/>
      <c r="AJ10" s="74"/>
      <c r="AK10" s="74"/>
      <c r="AL10" s="74" t="str">
        <f>IF(plachta34362[[#This Row],[DELIVERY TIME]]="STORNO","CANCELLED","OK")</f>
        <v>OK</v>
      </c>
      <c r="AM10" s="74"/>
      <c r="AN10" s="74" t="str">
        <f>IF(RIGHT(plachta34362[[#This Row],[CARRIER]],3)="-MF",921,"")</f>
        <v/>
      </c>
      <c r="AO10" s="74"/>
    </row>
    <row r="11" spans="1:41" ht="15" hidden="1" customHeight="1" x14ac:dyDescent="0.2">
      <c r="A11" s="64">
        <f>WEEKNUM(plachta34362[[#This Row],[LOADING DATE]])</f>
        <v>2</v>
      </c>
      <c r="B11" s="65" t="s">
        <v>116</v>
      </c>
      <c r="C11" s="68" t="s">
        <v>65</v>
      </c>
      <c r="D11" s="66" t="s">
        <v>123</v>
      </c>
      <c r="E11" s="66" t="s">
        <v>125</v>
      </c>
      <c r="F11" s="67">
        <v>45299</v>
      </c>
      <c r="G11" s="69">
        <v>0.5</v>
      </c>
      <c r="H11" s="68" t="s">
        <v>41</v>
      </c>
      <c r="I11" s="66" t="s">
        <v>79</v>
      </c>
      <c r="J11" s="89" t="s">
        <v>86</v>
      </c>
      <c r="K11" s="67">
        <v>45302</v>
      </c>
      <c r="L11" s="113">
        <v>0.5</v>
      </c>
      <c r="M11" s="70" t="s">
        <v>165</v>
      </c>
      <c r="N11" s="62" t="s">
        <v>57</v>
      </c>
      <c r="O11" s="62" t="s">
        <v>47</v>
      </c>
      <c r="P11" s="59">
        <v>24000</v>
      </c>
      <c r="Q11" s="60" t="s">
        <v>136</v>
      </c>
      <c r="R11" s="93" t="s">
        <v>83</v>
      </c>
      <c r="S11" s="91">
        <v>2180</v>
      </c>
      <c r="T11" s="91">
        <v>1970</v>
      </c>
      <c r="U11" s="71">
        <f>SUM(plachta34362[[#This Row],[SALES '[€']]]-plachta34362[[#This Row],[PURCHASE '[€']]])</f>
        <v>210</v>
      </c>
      <c r="V11" s="72">
        <f>plachta34362[[#This Row],[MARGIN '[€']]]/plachta34362[[#This Row],[SALES '[€']]]</f>
        <v>9.6330275229357804E-2</v>
      </c>
      <c r="W11" s="51">
        <v>9215170586</v>
      </c>
      <c r="X11" s="51" t="s">
        <v>166</v>
      </c>
      <c r="Y11" s="111">
        <v>1734</v>
      </c>
      <c r="Z11" s="51" t="s">
        <v>356</v>
      </c>
      <c r="AA11" s="99" t="s">
        <v>76</v>
      </c>
      <c r="AB11" s="73">
        <f t="shared" si="4"/>
        <v>1.1361014994232987</v>
      </c>
      <c r="AC11" s="73">
        <f t="shared" si="5"/>
        <v>1.257208765859285</v>
      </c>
      <c r="AD11" s="74"/>
      <c r="AE11" s="74"/>
      <c r="AF11" s="74"/>
      <c r="AG11" s="74"/>
      <c r="AH11" s="74"/>
      <c r="AI11" s="74"/>
      <c r="AJ11" s="74"/>
      <c r="AK11" s="74"/>
      <c r="AL11" s="74" t="str">
        <f>IF(plachta34362[[#This Row],[DELIVERY TIME]]="STORNO","CANCELLED","OK")</f>
        <v>OK</v>
      </c>
      <c r="AM11" s="74"/>
      <c r="AN11" s="74" t="str">
        <f>IF(RIGHT(plachta34362[[#This Row],[CARRIER]],3)="-MF",921,"")</f>
        <v/>
      </c>
      <c r="AO11" s="74"/>
    </row>
    <row r="12" spans="1:41" ht="15" customHeight="1" x14ac:dyDescent="0.2">
      <c r="A12" s="64">
        <f>WEEKNUM(plachta34362[[#This Row],[LOADING DATE]])</f>
        <v>1</v>
      </c>
      <c r="B12" s="65" t="s">
        <v>116</v>
      </c>
      <c r="C12" s="68" t="s">
        <v>41</v>
      </c>
      <c r="D12" s="66" t="s">
        <v>79</v>
      </c>
      <c r="E12" s="66" t="s">
        <v>129</v>
      </c>
      <c r="F12" s="67">
        <v>45296</v>
      </c>
      <c r="G12" s="69">
        <v>0.5</v>
      </c>
      <c r="H12" s="68" t="s">
        <v>65</v>
      </c>
      <c r="I12" s="66" t="s">
        <v>123</v>
      </c>
      <c r="J12" s="66" t="s">
        <v>125</v>
      </c>
      <c r="K12" s="67">
        <v>45299</v>
      </c>
      <c r="L12" s="69">
        <v>0.41666666666666669</v>
      </c>
      <c r="M12" s="70" t="s">
        <v>155</v>
      </c>
      <c r="N12" s="51" t="s">
        <v>44</v>
      </c>
      <c r="O12" s="51" t="s">
        <v>81</v>
      </c>
      <c r="P12" s="59">
        <v>3000</v>
      </c>
      <c r="Q12" s="60" t="s">
        <v>137</v>
      </c>
      <c r="R12" s="90" t="s">
        <v>83</v>
      </c>
      <c r="S12" s="85">
        <v>1870</v>
      </c>
      <c r="T12" s="85">
        <v>1700</v>
      </c>
      <c r="U12" s="71">
        <f>SUM(plachta34362[[#This Row],[SALES '[€']]]-plachta34362[[#This Row],[PURCHASE '[€']]])</f>
        <v>170</v>
      </c>
      <c r="V12" s="72">
        <f>plachta34362[[#This Row],[MARGIN '[€']]]/plachta34362[[#This Row],[SALES '[€']]]</f>
        <v>9.0909090909090912E-2</v>
      </c>
      <c r="W12" s="51">
        <v>9215170526</v>
      </c>
      <c r="X12" s="51" t="s">
        <v>156</v>
      </c>
      <c r="Y12" s="51">
        <v>1734</v>
      </c>
      <c r="Z12" s="51"/>
      <c r="AA12" s="99" t="s">
        <v>76</v>
      </c>
      <c r="AB12" s="73">
        <f t="shared" si="4"/>
        <v>0.98039215686274506</v>
      </c>
      <c r="AC12" s="73">
        <f t="shared" si="5"/>
        <v>1.0784313725490196</v>
      </c>
      <c r="AD12" s="74">
        <v>15</v>
      </c>
      <c r="AE12" s="74">
        <v>6</v>
      </c>
      <c r="AF12" s="74"/>
      <c r="AG12" s="74"/>
      <c r="AH12" s="74"/>
      <c r="AI12" s="74"/>
      <c r="AJ12" s="74"/>
      <c r="AK12" s="74"/>
      <c r="AL12" s="74" t="str">
        <f>IF(plachta34362[[#This Row],[DELIVERY TIME]]="STORNO","CANCELLED","OK")</f>
        <v>OK</v>
      </c>
      <c r="AM12" s="74"/>
      <c r="AN12" s="74" t="str">
        <f>IF(RIGHT(plachta34362[[#This Row],[CARRIER]],3)="-MF",921,"")</f>
        <v/>
      </c>
      <c r="AO12" s="74"/>
    </row>
    <row r="13" spans="1:41" ht="15" hidden="1" customHeight="1" x14ac:dyDescent="0.2">
      <c r="A13" s="145">
        <f>WEEKNUM(plachta34362[[#This Row],[LOADING DATE]])</f>
        <v>2</v>
      </c>
      <c r="B13" s="146" t="s">
        <v>116</v>
      </c>
      <c r="C13" s="147" t="s">
        <v>65</v>
      </c>
      <c r="D13" s="148" t="s">
        <v>77</v>
      </c>
      <c r="E13" s="148" t="s">
        <v>78</v>
      </c>
      <c r="F13" s="149">
        <v>45300</v>
      </c>
      <c r="G13" s="150">
        <v>0.58333333333333337</v>
      </c>
      <c r="H13" s="147" t="s">
        <v>41</v>
      </c>
      <c r="I13" s="148" t="s">
        <v>79</v>
      </c>
      <c r="J13" s="190" t="s">
        <v>86</v>
      </c>
      <c r="K13" s="149">
        <v>45303</v>
      </c>
      <c r="L13" s="100">
        <v>0.5</v>
      </c>
      <c r="M13" s="191" t="s">
        <v>159</v>
      </c>
      <c r="N13" s="62" t="s">
        <v>59</v>
      </c>
      <c r="O13" s="62" t="s">
        <v>81</v>
      </c>
      <c r="P13" s="59">
        <v>500</v>
      </c>
      <c r="Q13" s="156" t="s">
        <v>99</v>
      </c>
      <c r="R13" s="88" t="s">
        <v>83</v>
      </c>
      <c r="S13" s="85">
        <v>540</v>
      </c>
      <c r="T13" s="85">
        <v>380</v>
      </c>
      <c r="U13" s="152">
        <f>SUM(plachta34362[[#This Row],[SALES '[€']]]-plachta34362[[#This Row],[PURCHASE '[€']]])</f>
        <v>160</v>
      </c>
      <c r="V13" s="153">
        <f>plachta34362[[#This Row],[MARGIN '[€']]]/plachta34362[[#This Row],[SALES '[€']]]</f>
        <v>0.29629629629629628</v>
      </c>
      <c r="W13" s="151">
        <v>9215170584</v>
      </c>
      <c r="X13" s="51" t="s">
        <v>163</v>
      </c>
      <c r="Y13" s="51">
        <v>1793</v>
      </c>
      <c r="Z13" s="111"/>
      <c r="AA13" s="99" t="s">
        <v>76</v>
      </c>
      <c r="AB13" s="154">
        <f t="shared" ref="AB13:AB19" si="6">T13/Y13</f>
        <v>0.21193530395984383</v>
      </c>
      <c r="AC13" s="154">
        <f t="shared" ref="AC13:AC19" si="7">S13/Y13</f>
        <v>0.30117122141662017</v>
      </c>
      <c r="AD13" s="118">
        <v>1</v>
      </c>
      <c r="AE13" s="118">
        <v>0.4</v>
      </c>
      <c r="AF13" s="155"/>
      <c r="AG13" s="155"/>
      <c r="AH13" s="155"/>
      <c r="AI13" s="155"/>
      <c r="AJ13" s="155"/>
      <c r="AK13" s="155"/>
      <c r="AL13" s="155" t="str">
        <f>IF(plachta34362[[#This Row],[DELIVERY TIME]]="STORNO","CANCELLED","OK")</f>
        <v>OK</v>
      </c>
      <c r="AM13" s="155"/>
      <c r="AN13" s="155" t="str">
        <f>IF(RIGHT(plachta34362[[#This Row],[CARRIER]],3)="-MF",921,"")</f>
        <v/>
      </c>
      <c r="AO13" s="155"/>
    </row>
    <row r="14" spans="1:41" ht="15" hidden="1" customHeight="1" x14ac:dyDescent="0.2">
      <c r="A14" s="145">
        <f>WEEKNUM(plachta34362[[#This Row],[LOADING DATE]])</f>
        <v>2</v>
      </c>
      <c r="B14" s="65" t="s">
        <v>122</v>
      </c>
      <c r="C14" s="147" t="s">
        <v>65</v>
      </c>
      <c r="D14" s="148" t="s">
        <v>102</v>
      </c>
      <c r="E14" s="148" t="s">
        <v>103</v>
      </c>
      <c r="F14" s="149">
        <v>45300</v>
      </c>
      <c r="G14" s="150">
        <v>0.5</v>
      </c>
      <c r="H14" s="147" t="s">
        <v>41</v>
      </c>
      <c r="I14" s="148" t="s">
        <v>79</v>
      </c>
      <c r="J14" s="190" t="s">
        <v>80</v>
      </c>
      <c r="K14" s="149">
        <v>45303</v>
      </c>
      <c r="L14" s="78">
        <v>0.5</v>
      </c>
      <c r="M14" s="191" t="s">
        <v>160</v>
      </c>
      <c r="N14" s="62" t="s">
        <v>57</v>
      </c>
      <c r="O14" s="101" t="s">
        <v>81</v>
      </c>
      <c r="P14" s="59">
        <v>100</v>
      </c>
      <c r="Q14" s="60" t="s">
        <v>99</v>
      </c>
      <c r="R14" s="88" t="s">
        <v>83</v>
      </c>
      <c r="S14" s="120">
        <v>560</v>
      </c>
      <c r="T14" s="120">
        <v>400</v>
      </c>
      <c r="U14" s="152">
        <f>SUM(plachta34362[[#This Row],[SALES '[€']]]-plachta34362[[#This Row],[PURCHASE '[€']]])</f>
        <v>160</v>
      </c>
      <c r="V14" s="153">
        <f>plachta34362[[#This Row],[MARGIN '[€']]]/plachta34362[[#This Row],[SALES '[€']]]</f>
        <v>0.2857142857142857</v>
      </c>
      <c r="W14" s="151">
        <v>9215170585</v>
      </c>
      <c r="X14" s="51" t="s">
        <v>164</v>
      </c>
      <c r="Y14" s="101">
        <v>1965</v>
      </c>
      <c r="Z14" s="151"/>
      <c r="AA14" s="99" t="s">
        <v>76</v>
      </c>
      <c r="AB14" s="154">
        <f t="shared" si="6"/>
        <v>0.20356234096692111</v>
      </c>
      <c r="AC14" s="154">
        <f t="shared" si="7"/>
        <v>0.28498727735368956</v>
      </c>
      <c r="AD14" s="118">
        <v>1</v>
      </c>
      <c r="AE14" s="118">
        <v>0.4</v>
      </c>
      <c r="AF14" s="155"/>
      <c r="AG14" s="155"/>
      <c r="AH14" s="155"/>
      <c r="AI14" s="155"/>
      <c r="AJ14" s="155"/>
      <c r="AK14" s="155"/>
      <c r="AL14" s="155" t="str">
        <f>IF(plachta34362[[#This Row],[DELIVERY TIME]]="STORNO","CANCELLED","OK")</f>
        <v>OK</v>
      </c>
      <c r="AM14" s="155"/>
      <c r="AN14" s="155" t="str">
        <f>IF(RIGHT(plachta34362[[#This Row],[CARRIER]],3)="-MF",921,"")</f>
        <v/>
      </c>
      <c r="AO14" s="155"/>
    </row>
    <row r="15" spans="1:41" ht="15" hidden="1" customHeight="1" x14ac:dyDescent="0.2">
      <c r="A15" s="64">
        <f>WEEKNUM(plachta34362[[#This Row],[LOADING DATE]])</f>
        <v>2</v>
      </c>
      <c r="B15" s="65" t="s">
        <v>116</v>
      </c>
      <c r="C15" s="68" t="s">
        <v>65</v>
      </c>
      <c r="D15" s="66" t="s">
        <v>107</v>
      </c>
      <c r="E15" s="66" t="s">
        <v>108</v>
      </c>
      <c r="F15" s="67">
        <v>45300</v>
      </c>
      <c r="G15" s="69">
        <v>0.5</v>
      </c>
      <c r="H15" s="68" t="s">
        <v>41</v>
      </c>
      <c r="I15" s="66" t="s">
        <v>79</v>
      </c>
      <c r="J15" s="89" t="s">
        <v>86</v>
      </c>
      <c r="K15" s="67">
        <v>45303</v>
      </c>
      <c r="L15" s="69">
        <v>0.5</v>
      </c>
      <c r="M15" s="70" t="s">
        <v>167</v>
      </c>
      <c r="N15" s="62" t="s">
        <v>57</v>
      </c>
      <c r="O15" s="62" t="s">
        <v>81</v>
      </c>
      <c r="P15" s="59">
        <v>200</v>
      </c>
      <c r="Q15" s="60" t="s">
        <v>137</v>
      </c>
      <c r="R15" s="88" t="s">
        <v>83</v>
      </c>
      <c r="S15" s="94">
        <v>480</v>
      </c>
      <c r="T15" s="94">
        <v>380</v>
      </c>
      <c r="U15" s="71">
        <f>SUM(plachta34362[[#This Row],[SALES '[€']]]-plachta34362[[#This Row],[PURCHASE '[€']]])</f>
        <v>100</v>
      </c>
      <c r="V15" s="72">
        <f>plachta34362[[#This Row],[MARGIN '[€']]]/plachta34362[[#This Row],[SALES '[€']]]</f>
        <v>0.20833333333333334</v>
      </c>
      <c r="W15" s="51">
        <v>9215170604</v>
      </c>
      <c r="X15" s="51" t="s">
        <v>170</v>
      </c>
      <c r="Y15" s="51">
        <v>1887</v>
      </c>
      <c r="Z15" s="51"/>
      <c r="AA15" s="99" t="s">
        <v>76</v>
      </c>
      <c r="AB15" s="73">
        <f t="shared" si="6"/>
        <v>0.20137784843667197</v>
      </c>
      <c r="AC15" s="73">
        <f t="shared" si="7"/>
        <v>0.25437201907790141</v>
      </c>
      <c r="AD15" s="74">
        <v>2</v>
      </c>
      <c r="AE15" s="74">
        <v>1</v>
      </c>
      <c r="AF15" s="74"/>
      <c r="AG15" s="74"/>
      <c r="AH15" s="74"/>
      <c r="AI15" s="74"/>
      <c r="AJ15" s="74"/>
      <c r="AK15" s="74"/>
      <c r="AL15" s="74" t="str">
        <f>IF(plachta34362[[#This Row],[DELIVERY TIME]]="STORNO","CANCELLED","OK")</f>
        <v>OK</v>
      </c>
      <c r="AM15" s="74"/>
      <c r="AN15" s="74" t="str">
        <f>IF(RIGHT(plachta34362[[#This Row],[CARRIER]],3)="-MF",921,"")</f>
        <v/>
      </c>
      <c r="AO15" s="74"/>
    </row>
    <row r="16" spans="1:41" ht="15" hidden="1" customHeight="1" x14ac:dyDescent="0.2">
      <c r="A16" s="64">
        <f>WEEKNUM(plachta34362[[#This Row],[LOADING DATE]])</f>
        <v>2</v>
      </c>
      <c r="B16" s="92" t="s">
        <v>116</v>
      </c>
      <c r="C16" s="68" t="s">
        <v>41</v>
      </c>
      <c r="D16" s="66" t="s">
        <v>79</v>
      </c>
      <c r="E16" s="69" t="s">
        <v>80</v>
      </c>
      <c r="F16" s="67">
        <v>45300</v>
      </c>
      <c r="G16" s="69">
        <v>0.54166666666666663</v>
      </c>
      <c r="H16" s="68" t="s">
        <v>65</v>
      </c>
      <c r="I16" s="66" t="s">
        <v>88</v>
      </c>
      <c r="J16" s="66" t="s">
        <v>89</v>
      </c>
      <c r="K16" s="67">
        <v>45303</v>
      </c>
      <c r="L16" s="69">
        <v>0.5</v>
      </c>
      <c r="M16" s="70" t="s">
        <v>168</v>
      </c>
      <c r="N16" s="51" t="s">
        <v>57</v>
      </c>
      <c r="O16" s="51" t="s">
        <v>81</v>
      </c>
      <c r="P16" s="59">
        <v>750</v>
      </c>
      <c r="Q16" s="60" t="s">
        <v>169</v>
      </c>
      <c r="R16" s="90" t="s">
        <v>83</v>
      </c>
      <c r="S16" s="70">
        <v>480</v>
      </c>
      <c r="T16" s="70">
        <v>380</v>
      </c>
      <c r="U16" s="71">
        <f>SUM(plachta34362[[#This Row],[SALES '[€']]]-plachta34362[[#This Row],[PURCHASE '[€']]])</f>
        <v>100</v>
      </c>
      <c r="V16" s="72">
        <f>plachta34362[[#This Row],[MARGIN '[€']]]/plachta34362[[#This Row],[SALES '[€']]]</f>
        <v>0.20833333333333334</v>
      </c>
      <c r="W16" s="51">
        <v>9215170617</v>
      </c>
      <c r="X16" s="51" t="s">
        <v>171</v>
      </c>
      <c r="Y16" s="51">
        <v>1820</v>
      </c>
      <c r="Z16" s="111"/>
      <c r="AA16" s="99" t="s">
        <v>76</v>
      </c>
      <c r="AB16" s="73">
        <f t="shared" si="6"/>
        <v>0.2087912087912088</v>
      </c>
      <c r="AC16" s="73">
        <f t="shared" si="7"/>
        <v>0.26373626373626374</v>
      </c>
      <c r="AD16" s="74">
        <v>2</v>
      </c>
      <c r="AE16" s="74">
        <v>1</v>
      </c>
      <c r="AF16" s="74"/>
      <c r="AG16" s="74"/>
      <c r="AH16" s="74"/>
      <c r="AI16" s="74"/>
      <c r="AJ16" s="74"/>
      <c r="AK16" s="74"/>
      <c r="AL16" s="74" t="str">
        <f>IF(plachta34362[[#This Row],[DELIVERY TIME]]="STORNO","CANCELLED","OK")</f>
        <v>OK</v>
      </c>
      <c r="AM16" s="74"/>
      <c r="AN16" s="74" t="str">
        <f>IF(RIGHT(plachta34362[[#This Row],[CARRIER]],3)="-MF",921,"")</f>
        <v/>
      </c>
      <c r="AO16" s="74"/>
    </row>
    <row r="17" spans="1:41" ht="15" hidden="1" customHeight="1" x14ac:dyDescent="0.2">
      <c r="A17" s="158">
        <f>WEEKNUM(plachta34362[[#This Row],[LOADING DATE]])</f>
        <v>2</v>
      </c>
      <c r="B17" s="159" t="s">
        <v>116</v>
      </c>
      <c r="C17" s="160" t="s">
        <v>65</v>
      </c>
      <c r="D17" s="161" t="s">
        <v>112</v>
      </c>
      <c r="E17" s="161" t="s">
        <v>113</v>
      </c>
      <c r="F17" s="162">
        <v>45301</v>
      </c>
      <c r="G17" s="163">
        <v>0.41666666666666669</v>
      </c>
      <c r="H17" s="160" t="s">
        <v>41</v>
      </c>
      <c r="I17" s="161" t="s">
        <v>79</v>
      </c>
      <c r="J17" s="192" t="s">
        <v>86</v>
      </c>
      <c r="K17" s="162">
        <v>45303</v>
      </c>
      <c r="L17" s="78">
        <v>0.5</v>
      </c>
      <c r="M17" s="165" t="s">
        <v>172</v>
      </c>
      <c r="N17" s="62" t="s">
        <v>60</v>
      </c>
      <c r="O17" s="62" t="s">
        <v>81</v>
      </c>
      <c r="P17" s="59">
        <v>120</v>
      </c>
      <c r="Q17" s="189" t="s">
        <v>99</v>
      </c>
      <c r="R17" s="95" t="s">
        <v>83</v>
      </c>
      <c r="S17" s="86">
        <v>540</v>
      </c>
      <c r="T17" s="85">
        <v>380</v>
      </c>
      <c r="U17" s="166">
        <f>SUM(plachta34362[[#This Row],[SALES '[€']]]-plachta34362[[#This Row],[PURCHASE '[€']]])</f>
        <v>160</v>
      </c>
      <c r="V17" s="167">
        <f>plachta34362[[#This Row],[MARGIN '[€']]]/plachta34362[[#This Row],[SALES '[€']]]</f>
        <v>0.29629629629629628</v>
      </c>
      <c r="W17" s="164">
        <v>9215170712</v>
      </c>
      <c r="X17" s="51" t="s">
        <v>182</v>
      </c>
      <c r="Y17" s="62">
        <v>1020</v>
      </c>
      <c r="Z17" s="51"/>
      <c r="AA17" s="73" t="s">
        <v>76</v>
      </c>
      <c r="AB17" s="168">
        <f t="shared" si="6"/>
        <v>0.37254901960784315</v>
      </c>
      <c r="AC17" s="168">
        <f t="shared" si="7"/>
        <v>0.52941176470588236</v>
      </c>
      <c r="AD17" s="169">
        <v>1</v>
      </c>
      <c r="AE17" s="169">
        <v>0.4</v>
      </c>
      <c r="AF17" s="169"/>
      <c r="AG17" s="169"/>
      <c r="AH17" s="169"/>
      <c r="AI17" s="169"/>
      <c r="AJ17" s="169"/>
      <c r="AK17" s="169"/>
      <c r="AL17" s="169" t="str">
        <f>IF(plachta34362[[#This Row],[DELIVERY TIME]]="STORNO","CANCELLED","OK")</f>
        <v>OK</v>
      </c>
      <c r="AM17" s="169"/>
      <c r="AN17" s="169" t="str">
        <f>IF(RIGHT(plachta34362[[#This Row],[CARRIER]],3)="-MF",921,"")</f>
        <v/>
      </c>
      <c r="AO17" s="169"/>
    </row>
    <row r="18" spans="1:41" ht="15" hidden="1" customHeight="1" x14ac:dyDescent="0.2">
      <c r="A18" s="158">
        <f>WEEKNUM(plachta34362[[#This Row],[LOADING DATE]])</f>
        <v>2</v>
      </c>
      <c r="B18" s="92" t="s">
        <v>116</v>
      </c>
      <c r="C18" s="160" t="s">
        <v>65</v>
      </c>
      <c r="D18" s="161" t="s">
        <v>88</v>
      </c>
      <c r="E18" s="161" t="s">
        <v>89</v>
      </c>
      <c r="F18" s="162">
        <v>45302</v>
      </c>
      <c r="G18" s="163">
        <v>0.54166666666666663</v>
      </c>
      <c r="H18" s="160" t="s">
        <v>41</v>
      </c>
      <c r="I18" s="161" t="s">
        <v>79</v>
      </c>
      <c r="J18" s="210" t="s">
        <v>80</v>
      </c>
      <c r="K18" s="162">
        <v>45307</v>
      </c>
      <c r="L18" s="69">
        <v>0.5</v>
      </c>
      <c r="M18" s="165" t="s">
        <v>174</v>
      </c>
      <c r="N18" s="61" t="s">
        <v>44</v>
      </c>
      <c r="O18" s="51" t="s">
        <v>81</v>
      </c>
      <c r="P18" s="59">
        <v>1200</v>
      </c>
      <c r="Q18" s="60" t="s">
        <v>105</v>
      </c>
      <c r="R18" s="90" t="s">
        <v>83</v>
      </c>
      <c r="S18" s="70">
        <v>840</v>
      </c>
      <c r="T18" s="70">
        <v>760</v>
      </c>
      <c r="U18" s="166">
        <f>SUM(plachta34362[[#This Row],[SALES '[€']]]-plachta34362[[#This Row],[PURCHASE '[€']]])</f>
        <v>80</v>
      </c>
      <c r="V18" s="167">
        <f>plachta34362[[#This Row],[MARGIN '[€']]]/plachta34362[[#This Row],[SALES '[€']]]</f>
        <v>9.5238095238095233E-2</v>
      </c>
      <c r="W18" s="164">
        <v>9215170713</v>
      </c>
      <c r="X18" s="51" t="s">
        <v>183</v>
      </c>
      <c r="Y18" s="51">
        <v>1820</v>
      </c>
      <c r="Z18" s="111"/>
      <c r="AA18" s="99" t="s">
        <v>76</v>
      </c>
      <c r="AB18" s="168">
        <f t="shared" si="6"/>
        <v>0.4175824175824176</v>
      </c>
      <c r="AC18" s="168">
        <f t="shared" si="7"/>
        <v>0.46153846153846156</v>
      </c>
      <c r="AD18" s="74">
        <v>16</v>
      </c>
      <c r="AE18" s="103">
        <v>44960</v>
      </c>
      <c r="AF18" s="169"/>
      <c r="AG18" s="169"/>
      <c r="AH18" s="169"/>
      <c r="AI18" s="169"/>
      <c r="AJ18" s="169"/>
      <c r="AK18" s="169"/>
      <c r="AL18" s="169" t="str">
        <f>IF(plachta34362[[#This Row],[DELIVERY TIME]]="STORNO","CANCELLED","OK")</f>
        <v>OK</v>
      </c>
      <c r="AM18" s="169"/>
      <c r="AN18" s="169" t="str">
        <f>IF(RIGHT(plachta34362[[#This Row],[CARRIER]],3)="-MF",921,"")</f>
        <v/>
      </c>
      <c r="AO18" s="169"/>
    </row>
    <row r="19" spans="1:41" ht="15" customHeight="1" x14ac:dyDescent="0.2">
      <c r="A19" s="64">
        <f>WEEKNUM(plachta34362[[#This Row],[LOADING DATE]])</f>
        <v>2</v>
      </c>
      <c r="B19" s="65" t="s">
        <v>116</v>
      </c>
      <c r="C19" s="68" t="s">
        <v>41</v>
      </c>
      <c r="D19" s="66" t="s">
        <v>79</v>
      </c>
      <c r="E19" s="66" t="s">
        <v>129</v>
      </c>
      <c r="F19" s="67">
        <v>45302</v>
      </c>
      <c r="G19" s="69">
        <v>0.5</v>
      </c>
      <c r="H19" s="68" t="s">
        <v>65</v>
      </c>
      <c r="I19" s="66" t="s">
        <v>123</v>
      </c>
      <c r="J19" s="66" t="s">
        <v>125</v>
      </c>
      <c r="K19" s="67">
        <v>45306</v>
      </c>
      <c r="L19" s="69">
        <v>0.41666666666666669</v>
      </c>
      <c r="M19" s="70" t="s">
        <v>175</v>
      </c>
      <c r="N19" s="51" t="s">
        <v>44</v>
      </c>
      <c r="O19" s="51" t="s">
        <v>81</v>
      </c>
      <c r="P19" s="59">
        <v>4600</v>
      </c>
      <c r="Q19" s="60" t="s">
        <v>136</v>
      </c>
      <c r="R19" s="90" t="s">
        <v>83</v>
      </c>
      <c r="S19" s="85">
        <v>2530</v>
      </c>
      <c r="T19" s="85">
        <v>2300</v>
      </c>
      <c r="U19" s="71">
        <f>SUM(plachta34362[[#This Row],[SALES '[€']]]-plachta34362[[#This Row],[PURCHASE '[€']]])</f>
        <v>230</v>
      </c>
      <c r="V19" s="72">
        <f>plachta34362[[#This Row],[MARGIN '[€']]]/plachta34362[[#This Row],[SALES '[€']]]</f>
        <v>9.0909090909090912E-2</v>
      </c>
      <c r="W19" s="51">
        <v>9215170715</v>
      </c>
      <c r="X19" s="51" t="s">
        <v>184</v>
      </c>
      <c r="Y19" s="51">
        <v>1734</v>
      </c>
      <c r="Z19" s="51"/>
      <c r="AA19" s="99" t="s">
        <v>76</v>
      </c>
      <c r="AB19" s="73">
        <f t="shared" si="6"/>
        <v>1.3264129181084199</v>
      </c>
      <c r="AC19" s="73">
        <f t="shared" si="7"/>
        <v>1.4590542099192618</v>
      </c>
      <c r="AD19" s="74">
        <v>19</v>
      </c>
      <c r="AE19" s="74">
        <v>8</v>
      </c>
      <c r="AF19" s="74"/>
      <c r="AG19" s="74"/>
      <c r="AH19" s="74"/>
      <c r="AI19" s="74"/>
      <c r="AJ19" s="74"/>
      <c r="AK19" s="74"/>
      <c r="AL19" s="74" t="str">
        <f>IF(plachta34362[[#This Row],[DELIVERY TIME]]="STORNO","CANCELLED","OK")</f>
        <v>OK</v>
      </c>
      <c r="AM19" s="74"/>
      <c r="AN19" s="74" t="str">
        <f>IF(RIGHT(plachta34362[[#This Row],[CARRIER]],3)="-MF",921,"")</f>
        <v/>
      </c>
      <c r="AO19" s="74"/>
    </row>
    <row r="20" spans="1:41" ht="15" hidden="1" customHeight="1" x14ac:dyDescent="0.2">
      <c r="A20" s="64">
        <f>WEEKNUM(plachta34362[[#This Row],[LOADING DATE]])</f>
        <v>2</v>
      </c>
      <c r="B20" s="65" t="s">
        <v>116</v>
      </c>
      <c r="C20" s="68" t="s">
        <v>65</v>
      </c>
      <c r="D20" s="66" t="s">
        <v>123</v>
      </c>
      <c r="E20" s="66" t="s">
        <v>125</v>
      </c>
      <c r="F20" s="67">
        <v>45303</v>
      </c>
      <c r="G20" s="69">
        <v>0.5</v>
      </c>
      <c r="H20" s="68" t="s">
        <v>41</v>
      </c>
      <c r="I20" s="66" t="s">
        <v>79</v>
      </c>
      <c r="J20" s="89" t="s">
        <v>86</v>
      </c>
      <c r="K20" s="67">
        <v>45307</v>
      </c>
      <c r="L20" s="113">
        <v>0.5</v>
      </c>
      <c r="M20" s="70" t="s">
        <v>196</v>
      </c>
      <c r="N20" s="62" t="s">
        <v>57</v>
      </c>
      <c r="O20" s="62" t="s">
        <v>47</v>
      </c>
      <c r="P20" s="59">
        <v>24000</v>
      </c>
      <c r="Q20" s="60" t="s">
        <v>100</v>
      </c>
      <c r="R20" s="93" t="s">
        <v>83</v>
      </c>
      <c r="S20" s="91">
        <v>2150</v>
      </c>
      <c r="T20" s="91">
        <v>1920</v>
      </c>
      <c r="U20" s="71">
        <f>SUM(plachta34362[[#This Row],[SALES '[€']]]-plachta34362[[#This Row],[PURCHASE '[€']]])</f>
        <v>230</v>
      </c>
      <c r="V20" s="72">
        <f>plachta34362[[#This Row],[MARGIN '[€']]]/plachta34362[[#This Row],[SALES '[€']]]</f>
        <v>0.10697674418604651</v>
      </c>
      <c r="W20" s="51">
        <v>9215170716</v>
      </c>
      <c r="X20" s="51" t="s">
        <v>185</v>
      </c>
      <c r="Y20" s="111">
        <v>1734</v>
      </c>
      <c r="Z20" s="51" t="s">
        <v>356</v>
      </c>
      <c r="AA20" s="99" t="s">
        <v>76</v>
      </c>
      <c r="AB20" s="73">
        <f t="shared" ref="AB20:AB25" si="8">T20/Y20</f>
        <v>1.1072664359861593</v>
      </c>
      <c r="AC20" s="73">
        <f t="shared" ref="AC20:AC25" si="9">S20/Y20</f>
        <v>1.2399077277970012</v>
      </c>
      <c r="AD20" s="74"/>
      <c r="AE20" s="74"/>
      <c r="AF20" s="74"/>
      <c r="AG20" s="74"/>
      <c r="AH20" s="74"/>
      <c r="AI20" s="74"/>
      <c r="AJ20" s="74"/>
      <c r="AK20" s="74"/>
      <c r="AL20" s="74" t="str">
        <f>IF(plachta34362[[#This Row],[DELIVERY TIME]]="STORNO","CANCELLED","OK")</f>
        <v>OK</v>
      </c>
      <c r="AM20" s="74"/>
      <c r="AN20" s="74" t="str">
        <f>IF(RIGHT(plachta34362[[#This Row],[CARRIER]],3)="-MF",921,"")</f>
        <v/>
      </c>
      <c r="AO20" s="74"/>
    </row>
    <row r="21" spans="1:41" ht="15" hidden="1" customHeight="1" x14ac:dyDescent="0.2">
      <c r="A21" s="64">
        <f>WEEKNUM(plachta34362[[#This Row],[LOADING DATE]])</f>
        <v>3</v>
      </c>
      <c r="B21" s="65" t="s">
        <v>116</v>
      </c>
      <c r="C21" s="68" t="s">
        <v>65</v>
      </c>
      <c r="D21" s="66" t="s">
        <v>123</v>
      </c>
      <c r="E21" s="66" t="s">
        <v>125</v>
      </c>
      <c r="F21" s="67">
        <v>45307</v>
      </c>
      <c r="G21" s="69">
        <v>0.5</v>
      </c>
      <c r="H21" s="68" t="s">
        <v>41</v>
      </c>
      <c r="I21" s="66" t="s">
        <v>79</v>
      </c>
      <c r="J21" s="89" t="s">
        <v>86</v>
      </c>
      <c r="K21" s="67">
        <v>45310</v>
      </c>
      <c r="L21" s="69">
        <v>0.5</v>
      </c>
      <c r="M21" s="70" t="s">
        <v>194</v>
      </c>
      <c r="N21" s="62" t="s">
        <v>57</v>
      </c>
      <c r="O21" s="62" t="s">
        <v>47</v>
      </c>
      <c r="P21" s="59">
        <v>24000</v>
      </c>
      <c r="Q21" s="60" t="s">
        <v>110</v>
      </c>
      <c r="R21" s="93" t="s">
        <v>83</v>
      </c>
      <c r="S21" s="91">
        <v>2180</v>
      </c>
      <c r="T21" s="91">
        <v>1955</v>
      </c>
      <c r="U21" s="71">
        <f>SUM(plachta34362[[#This Row],[SALES '[€']]]-plachta34362[[#This Row],[PURCHASE '[€']]])</f>
        <v>225</v>
      </c>
      <c r="V21" s="72">
        <f>plachta34362[[#This Row],[MARGIN '[€']]]/plachta34362[[#This Row],[SALES '[€']]]</f>
        <v>0.10321100917431193</v>
      </c>
      <c r="W21" s="51">
        <v>9215170728</v>
      </c>
      <c r="X21" s="51" t="s">
        <v>193</v>
      </c>
      <c r="Y21" s="111">
        <v>1734</v>
      </c>
      <c r="Z21" s="51" t="s">
        <v>356</v>
      </c>
      <c r="AA21" s="99" t="s">
        <v>76</v>
      </c>
      <c r="AB21" s="73">
        <f t="shared" si="8"/>
        <v>1.1274509803921569</v>
      </c>
      <c r="AC21" s="73">
        <f t="shared" si="9"/>
        <v>1.257208765859285</v>
      </c>
      <c r="AD21" s="74"/>
      <c r="AE21" s="74"/>
      <c r="AF21" s="74"/>
      <c r="AG21" s="74"/>
      <c r="AH21" s="74"/>
      <c r="AI21" s="74"/>
      <c r="AJ21" s="74"/>
      <c r="AK21" s="74"/>
      <c r="AL21" s="74" t="str">
        <f>IF(plachta34362[[#This Row],[DELIVERY TIME]]="STORNO","CANCELLED","OK")</f>
        <v>OK</v>
      </c>
      <c r="AM21" s="74"/>
      <c r="AN21" s="74" t="str">
        <f>IF(RIGHT(plachta34362[[#This Row],[CARRIER]],3)="-MF",921,"")</f>
        <v/>
      </c>
      <c r="AO21" s="74"/>
    </row>
    <row r="22" spans="1:41" ht="15" hidden="1" customHeight="1" x14ac:dyDescent="0.2">
      <c r="A22" s="64">
        <f>WEEKNUM(plachta34362[[#This Row],[LOADING DATE]])</f>
        <v>2</v>
      </c>
      <c r="B22" s="65" t="s">
        <v>116</v>
      </c>
      <c r="C22" s="68" t="s">
        <v>65</v>
      </c>
      <c r="D22" s="66" t="s">
        <v>117</v>
      </c>
      <c r="E22" s="66" t="s">
        <v>118</v>
      </c>
      <c r="F22" s="67">
        <v>45303</v>
      </c>
      <c r="G22" s="69">
        <v>0.5</v>
      </c>
      <c r="H22" s="68" t="s">
        <v>41</v>
      </c>
      <c r="I22" s="66" t="s">
        <v>79</v>
      </c>
      <c r="J22" s="89" t="s">
        <v>80</v>
      </c>
      <c r="K22" s="67">
        <v>45307</v>
      </c>
      <c r="L22" s="112">
        <v>0.5</v>
      </c>
      <c r="M22" s="70" t="s">
        <v>188</v>
      </c>
      <c r="N22" s="61" t="s">
        <v>59</v>
      </c>
      <c r="O22" s="61" t="s">
        <v>81</v>
      </c>
      <c r="P22" s="59">
        <v>150</v>
      </c>
      <c r="Q22" s="60" t="s">
        <v>104</v>
      </c>
      <c r="R22" s="95" t="s">
        <v>83</v>
      </c>
      <c r="S22" s="79">
        <v>480</v>
      </c>
      <c r="T22" s="79">
        <v>380</v>
      </c>
      <c r="U22" s="71">
        <f>SUM(plachta34362[[#This Row],[SALES '[€']]]-plachta34362[[#This Row],[PURCHASE '[€']]])</f>
        <v>100</v>
      </c>
      <c r="V22" s="72">
        <f>plachta34362[[#This Row],[MARGIN '[€']]]/plachta34362[[#This Row],[SALES '[€']]]</f>
        <v>0.20833333333333334</v>
      </c>
      <c r="W22" s="51">
        <v>9215170724</v>
      </c>
      <c r="X22" s="51" t="s">
        <v>190</v>
      </c>
      <c r="Y22" s="62">
        <v>1690</v>
      </c>
      <c r="Z22" s="135"/>
      <c r="AA22" s="99" t="s">
        <v>76</v>
      </c>
      <c r="AB22" s="73">
        <f t="shared" si="8"/>
        <v>0.22485207100591717</v>
      </c>
      <c r="AC22" s="73">
        <f t="shared" si="9"/>
        <v>0.28402366863905326</v>
      </c>
      <c r="AD22" s="140">
        <v>1</v>
      </c>
      <c r="AE22" s="140">
        <v>0.5</v>
      </c>
      <c r="AF22" s="74"/>
      <c r="AG22" s="74"/>
      <c r="AH22" s="74"/>
      <c r="AI22" s="74"/>
      <c r="AJ22" s="74"/>
      <c r="AK22" s="74"/>
      <c r="AL22" s="74" t="str">
        <f>IF(plachta34362[[#This Row],[DELIVERY TIME]]="STORNO","CANCELLED","OK")</f>
        <v>OK</v>
      </c>
      <c r="AM22" s="74"/>
      <c r="AN22" s="74" t="str">
        <f>IF(RIGHT(plachta34362[[#This Row],[CARRIER]],3)="-MF",921,"")</f>
        <v/>
      </c>
      <c r="AO22" s="74"/>
    </row>
    <row r="23" spans="1:41" ht="15" hidden="1" customHeight="1" x14ac:dyDescent="0.2">
      <c r="A23" s="64">
        <f>WEEKNUM(plachta34362[[#This Row],[LOADING DATE]])</f>
        <v>2</v>
      </c>
      <c r="B23" s="65" t="s">
        <v>90</v>
      </c>
      <c r="C23" s="68" t="s">
        <v>41</v>
      </c>
      <c r="D23" s="66" t="s">
        <v>46</v>
      </c>
      <c r="E23" s="66" t="s">
        <v>91</v>
      </c>
      <c r="F23" s="67">
        <v>45303</v>
      </c>
      <c r="G23" s="69">
        <v>0.70833333333333337</v>
      </c>
      <c r="H23" s="68" t="s">
        <v>65</v>
      </c>
      <c r="I23" s="66" t="s">
        <v>92</v>
      </c>
      <c r="J23" s="69" t="s">
        <v>93</v>
      </c>
      <c r="K23" s="67">
        <v>45307</v>
      </c>
      <c r="L23" s="69">
        <v>0.5</v>
      </c>
      <c r="M23" s="70"/>
      <c r="N23" s="51" t="s">
        <v>57</v>
      </c>
      <c r="O23" s="51" t="s">
        <v>81</v>
      </c>
      <c r="P23" s="59">
        <v>2100</v>
      </c>
      <c r="Q23" s="60" t="s">
        <v>109</v>
      </c>
      <c r="R23" s="88" t="s">
        <v>83</v>
      </c>
      <c r="S23" s="86">
        <v>1469</v>
      </c>
      <c r="T23" s="86">
        <v>1300</v>
      </c>
      <c r="U23" s="71">
        <f>SUM(plachta34362[[#This Row],[SALES '[€']]]-plachta34362[[#This Row],[PURCHASE '[€']]])</f>
        <v>169</v>
      </c>
      <c r="V23" s="72">
        <f>plachta34362[[#This Row],[MARGIN '[€']]]/plachta34362[[#This Row],[SALES '[€']]]</f>
        <v>0.11504424778761062</v>
      </c>
      <c r="W23" s="51">
        <v>9215170722</v>
      </c>
      <c r="X23" s="51" t="s">
        <v>189</v>
      </c>
      <c r="Y23" s="61">
        <v>2061</v>
      </c>
      <c r="Z23" s="115"/>
      <c r="AA23" s="99" t="s">
        <v>76</v>
      </c>
      <c r="AB23" s="73">
        <f t="shared" si="8"/>
        <v>0.63076176613294521</v>
      </c>
      <c r="AC23" s="73">
        <f t="shared" si="9"/>
        <v>0.71276079573022799</v>
      </c>
      <c r="AD23" s="74">
        <v>14</v>
      </c>
      <c r="AE23" s="74">
        <v>3.5</v>
      </c>
      <c r="AF23" s="74"/>
      <c r="AG23" s="74"/>
      <c r="AH23" s="74"/>
      <c r="AI23" s="74"/>
      <c r="AJ23" s="74"/>
      <c r="AK23" s="74"/>
      <c r="AL23" s="74" t="str">
        <f>IF(plachta34362[[#This Row],[DELIVERY TIME]]="STORNO","CANCELLED","OK")</f>
        <v>OK</v>
      </c>
      <c r="AM23" s="74"/>
      <c r="AN23" s="74" t="str">
        <f>IF(RIGHT(plachta34362[[#This Row],[CARRIER]],3)="-MF",921,"")</f>
        <v/>
      </c>
      <c r="AO23" s="74"/>
    </row>
    <row r="24" spans="1:41" ht="15" hidden="1" customHeight="1" x14ac:dyDescent="0.2">
      <c r="A24" s="64">
        <f>WEEKNUM(plachta34362[[#This Row],[LOADING DATE]])</f>
        <v>2</v>
      </c>
      <c r="B24" s="65" t="s">
        <v>116</v>
      </c>
      <c r="C24" s="68" t="s">
        <v>65</v>
      </c>
      <c r="D24" s="66" t="s">
        <v>84</v>
      </c>
      <c r="E24" s="66" t="s">
        <v>85</v>
      </c>
      <c r="F24" s="67">
        <v>45303</v>
      </c>
      <c r="G24" s="69">
        <v>0.54166666666666663</v>
      </c>
      <c r="H24" s="68" t="s">
        <v>41</v>
      </c>
      <c r="I24" s="66" t="s">
        <v>79</v>
      </c>
      <c r="J24" s="89" t="s">
        <v>86</v>
      </c>
      <c r="K24" s="67">
        <v>45307</v>
      </c>
      <c r="L24" s="69">
        <v>0.5</v>
      </c>
      <c r="M24" s="70" t="s">
        <v>191</v>
      </c>
      <c r="N24" s="61" t="s">
        <v>57</v>
      </c>
      <c r="O24" s="61" t="s">
        <v>81</v>
      </c>
      <c r="P24" s="59">
        <v>5000</v>
      </c>
      <c r="Q24" s="60" t="s">
        <v>87</v>
      </c>
      <c r="R24" s="95" t="s">
        <v>83</v>
      </c>
      <c r="S24" s="70">
        <v>1300</v>
      </c>
      <c r="T24" s="70">
        <v>1200</v>
      </c>
      <c r="U24" s="71">
        <f>SUM(plachta34362[[#This Row],[SALES '[€']]]-plachta34362[[#This Row],[PURCHASE '[€']]])</f>
        <v>100</v>
      </c>
      <c r="V24" s="72">
        <f>plachta34362[[#This Row],[MARGIN '[€']]]/plachta34362[[#This Row],[SALES '[€']]]</f>
        <v>7.6923076923076927E-2</v>
      </c>
      <c r="W24" s="51">
        <v>9215170725</v>
      </c>
      <c r="X24" s="51" t="s">
        <v>192</v>
      </c>
      <c r="Y24" s="51">
        <v>1922</v>
      </c>
      <c r="Z24" s="51"/>
      <c r="AA24" s="99" t="s">
        <v>76</v>
      </c>
      <c r="AB24" s="73">
        <f t="shared" si="8"/>
        <v>0.62434963579604574</v>
      </c>
      <c r="AC24" s="73">
        <f t="shared" si="9"/>
        <v>0.67637877211238295</v>
      </c>
      <c r="AD24" s="74">
        <v>12</v>
      </c>
      <c r="AE24" s="74">
        <v>4.8</v>
      </c>
      <c r="AF24" s="74"/>
      <c r="AG24" s="74"/>
      <c r="AH24" s="74"/>
      <c r="AI24" s="74"/>
      <c r="AJ24" s="74"/>
      <c r="AK24" s="74"/>
      <c r="AL24" s="74" t="str">
        <f>IF(plachta34362[[#This Row],[DELIVERY TIME]]="STORNO","CANCELLED","OK")</f>
        <v>OK</v>
      </c>
      <c r="AM24" s="74"/>
      <c r="AN24" s="74" t="str">
        <f>IF(RIGHT(plachta34362[[#This Row],[CARRIER]],3)="-MF",921,"")</f>
        <v/>
      </c>
      <c r="AO24" s="74"/>
    </row>
    <row r="25" spans="1:41" ht="15" hidden="1" customHeight="1" x14ac:dyDescent="0.2">
      <c r="A25" s="193">
        <f>WEEKNUM(plachta34362[[#This Row],[LOADING DATE]])</f>
        <v>3</v>
      </c>
      <c r="B25" s="194" t="s">
        <v>94</v>
      </c>
      <c r="C25" s="195" t="s">
        <v>41</v>
      </c>
      <c r="D25" s="196" t="s">
        <v>79</v>
      </c>
      <c r="E25" s="196" t="s">
        <v>97</v>
      </c>
      <c r="F25" s="197">
        <v>45306</v>
      </c>
      <c r="G25" s="198">
        <v>0.54166666666666663</v>
      </c>
      <c r="H25" s="195" t="s">
        <v>65</v>
      </c>
      <c r="I25" s="196" t="s">
        <v>95</v>
      </c>
      <c r="J25" s="198" t="s">
        <v>96</v>
      </c>
      <c r="K25" s="197">
        <v>45308</v>
      </c>
      <c r="L25" s="198">
        <v>0.375</v>
      </c>
      <c r="M25" s="199"/>
      <c r="N25" s="200" t="s">
        <v>44</v>
      </c>
      <c r="O25" s="200" t="s">
        <v>81</v>
      </c>
      <c r="P25" s="201"/>
      <c r="Q25" s="202" t="s">
        <v>104</v>
      </c>
      <c r="R25" s="88" t="s">
        <v>83</v>
      </c>
      <c r="S25" s="70">
        <v>1200</v>
      </c>
      <c r="T25" s="70">
        <v>1000</v>
      </c>
      <c r="U25" s="203">
        <f>SUM(plachta34362[[#This Row],[SALES '[€']]]-plachta34362[[#This Row],[PURCHASE '[€']]])</f>
        <v>200</v>
      </c>
      <c r="V25" s="204">
        <f>plachta34362[[#This Row],[MARGIN '[€']]]/plachta34362[[#This Row],[SALES '[€']]]</f>
        <v>0.16666666666666666</v>
      </c>
      <c r="W25" s="200">
        <v>3800182352</v>
      </c>
      <c r="X25" s="200" t="s">
        <v>195</v>
      </c>
      <c r="Y25" s="101">
        <v>1766</v>
      </c>
      <c r="Z25" s="51"/>
      <c r="AA25" s="99" t="s">
        <v>76</v>
      </c>
      <c r="AB25" s="205">
        <f t="shared" si="8"/>
        <v>0.56625141562853909</v>
      </c>
      <c r="AC25" s="205">
        <f t="shared" si="9"/>
        <v>0.67950169875424693</v>
      </c>
      <c r="AD25" s="74">
        <v>16</v>
      </c>
      <c r="AE25" s="74">
        <v>4</v>
      </c>
      <c r="AF25" s="206"/>
      <c r="AG25" s="206"/>
      <c r="AH25" s="206"/>
      <c r="AI25" s="206"/>
      <c r="AJ25" s="206"/>
      <c r="AK25" s="206"/>
      <c r="AL25" s="206" t="str">
        <f>IF(plachta34362[[#This Row],[DELIVERY TIME]]="STORNO","CANCELLED","OK")</f>
        <v>OK</v>
      </c>
      <c r="AM25" s="206"/>
      <c r="AN25" s="206" t="str">
        <f>IF(RIGHT(plachta34362[[#This Row],[CARRIER]],3)="-MF",921,"")</f>
        <v/>
      </c>
      <c r="AO25" s="206"/>
    </row>
    <row r="26" spans="1:41" ht="15" hidden="1" customHeight="1" x14ac:dyDescent="0.2">
      <c r="A26" s="193">
        <f>WEEKNUM(plachta34362[[#This Row],[LOADING DATE]])</f>
        <v>3</v>
      </c>
      <c r="B26" s="194" t="s">
        <v>94</v>
      </c>
      <c r="C26" s="195" t="s">
        <v>65</v>
      </c>
      <c r="D26" s="196" t="s">
        <v>95</v>
      </c>
      <c r="E26" s="196" t="s">
        <v>96</v>
      </c>
      <c r="F26" s="197">
        <v>45308</v>
      </c>
      <c r="G26" s="198">
        <v>0.75</v>
      </c>
      <c r="H26" s="195" t="s">
        <v>41</v>
      </c>
      <c r="I26" s="196" t="s">
        <v>79</v>
      </c>
      <c r="J26" s="198" t="s">
        <v>97</v>
      </c>
      <c r="K26" s="197">
        <v>45313</v>
      </c>
      <c r="L26" s="198">
        <v>0.375</v>
      </c>
      <c r="M26" s="199"/>
      <c r="N26" s="200" t="s">
        <v>44</v>
      </c>
      <c r="O26" s="200" t="s">
        <v>81</v>
      </c>
      <c r="P26" s="59">
        <v>2210</v>
      </c>
      <c r="Q26" s="60" t="s">
        <v>203</v>
      </c>
      <c r="R26" s="88" t="s">
        <v>83</v>
      </c>
      <c r="S26" s="114">
        <v>765</v>
      </c>
      <c r="T26" s="114">
        <v>700</v>
      </c>
      <c r="U26" s="203">
        <f>SUM(plachta34362[[#This Row],[SALES '[€']]]-plachta34362[[#This Row],[PURCHASE '[€']]])</f>
        <v>65</v>
      </c>
      <c r="V26" s="204">
        <f>plachta34362[[#This Row],[MARGIN '[€']]]/plachta34362[[#This Row],[SALES '[€']]]</f>
        <v>8.4967320261437912E-2</v>
      </c>
      <c r="W26" s="200">
        <v>3800182623</v>
      </c>
      <c r="X26" s="51" t="s">
        <v>205</v>
      </c>
      <c r="Y26" s="101">
        <v>1766</v>
      </c>
      <c r="Z26" s="51"/>
      <c r="AA26" s="99" t="s">
        <v>76</v>
      </c>
      <c r="AB26" s="205">
        <f t="shared" ref="AB26:AB32" si="10">T26/Y26</f>
        <v>0.39637599093997733</v>
      </c>
      <c r="AC26" s="205">
        <f t="shared" ref="AC26:AC32" si="11">S26/Y26</f>
        <v>0.43318233295583242</v>
      </c>
      <c r="AD26" s="74">
        <v>13</v>
      </c>
      <c r="AE26" s="74">
        <v>3.25</v>
      </c>
      <c r="AF26" s="206"/>
      <c r="AG26" s="206"/>
      <c r="AH26" s="206"/>
      <c r="AI26" s="206"/>
      <c r="AJ26" s="206"/>
      <c r="AK26" s="206"/>
      <c r="AL26" s="206" t="str">
        <f>IF(plachta34362[[#This Row],[DELIVERY TIME]]="STORNO","CANCELLED","OK")</f>
        <v>OK</v>
      </c>
      <c r="AM26" s="206"/>
      <c r="AN26" s="206" t="str">
        <f>IF(RIGHT(plachta34362[[#This Row],[CARRIER]],3)="-MF",921,"")</f>
        <v/>
      </c>
      <c r="AO26" s="206"/>
    </row>
    <row r="27" spans="1:41" ht="15" customHeight="1" x14ac:dyDescent="0.2">
      <c r="A27" s="193">
        <f>WEEKNUM(plachta34362[[#This Row],[LOADING DATE]])</f>
        <v>4</v>
      </c>
      <c r="B27" s="194" t="s">
        <v>116</v>
      </c>
      <c r="C27" s="195" t="s">
        <v>41</v>
      </c>
      <c r="D27" s="196" t="s">
        <v>79</v>
      </c>
      <c r="E27" s="196" t="s">
        <v>129</v>
      </c>
      <c r="F27" s="67">
        <v>45313</v>
      </c>
      <c r="G27" s="198">
        <v>0.5</v>
      </c>
      <c r="H27" s="195" t="s">
        <v>65</v>
      </c>
      <c r="I27" s="196" t="s">
        <v>123</v>
      </c>
      <c r="J27" s="196" t="s">
        <v>125</v>
      </c>
      <c r="K27" s="197">
        <v>45316</v>
      </c>
      <c r="L27" s="69">
        <v>0.33333333333333331</v>
      </c>
      <c r="M27" s="70" t="s">
        <v>201</v>
      </c>
      <c r="N27" s="51" t="s">
        <v>44</v>
      </c>
      <c r="O27" s="51" t="s">
        <v>81</v>
      </c>
      <c r="P27" s="201"/>
      <c r="Q27" s="60" t="s">
        <v>98</v>
      </c>
      <c r="R27" s="90" t="s">
        <v>83</v>
      </c>
      <c r="S27" s="85">
        <v>2820</v>
      </c>
      <c r="T27" s="85">
        <v>2600</v>
      </c>
      <c r="U27" s="203">
        <f>SUM(plachta34362[[#This Row],[SALES '[€']]]-plachta34362[[#This Row],[PURCHASE '[€']]])</f>
        <v>220</v>
      </c>
      <c r="V27" s="204">
        <f>plachta34362[[#This Row],[MARGIN '[€']]]/plachta34362[[#This Row],[SALES '[€']]]</f>
        <v>7.8014184397163122E-2</v>
      </c>
      <c r="W27" s="200">
        <v>9215170906</v>
      </c>
      <c r="X27" s="51" t="s">
        <v>206</v>
      </c>
      <c r="Y27" s="51">
        <v>1734</v>
      </c>
      <c r="Z27" s="51"/>
      <c r="AA27" s="99" t="s">
        <v>76</v>
      </c>
      <c r="AB27" s="205">
        <f t="shared" si="10"/>
        <v>1.4994232987312572</v>
      </c>
      <c r="AC27" s="205">
        <f t="shared" si="11"/>
        <v>1.6262975778546713</v>
      </c>
      <c r="AD27" s="206">
        <v>22</v>
      </c>
      <c r="AE27" s="206">
        <v>9</v>
      </c>
      <c r="AF27" s="206"/>
      <c r="AG27" s="206"/>
      <c r="AH27" s="206"/>
      <c r="AI27" s="206"/>
      <c r="AJ27" s="206"/>
      <c r="AK27" s="206"/>
      <c r="AL27" s="206" t="str">
        <f>IF(plachta34362[[#This Row],[DELIVERY TIME]]="STORNO","CANCELLED","OK")</f>
        <v>OK</v>
      </c>
      <c r="AM27" s="206"/>
      <c r="AN27" s="206" t="str">
        <f>IF(RIGHT(plachta34362[[#This Row],[CARRIER]],3)="-MF",921,"")</f>
        <v/>
      </c>
      <c r="AO27" s="206"/>
    </row>
    <row r="28" spans="1:41" ht="15" hidden="1" customHeight="1" x14ac:dyDescent="0.2">
      <c r="A28" s="64">
        <f>WEEKNUM(plachta34362[[#This Row],[LOADING DATE]])</f>
        <v>3</v>
      </c>
      <c r="B28" s="65" t="s">
        <v>116</v>
      </c>
      <c r="C28" s="68" t="s">
        <v>65</v>
      </c>
      <c r="D28" s="66" t="s">
        <v>102</v>
      </c>
      <c r="E28" s="66" t="s">
        <v>103</v>
      </c>
      <c r="F28" s="149">
        <v>45309</v>
      </c>
      <c r="G28" s="78">
        <v>0.5</v>
      </c>
      <c r="H28" s="468" t="s">
        <v>41</v>
      </c>
      <c r="I28" s="450" t="s">
        <v>79</v>
      </c>
      <c r="J28" s="89" t="s">
        <v>80</v>
      </c>
      <c r="K28" s="149">
        <v>45313</v>
      </c>
      <c r="L28" s="78">
        <v>0.5</v>
      </c>
      <c r="M28" s="70" t="s">
        <v>159</v>
      </c>
      <c r="N28" s="62" t="s">
        <v>57</v>
      </c>
      <c r="O28" s="101" t="s">
        <v>81</v>
      </c>
      <c r="P28" s="59">
        <v>160</v>
      </c>
      <c r="Q28" s="60" t="s">
        <v>99</v>
      </c>
      <c r="R28" s="88" t="s">
        <v>83</v>
      </c>
      <c r="S28" s="120">
        <v>560</v>
      </c>
      <c r="T28" s="120">
        <v>400</v>
      </c>
      <c r="U28" s="71">
        <f>SUM(plachta34362[[#This Row],[SALES '[€']]]-plachta34362[[#This Row],[PURCHASE '[€']]])</f>
        <v>160</v>
      </c>
      <c r="V28" s="72">
        <f>plachta34362[[#This Row],[MARGIN '[€']]]/plachta34362[[#This Row],[SALES '[€']]]</f>
        <v>0.2857142857142857</v>
      </c>
      <c r="W28" s="51">
        <v>9215170910</v>
      </c>
      <c r="X28" s="51" t="s">
        <v>208</v>
      </c>
      <c r="Y28" s="101">
        <v>1965</v>
      </c>
      <c r="Z28" s="151"/>
      <c r="AA28" s="99" t="s">
        <v>76</v>
      </c>
      <c r="AB28" s="73">
        <f t="shared" si="10"/>
        <v>0.20356234096692111</v>
      </c>
      <c r="AC28" s="73">
        <f t="shared" si="11"/>
        <v>0.28498727735368956</v>
      </c>
      <c r="AD28" s="118">
        <v>1</v>
      </c>
      <c r="AE28" s="118">
        <v>0.4</v>
      </c>
      <c r="AF28" s="74"/>
      <c r="AG28" s="74"/>
      <c r="AH28" s="74"/>
      <c r="AI28" s="74"/>
      <c r="AJ28" s="74"/>
      <c r="AK28" s="74"/>
      <c r="AL28" s="74" t="str">
        <f>IF(plachta34362[[#This Row],[DELIVERY TIME]]="STORNO","CANCELLED","OK")</f>
        <v>OK</v>
      </c>
      <c r="AM28" s="74"/>
      <c r="AN28" s="74" t="str">
        <f>IF(RIGHT(plachta34362[[#This Row],[CARRIER]],3)="-MF",921,"")</f>
        <v/>
      </c>
      <c r="AO28" s="74"/>
    </row>
    <row r="29" spans="1:41" ht="15" hidden="1" customHeight="1" x14ac:dyDescent="0.2">
      <c r="A29" s="64">
        <f>WEEKNUM(plachta34362[[#This Row],[LOADING DATE]])</f>
        <v>3</v>
      </c>
      <c r="B29" s="65" t="s">
        <v>116</v>
      </c>
      <c r="C29" s="160" t="s">
        <v>65</v>
      </c>
      <c r="D29" s="161" t="s">
        <v>88</v>
      </c>
      <c r="E29" s="161" t="s">
        <v>89</v>
      </c>
      <c r="F29" s="162">
        <v>45309</v>
      </c>
      <c r="G29" s="163">
        <v>0.54166666666666663</v>
      </c>
      <c r="H29" s="160" t="s">
        <v>41</v>
      </c>
      <c r="I29" s="161" t="s">
        <v>79</v>
      </c>
      <c r="J29" s="210" t="s">
        <v>80</v>
      </c>
      <c r="K29" s="162">
        <v>45313</v>
      </c>
      <c r="L29" s="69">
        <v>0.5</v>
      </c>
      <c r="M29" s="70" t="s">
        <v>200</v>
      </c>
      <c r="N29" s="61" t="s">
        <v>44</v>
      </c>
      <c r="O29" s="51" t="s">
        <v>81</v>
      </c>
      <c r="P29" s="59">
        <v>730</v>
      </c>
      <c r="Q29" s="60" t="s">
        <v>99</v>
      </c>
      <c r="R29" s="90" t="s">
        <v>83</v>
      </c>
      <c r="S29" s="70">
        <v>495</v>
      </c>
      <c r="T29" s="70">
        <v>400</v>
      </c>
      <c r="U29" s="71">
        <f>SUM(plachta34362[[#This Row],[SALES '[€']]]-plachta34362[[#This Row],[PURCHASE '[€']]])</f>
        <v>95</v>
      </c>
      <c r="V29" s="72">
        <f>plachta34362[[#This Row],[MARGIN '[€']]]/plachta34362[[#This Row],[SALES '[€']]]</f>
        <v>0.19191919191919191</v>
      </c>
      <c r="W29" s="51">
        <v>9215170911</v>
      </c>
      <c r="X29" s="51" t="s">
        <v>209</v>
      </c>
      <c r="Y29" s="51">
        <v>1820</v>
      </c>
      <c r="Z29" s="111"/>
      <c r="AA29" s="99" t="s">
        <v>76</v>
      </c>
      <c r="AB29" s="73">
        <f t="shared" si="10"/>
        <v>0.21978021978021978</v>
      </c>
      <c r="AC29" s="73">
        <f t="shared" si="11"/>
        <v>0.27197802197802196</v>
      </c>
      <c r="AD29" s="74">
        <v>3</v>
      </c>
      <c r="AE29" s="118">
        <v>1.2</v>
      </c>
      <c r="AF29" s="74"/>
      <c r="AG29" s="74"/>
      <c r="AH29" s="74"/>
      <c r="AI29" s="74"/>
      <c r="AJ29" s="74"/>
      <c r="AK29" s="74"/>
      <c r="AL29" s="74" t="str">
        <f>IF(plachta34362[[#This Row],[DELIVERY TIME]]="STORNO","CANCELLED","OK")</f>
        <v>OK</v>
      </c>
      <c r="AM29" s="74"/>
      <c r="AN29" s="74" t="str">
        <f>IF(RIGHT(plachta34362[[#This Row],[CARRIER]],3)="-MF",921,"")</f>
        <v/>
      </c>
      <c r="AO29" s="74"/>
    </row>
    <row r="30" spans="1:41" ht="15" customHeight="1" x14ac:dyDescent="0.2">
      <c r="A30" s="64">
        <f>WEEKNUM(plachta34362[[#This Row],[LOADING DATE]])</f>
        <v>3</v>
      </c>
      <c r="B30" s="194" t="s">
        <v>116</v>
      </c>
      <c r="C30" s="195" t="s">
        <v>41</v>
      </c>
      <c r="D30" s="196" t="s">
        <v>79</v>
      </c>
      <c r="E30" s="66" t="s">
        <v>129</v>
      </c>
      <c r="F30" s="67">
        <v>45310</v>
      </c>
      <c r="G30" s="69">
        <v>0.5</v>
      </c>
      <c r="H30" s="68" t="s">
        <v>65</v>
      </c>
      <c r="I30" s="66" t="s">
        <v>123</v>
      </c>
      <c r="J30" s="66" t="s">
        <v>125</v>
      </c>
      <c r="K30" s="67">
        <v>45314</v>
      </c>
      <c r="L30" s="69">
        <v>0.41666666666666669</v>
      </c>
      <c r="M30" s="70" t="s">
        <v>204</v>
      </c>
      <c r="N30" s="51" t="s">
        <v>44</v>
      </c>
      <c r="O30" s="62" t="s">
        <v>47</v>
      </c>
      <c r="P30" s="63"/>
      <c r="Q30" s="60" t="s">
        <v>101</v>
      </c>
      <c r="R30" s="90" t="s">
        <v>83</v>
      </c>
      <c r="S30" s="85">
        <v>3535</v>
      </c>
      <c r="T30" s="85">
        <v>3300</v>
      </c>
      <c r="U30" s="71">
        <f>SUM(plachta34362[[#This Row],[SALES '[€']]]-plachta34362[[#This Row],[PURCHASE '[€']]])</f>
        <v>235</v>
      </c>
      <c r="V30" s="72">
        <f>plachta34362[[#This Row],[MARGIN '[€']]]/plachta34362[[#This Row],[SALES '[€']]]</f>
        <v>6.6478076379066484E-2</v>
      </c>
      <c r="W30" s="51">
        <v>9215170909</v>
      </c>
      <c r="X30" s="51" t="s">
        <v>207</v>
      </c>
      <c r="Y30" s="51">
        <v>1734</v>
      </c>
      <c r="Z30" s="51"/>
      <c r="AA30" s="99" t="s">
        <v>76</v>
      </c>
      <c r="AB30" s="73">
        <f t="shared" si="10"/>
        <v>1.9031141868512111</v>
      </c>
      <c r="AC30" s="73">
        <f t="shared" si="11"/>
        <v>2.0386389850057669</v>
      </c>
      <c r="AD30" s="74"/>
      <c r="AE30" s="74"/>
      <c r="AF30" s="74"/>
      <c r="AG30" s="74"/>
      <c r="AH30" s="74"/>
      <c r="AI30" s="74"/>
      <c r="AJ30" s="74"/>
      <c r="AK30" s="74"/>
      <c r="AL30" s="74" t="str">
        <f>IF(plachta34362[[#This Row],[DELIVERY TIME]]="STORNO","CANCELLED","OK")</f>
        <v>OK</v>
      </c>
      <c r="AM30" s="74"/>
      <c r="AN30" s="74" t="str">
        <f>IF(RIGHT(plachta34362[[#This Row],[CARRIER]],3)="-MF",921,"")</f>
        <v/>
      </c>
      <c r="AO30" s="74"/>
    </row>
    <row r="31" spans="1:41" ht="15" hidden="1" customHeight="1" x14ac:dyDescent="0.2">
      <c r="A31" s="64">
        <f>WEEKNUM(plachta34362[[#This Row],[LOADING DATE]])</f>
        <v>3</v>
      </c>
      <c r="B31" s="65" t="s">
        <v>116</v>
      </c>
      <c r="C31" s="68" t="s">
        <v>65</v>
      </c>
      <c r="D31" s="66" t="s">
        <v>84</v>
      </c>
      <c r="E31" s="66" t="s">
        <v>85</v>
      </c>
      <c r="F31" s="67">
        <v>45310</v>
      </c>
      <c r="G31" s="69">
        <v>0.54166666666666663</v>
      </c>
      <c r="H31" s="68" t="s">
        <v>41</v>
      </c>
      <c r="I31" s="66" t="s">
        <v>79</v>
      </c>
      <c r="J31" s="89" t="s">
        <v>86</v>
      </c>
      <c r="K31" s="67">
        <v>45313</v>
      </c>
      <c r="L31" s="69">
        <v>0.5</v>
      </c>
      <c r="M31" s="70" t="s">
        <v>202</v>
      </c>
      <c r="N31" s="61" t="s">
        <v>57</v>
      </c>
      <c r="O31" s="61" t="s">
        <v>81</v>
      </c>
      <c r="P31" s="59">
        <v>5000</v>
      </c>
      <c r="Q31" s="60" t="s">
        <v>136</v>
      </c>
      <c r="R31" s="95" t="s">
        <v>83</v>
      </c>
      <c r="S31" s="70">
        <v>1300</v>
      </c>
      <c r="T31" s="70">
        <v>1200</v>
      </c>
      <c r="U31" s="71">
        <f>SUM(plachta34362[[#This Row],[SALES '[€']]]-plachta34362[[#This Row],[PURCHASE '[€']]])</f>
        <v>100</v>
      </c>
      <c r="V31" s="72">
        <f>plachta34362[[#This Row],[MARGIN '[€']]]/plachta34362[[#This Row],[SALES '[€']]]</f>
        <v>7.6923076923076927E-2</v>
      </c>
      <c r="W31" s="51">
        <v>9215170912</v>
      </c>
      <c r="X31" s="51" t="s">
        <v>210</v>
      </c>
      <c r="Y31" s="51">
        <v>1922</v>
      </c>
      <c r="Z31" s="51"/>
      <c r="AA31" s="99" t="s">
        <v>76</v>
      </c>
      <c r="AB31" s="73">
        <f t="shared" si="10"/>
        <v>0.62434963579604574</v>
      </c>
      <c r="AC31" s="73">
        <f t="shared" si="11"/>
        <v>0.67637877211238295</v>
      </c>
      <c r="AD31" s="74">
        <v>12</v>
      </c>
      <c r="AE31" s="74">
        <v>4.8</v>
      </c>
      <c r="AF31" s="74"/>
      <c r="AG31" s="74"/>
      <c r="AH31" s="74"/>
      <c r="AI31" s="74"/>
      <c r="AJ31" s="74"/>
      <c r="AK31" s="74"/>
      <c r="AL31" s="74" t="str">
        <f>IF(plachta34362[[#This Row],[DELIVERY TIME]]="STORNO","CANCELLED","OK")</f>
        <v>OK</v>
      </c>
      <c r="AM31" s="74"/>
      <c r="AN31" s="74" t="str">
        <f>IF(RIGHT(plachta34362[[#This Row],[CARRIER]],3)="-MF",921,"")</f>
        <v/>
      </c>
      <c r="AO31" s="74"/>
    </row>
    <row r="32" spans="1:41" ht="15" hidden="1" customHeight="1" x14ac:dyDescent="0.2">
      <c r="A32" s="64">
        <f>WEEKNUM(plachta34362[[#This Row],[LOADING DATE]])</f>
        <v>3</v>
      </c>
      <c r="B32" s="65" t="s">
        <v>116</v>
      </c>
      <c r="C32" s="68" t="s">
        <v>65</v>
      </c>
      <c r="D32" s="66" t="s">
        <v>123</v>
      </c>
      <c r="E32" s="66" t="s">
        <v>125</v>
      </c>
      <c r="F32" s="67">
        <v>45310</v>
      </c>
      <c r="G32" s="69">
        <v>0.5</v>
      </c>
      <c r="H32" s="68" t="s">
        <v>41</v>
      </c>
      <c r="I32" s="66" t="s">
        <v>79</v>
      </c>
      <c r="J32" s="89" t="s">
        <v>86</v>
      </c>
      <c r="K32" s="67">
        <v>45314</v>
      </c>
      <c r="L32" s="69">
        <v>0.5</v>
      </c>
      <c r="M32" s="70" t="s">
        <v>218</v>
      </c>
      <c r="N32" s="62" t="s">
        <v>57</v>
      </c>
      <c r="O32" s="62" t="s">
        <v>47</v>
      </c>
      <c r="P32" s="59">
        <v>24000</v>
      </c>
      <c r="Q32" s="60" t="s">
        <v>104</v>
      </c>
      <c r="R32" s="93" t="s">
        <v>83</v>
      </c>
      <c r="S32" s="91">
        <v>2245</v>
      </c>
      <c r="T32" s="91">
        <v>2024</v>
      </c>
      <c r="U32" s="71">
        <f>SUM(plachta34362[[#This Row],[SALES '[€']]]-plachta34362[[#This Row],[PURCHASE '[€']]])</f>
        <v>221</v>
      </c>
      <c r="V32" s="72">
        <f>plachta34362[[#This Row],[MARGIN '[€']]]/plachta34362[[#This Row],[SALES '[€']]]</f>
        <v>9.8440979955456573E-2</v>
      </c>
      <c r="W32" s="51">
        <v>9215170913</v>
      </c>
      <c r="X32" s="51" t="s">
        <v>211</v>
      </c>
      <c r="Y32" s="111">
        <v>1734</v>
      </c>
      <c r="Z32" s="51" t="s">
        <v>356</v>
      </c>
      <c r="AA32" s="99" t="s">
        <v>76</v>
      </c>
      <c r="AB32" s="73">
        <f t="shared" si="10"/>
        <v>1.1672433679354095</v>
      </c>
      <c r="AC32" s="73">
        <f t="shared" si="11"/>
        <v>1.2946943483275664</v>
      </c>
      <c r="AD32" s="74"/>
      <c r="AE32" s="74"/>
      <c r="AF32" s="74"/>
      <c r="AG32" s="74"/>
      <c r="AH32" s="74"/>
      <c r="AI32" s="74"/>
      <c r="AJ32" s="74"/>
      <c r="AK32" s="74"/>
      <c r="AL32" s="74" t="str">
        <f>IF(plachta34362[[#This Row],[DELIVERY TIME]]="STORNO","CANCELLED","OK")</f>
        <v>OK</v>
      </c>
      <c r="AM32" s="74"/>
      <c r="AN32" s="74" t="str">
        <f>IF(RIGHT(plachta34362[[#This Row],[CARRIER]],3)="-MF",921,"")</f>
        <v/>
      </c>
      <c r="AO32" s="74"/>
    </row>
    <row r="33" spans="1:41" ht="15" hidden="1" customHeight="1" x14ac:dyDescent="0.2">
      <c r="A33" s="193">
        <f>WEEKNUM(plachta34362[[#This Row],[LOADING DATE]])</f>
        <v>3</v>
      </c>
      <c r="B33" s="65" t="s">
        <v>116</v>
      </c>
      <c r="C33" s="68" t="s">
        <v>65</v>
      </c>
      <c r="D33" s="66" t="s">
        <v>123</v>
      </c>
      <c r="E33" s="66" t="s">
        <v>125</v>
      </c>
      <c r="F33" s="197">
        <v>45310</v>
      </c>
      <c r="G33" s="69">
        <v>0.5</v>
      </c>
      <c r="H33" s="68" t="s">
        <v>41</v>
      </c>
      <c r="I33" s="66" t="s">
        <v>79</v>
      </c>
      <c r="J33" s="89" t="s">
        <v>86</v>
      </c>
      <c r="K33" s="67">
        <v>45313</v>
      </c>
      <c r="L33" s="69">
        <v>0.5</v>
      </c>
      <c r="M33" s="70" t="s">
        <v>223</v>
      </c>
      <c r="N33" s="62" t="s">
        <v>57</v>
      </c>
      <c r="O33" s="62" t="s">
        <v>47</v>
      </c>
      <c r="P33" s="59">
        <v>24000</v>
      </c>
      <c r="Q33" s="60" t="s">
        <v>114</v>
      </c>
      <c r="R33" s="93" t="s">
        <v>83</v>
      </c>
      <c r="S33" s="91">
        <v>2210</v>
      </c>
      <c r="T33" s="91">
        <v>1996</v>
      </c>
      <c r="U33" s="203">
        <f>SUM(plachta34362[[#This Row],[SALES '[€']]]-plachta34362[[#This Row],[PURCHASE '[€']]])</f>
        <v>214</v>
      </c>
      <c r="V33" s="204">
        <f>plachta34362[[#This Row],[MARGIN '[€']]]/plachta34362[[#This Row],[SALES '[€']]]</f>
        <v>9.6832579185520365E-2</v>
      </c>
      <c r="W33" s="200">
        <v>9215170980</v>
      </c>
      <c r="X33" s="51" t="s">
        <v>219</v>
      </c>
      <c r="Y33" s="111">
        <v>1734</v>
      </c>
      <c r="Z33" s="51" t="s">
        <v>356</v>
      </c>
      <c r="AA33" s="99" t="s">
        <v>76</v>
      </c>
      <c r="AB33" s="205">
        <f>T33/Y33</f>
        <v>1.1510957324106112</v>
      </c>
      <c r="AC33" s="205">
        <f>S33/Y33</f>
        <v>1.2745098039215685</v>
      </c>
      <c r="AD33" s="206"/>
      <c r="AE33" s="206"/>
      <c r="AF33" s="206"/>
      <c r="AG33" s="206"/>
      <c r="AH33" s="206"/>
      <c r="AI33" s="206"/>
      <c r="AJ33" s="206"/>
      <c r="AK33" s="206"/>
      <c r="AL33" s="206" t="str">
        <f>IF(plachta34362[[#This Row],[DELIVERY TIME]]="STORNO","CANCELLED","OK")</f>
        <v>OK</v>
      </c>
      <c r="AM33" s="206"/>
      <c r="AN33" s="206" t="str">
        <f>IF(RIGHT(plachta34362[[#This Row],[CARRIER]],3)="-MF",921,"")</f>
        <v/>
      </c>
      <c r="AO33" s="206"/>
    </row>
    <row r="34" spans="1:41" ht="15" hidden="1" customHeight="1" x14ac:dyDescent="0.2">
      <c r="A34" s="193">
        <f>WEEKNUM(plachta34362[[#This Row],[LOADING DATE]])</f>
        <v>3</v>
      </c>
      <c r="B34" s="194" t="s">
        <v>90</v>
      </c>
      <c r="C34" s="195" t="s">
        <v>41</v>
      </c>
      <c r="D34" s="196" t="s">
        <v>46</v>
      </c>
      <c r="E34" s="196" t="s">
        <v>91</v>
      </c>
      <c r="F34" s="197">
        <v>45310</v>
      </c>
      <c r="G34" s="198">
        <v>0.70833333333333337</v>
      </c>
      <c r="H34" s="195" t="s">
        <v>65</v>
      </c>
      <c r="I34" s="196" t="s">
        <v>92</v>
      </c>
      <c r="J34" s="198" t="s">
        <v>93</v>
      </c>
      <c r="K34" s="197">
        <v>45314</v>
      </c>
      <c r="L34" s="69">
        <v>0.5</v>
      </c>
      <c r="M34" s="199"/>
      <c r="N34" s="51" t="s">
        <v>57</v>
      </c>
      <c r="O34" s="51" t="s">
        <v>81</v>
      </c>
      <c r="P34" s="59">
        <v>2100</v>
      </c>
      <c r="Q34" s="202" t="s">
        <v>87</v>
      </c>
      <c r="R34" s="88" t="s">
        <v>83</v>
      </c>
      <c r="S34" s="86">
        <v>1469</v>
      </c>
      <c r="T34" s="86">
        <v>1300</v>
      </c>
      <c r="U34" s="203">
        <f>SUM(plachta34362[[#This Row],[SALES '[€']]]-plachta34362[[#This Row],[PURCHASE '[€']]])</f>
        <v>169</v>
      </c>
      <c r="V34" s="204">
        <f>plachta34362[[#This Row],[MARGIN '[€']]]/plachta34362[[#This Row],[SALES '[€']]]</f>
        <v>0.11504424778761062</v>
      </c>
      <c r="W34" s="200">
        <v>9215170985</v>
      </c>
      <c r="X34" s="51" t="s">
        <v>220</v>
      </c>
      <c r="Y34" s="61">
        <v>2061</v>
      </c>
      <c r="Z34" s="115"/>
      <c r="AA34" s="99" t="s">
        <v>76</v>
      </c>
      <c r="AB34" s="205">
        <f>T34/Y34</f>
        <v>0.63076176613294521</v>
      </c>
      <c r="AC34" s="205">
        <f>S34/Y34</f>
        <v>0.71276079573022799</v>
      </c>
      <c r="AD34" s="74">
        <v>14</v>
      </c>
      <c r="AE34" s="74">
        <v>3.5</v>
      </c>
      <c r="AF34" s="206"/>
      <c r="AG34" s="206"/>
      <c r="AH34" s="206"/>
      <c r="AI34" s="206"/>
      <c r="AJ34" s="206"/>
      <c r="AK34" s="206"/>
      <c r="AL34" s="206" t="str">
        <f>IF(plachta34362[[#This Row],[DELIVERY TIME]]="STORNO","CANCELLED","OK")</f>
        <v>OK</v>
      </c>
      <c r="AM34" s="206"/>
      <c r="AN34" s="206" t="str">
        <f>IF(RIGHT(plachta34362[[#This Row],[CARRIER]],3)="-MF",921,"")</f>
        <v/>
      </c>
      <c r="AO34" s="206"/>
    </row>
    <row r="35" spans="1:41" ht="15" customHeight="1" x14ac:dyDescent="0.2">
      <c r="A35" s="234">
        <f>WEEKNUM(plachta34362[[#This Row],[LOADING DATE]])</f>
        <v>5</v>
      </c>
      <c r="B35" s="235" t="s">
        <v>116</v>
      </c>
      <c r="C35" s="236" t="s">
        <v>41</v>
      </c>
      <c r="D35" s="237" t="s">
        <v>79</v>
      </c>
      <c r="E35" s="237" t="s">
        <v>129</v>
      </c>
      <c r="F35" s="238">
        <v>45320</v>
      </c>
      <c r="G35" s="212">
        <v>0.54166666666666663</v>
      </c>
      <c r="H35" s="236" t="s">
        <v>130</v>
      </c>
      <c r="I35" s="237" t="s">
        <v>131</v>
      </c>
      <c r="J35" s="212" t="s">
        <v>132</v>
      </c>
      <c r="K35" s="238">
        <v>45322</v>
      </c>
      <c r="L35" s="69">
        <v>0.41666666666666669</v>
      </c>
      <c r="M35" s="91" t="s">
        <v>213</v>
      </c>
      <c r="N35" s="51" t="s">
        <v>57</v>
      </c>
      <c r="O35" s="62" t="s">
        <v>47</v>
      </c>
      <c r="P35" s="59">
        <v>10500</v>
      </c>
      <c r="Q35" s="75" t="s">
        <v>422</v>
      </c>
      <c r="R35" s="75" t="s">
        <v>351</v>
      </c>
      <c r="S35" s="91">
        <v>1840</v>
      </c>
      <c r="T35" s="215">
        <v>1630</v>
      </c>
      <c r="U35" s="239">
        <f>SUM(plachta34362[[#This Row],[SALES '[€']]]-plachta34362[[#This Row],[PURCHASE '[€']]])</f>
        <v>210</v>
      </c>
      <c r="V35" s="240">
        <f>plachta34362[[#This Row],[MARGIN '[€']]]/plachta34362[[#This Row],[SALES '[€']]]</f>
        <v>0.11413043478260869</v>
      </c>
      <c r="W35" s="215">
        <v>9215171329</v>
      </c>
      <c r="X35" s="38" t="s">
        <v>486</v>
      </c>
      <c r="Y35" s="215"/>
      <c r="Z35" s="215"/>
      <c r="AA35" s="99" t="s">
        <v>76</v>
      </c>
      <c r="AB35" s="216" t="e">
        <f t="shared" ref="AB35:AB36" si="12">T35/Y35</f>
        <v>#DIV/0!</v>
      </c>
      <c r="AC35" s="216" t="e">
        <f t="shared" ref="AC35:AC36" si="13">S35/Y35</f>
        <v>#DIV/0!</v>
      </c>
      <c r="AD35" s="217"/>
      <c r="AE35" s="217"/>
      <c r="AF35" s="217"/>
      <c r="AG35" s="217"/>
      <c r="AH35" s="217"/>
      <c r="AI35" s="217"/>
      <c r="AJ35" s="217"/>
      <c r="AK35" s="217"/>
      <c r="AL35" s="217" t="str">
        <f>IF(plachta34362[[#This Row],[DELIVERY TIME]]="STORNO","CANCELLED","OK")</f>
        <v>OK</v>
      </c>
      <c r="AM35" s="217"/>
      <c r="AN35" s="217" t="str">
        <f>IF(RIGHT(plachta34362[[#This Row],[CARRIER]],3)="-MF",921,"")</f>
        <v/>
      </c>
      <c r="AO35" s="217"/>
    </row>
    <row r="36" spans="1:41" ht="15" customHeight="1" x14ac:dyDescent="0.2">
      <c r="A36" s="193">
        <f>WEEKNUM(plachta34362[[#This Row],[LOADING DATE]])</f>
        <v>4</v>
      </c>
      <c r="B36" s="194" t="s">
        <v>116</v>
      </c>
      <c r="C36" s="195" t="s">
        <v>41</v>
      </c>
      <c r="D36" s="196" t="s">
        <v>79</v>
      </c>
      <c r="E36" s="196" t="s">
        <v>129</v>
      </c>
      <c r="F36" s="238">
        <v>45316</v>
      </c>
      <c r="G36" s="69" t="s">
        <v>353</v>
      </c>
      <c r="H36" s="195" t="s">
        <v>130</v>
      </c>
      <c r="I36" s="196" t="s">
        <v>131</v>
      </c>
      <c r="J36" s="198" t="s">
        <v>132</v>
      </c>
      <c r="K36" s="271" t="s">
        <v>352</v>
      </c>
      <c r="L36" s="69">
        <v>0.5</v>
      </c>
      <c r="M36" s="457" t="s">
        <v>214</v>
      </c>
      <c r="N36" s="51" t="s">
        <v>57</v>
      </c>
      <c r="O36" s="62" t="s">
        <v>47</v>
      </c>
      <c r="P36" s="59">
        <v>10500</v>
      </c>
      <c r="Q36" s="202"/>
      <c r="R36" s="75" t="s">
        <v>351</v>
      </c>
      <c r="S36" s="91">
        <v>0</v>
      </c>
      <c r="T36" s="215">
        <v>0</v>
      </c>
      <c r="U36" s="203">
        <f>SUM(plachta34362[[#This Row],[SALES '[€']]]-plachta34362[[#This Row],[PURCHASE '[€']]])</f>
        <v>0</v>
      </c>
      <c r="V36" s="204" t="e">
        <f>plachta34362[[#This Row],[MARGIN '[€']]]/plachta34362[[#This Row],[SALES '[€']]]</f>
        <v>#DIV/0!</v>
      </c>
      <c r="W36" s="200"/>
      <c r="X36" s="200"/>
      <c r="Y36" s="200"/>
      <c r="Z36" s="51" t="s">
        <v>354</v>
      </c>
      <c r="AA36" s="99" t="s">
        <v>76</v>
      </c>
      <c r="AB36" s="205" t="e">
        <f t="shared" si="12"/>
        <v>#DIV/0!</v>
      </c>
      <c r="AC36" s="205" t="e">
        <f t="shared" si="13"/>
        <v>#DIV/0!</v>
      </c>
      <c r="AD36" s="206"/>
      <c r="AE36" s="206"/>
      <c r="AF36" s="206"/>
      <c r="AG36" s="206"/>
      <c r="AH36" s="206"/>
      <c r="AI36" s="206"/>
      <c r="AJ36" s="206"/>
      <c r="AK36" s="206"/>
      <c r="AL36" s="206" t="str">
        <f>IF(plachta34362[[#This Row],[DELIVERY TIME]]="STORNO","CANCELLED","OK")</f>
        <v>OK</v>
      </c>
      <c r="AM36" s="206"/>
      <c r="AN36" s="206" t="str">
        <f>IF(RIGHT(plachta34362[[#This Row],[CARRIER]],3)="-MF",921,"")</f>
        <v/>
      </c>
      <c r="AO36" s="206"/>
    </row>
    <row r="37" spans="1:41" ht="15" customHeight="1" x14ac:dyDescent="0.2">
      <c r="A37" s="193">
        <f>WEEKNUM(plachta34362[[#This Row],[LOADING DATE]])</f>
        <v>3</v>
      </c>
      <c r="B37" s="92" t="s">
        <v>122</v>
      </c>
      <c r="C37" s="195" t="s">
        <v>41</v>
      </c>
      <c r="D37" s="196" t="s">
        <v>79</v>
      </c>
      <c r="E37" s="196" t="s">
        <v>129</v>
      </c>
      <c r="F37" s="197">
        <v>45310</v>
      </c>
      <c r="G37" s="198">
        <v>0.5</v>
      </c>
      <c r="H37" s="195" t="s">
        <v>65</v>
      </c>
      <c r="I37" s="196" t="s">
        <v>216</v>
      </c>
      <c r="J37" s="196" t="s">
        <v>215</v>
      </c>
      <c r="K37" s="67">
        <v>45314</v>
      </c>
      <c r="L37" s="69">
        <v>0.5</v>
      </c>
      <c r="M37" s="70" t="s">
        <v>217</v>
      </c>
      <c r="N37" s="61" t="s">
        <v>57</v>
      </c>
      <c r="O37" s="61" t="s">
        <v>81</v>
      </c>
      <c r="P37" s="59">
        <v>800</v>
      </c>
      <c r="Q37" s="202" t="s">
        <v>99</v>
      </c>
      <c r="R37" s="90" t="s">
        <v>83</v>
      </c>
      <c r="S37" s="86">
        <v>985</v>
      </c>
      <c r="T37" s="86">
        <v>880</v>
      </c>
      <c r="U37" s="203">
        <f>SUM(plachta34362[[#This Row],[SALES '[€']]]-plachta34362[[#This Row],[PURCHASE '[€']]])</f>
        <v>105</v>
      </c>
      <c r="V37" s="204">
        <f>plachta34362[[#This Row],[MARGIN '[€']]]/plachta34362[[#This Row],[SALES '[€']]]</f>
        <v>0.1065989847715736</v>
      </c>
      <c r="W37" s="200">
        <v>9215170987</v>
      </c>
      <c r="X37" s="51" t="s">
        <v>221</v>
      </c>
      <c r="Y37" s="200">
        <v>1790</v>
      </c>
      <c r="Z37" s="200"/>
      <c r="AA37" s="99" t="s">
        <v>76</v>
      </c>
      <c r="AB37" s="205">
        <f t="shared" ref="AB37:AB44" si="14">T37/Y37</f>
        <v>0.49162011173184356</v>
      </c>
      <c r="AC37" s="205">
        <f t="shared" ref="AC37:AC44" si="15">S37/Y37</f>
        <v>0.55027932960893855</v>
      </c>
      <c r="AD37" s="206">
        <v>7</v>
      </c>
      <c r="AE37" s="206">
        <v>2.5</v>
      </c>
      <c r="AF37" s="206"/>
      <c r="AG37" s="206"/>
      <c r="AH37" s="206"/>
      <c r="AI37" s="206"/>
      <c r="AJ37" s="206"/>
      <c r="AK37" s="206"/>
      <c r="AL37" s="206" t="str">
        <f>IF(plachta34362[[#This Row],[DELIVERY TIME]]="STORNO","CANCELLED","OK")</f>
        <v>OK</v>
      </c>
      <c r="AM37" s="206"/>
      <c r="AN37" s="206" t="str">
        <f>IF(RIGHT(plachta34362[[#This Row],[CARRIER]],3)="-MF",921,"")</f>
        <v/>
      </c>
      <c r="AO37" s="206"/>
    </row>
    <row r="38" spans="1:41" ht="15" hidden="1" customHeight="1" x14ac:dyDescent="0.2">
      <c r="A38" s="241">
        <f>WEEKNUM(plachta34362[[#This Row],[LOADING DATE]])</f>
        <v>4</v>
      </c>
      <c r="B38" s="242" t="s">
        <v>94</v>
      </c>
      <c r="C38" s="243" t="s">
        <v>41</v>
      </c>
      <c r="D38" s="244" t="s">
        <v>79</v>
      </c>
      <c r="E38" s="244" t="s">
        <v>97</v>
      </c>
      <c r="F38" s="245">
        <v>45313</v>
      </c>
      <c r="G38" s="246">
        <v>0.54166666666666663</v>
      </c>
      <c r="H38" s="243" t="s">
        <v>65</v>
      </c>
      <c r="I38" s="244" t="s">
        <v>95</v>
      </c>
      <c r="J38" s="246" t="s">
        <v>96</v>
      </c>
      <c r="K38" s="245">
        <v>45315</v>
      </c>
      <c r="L38" s="198">
        <v>0.375</v>
      </c>
      <c r="M38" s="247"/>
      <c r="N38" s="200" t="s">
        <v>44</v>
      </c>
      <c r="O38" s="200" t="s">
        <v>81</v>
      </c>
      <c r="P38" s="248"/>
      <c r="Q38" s="249" t="s">
        <v>82</v>
      </c>
      <c r="R38" s="88" t="s">
        <v>83</v>
      </c>
      <c r="S38" s="70">
        <v>1200</v>
      </c>
      <c r="T38" s="70">
        <v>1000</v>
      </c>
      <c r="U38" s="251">
        <f>SUM(plachta34362[[#This Row],[SALES '[€']]]-plachta34362[[#This Row],[PURCHASE '[€']]])</f>
        <v>200</v>
      </c>
      <c r="V38" s="252">
        <f>plachta34362[[#This Row],[MARGIN '[€']]]/plachta34362[[#This Row],[SALES '[€']]]</f>
        <v>0.16666666666666666</v>
      </c>
      <c r="W38" s="250">
        <v>3800182944</v>
      </c>
      <c r="X38" s="250" t="s">
        <v>225</v>
      </c>
      <c r="Y38" s="101">
        <v>1766</v>
      </c>
      <c r="Z38" s="51"/>
      <c r="AA38" s="99" t="s">
        <v>76</v>
      </c>
      <c r="AB38" s="253">
        <f t="shared" si="14"/>
        <v>0.56625141562853909</v>
      </c>
      <c r="AC38" s="253">
        <f t="shared" si="15"/>
        <v>0.67950169875424693</v>
      </c>
      <c r="AD38" s="104">
        <v>14</v>
      </c>
      <c r="AE38" s="74">
        <v>3.5</v>
      </c>
      <c r="AF38" s="254"/>
      <c r="AG38" s="254"/>
      <c r="AH38" s="254"/>
      <c r="AI38" s="254"/>
      <c r="AJ38" s="254"/>
      <c r="AK38" s="254"/>
      <c r="AL38" s="254" t="str">
        <f>IF(plachta34362[[#This Row],[DELIVERY TIME]]="STORNO","CANCELLED","OK")</f>
        <v>OK</v>
      </c>
      <c r="AM38" s="254"/>
      <c r="AN38" s="254" t="str">
        <f>IF(RIGHT(plachta34362[[#This Row],[CARRIER]],3)="-MF",921,"")</f>
        <v/>
      </c>
      <c r="AO38" s="254"/>
    </row>
    <row r="39" spans="1:41" ht="15" hidden="1" customHeight="1" x14ac:dyDescent="0.2">
      <c r="A39" s="241">
        <f>WEEKNUM(plachta34362[[#This Row],[LOADING DATE]])</f>
        <v>4</v>
      </c>
      <c r="B39" s="242" t="s">
        <v>94</v>
      </c>
      <c r="C39" s="243" t="s">
        <v>65</v>
      </c>
      <c r="D39" s="244" t="s">
        <v>95</v>
      </c>
      <c r="E39" s="244" t="s">
        <v>96</v>
      </c>
      <c r="F39" s="245">
        <v>45315</v>
      </c>
      <c r="G39" s="246">
        <v>0.75</v>
      </c>
      <c r="H39" s="243" t="s">
        <v>41</v>
      </c>
      <c r="I39" s="244" t="s">
        <v>79</v>
      </c>
      <c r="J39" s="246" t="s">
        <v>97</v>
      </c>
      <c r="K39" s="245">
        <v>45320</v>
      </c>
      <c r="L39" s="198">
        <v>0.375</v>
      </c>
      <c r="M39" s="247"/>
      <c r="N39" s="200" t="s">
        <v>44</v>
      </c>
      <c r="O39" s="200" t="s">
        <v>81</v>
      </c>
      <c r="P39" s="248"/>
      <c r="Q39" s="60" t="s">
        <v>355</v>
      </c>
      <c r="R39" s="88" t="s">
        <v>83</v>
      </c>
      <c r="S39" s="114">
        <v>765</v>
      </c>
      <c r="T39" s="114">
        <v>700</v>
      </c>
      <c r="U39" s="251">
        <f>SUM(plachta34362[[#This Row],[SALES '[€']]]-plachta34362[[#This Row],[PURCHASE '[€']]])</f>
        <v>65</v>
      </c>
      <c r="V39" s="252">
        <f>plachta34362[[#This Row],[MARGIN '[€']]]/plachta34362[[#This Row],[SALES '[€']]]</f>
        <v>8.4967320261437912E-2</v>
      </c>
      <c r="W39" s="250">
        <v>3800182945</v>
      </c>
      <c r="X39" s="250" t="s">
        <v>358</v>
      </c>
      <c r="Y39" s="101">
        <v>1766</v>
      </c>
      <c r="Z39" s="250"/>
      <c r="AA39" s="99" t="s">
        <v>76</v>
      </c>
      <c r="AB39" s="253">
        <f t="shared" si="14"/>
        <v>0.39637599093997733</v>
      </c>
      <c r="AC39" s="253">
        <f t="shared" si="15"/>
        <v>0.43318233295583242</v>
      </c>
      <c r="AD39" s="74">
        <v>13</v>
      </c>
      <c r="AE39" s="74">
        <v>3.25</v>
      </c>
      <c r="AF39" s="254"/>
      <c r="AG39" s="254"/>
      <c r="AH39" s="254"/>
      <c r="AI39" s="254"/>
      <c r="AJ39" s="254"/>
      <c r="AK39" s="254"/>
      <c r="AL39" s="254" t="str">
        <f>IF(plachta34362[[#This Row],[DELIVERY TIME]]="STORNO","CANCELLED","OK")</f>
        <v>OK</v>
      </c>
      <c r="AM39" s="254"/>
      <c r="AN39" s="254" t="str">
        <f>IF(RIGHT(plachta34362[[#This Row],[CARRIER]],3)="-MF",921,"")</f>
        <v/>
      </c>
      <c r="AO39" s="254"/>
    </row>
    <row r="40" spans="1:41" ht="15" hidden="1" customHeight="1" x14ac:dyDescent="0.2">
      <c r="A40" s="64">
        <f>WEEKNUM(plachta34362[[#This Row],[LOADING DATE]])</f>
        <v>4</v>
      </c>
      <c r="B40" s="65" t="s">
        <v>116</v>
      </c>
      <c r="C40" s="68" t="s">
        <v>65</v>
      </c>
      <c r="D40" s="66" t="s">
        <v>84</v>
      </c>
      <c r="E40" s="66" t="s">
        <v>85</v>
      </c>
      <c r="F40" s="67">
        <v>45317</v>
      </c>
      <c r="G40" s="69">
        <v>0.54166666666666663</v>
      </c>
      <c r="H40" s="68" t="s">
        <v>41</v>
      </c>
      <c r="I40" s="66" t="s">
        <v>79</v>
      </c>
      <c r="J40" s="89" t="s">
        <v>86</v>
      </c>
      <c r="K40" s="67">
        <v>45321</v>
      </c>
      <c r="L40" s="69">
        <v>0.5</v>
      </c>
      <c r="M40" s="70" t="s">
        <v>359</v>
      </c>
      <c r="N40" s="61" t="s">
        <v>57</v>
      </c>
      <c r="O40" s="61" t="s">
        <v>81</v>
      </c>
      <c r="P40" s="59">
        <v>6500</v>
      </c>
      <c r="Q40" s="60" t="s">
        <v>110</v>
      </c>
      <c r="R40" s="95" t="s">
        <v>83</v>
      </c>
      <c r="S40" s="91">
        <v>1350</v>
      </c>
      <c r="T40" s="91">
        <v>1200</v>
      </c>
      <c r="U40" s="71">
        <f>SUM(plachta34362[[#This Row],[SALES '[€']]]-plachta34362[[#This Row],[PURCHASE '[€']]])</f>
        <v>150</v>
      </c>
      <c r="V40" s="72">
        <f>plachta34362[[#This Row],[MARGIN '[€']]]/plachta34362[[#This Row],[SALES '[€']]]</f>
        <v>0.1111111111111111</v>
      </c>
      <c r="W40" s="51">
        <v>9215171202</v>
      </c>
      <c r="X40" s="51" t="s">
        <v>378</v>
      </c>
      <c r="Y40" s="51">
        <v>1922</v>
      </c>
      <c r="Z40" s="51"/>
      <c r="AA40" s="99" t="s">
        <v>76</v>
      </c>
      <c r="AB40" s="73">
        <f t="shared" si="14"/>
        <v>0.62434963579604574</v>
      </c>
      <c r="AC40" s="73">
        <f t="shared" si="15"/>
        <v>0.70239334027055156</v>
      </c>
      <c r="AD40" s="74">
        <v>14</v>
      </c>
      <c r="AE40" s="74">
        <v>5.6</v>
      </c>
      <c r="AF40" s="74"/>
      <c r="AG40" s="74"/>
      <c r="AH40" s="74"/>
      <c r="AI40" s="74"/>
      <c r="AJ40" s="74"/>
      <c r="AK40" s="74"/>
      <c r="AL40" s="74" t="str">
        <f>IF(plachta34362[[#This Row],[DELIVERY TIME]]="STORNO","CANCELLED","OK")</f>
        <v>OK</v>
      </c>
      <c r="AM40" s="74"/>
      <c r="AN40" s="74" t="str">
        <f>IF(RIGHT(plachta34362[[#This Row],[CARRIER]],3)="-MF",921,"")</f>
        <v/>
      </c>
      <c r="AO40" s="74"/>
    </row>
    <row r="41" spans="1:41" ht="15" hidden="1" customHeight="1" x14ac:dyDescent="0.2">
      <c r="A41" s="277">
        <f>WEEKNUM(plachta34362[[#This Row],[LOADING DATE]])</f>
        <v>4</v>
      </c>
      <c r="B41" s="278" t="s">
        <v>116</v>
      </c>
      <c r="C41" s="279" t="s">
        <v>65</v>
      </c>
      <c r="D41" s="280" t="s">
        <v>88</v>
      </c>
      <c r="E41" s="280" t="s">
        <v>89</v>
      </c>
      <c r="F41" s="281">
        <v>45316</v>
      </c>
      <c r="G41" s="282">
        <v>0.54166666666666663</v>
      </c>
      <c r="H41" s="279" t="s">
        <v>41</v>
      </c>
      <c r="I41" s="280" t="s">
        <v>79</v>
      </c>
      <c r="J41" s="363" t="s">
        <v>80</v>
      </c>
      <c r="K41" s="281">
        <v>45320</v>
      </c>
      <c r="L41" s="69">
        <v>0.5</v>
      </c>
      <c r="M41" s="283" t="s">
        <v>362</v>
      </c>
      <c r="N41" s="61" t="s">
        <v>44</v>
      </c>
      <c r="O41" s="51" t="s">
        <v>81</v>
      </c>
      <c r="P41" s="59">
        <v>1200</v>
      </c>
      <c r="Q41" s="286" t="s">
        <v>371</v>
      </c>
      <c r="R41" s="90" t="s">
        <v>83</v>
      </c>
      <c r="S41" s="70">
        <v>740</v>
      </c>
      <c r="T41" s="70">
        <v>660</v>
      </c>
      <c r="U41" s="287">
        <f>SUM(plachta34362[[#This Row],[SALES '[€']]]-plachta34362[[#This Row],[PURCHASE '[€']]])</f>
        <v>80</v>
      </c>
      <c r="V41" s="288">
        <f>plachta34362[[#This Row],[MARGIN '[€']]]/plachta34362[[#This Row],[SALES '[€']]]</f>
        <v>0.10810810810810811</v>
      </c>
      <c r="W41" s="284">
        <v>9215171203</v>
      </c>
      <c r="X41" s="284" t="s">
        <v>379</v>
      </c>
      <c r="Y41" s="51">
        <v>1820</v>
      </c>
      <c r="Z41" s="284"/>
      <c r="AA41" s="99" t="s">
        <v>76</v>
      </c>
      <c r="AB41" s="289">
        <f t="shared" si="14"/>
        <v>0.36263736263736263</v>
      </c>
      <c r="AC41" s="289">
        <f t="shared" si="15"/>
        <v>0.40659340659340659</v>
      </c>
      <c r="AD41" s="290">
        <v>9</v>
      </c>
      <c r="AE41" s="290">
        <v>2</v>
      </c>
      <c r="AF41" s="290"/>
      <c r="AG41" s="290"/>
      <c r="AH41" s="290"/>
      <c r="AI41" s="290"/>
      <c r="AJ41" s="290"/>
      <c r="AK41" s="290"/>
      <c r="AL41" s="290" t="str">
        <f>IF(plachta34362[[#This Row],[DELIVERY TIME]]="STORNO","CANCELLED","OK")</f>
        <v>OK</v>
      </c>
      <c r="AM41" s="290"/>
      <c r="AN41" s="290" t="str">
        <f>IF(RIGHT(plachta34362[[#This Row],[CARRIER]],3)="-MF",921,"")</f>
        <v/>
      </c>
      <c r="AO41" s="290"/>
    </row>
    <row r="42" spans="1:41" ht="15" hidden="1" customHeight="1" x14ac:dyDescent="0.2">
      <c r="A42" s="277">
        <f>WEEKNUM(plachta34362[[#This Row],[LOADING DATE]])</f>
        <v>4</v>
      </c>
      <c r="B42" s="278" t="s">
        <v>116</v>
      </c>
      <c r="C42" s="279" t="s">
        <v>65</v>
      </c>
      <c r="D42" s="280" t="s">
        <v>123</v>
      </c>
      <c r="E42" s="280" t="s">
        <v>125</v>
      </c>
      <c r="F42" s="281">
        <v>45317</v>
      </c>
      <c r="G42" s="282">
        <v>0.5</v>
      </c>
      <c r="H42" s="279" t="s">
        <v>41</v>
      </c>
      <c r="I42" s="280" t="s">
        <v>79</v>
      </c>
      <c r="J42" s="363" t="s">
        <v>86</v>
      </c>
      <c r="K42" s="281">
        <v>45321</v>
      </c>
      <c r="L42" s="69">
        <v>0.5</v>
      </c>
      <c r="M42" s="283" t="s">
        <v>388</v>
      </c>
      <c r="N42" s="62" t="s">
        <v>57</v>
      </c>
      <c r="O42" s="62" t="s">
        <v>47</v>
      </c>
      <c r="P42" s="59">
        <v>24000</v>
      </c>
      <c r="Q42" s="286" t="s">
        <v>372</v>
      </c>
      <c r="R42" s="93" t="s">
        <v>83</v>
      </c>
      <c r="S42" s="91">
        <v>2210</v>
      </c>
      <c r="T42" s="91">
        <v>1997</v>
      </c>
      <c r="U42" s="287">
        <f>SUM(plachta34362[[#This Row],[SALES '[€']]]-plachta34362[[#This Row],[PURCHASE '[€']]])</f>
        <v>213</v>
      </c>
      <c r="V42" s="288">
        <f>plachta34362[[#This Row],[MARGIN '[€']]]/plachta34362[[#This Row],[SALES '[€']]]</f>
        <v>9.6380090497737561E-2</v>
      </c>
      <c r="W42" s="284">
        <v>9215171210</v>
      </c>
      <c r="X42" s="284" t="s">
        <v>380</v>
      </c>
      <c r="Y42" s="111">
        <v>1734</v>
      </c>
      <c r="Z42" s="51" t="s">
        <v>356</v>
      </c>
      <c r="AA42" s="99" t="s">
        <v>76</v>
      </c>
      <c r="AB42" s="289">
        <f t="shared" si="14"/>
        <v>1.151672433679354</v>
      </c>
      <c r="AC42" s="289">
        <f t="shared" si="15"/>
        <v>1.2745098039215685</v>
      </c>
      <c r="AD42" s="290"/>
      <c r="AE42" s="290"/>
      <c r="AF42" s="290"/>
      <c r="AG42" s="290"/>
      <c r="AH42" s="290"/>
      <c r="AI42" s="290"/>
      <c r="AJ42" s="290"/>
      <c r="AK42" s="290"/>
      <c r="AL42" s="290" t="str">
        <f>IF(plachta34362[[#This Row],[DELIVERY TIME]]="STORNO","CANCELLED","OK")</f>
        <v>OK</v>
      </c>
      <c r="AM42" s="290"/>
      <c r="AN42" s="290" t="str">
        <f>IF(RIGHT(plachta34362[[#This Row],[CARRIER]],3)="-MF",921,"")</f>
        <v/>
      </c>
      <c r="AO42" s="290"/>
    </row>
    <row r="43" spans="1:41" ht="15" customHeight="1" x14ac:dyDescent="0.2">
      <c r="A43" s="277">
        <f>WEEKNUM(plachta34362[[#This Row],[LOADING DATE]])</f>
        <v>4</v>
      </c>
      <c r="B43" s="278" t="s">
        <v>373</v>
      </c>
      <c r="C43" s="279" t="s">
        <v>41</v>
      </c>
      <c r="D43" s="280" t="s">
        <v>79</v>
      </c>
      <c r="E43" s="280" t="s">
        <v>129</v>
      </c>
      <c r="F43" s="281">
        <v>45317</v>
      </c>
      <c r="G43" s="282">
        <v>0.5</v>
      </c>
      <c r="H43" s="279" t="s">
        <v>65</v>
      </c>
      <c r="I43" s="280" t="s">
        <v>216</v>
      </c>
      <c r="J43" s="280" t="s">
        <v>215</v>
      </c>
      <c r="K43" s="281">
        <v>45321</v>
      </c>
      <c r="L43" s="69">
        <v>0.5</v>
      </c>
      <c r="M43" s="283" t="s">
        <v>374</v>
      </c>
      <c r="N43" s="61" t="s">
        <v>57</v>
      </c>
      <c r="O43" s="61" t="s">
        <v>81</v>
      </c>
      <c r="P43" s="59">
        <v>1000</v>
      </c>
      <c r="Q43" s="60" t="s">
        <v>136</v>
      </c>
      <c r="R43" s="93" t="s">
        <v>83</v>
      </c>
      <c r="S43" s="91">
        <v>720</v>
      </c>
      <c r="T43" s="91">
        <v>620</v>
      </c>
      <c r="U43" s="287">
        <f>SUM(plachta34362[[#This Row],[SALES '[€']]]-plachta34362[[#This Row],[PURCHASE '[€']]])</f>
        <v>100</v>
      </c>
      <c r="V43" s="288">
        <f>plachta34362[[#This Row],[MARGIN '[€']]]/plachta34362[[#This Row],[SALES '[€']]]</f>
        <v>0.1388888888888889</v>
      </c>
      <c r="W43" s="284">
        <v>9215171211</v>
      </c>
      <c r="X43" s="284" t="s">
        <v>381</v>
      </c>
      <c r="Y43" s="200">
        <v>1790</v>
      </c>
      <c r="Z43" s="284"/>
      <c r="AA43" s="99" t="s">
        <v>76</v>
      </c>
      <c r="AB43" s="289">
        <f t="shared" si="14"/>
        <v>0.34636871508379891</v>
      </c>
      <c r="AC43" s="289">
        <f t="shared" si="15"/>
        <v>0.4022346368715084</v>
      </c>
      <c r="AD43" s="290">
        <v>4</v>
      </c>
      <c r="AE43" s="290">
        <v>2</v>
      </c>
      <c r="AF43" s="290"/>
      <c r="AG43" s="290"/>
      <c r="AH43" s="290"/>
      <c r="AI43" s="290"/>
      <c r="AJ43" s="290"/>
      <c r="AK43" s="290"/>
      <c r="AL43" s="290" t="str">
        <f>IF(plachta34362[[#This Row],[DELIVERY TIME]]="STORNO","CANCELLED","OK")</f>
        <v>OK</v>
      </c>
      <c r="AM43" s="290"/>
      <c r="AN43" s="290" t="str">
        <f>IF(RIGHT(plachta34362[[#This Row],[CARRIER]],3)="-MF",921,"")</f>
        <v/>
      </c>
      <c r="AO43" s="290"/>
    </row>
    <row r="44" spans="1:41" ht="15" customHeight="1" x14ac:dyDescent="0.2">
      <c r="A44" s="277">
        <f>WEEKNUM(plachta34362[[#This Row],[LOADING DATE]])</f>
        <v>4</v>
      </c>
      <c r="B44" s="278" t="s">
        <v>116</v>
      </c>
      <c r="C44" s="279" t="s">
        <v>41</v>
      </c>
      <c r="D44" s="280" t="s">
        <v>79</v>
      </c>
      <c r="E44" s="280" t="s">
        <v>129</v>
      </c>
      <c r="F44" s="281">
        <v>45317</v>
      </c>
      <c r="G44" s="282">
        <v>0.5</v>
      </c>
      <c r="H44" s="279" t="s">
        <v>65</v>
      </c>
      <c r="I44" s="280" t="s">
        <v>123</v>
      </c>
      <c r="J44" s="280" t="s">
        <v>125</v>
      </c>
      <c r="K44" s="281">
        <v>45321</v>
      </c>
      <c r="L44" s="69">
        <v>0.5</v>
      </c>
      <c r="M44" s="283" t="s">
        <v>387</v>
      </c>
      <c r="N44" s="51" t="s">
        <v>44</v>
      </c>
      <c r="O44" s="62" t="s">
        <v>47</v>
      </c>
      <c r="P44" s="285"/>
      <c r="Q44" s="60" t="s">
        <v>136</v>
      </c>
      <c r="R44" s="93" t="s">
        <v>83</v>
      </c>
      <c r="S44" s="91">
        <v>2530</v>
      </c>
      <c r="T44" s="91">
        <v>2300</v>
      </c>
      <c r="U44" s="287">
        <f>SUM(plachta34362[[#This Row],[SALES '[€']]]-plachta34362[[#This Row],[PURCHASE '[€']]])</f>
        <v>230</v>
      </c>
      <c r="V44" s="288">
        <f>plachta34362[[#This Row],[MARGIN '[€']]]/plachta34362[[#This Row],[SALES '[€']]]</f>
        <v>9.0909090909090912E-2</v>
      </c>
      <c r="W44" s="284">
        <v>9215171258</v>
      </c>
      <c r="X44" s="51" t="s">
        <v>398</v>
      </c>
      <c r="Y44" s="62">
        <v>1734</v>
      </c>
      <c r="Z44" s="51" t="s">
        <v>356</v>
      </c>
      <c r="AA44" s="99" t="s">
        <v>76</v>
      </c>
      <c r="AB44" s="289">
        <f t="shared" si="14"/>
        <v>1.3264129181084199</v>
      </c>
      <c r="AC44" s="289">
        <f t="shared" si="15"/>
        <v>1.4590542099192618</v>
      </c>
      <c r="AD44" s="290">
        <v>20</v>
      </c>
      <c r="AE44" s="290">
        <v>8</v>
      </c>
      <c r="AF44" s="290"/>
      <c r="AG44" s="290"/>
      <c r="AH44" s="290"/>
      <c r="AI44" s="290"/>
      <c r="AJ44" s="290"/>
      <c r="AK44" s="290"/>
      <c r="AL44" s="290" t="str">
        <f>IF(plachta34362[[#This Row],[DELIVERY TIME]]="STORNO","CANCELLED","OK")</f>
        <v>OK</v>
      </c>
      <c r="AM44" s="290"/>
      <c r="AN44" s="290" t="str">
        <f>IF(RIGHT(plachta34362[[#This Row],[CARRIER]],3)="-MF",921,"")</f>
        <v/>
      </c>
      <c r="AO44" s="290"/>
    </row>
    <row r="45" spans="1:41" ht="15" customHeight="1" x14ac:dyDescent="0.2">
      <c r="A45" s="277">
        <f>WEEKNUM(plachta34362[[#This Row],[LOADING DATE]])</f>
        <v>4</v>
      </c>
      <c r="B45" s="278" t="s">
        <v>116</v>
      </c>
      <c r="C45" s="279" t="s">
        <v>41</v>
      </c>
      <c r="D45" s="280" t="s">
        <v>79</v>
      </c>
      <c r="E45" s="280" t="s">
        <v>129</v>
      </c>
      <c r="F45" s="281">
        <v>45317</v>
      </c>
      <c r="G45" s="282">
        <v>0.54166666666666663</v>
      </c>
      <c r="H45" s="279" t="s">
        <v>65</v>
      </c>
      <c r="I45" s="280" t="s">
        <v>119</v>
      </c>
      <c r="J45" s="282" t="s">
        <v>394</v>
      </c>
      <c r="K45" s="281">
        <v>45322</v>
      </c>
      <c r="L45" s="282">
        <v>0.41666666666666669</v>
      </c>
      <c r="M45" s="70" t="s">
        <v>402</v>
      </c>
      <c r="N45" s="284" t="s">
        <v>57</v>
      </c>
      <c r="O45" s="61" t="s">
        <v>81</v>
      </c>
      <c r="P45" s="59">
        <v>3200</v>
      </c>
      <c r="Q45" s="60" t="s">
        <v>105</v>
      </c>
      <c r="R45" s="93" t="s">
        <v>83</v>
      </c>
      <c r="S45" s="91">
        <v>1540</v>
      </c>
      <c r="T45" s="91">
        <v>1400</v>
      </c>
      <c r="U45" s="287">
        <f>SUM(plachta34362[[#This Row],[SALES '[€']]]-plachta34362[[#This Row],[PURCHASE '[€']]])</f>
        <v>140</v>
      </c>
      <c r="V45" s="288">
        <f>plachta34362[[#This Row],[MARGIN '[€']]]/plachta34362[[#This Row],[SALES '[€']]]</f>
        <v>9.0909090909090912E-2</v>
      </c>
      <c r="W45" s="284">
        <v>9215171259</v>
      </c>
      <c r="X45" s="51" t="s">
        <v>399</v>
      </c>
      <c r="Y45" s="284">
        <v>1766</v>
      </c>
      <c r="Z45" s="284"/>
      <c r="AA45" s="99" t="s">
        <v>76</v>
      </c>
      <c r="AB45" s="289">
        <f t="shared" ref="AB45:AB50" si="16">T45/Y45</f>
        <v>0.79275198187995466</v>
      </c>
      <c r="AC45" s="289">
        <f t="shared" ref="AC45:AC50" si="17">S45/Y45</f>
        <v>0.87202718006795021</v>
      </c>
      <c r="AD45" s="290">
        <v>10</v>
      </c>
      <c r="AE45" s="290">
        <v>5</v>
      </c>
      <c r="AF45" s="290"/>
      <c r="AG45" s="290"/>
      <c r="AH45" s="290"/>
      <c r="AI45" s="290"/>
      <c r="AJ45" s="290"/>
      <c r="AK45" s="290"/>
      <c r="AL45" s="290" t="str">
        <f>IF(plachta34362[[#This Row],[DELIVERY TIME]]="STORNO","CANCELLED","OK")</f>
        <v>OK</v>
      </c>
      <c r="AM45" s="290"/>
      <c r="AN45" s="290" t="str">
        <f>IF(RIGHT(plachta34362[[#This Row],[CARRIER]],3)="-MF",921,"")</f>
        <v/>
      </c>
      <c r="AO45" s="290"/>
    </row>
    <row r="46" spans="1:41" ht="15" customHeight="1" x14ac:dyDescent="0.2">
      <c r="A46" s="277">
        <f>WEEKNUM(plachta34362[[#This Row],[LOADING DATE]])</f>
        <v>4</v>
      </c>
      <c r="B46" s="278" t="s">
        <v>116</v>
      </c>
      <c r="C46" s="279" t="s">
        <v>41</v>
      </c>
      <c r="D46" s="280" t="s">
        <v>79</v>
      </c>
      <c r="E46" s="280" t="s">
        <v>129</v>
      </c>
      <c r="F46" s="281">
        <v>45317</v>
      </c>
      <c r="G46" s="282">
        <v>0.54166666666666663</v>
      </c>
      <c r="H46" s="279" t="s">
        <v>65</v>
      </c>
      <c r="I46" s="280" t="s">
        <v>119</v>
      </c>
      <c r="J46" s="282" t="s">
        <v>394</v>
      </c>
      <c r="K46" s="281">
        <v>45322</v>
      </c>
      <c r="L46" s="282">
        <v>0.54166666666666663</v>
      </c>
      <c r="M46" s="70" t="s">
        <v>403</v>
      </c>
      <c r="N46" s="284" t="s">
        <v>57</v>
      </c>
      <c r="O46" s="61" t="s">
        <v>81</v>
      </c>
      <c r="P46" s="59">
        <v>5400</v>
      </c>
      <c r="Q46" s="60" t="s">
        <v>397</v>
      </c>
      <c r="R46" s="93" t="s">
        <v>83</v>
      </c>
      <c r="S46" s="91">
        <v>2820</v>
      </c>
      <c r="T46" s="91">
        <v>2600</v>
      </c>
      <c r="U46" s="287">
        <f>SUM(plachta34362[[#This Row],[SALES '[€']]]-plachta34362[[#This Row],[PURCHASE '[€']]])</f>
        <v>220</v>
      </c>
      <c r="V46" s="288">
        <f>plachta34362[[#This Row],[MARGIN '[€']]]/plachta34362[[#This Row],[SALES '[€']]]</f>
        <v>7.8014184397163122E-2</v>
      </c>
      <c r="W46" s="284">
        <v>9215171260</v>
      </c>
      <c r="X46" s="51" t="s">
        <v>400</v>
      </c>
      <c r="Y46" s="284">
        <v>1766</v>
      </c>
      <c r="Z46" s="284"/>
      <c r="AA46" s="99" t="s">
        <v>76</v>
      </c>
      <c r="AB46" s="289">
        <f t="shared" si="16"/>
        <v>1.4722536806342015</v>
      </c>
      <c r="AC46" s="289">
        <f t="shared" si="17"/>
        <v>1.5968289920724801</v>
      </c>
      <c r="AD46" s="290">
        <v>17</v>
      </c>
      <c r="AE46" s="290">
        <v>8.5</v>
      </c>
      <c r="AF46" s="290"/>
      <c r="AG46" s="290"/>
      <c r="AH46" s="290"/>
      <c r="AI46" s="290"/>
      <c r="AJ46" s="290"/>
      <c r="AK46" s="290"/>
      <c r="AL46" s="290" t="str">
        <f>IF(plachta34362[[#This Row],[DELIVERY TIME]]="STORNO","CANCELLED","OK")</f>
        <v>OK</v>
      </c>
      <c r="AM46" s="290"/>
      <c r="AN46" s="290" t="str">
        <f>IF(RIGHT(plachta34362[[#This Row],[CARRIER]],3)="-MF",921,"")</f>
        <v/>
      </c>
      <c r="AO46" s="290"/>
    </row>
    <row r="47" spans="1:41" ht="15" hidden="1" customHeight="1" x14ac:dyDescent="0.2">
      <c r="A47" s="64">
        <f>WEEKNUM(plachta34362[[#This Row],[LOADING DATE]])</f>
        <v>4</v>
      </c>
      <c r="B47" s="65" t="s">
        <v>90</v>
      </c>
      <c r="C47" s="68" t="s">
        <v>41</v>
      </c>
      <c r="D47" s="66" t="s">
        <v>46</v>
      </c>
      <c r="E47" s="66" t="s">
        <v>91</v>
      </c>
      <c r="F47" s="67">
        <v>45317</v>
      </c>
      <c r="G47" s="69">
        <v>0.54166666666666663</v>
      </c>
      <c r="H47" s="68" t="s">
        <v>65</v>
      </c>
      <c r="I47" s="66" t="s">
        <v>92</v>
      </c>
      <c r="J47" s="69" t="s">
        <v>93</v>
      </c>
      <c r="K47" s="67">
        <v>45321</v>
      </c>
      <c r="L47" s="69">
        <v>0.5</v>
      </c>
      <c r="M47" s="70"/>
      <c r="N47" s="51" t="s">
        <v>57</v>
      </c>
      <c r="O47" s="51" t="s">
        <v>81</v>
      </c>
      <c r="P47" s="59">
        <v>2100</v>
      </c>
      <c r="Q47" s="60" t="s">
        <v>396</v>
      </c>
      <c r="R47" s="88" t="s">
        <v>83</v>
      </c>
      <c r="S47" s="86">
        <v>1469</v>
      </c>
      <c r="T47" s="86">
        <v>1300</v>
      </c>
      <c r="U47" s="71">
        <f>SUM(plachta34362[[#This Row],[SALES '[€']]]-plachta34362[[#This Row],[PURCHASE '[€']]])</f>
        <v>169</v>
      </c>
      <c r="V47" s="72">
        <f>plachta34362[[#This Row],[MARGIN '[€']]]/plachta34362[[#This Row],[SALES '[€']]]</f>
        <v>0.11504424778761062</v>
      </c>
      <c r="W47" s="51">
        <v>9215171261</v>
      </c>
      <c r="X47" s="51" t="s">
        <v>401</v>
      </c>
      <c r="Y47" s="61">
        <v>2061</v>
      </c>
      <c r="Z47" s="115"/>
      <c r="AA47" s="99" t="s">
        <v>76</v>
      </c>
      <c r="AB47" s="73">
        <f t="shared" si="16"/>
        <v>0.63076176613294521</v>
      </c>
      <c r="AC47" s="73">
        <f t="shared" si="17"/>
        <v>0.71276079573022799</v>
      </c>
      <c r="AD47" s="74">
        <v>14</v>
      </c>
      <c r="AE47" s="74">
        <v>3.5</v>
      </c>
      <c r="AF47" s="74"/>
      <c r="AG47" s="74"/>
      <c r="AH47" s="74"/>
      <c r="AI47" s="74"/>
      <c r="AJ47" s="74"/>
      <c r="AK47" s="74"/>
      <c r="AL47" s="74" t="str">
        <f>IF(plachta34362[[#This Row],[DELIVERY TIME]]="STORNO","CANCELLED","OK")</f>
        <v>OK</v>
      </c>
      <c r="AM47" s="74"/>
      <c r="AN47" s="74" t="str">
        <f>IF(RIGHT(plachta34362[[#This Row],[CARRIER]],3)="-MF",921,"")</f>
        <v/>
      </c>
      <c r="AO47" s="74"/>
    </row>
    <row r="48" spans="1:41" ht="15" hidden="1" customHeight="1" x14ac:dyDescent="0.2">
      <c r="A48" s="64">
        <f>WEEKNUM(plachta34362[[#This Row],[LOADING DATE]])</f>
        <v>5</v>
      </c>
      <c r="B48" s="65" t="s">
        <v>116</v>
      </c>
      <c r="C48" s="68" t="s">
        <v>65</v>
      </c>
      <c r="D48" s="66" t="s">
        <v>102</v>
      </c>
      <c r="E48" s="66" t="s">
        <v>103</v>
      </c>
      <c r="F48" s="67">
        <v>45320</v>
      </c>
      <c r="G48" s="78">
        <v>0.5</v>
      </c>
      <c r="H48" s="468" t="s">
        <v>41</v>
      </c>
      <c r="I48" s="450" t="s">
        <v>79</v>
      </c>
      <c r="J48" s="89" t="s">
        <v>80</v>
      </c>
      <c r="K48" s="67">
        <v>45323</v>
      </c>
      <c r="L48" s="78">
        <v>0.5</v>
      </c>
      <c r="M48" s="70" t="s">
        <v>423</v>
      </c>
      <c r="N48" s="62" t="s">
        <v>57</v>
      </c>
      <c r="O48" s="101" t="s">
        <v>81</v>
      </c>
      <c r="P48" s="59">
        <v>500</v>
      </c>
      <c r="Q48" s="60" t="s">
        <v>99</v>
      </c>
      <c r="R48" s="88" t="s">
        <v>83</v>
      </c>
      <c r="S48" s="120">
        <v>560</v>
      </c>
      <c r="T48" s="120">
        <v>400</v>
      </c>
      <c r="U48" s="71">
        <f>SUM(plachta34362[[#This Row],[SALES '[€']]]-plachta34362[[#This Row],[PURCHASE '[€']]])</f>
        <v>160</v>
      </c>
      <c r="V48" s="72">
        <f>plachta34362[[#This Row],[MARGIN '[€']]]/plachta34362[[#This Row],[SALES '[€']]]</f>
        <v>0.2857142857142857</v>
      </c>
      <c r="W48" s="51">
        <v>9215171313</v>
      </c>
      <c r="X48" s="51" t="s">
        <v>426</v>
      </c>
      <c r="Y48" s="101">
        <v>1965</v>
      </c>
      <c r="Z48" s="51"/>
      <c r="AA48" s="99" t="s">
        <v>76</v>
      </c>
      <c r="AB48" s="73">
        <f t="shared" si="16"/>
        <v>0.20356234096692111</v>
      </c>
      <c r="AC48" s="73">
        <f t="shared" si="17"/>
        <v>0.28498727735368956</v>
      </c>
      <c r="AD48" s="74">
        <v>2</v>
      </c>
      <c r="AE48" s="74">
        <v>1</v>
      </c>
      <c r="AF48" s="74"/>
      <c r="AG48" s="74"/>
      <c r="AH48" s="74"/>
      <c r="AI48" s="74"/>
      <c r="AJ48" s="74"/>
      <c r="AK48" s="74"/>
      <c r="AL48" s="74" t="str">
        <f>IF(plachta34362[[#This Row],[DELIVERY TIME]]="STORNO","CANCELLED","OK")</f>
        <v>OK</v>
      </c>
      <c r="AM48" s="74"/>
      <c r="AN48" s="74" t="str">
        <f>IF(RIGHT(plachta34362[[#This Row],[CARRIER]],3)="-MF",921,"")</f>
        <v/>
      </c>
      <c r="AO48" s="74"/>
    </row>
    <row r="49" spans="1:41" ht="15" hidden="1" customHeight="1" x14ac:dyDescent="0.2">
      <c r="A49" s="64">
        <f>WEEKNUM(plachta34362[[#This Row],[LOADING DATE]])</f>
        <v>5</v>
      </c>
      <c r="B49" s="65" t="s">
        <v>94</v>
      </c>
      <c r="C49" s="68" t="s">
        <v>41</v>
      </c>
      <c r="D49" s="66" t="s">
        <v>79</v>
      </c>
      <c r="E49" s="66" t="s">
        <v>97</v>
      </c>
      <c r="F49" s="67">
        <v>45320</v>
      </c>
      <c r="G49" s="69">
        <v>0.54166666666666663</v>
      </c>
      <c r="H49" s="68" t="s">
        <v>65</v>
      </c>
      <c r="I49" s="66" t="s">
        <v>95</v>
      </c>
      <c r="J49" s="69" t="s">
        <v>96</v>
      </c>
      <c r="K49" s="67">
        <v>45322</v>
      </c>
      <c r="L49" s="198">
        <v>0.375</v>
      </c>
      <c r="M49" s="70"/>
      <c r="N49" s="200" t="s">
        <v>44</v>
      </c>
      <c r="O49" s="200" t="s">
        <v>81</v>
      </c>
      <c r="P49" s="63"/>
      <c r="Q49" s="60" t="s">
        <v>424</v>
      </c>
      <c r="R49" s="88" t="s">
        <v>83</v>
      </c>
      <c r="S49" s="70">
        <v>1175</v>
      </c>
      <c r="T49" s="70">
        <v>1000</v>
      </c>
      <c r="U49" s="71">
        <f>SUM(plachta34362[[#This Row],[SALES '[€']]]-plachta34362[[#This Row],[PURCHASE '[€']]])</f>
        <v>175</v>
      </c>
      <c r="V49" s="72">
        <f>plachta34362[[#This Row],[MARGIN '[€']]]/plachta34362[[#This Row],[SALES '[€']]]</f>
        <v>0.14893617021276595</v>
      </c>
      <c r="W49" s="51">
        <v>3800183495</v>
      </c>
      <c r="X49" s="51" t="s">
        <v>485</v>
      </c>
      <c r="Y49" s="101">
        <v>1766</v>
      </c>
      <c r="Z49" s="51"/>
      <c r="AA49" s="99" t="s">
        <v>76</v>
      </c>
      <c r="AB49" s="73">
        <f t="shared" si="16"/>
        <v>0.56625141562853909</v>
      </c>
      <c r="AC49" s="73">
        <f t="shared" si="17"/>
        <v>0.66534541336353337</v>
      </c>
      <c r="AD49" s="74">
        <v>12</v>
      </c>
      <c r="AE49" s="74">
        <v>3</v>
      </c>
      <c r="AF49" s="74"/>
      <c r="AG49" s="74"/>
      <c r="AH49" s="74"/>
      <c r="AI49" s="74"/>
      <c r="AJ49" s="74"/>
      <c r="AK49" s="74"/>
      <c r="AL49" s="74" t="str">
        <f>IF(plachta34362[[#This Row],[DELIVERY TIME]]="STORNO","CANCELLED","OK")</f>
        <v>OK</v>
      </c>
      <c r="AM49" s="74"/>
      <c r="AN49" s="74" t="str">
        <f>IF(RIGHT(plachta34362[[#This Row],[CARRIER]],3)="-MF",921,"")</f>
        <v/>
      </c>
      <c r="AO49" s="74"/>
    </row>
    <row r="50" spans="1:41" ht="15" customHeight="1" x14ac:dyDescent="0.2">
      <c r="A50" s="64">
        <f>WEEKNUM(plachta34362[[#This Row],[LOADING DATE]])</f>
        <v>4</v>
      </c>
      <c r="B50" s="65" t="s">
        <v>116</v>
      </c>
      <c r="C50" s="68" t="s">
        <v>41</v>
      </c>
      <c r="D50" s="66" t="s">
        <v>79</v>
      </c>
      <c r="E50" s="66" t="s">
        <v>129</v>
      </c>
      <c r="F50" s="67">
        <v>45317</v>
      </c>
      <c r="G50" s="69">
        <v>0.54166666666666663</v>
      </c>
      <c r="H50" s="68" t="s">
        <v>65</v>
      </c>
      <c r="I50" s="66" t="s">
        <v>481</v>
      </c>
      <c r="J50" s="69" t="s">
        <v>480</v>
      </c>
      <c r="K50" s="281">
        <v>45321</v>
      </c>
      <c r="L50" s="69">
        <v>0.58333333333333337</v>
      </c>
      <c r="M50" s="70" t="s">
        <v>479</v>
      </c>
      <c r="N50" s="61" t="s">
        <v>57</v>
      </c>
      <c r="O50" s="61" t="s">
        <v>81</v>
      </c>
      <c r="P50" s="59">
        <v>100</v>
      </c>
      <c r="Q50" s="60" t="s">
        <v>136</v>
      </c>
      <c r="R50" s="93" t="s">
        <v>83</v>
      </c>
      <c r="S50" s="120">
        <v>490</v>
      </c>
      <c r="T50" s="120">
        <v>380</v>
      </c>
      <c r="U50" s="71">
        <f>SUM(plachta34362[[#This Row],[SALES '[€']]]-plachta34362[[#This Row],[PURCHASE '[€']]])</f>
        <v>110</v>
      </c>
      <c r="V50" s="72">
        <f>plachta34362[[#This Row],[MARGIN '[€']]]/plachta34362[[#This Row],[SALES '[€']]]</f>
        <v>0.22448979591836735</v>
      </c>
      <c r="W50" s="51">
        <v>9215171324</v>
      </c>
      <c r="X50" s="51" t="s">
        <v>483</v>
      </c>
      <c r="Y50" s="51">
        <v>1850</v>
      </c>
      <c r="Z50" s="51"/>
      <c r="AA50" s="99" t="s">
        <v>76</v>
      </c>
      <c r="AB50" s="73">
        <f t="shared" si="16"/>
        <v>0.20540540540540542</v>
      </c>
      <c r="AC50" s="73">
        <f t="shared" si="17"/>
        <v>0.26486486486486488</v>
      </c>
      <c r="AD50" s="74">
        <v>1</v>
      </c>
      <c r="AE50" s="74">
        <v>0.4</v>
      </c>
      <c r="AF50" s="74"/>
      <c r="AG50" s="74"/>
      <c r="AH50" s="74"/>
      <c r="AI50" s="74"/>
      <c r="AJ50" s="74"/>
      <c r="AK50" s="74"/>
      <c r="AL50" s="74" t="str">
        <f>IF(plachta34362[[#This Row],[DELIVERY TIME]]="STORNO","CANCELLED","OK")</f>
        <v>OK</v>
      </c>
      <c r="AM50" s="74"/>
      <c r="AN50" s="74" t="str">
        <f>IF(RIGHT(plachta34362[[#This Row],[CARRIER]],3)="-MF",921,"")</f>
        <v/>
      </c>
      <c r="AO50" s="74"/>
    </row>
    <row r="51" spans="1:41" ht="15" hidden="1" customHeight="1" x14ac:dyDescent="0.2">
      <c r="A51" s="277">
        <f>WEEKNUM(plachta34362[[#This Row],[LOADING DATE]])</f>
        <v>5</v>
      </c>
      <c r="B51" s="278">
        <v>90921482</v>
      </c>
      <c r="C51" s="279" t="s">
        <v>41</v>
      </c>
      <c r="D51" s="280" t="s">
        <v>487</v>
      </c>
      <c r="E51" s="280" t="s">
        <v>488</v>
      </c>
      <c r="F51" s="281">
        <v>45320</v>
      </c>
      <c r="G51" s="282">
        <v>0.875</v>
      </c>
      <c r="H51" s="279" t="s">
        <v>41</v>
      </c>
      <c r="I51" s="280" t="s">
        <v>42</v>
      </c>
      <c r="J51" s="282" t="s">
        <v>489</v>
      </c>
      <c r="K51" s="281">
        <v>45321</v>
      </c>
      <c r="L51" s="282">
        <v>0.25</v>
      </c>
      <c r="M51" s="283" t="s">
        <v>490</v>
      </c>
      <c r="N51" s="284" t="s">
        <v>57</v>
      </c>
      <c r="O51" s="284" t="s">
        <v>47</v>
      </c>
      <c r="P51" s="59">
        <v>24000</v>
      </c>
      <c r="Q51" s="286" t="s">
        <v>492</v>
      </c>
      <c r="R51" s="364" t="s">
        <v>491</v>
      </c>
      <c r="S51" s="120">
        <v>450</v>
      </c>
      <c r="T51" s="120">
        <v>450</v>
      </c>
      <c r="U51" s="287">
        <f>SUM(plachta34362[[#This Row],[SALES '[€']]]-plachta34362[[#This Row],[PURCHASE '[€']]])</f>
        <v>0</v>
      </c>
      <c r="V51" s="288">
        <f>plachta34362[[#This Row],[MARGIN '[€']]]/plachta34362[[#This Row],[SALES '[€']]]</f>
        <v>0</v>
      </c>
      <c r="W51" s="284">
        <v>9215171363</v>
      </c>
      <c r="X51" s="284" t="s">
        <v>503</v>
      </c>
      <c r="Y51" s="284"/>
      <c r="Z51" s="284"/>
      <c r="AA51" s="99" t="s">
        <v>76</v>
      </c>
      <c r="AB51" s="289" t="e">
        <f t="shared" ref="AB51:AB60" si="18">T51/Y51</f>
        <v>#DIV/0!</v>
      </c>
      <c r="AC51" s="289" t="e">
        <f t="shared" ref="AC51:AC60" si="19">S51/Y51</f>
        <v>#DIV/0!</v>
      </c>
      <c r="AD51" s="290"/>
      <c r="AE51" s="290"/>
      <c r="AF51" s="290"/>
      <c r="AG51" s="290"/>
      <c r="AH51" s="290"/>
      <c r="AI51" s="290"/>
      <c r="AJ51" s="290"/>
      <c r="AK51" s="290"/>
      <c r="AL51" s="290" t="str">
        <f>IF(plachta34362[[#This Row],[DELIVERY TIME]]="STORNO","CANCELLED","OK")</f>
        <v>OK</v>
      </c>
      <c r="AM51" s="290"/>
      <c r="AN51" s="290" t="str">
        <f>IF(RIGHT(plachta34362[[#This Row],[CARRIER]],3)="-MF",921,"")</f>
        <v/>
      </c>
      <c r="AO51" s="290"/>
    </row>
    <row r="52" spans="1:41" ht="15" hidden="1" customHeight="1" x14ac:dyDescent="0.2">
      <c r="A52" s="64">
        <f>WEEKNUM(plachta34362[[#This Row],[LOADING DATE]])</f>
        <v>5</v>
      </c>
      <c r="B52" s="65" t="s">
        <v>90</v>
      </c>
      <c r="C52" s="68" t="s">
        <v>65</v>
      </c>
      <c r="D52" s="66" t="s">
        <v>119</v>
      </c>
      <c r="E52" s="51" t="s">
        <v>120</v>
      </c>
      <c r="F52" s="67">
        <v>45324</v>
      </c>
      <c r="G52" s="69">
        <v>0.5</v>
      </c>
      <c r="H52" s="68" t="s">
        <v>41</v>
      </c>
      <c r="I52" s="66" t="s">
        <v>46</v>
      </c>
      <c r="J52" s="380" t="s">
        <v>91</v>
      </c>
      <c r="K52" s="67">
        <v>45328</v>
      </c>
      <c r="L52" s="69">
        <v>0.5</v>
      </c>
      <c r="M52" s="70" t="s">
        <v>506</v>
      </c>
      <c r="N52" s="135" t="s">
        <v>59</v>
      </c>
      <c r="O52" s="62" t="s">
        <v>81</v>
      </c>
      <c r="P52" s="59">
        <v>100</v>
      </c>
      <c r="Q52" s="60" t="s">
        <v>104</v>
      </c>
      <c r="R52" s="95" t="s">
        <v>83</v>
      </c>
      <c r="S52" s="94">
        <v>480</v>
      </c>
      <c r="T52" s="94">
        <v>380</v>
      </c>
      <c r="U52" s="71">
        <f>SUM(plachta34362[[#This Row],[SALES '[€']]]-plachta34362[[#This Row],[PURCHASE '[€']]])</f>
        <v>100</v>
      </c>
      <c r="V52" s="72">
        <f>plachta34362[[#This Row],[MARGIN '[€']]]/plachta34362[[#This Row],[SALES '[€']]]</f>
        <v>0.20833333333333334</v>
      </c>
      <c r="W52" s="51">
        <v>9215171522</v>
      </c>
      <c r="X52" s="51" t="s">
        <v>572</v>
      </c>
      <c r="Y52" s="61">
        <v>1880</v>
      </c>
      <c r="Z52" s="51"/>
      <c r="AA52" s="99" t="s">
        <v>76</v>
      </c>
      <c r="AB52" s="73">
        <f t="shared" si="18"/>
        <v>0.20212765957446807</v>
      </c>
      <c r="AC52" s="73">
        <f t="shared" si="19"/>
        <v>0.25531914893617019</v>
      </c>
      <c r="AD52" s="106">
        <v>1</v>
      </c>
      <c r="AE52" s="106">
        <v>0.5</v>
      </c>
      <c r="AF52" s="74"/>
      <c r="AG52" s="74"/>
      <c r="AH52" s="74"/>
      <c r="AI52" s="74"/>
      <c r="AJ52" s="74"/>
      <c r="AK52" s="74"/>
      <c r="AL52" s="74" t="str">
        <f>IF(plachta34362[[#This Row],[DELIVERY TIME]]="STORNO","CANCELLED","OK")</f>
        <v>OK</v>
      </c>
      <c r="AM52" s="74"/>
      <c r="AN52" s="74" t="str">
        <f>IF(RIGHT(plachta34362[[#This Row],[CARRIER]],3)="-MF",921,"")</f>
        <v/>
      </c>
      <c r="AO52" s="74"/>
    </row>
    <row r="53" spans="1:41" ht="15" hidden="1" customHeight="1" x14ac:dyDescent="0.2">
      <c r="A53" s="277">
        <f>WEEKNUM(plachta34362[[#This Row],[LOADING DATE]])</f>
        <v>5</v>
      </c>
      <c r="B53" s="278" t="s">
        <v>116</v>
      </c>
      <c r="C53" s="68" t="s">
        <v>65</v>
      </c>
      <c r="D53" s="280" t="s">
        <v>519</v>
      </c>
      <c r="E53" s="280" t="s">
        <v>520</v>
      </c>
      <c r="F53" s="281">
        <v>45322</v>
      </c>
      <c r="G53" s="282">
        <v>0.5</v>
      </c>
      <c r="H53" s="68" t="s">
        <v>41</v>
      </c>
      <c r="I53" s="280" t="s">
        <v>79</v>
      </c>
      <c r="J53" s="363" t="s">
        <v>80</v>
      </c>
      <c r="K53" s="67">
        <v>45324</v>
      </c>
      <c r="L53" s="282">
        <v>0.5</v>
      </c>
      <c r="M53" s="70" t="s">
        <v>521</v>
      </c>
      <c r="N53" s="61" t="s">
        <v>57</v>
      </c>
      <c r="O53" s="61" t="s">
        <v>81</v>
      </c>
      <c r="P53" s="59">
        <v>170</v>
      </c>
      <c r="Q53" s="286" t="s">
        <v>534</v>
      </c>
      <c r="R53" s="95" t="s">
        <v>83</v>
      </c>
      <c r="S53" s="94">
        <v>960</v>
      </c>
      <c r="T53" s="94">
        <v>850</v>
      </c>
      <c r="U53" s="287">
        <f>SUM(plachta34362[[#This Row],[SALES '[€']]]-plachta34362[[#This Row],[PURCHASE '[€']]])</f>
        <v>110</v>
      </c>
      <c r="V53" s="288">
        <f>plachta34362[[#This Row],[MARGIN '[€']]]/plachta34362[[#This Row],[SALES '[€']]]</f>
        <v>0.11458333333333333</v>
      </c>
      <c r="W53" s="284">
        <v>9215171493</v>
      </c>
      <c r="X53" s="51" t="s">
        <v>560</v>
      </c>
      <c r="Y53" s="284">
        <v>1165</v>
      </c>
      <c r="Z53" s="284"/>
      <c r="AA53" s="99" t="s">
        <v>76</v>
      </c>
      <c r="AB53" s="289">
        <f t="shared" si="18"/>
        <v>0.72961373390557938</v>
      </c>
      <c r="AC53" s="289">
        <f t="shared" si="19"/>
        <v>0.82403433476394849</v>
      </c>
      <c r="AD53" s="290">
        <v>1</v>
      </c>
      <c r="AE53" s="290">
        <v>0.4</v>
      </c>
      <c r="AF53" s="290"/>
      <c r="AG53" s="290"/>
      <c r="AH53" s="290"/>
      <c r="AI53" s="290"/>
      <c r="AJ53" s="290"/>
      <c r="AK53" s="290"/>
      <c r="AL53" s="290" t="str">
        <f>IF(plachta34362[[#This Row],[DELIVERY TIME]]="STORNO","CANCELLED","OK")</f>
        <v>OK</v>
      </c>
      <c r="AM53" s="290"/>
      <c r="AN53" s="290" t="str">
        <f>IF(RIGHT(plachta34362[[#This Row],[CARRIER]],3)="-MF",921,"")</f>
        <v/>
      </c>
      <c r="AO53" s="290"/>
    </row>
    <row r="54" spans="1:41" ht="15" hidden="1" customHeight="1" x14ac:dyDescent="0.2">
      <c r="A54" s="277">
        <f>WEEKNUM(plachta34362[[#This Row],[LOADING DATE]])</f>
        <v>5</v>
      </c>
      <c r="B54" s="278" t="s">
        <v>94</v>
      </c>
      <c r="C54" s="279" t="s">
        <v>65</v>
      </c>
      <c r="D54" s="280" t="s">
        <v>95</v>
      </c>
      <c r="E54" s="280" t="s">
        <v>96</v>
      </c>
      <c r="F54" s="281">
        <v>45322</v>
      </c>
      <c r="G54" s="282">
        <v>0.75</v>
      </c>
      <c r="H54" s="279" t="s">
        <v>41</v>
      </c>
      <c r="I54" s="280" t="s">
        <v>79</v>
      </c>
      <c r="J54" s="282" t="s">
        <v>97</v>
      </c>
      <c r="K54" s="281">
        <v>45327</v>
      </c>
      <c r="L54" s="198">
        <v>0.375</v>
      </c>
      <c r="M54" s="284">
        <v>589077</v>
      </c>
      <c r="N54" s="61" t="s">
        <v>57</v>
      </c>
      <c r="O54" s="62" t="s">
        <v>81</v>
      </c>
      <c r="P54" s="59"/>
      <c r="Q54" s="60" t="s">
        <v>203</v>
      </c>
      <c r="R54" s="95" t="s">
        <v>83</v>
      </c>
      <c r="S54" s="114">
        <v>765</v>
      </c>
      <c r="T54" s="114">
        <v>700</v>
      </c>
      <c r="U54" s="287">
        <f>SUM(plachta34362[[#This Row],[SALES '[€']]]-plachta34362[[#This Row],[PURCHASE '[€']]])</f>
        <v>65</v>
      </c>
      <c r="V54" s="288">
        <f>plachta34362[[#This Row],[MARGIN '[€']]]/plachta34362[[#This Row],[SALES '[€']]]</f>
        <v>8.4967320261437912E-2</v>
      </c>
      <c r="W54" s="284">
        <v>3800183612</v>
      </c>
      <c r="X54" s="51" t="s">
        <v>523</v>
      </c>
      <c r="Y54" s="101">
        <v>1766</v>
      </c>
      <c r="Z54" s="284"/>
      <c r="AA54" s="99" t="s">
        <v>76</v>
      </c>
      <c r="AB54" s="289">
        <f t="shared" si="18"/>
        <v>0.39637599093997733</v>
      </c>
      <c r="AC54" s="289">
        <f t="shared" si="19"/>
        <v>0.43318233295583242</v>
      </c>
      <c r="AD54" s="74">
        <v>13</v>
      </c>
      <c r="AE54" s="74">
        <v>3.25</v>
      </c>
      <c r="AF54" s="290"/>
      <c r="AG54" s="290"/>
      <c r="AH54" s="290"/>
      <c r="AI54" s="290"/>
      <c r="AJ54" s="290"/>
      <c r="AK54" s="290"/>
      <c r="AL54" s="290" t="str">
        <f>IF(plachta34362[[#This Row],[DELIVERY TIME]]="STORNO","CANCELLED","OK")</f>
        <v>OK</v>
      </c>
      <c r="AM54" s="290"/>
      <c r="AN54" s="290" t="str">
        <f>IF(RIGHT(plachta34362[[#This Row],[CARRIER]],3)="-MF",921,"")</f>
        <v/>
      </c>
      <c r="AO54" s="290"/>
    </row>
    <row r="55" spans="1:41" ht="15" hidden="1" customHeight="1" x14ac:dyDescent="0.2">
      <c r="A55" s="277">
        <f>WEEKNUM(plachta34362[[#This Row],[LOADING DATE]])</f>
        <v>5</v>
      </c>
      <c r="B55" s="92" t="s">
        <v>116</v>
      </c>
      <c r="C55" s="279" t="s">
        <v>65</v>
      </c>
      <c r="D55" s="280" t="s">
        <v>88</v>
      </c>
      <c r="E55" s="280" t="s">
        <v>89</v>
      </c>
      <c r="F55" s="281">
        <v>45323</v>
      </c>
      <c r="G55" s="282">
        <v>0.54166666666666663</v>
      </c>
      <c r="H55" s="279" t="s">
        <v>41</v>
      </c>
      <c r="I55" s="280" t="s">
        <v>79</v>
      </c>
      <c r="J55" s="363" t="s">
        <v>80</v>
      </c>
      <c r="K55" s="67">
        <v>45328</v>
      </c>
      <c r="L55" s="69">
        <v>0.5</v>
      </c>
      <c r="M55" s="70" t="s">
        <v>522</v>
      </c>
      <c r="N55" s="61" t="s">
        <v>44</v>
      </c>
      <c r="O55" s="51" t="s">
        <v>81</v>
      </c>
      <c r="P55" s="59">
        <v>1200</v>
      </c>
      <c r="Q55" s="60" t="s">
        <v>104</v>
      </c>
      <c r="R55" s="90" t="s">
        <v>83</v>
      </c>
      <c r="S55" s="70">
        <v>840</v>
      </c>
      <c r="T55" s="70">
        <v>760</v>
      </c>
      <c r="U55" s="287">
        <f>SUM(plachta34362[[#This Row],[SALES '[€']]]-plachta34362[[#This Row],[PURCHASE '[€']]])</f>
        <v>80</v>
      </c>
      <c r="V55" s="288">
        <f>plachta34362[[#This Row],[MARGIN '[€']]]/plachta34362[[#This Row],[SALES '[€']]]</f>
        <v>9.5238095238095233E-2</v>
      </c>
      <c r="W55" s="284">
        <v>9215171494</v>
      </c>
      <c r="X55" s="51" t="s">
        <v>561</v>
      </c>
      <c r="Y55" s="51">
        <v>1820</v>
      </c>
      <c r="Z55" s="284"/>
      <c r="AA55" s="99" t="s">
        <v>76</v>
      </c>
      <c r="AB55" s="289">
        <f t="shared" si="18"/>
        <v>0.4175824175824176</v>
      </c>
      <c r="AC55" s="289">
        <f t="shared" si="19"/>
        <v>0.46153846153846156</v>
      </c>
      <c r="AD55" s="290">
        <v>17</v>
      </c>
      <c r="AE55" s="74">
        <v>3.6</v>
      </c>
      <c r="AF55" s="290"/>
      <c r="AG55" s="290"/>
      <c r="AH55" s="290"/>
      <c r="AI55" s="290"/>
      <c r="AJ55" s="290"/>
      <c r="AK55" s="290"/>
      <c r="AL55" s="290" t="str">
        <f>IF(plachta34362[[#This Row],[DELIVERY TIME]]="STORNO","CANCELLED","OK")</f>
        <v>OK</v>
      </c>
      <c r="AM55" s="290"/>
      <c r="AN55" s="290" t="str">
        <f>IF(RIGHT(plachta34362[[#This Row],[CARRIER]],3)="-MF",921,"")</f>
        <v/>
      </c>
      <c r="AO55" s="290"/>
    </row>
    <row r="56" spans="1:41" ht="15" hidden="1" customHeight="1" x14ac:dyDescent="0.2">
      <c r="A56" s="277">
        <f>WEEKNUM(plachta34362[[#This Row],[LOADING DATE]])</f>
        <v>5</v>
      </c>
      <c r="B56" s="278" t="s">
        <v>90</v>
      </c>
      <c r="C56" s="279" t="s">
        <v>41</v>
      </c>
      <c r="D56" s="280" t="s">
        <v>46</v>
      </c>
      <c r="E56" s="280" t="s">
        <v>91</v>
      </c>
      <c r="F56" s="281">
        <v>45324</v>
      </c>
      <c r="G56" s="282">
        <v>0.54166666666666663</v>
      </c>
      <c r="H56" s="279" t="s">
        <v>65</v>
      </c>
      <c r="I56" s="280" t="s">
        <v>92</v>
      </c>
      <c r="J56" s="282" t="s">
        <v>93</v>
      </c>
      <c r="K56" s="281">
        <v>45328</v>
      </c>
      <c r="L56" s="69">
        <v>0.5</v>
      </c>
      <c r="M56" s="283"/>
      <c r="N56" s="51" t="s">
        <v>57</v>
      </c>
      <c r="O56" s="51" t="s">
        <v>81</v>
      </c>
      <c r="P56" s="59">
        <v>2400</v>
      </c>
      <c r="Q56" s="60" t="s">
        <v>372</v>
      </c>
      <c r="R56" s="88" t="s">
        <v>83</v>
      </c>
      <c r="S56" s="85">
        <v>1469</v>
      </c>
      <c r="T56" s="85">
        <v>1300</v>
      </c>
      <c r="U56" s="287">
        <f>SUM(plachta34362[[#This Row],[SALES '[€']]]-plachta34362[[#This Row],[PURCHASE '[€']]])</f>
        <v>169</v>
      </c>
      <c r="V56" s="288">
        <f>plachta34362[[#This Row],[MARGIN '[€']]]/plachta34362[[#This Row],[SALES '[€']]]</f>
        <v>0.11504424778761062</v>
      </c>
      <c r="W56" s="284">
        <v>9215171524</v>
      </c>
      <c r="X56" s="51" t="s">
        <v>573</v>
      </c>
      <c r="Y56" s="61">
        <v>2061</v>
      </c>
      <c r="Z56" s="284"/>
      <c r="AA56" s="99" t="s">
        <v>76</v>
      </c>
      <c r="AB56" s="289">
        <f t="shared" si="18"/>
        <v>0.63076176613294521</v>
      </c>
      <c r="AC56" s="289">
        <f t="shared" si="19"/>
        <v>0.71276079573022799</v>
      </c>
      <c r="AD56" s="290">
        <v>16</v>
      </c>
      <c r="AE56" s="290">
        <v>4</v>
      </c>
      <c r="AF56" s="290"/>
      <c r="AG56" s="290"/>
      <c r="AH56" s="290"/>
      <c r="AI56" s="290"/>
      <c r="AJ56" s="290"/>
      <c r="AK56" s="290"/>
      <c r="AL56" s="290" t="str">
        <f>IF(plachta34362[[#This Row],[DELIVERY TIME]]="STORNO","CANCELLED","OK")</f>
        <v>OK</v>
      </c>
      <c r="AM56" s="290"/>
      <c r="AN56" s="290" t="str">
        <f>IF(RIGHT(plachta34362[[#This Row],[CARRIER]],3)="-MF",921,"")</f>
        <v/>
      </c>
      <c r="AO56" s="290"/>
    </row>
    <row r="57" spans="1:41" ht="15" hidden="1" customHeight="1" x14ac:dyDescent="0.2">
      <c r="A57" s="64">
        <f>WEEKNUM(plachta34362[[#This Row],[LOADING DATE]])</f>
        <v>5</v>
      </c>
      <c r="B57" s="65" t="s">
        <v>116</v>
      </c>
      <c r="C57" s="68" t="s">
        <v>65</v>
      </c>
      <c r="D57" s="66" t="s">
        <v>123</v>
      </c>
      <c r="E57" s="66" t="s">
        <v>125</v>
      </c>
      <c r="F57" s="67">
        <v>45324</v>
      </c>
      <c r="G57" s="69">
        <v>0.5</v>
      </c>
      <c r="H57" s="68" t="s">
        <v>41</v>
      </c>
      <c r="I57" s="66" t="s">
        <v>79</v>
      </c>
      <c r="J57" s="89" t="s">
        <v>86</v>
      </c>
      <c r="K57" s="67">
        <v>45328</v>
      </c>
      <c r="L57" s="69">
        <v>0.5</v>
      </c>
      <c r="M57" s="70" t="s">
        <v>595</v>
      </c>
      <c r="N57" s="62" t="s">
        <v>57</v>
      </c>
      <c r="O57" s="62" t="s">
        <v>81</v>
      </c>
      <c r="P57" s="59">
        <v>24000</v>
      </c>
      <c r="Q57" s="60" t="s">
        <v>104</v>
      </c>
      <c r="R57" s="93" t="s">
        <v>83</v>
      </c>
      <c r="S57" s="91">
        <v>1582</v>
      </c>
      <c r="T57" s="91">
        <v>1360</v>
      </c>
      <c r="U57" s="71">
        <f>SUM(plachta34362[[#This Row],[SALES '[€']]]-plachta34362[[#This Row],[PURCHASE '[€']]])</f>
        <v>222</v>
      </c>
      <c r="V57" s="72">
        <f>plachta34362[[#This Row],[MARGIN '[€']]]/plachta34362[[#This Row],[SALES '[€']]]</f>
        <v>0.14032869785082175</v>
      </c>
      <c r="W57" s="51">
        <v>9215171527</v>
      </c>
      <c r="X57" s="51" t="s">
        <v>574</v>
      </c>
      <c r="Y57" s="111">
        <v>1734</v>
      </c>
      <c r="Z57" s="51" t="s">
        <v>356</v>
      </c>
      <c r="AA57" s="99" t="s">
        <v>76</v>
      </c>
      <c r="AB57" s="73">
        <f t="shared" si="18"/>
        <v>0.78431372549019607</v>
      </c>
      <c r="AC57" s="73">
        <f t="shared" si="19"/>
        <v>0.91234140715109568</v>
      </c>
      <c r="AD57" s="74">
        <v>15</v>
      </c>
      <c r="AE57" s="74">
        <v>5.6</v>
      </c>
      <c r="AF57" s="74"/>
      <c r="AG57" s="74"/>
      <c r="AH57" s="74"/>
      <c r="AI57" s="74"/>
      <c r="AJ57" s="74"/>
      <c r="AK57" s="74"/>
      <c r="AL57" s="74" t="str">
        <f>IF(plachta34362[[#This Row],[DELIVERY TIME]]="STORNO","CANCELLED","OK")</f>
        <v>OK</v>
      </c>
      <c r="AM57" s="74"/>
      <c r="AN57" s="74" t="str">
        <f>IF(RIGHT(plachta34362[[#This Row],[CARRIER]],3)="-MF",921,"")</f>
        <v/>
      </c>
      <c r="AO57" s="74"/>
    </row>
    <row r="58" spans="1:41" ht="15" hidden="1" customHeight="1" x14ac:dyDescent="0.2">
      <c r="A58" s="64">
        <f>WEEKNUM(plachta34362[[#This Row],[LOADING DATE]])</f>
        <v>5</v>
      </c>
      <c r="B58" s="65" t="s">
        <v>116</v>
      </c>
      <c r="C58" s="68" t="s">
        <v>65</v>
      </c>
      <c r="D58" s="66" t="s">
        <v>84</v>
      </c>
      <c r="E58" s="66" t="s">
        <v>85</v>
      </c>
      <c r="F58" s="67">
        <v>45324</v>
      </c>
      <c r="G58" s="69">
        <v>0.54166666666666663</v>
      </c>
      <c r="H58" s="68" t="s">
        <v>41</v>
      </c>
      <c r="I58" s="66" t="s">
        <v>79</v>
      </c>
      <c r="J58" s="89" t="s">
        <v>86</v>
      </c>
      <c r="K58" s="67">
        <v>45328</v>
      </c>
      <c r="L58" s="69">
        <v>0.5</v>
      </c>
      <c r="M58" s="70" t="s">
        <v>548</v>
      </c>
      <c r="N58" s="61" t="s">
        <v>57</v>
      </c>
      <c r="O58" s="61" t="s">
        <v>81</v>
      </c>
      <c r="P58" s="59">
        <v>5000</v>
      </c>
      <c r="Q58" s="60" t="s">
        <v>101</v>
      </c>
      <c r="R58" s="95" t="s">
        <v>83</v>
      </c>
      <c r="S58" s="79">
        <v>1250</v>
      </c>
      <c r="T58" s="79">
        <v>1100</v>
      </c>
      <c r="U58" s="71">
        <f>SUM(plachta34362[[#This Row],[SALES '[€']]]-plachta34362[[#This Row],[PURCHASE '[€']]])</f>
        <v>150</v>
      </c>
      <c r="V58" s="72">
        <f>plachta34362[[#This Row],[MARGIN '[€']]]/plachta34362[[#This Row],[SALES '[€']]]</f>
        <v>0.12</v>
      </c>
      <c r="W58" s="51">
        <v>9215171532</v>
      </c>
      <c r="X58" s="51" t="s">
        <v>575</v>
      </c>
      <c r="Y58" s="51">
        <v>1922</v>
      </c>
      <c r="Z58" s="51"/>
      <c r="AA58" s="99" t="s">
        <v>76</v>
      </c>
      <c r="AB58" s="73">
        <f t="shared" si="18"/>
        <v>0.57232049947970864</v>
      </c>
      <c r="AC58" s="73">
        <f t="shared" si="19"/>
        <v>0.65036420395421435</v>
      </c>
      <c r="AD58" s="74">
        <v>9</v>
      </c>
      <c r="AE58" s="74">
        <v>3.6</v>
      </c>
      <c r="AF58" s="74"/>
      <c r="AG58" s="74"/>
      <c r="AH58" s="74"/>
      <c r="AI58" s="74"/>
      <c r="AJ58" s="74"/>
      <c r="AK58" s="74"/>
      <c r="AL58" s="74" t="str">
        <f>IF(plachta34362[[#This Row],[DELIVERY TIME]]="STORNO","CANCELLED","OK")</f>
        <v>OK</v>
      </c>
      <c r="AM58" s="74"/>
      <c r="AN58" s="74" t="str">
        <f>IF(RIGHT(plachta34362[[#This Row],[CARRIER]],3)="-MF",921,"")</f>
        <v/>
      </c>
      <c r="AO58" s="74"/>
    </row>
    <row r="59" spans="1:41" ht="15" customHeight="1" x14ac:dyDescent="0.2">
      <c r="A59" s="64">
        <f>WEEKNUM(plachta34362[[#This Row],[LOADING DATE]])</f>
        <v>5</v>
      </c>
      <c r="B59" s="65" t="s">
        <v>373</v>
      </c>
      <c r="C59" s="68" t="s">
        <v>41</v>
      </c>
      <c r="D59" s="66" t="s">
        <v>79</v>
      </c>
      <c r="E59" s="66" t="s">
        <v>129</v>
      </c>
      <c r="F59" s="67">
        <v>45324</v>
      </c>
      <c r="G59" s="69">
        <v>0.5</v>
      </c>
      <c r="H59" s="68" t="s">
        <v>65</v>
      </c>
      <c r="I59" s="66" t="s">
        <v>216</v>
      </c>
      <c r="J59" s="66" t="s">
        <v>215</v>
      </c>
      <c r="K59" s="67">
        <v>45328</v>
      </c>
      <c r="L59" s="69">
        <v>0.5</v>
      </c>
      <c r="M59" s="70" t="s">
        <v>549</v>
      </c>
      <c r="N59" s="61" t="s">
        <v>57</v>
      </c>
      <c r="O59" s="61" t="s">
        <v>81</v>
      </c>
      <c r="P59" s="59">
        <v>200</v>
      </c>
      <c r="Q59" s="60" t="s">
        <v>115</v>
      </c>
      <c r="R59" s="93" t="s">
        <v>83</v>
      </c>
      <c r="S59" s="91">
        <v>720</v>
      </c>
      <c r="T59" s="91">
        <v>620</v>
      </c>
      <c r="U59" s="71">
        <f>SUM(plachta34362[[#This Row],[SALES '[€']]]-plachta34362[[#This Row],[PURCHASE '[€']]])</f>
        <v>100</v>
      </c>
      <c r="V59" s="72">
        <f>plachta34362[[#This Row],[MARGIN '[€']]]/plachta34362[[#This Row],[SALES '[€']]]</f>
        <v>0.1388888888888889</v>
      </c>
      <c r="W59" s="51">
        <v>9215171533</v>
      </c>
      <c r="X59" s="51" t="s">
        <v>576</v>
      </c>
      <c r="Y59" s="200">
        <v>1790</v>
      </c>
      <c r="Z59" s="51"/>
      <c r="AA59" s="99" t="s">
        <v>76</v>
      </c>
      <c r="AB59" s="73">
        <f t="shared" si="18"/>
        <v>0.34636871508379891</v>
      </c>
      <c r="AC59" s="73">
        <f t="shared" si="19"/>
        <v>0.4022346368715084</v>
      </c>
      <c r="AD59" s="74">
        <v>3</v>
      </c>
      <c r="AE59" s="74">
        <v>2</v>
      </c>
      <c r="AF59" s="74"/>
      <c r="AG59" s="74"/>
      <c r="AH59" s="74"/>
      <c r="AI59" s="74"/>
      <c r="AJ59" s="74"/>
      <c r="AK59" s="74"/>
      <c r="AL59" s="74" t="str">
        <f>IF(plachta34362[[#This Row],[DELIVERY TIME]]="STORNO","CANCELLED","OK")</f>
        <v>OK</v>
      </c>
      <c r="AM59" s="74"/>
      <c r="AN59" s="74" t="str">
        <f>IF(RIGHT(plachta34362[[#This Row],[CARRIER]],3)="-MF",921,"")</f>
        <v/>
      </c>
      <c r="AO59" s="74"/>
    </row>
    <row r="60" spans="1:41" ht="15" customHeight="1" x14ac:dyDescent="0.2">
      <c r="A60" s="64">
        <f>WEEKNUM(plachta34362[[#This Row],[LOADING DATE]])</f>
        <v>5</v>
      </c>
      <c r="B60" s="65" t="s">
        <v>116</v>
      </c>
      <c r="C60" s="68" t="s">
        <v>41</v>
      </c>
      <c r="D60" s="66" t="s">
        <v>79</v>
      </c>
      <c r="E60" s="66" t="s">
        <v>129</v>
      </c>
      <c r="F60" s="67">
        <v>45324</v>
      </c>
      <c r="G60" s="69">
        <v>0.5</v>
      </c>
      <c r="H60" s="68" t="s">
        <v>65</v>
      </c>
      <c r="I60" s="66" t="s">
        <v>123</v>
      </c>
      <c r="J60" s="66" t="s">
        <v>125</v>
      </c>
      <c r="K60" s="67">
        <v>45329</v>
      </c>
      <c r="L60" s="69">
        <v>0.33333333333333331</v>
      </c>
      <c r="M60" s="70" t="s">
        <v>551</v>
      </c>
      <c r="N60" s="51" t="s">
        <v>44</v>
      </c>
      <c r="O60" s="284" t="s">
        <v>47</v>
      </c>
      <c r="P60" s="59"/>
      <c r="Q60" s="60" t="s">
        <v>550</v>
      </c>
      <c r="R60" s="130" t="s">
        <v>49</v>
      </c>
      <c r="S60" s="91">
        <v>3480</v>
      </c>
      <c r="T60" s="91">
        <v>1998.59</v>
      </c>
      <c r="U60" s="71">
        <f>SUM(plachta34362[[#This Row],[SALES '[€']]]-plachta34362[[#This Row],[PURCHASE '[€']]])</f>
        <v>1481.41</v>
      </c>
      <c r="V60" s="72">
        <f>plachta34362[[#This Row],[MARGIN '[€']]]/plachta34362[[#This Row],[SALES '[€']]]</f>
        <v>0.42569252873563218</v>
      </c>
      <c r="W60" s="51">
        <v>9215171485</v>
      </c>
      <c r="X60" s="51" t="s">
        <v>552</v>
      </c>
      <c r="Y60" s="111">
        <v>1729</v>
      </c>
      <c r="Z60" s="51" t="s">
        <v>356</v>
      </c>
      <c r="AA60" s="99" t="s">
        <v>76</v>
      </c>
      <c r="AB60" s="73">
        <f t="shared" si="18"/>
        <v>1.1559224985540775</v>
      </c>
      <c r="AC60" s="73">
        <f t="shared" si="19"/>
        <v>2.0127241179872759</v>
      </c>
      <c r="AD60" s="74"/>
      <c r="AE60" s="74"/>
      <c r="AF60" s="74"/>
      <c r="AG60" s="74"/>
      <c r="AH60" s="74"/>
      <c r="AI60" s="74"/>
      <c r="AJ60" s="74"/>
      <c r="AK60" s="74"/>
      <c r="AL60" s="74" t="str">
        <f>IF(plachta34362[[#This Row],[DELIVERY TIME]]="STORNO","CANCELLED","OK")</f>
        <v>OK</v>
      </c>
      <c r="AM60" s="74"/>
      <c r="AN60" s="74">
        <f>IF(RIGHT(plachta34362[[#This Row],[CARRIER]],3)="-MF",921,"")</f>
        <v>921</v>
      </c>
      <c r="AO60" s="74"/>
    </row>
    <row r="61" spans="1:41" ht="15" hidden="1" customHeight="1" x14ac:dyDescent="0.2">
      <c r="A61" s="64">
        <f>WEEKNUM(plachta34362[[#This Row],[LOADING DATE]])</f>
        <v>6</v>
      </c>
      <c r="B61" s="65" t="s">
        <v>116</v>
      </c>
      <c r="C61" s="68" t="s">
        <v>65</v>
      </c>
      <c r="D61" s="66" t="s">
        <v>117</v>
      </c>
      <c r="E61" s="66" t="s">
        <v>118</v>
      </c>
      <c r="F61" s="67">
        <v>45328</v>
      </c>
      <c r="G61" s="69">
        <v>0.5</v>
      </c>
      <c r="H61" s="68" t="s">
        <v>41</v>
      </c>
      <c r="I61" s="66" t="s">
        <v>79</v>
      </c>
      <c r="J61" s="89" t="s">
        <v>80</v>
      </c>
      <c r="K61" s="67">
        <v>45331</v>
      </c>
      <c r="L61" s="69">
        <v>0.5</v>
      </c>
      <c r="M61" s="70" t="s">
        <v>600</v>
      </c>
      <c r="N61" s="61" t="s">
        <v>57</v>
      </c>
      <c r="O61" s="61" t="s">
        <v>81</v>
      </c>
      <c r="P61" s="59">
        <v>200</v>
      </c>
      <c r="Q61" s="60" t="s">
        <v>99</v>
      </c>
      <c r="R61" s="93" t="s">
        <v>83</v>
      </c>
      <c r="S61" s="79">
        <v>480</v>
      </c>
      <c r="T61" s="120">
        <v>380</v>
      </c>
      <c r="U61" s="71">
        <f>SUM(plachta34362[[#This Row],[SALES '[€']]]-plachta34362[[#This Row],[PURCHASE '[€']]])</f>
        <v>100</v>
      </c>
      <c r="V61" s="72">
        <f>plachta34362[[#This Row],[MARGIN '[€']]]/plachta34362[[#This Row],[SALES '[€']]]</f>
        <v>0.20833333333333334</v>
      </c>
      <c r="W61" s="51">
        <v>9215171571</v>
      </c>
      <c r="X61" s="51" t="s">
        <v>601</v>
      </c>
      <c r="Y61" s="62">
        <v>1690</v>
      </c>
      <c r="Z61" s="51"/>
      <c r="AA61" s="99" t="s">
        <v>76</v>
      </c>
      <c r="AB61" s="73">
        <f t="shared" ref="AB61:AB68" si="20">T61/Y61</f>
        <v>0.22485207100591717</v>
      </c>
      <c r="AC61" s="73">
        <f t="shared" ref="AC61:AC68" si="21">S61/Y61</f>
        <v>0.28402366863905326</v>
      </c>
      <c r="AD61" s="290">
        <v>1</v>
      </c>
      <c r="AE61" s="290">
        <v>0.4</v>
      </c>
      <c r="AF61" s="74"/>
      <c r="AG61" s="74"/>
      <c r="AH61" s="74"/>
      <c r="AI61" s="74"/>
      <c r="AJ61" s="74"/>
      <c r="AK61" s="74"/>
      <c r="AL61" s="74" t="str">
        <f>IF(plachta34362[[#This Row],[DELIVERY TIME]]="STORNO","CANCELLED","OK")</f>
        <v>OK</v>
      </c>
      <c r="AM61" s="74"/>
      <c r="AN61" s="74" t="str">
        <f>IF(RIGHT(plachta34362[[#This Row],[CARRIER]],3)="-MF",921,"")</f>
        <v/>
      </c>
      <c r="AO61" s="74"/>
    </row>
    <row r="62" spans="1:41" ht="15" hidden="1" customHeight="1" x14ac:dyDescent="0.2">
      <c r="A62" s="64">
        <f>WEEKNUM(plachta34362[[#This Row],[LOADING DATE]])</f>
        <v>6</v>
      </c>
      <c r="B62" s="65" t="s">
        <v>116</v>
      </c>
      <c r="C62" s="68" t="s">
        <v>65</v>
      </c>
      <c r="D62" s="66" t="s">
        <v>597</v>
      </c>
      <c r="E62" s="66" t="s">
        <v>596</v>
      </c>
      <c r="F62" s="67">
        <v>45328</v>
      </c>
      <c r="G62" s="69">
        <v>0.5</v>
      </c>
      <c r="H62" s="68" t="s">
        <v>41</v>
      </c>
      <c r="I62" s="66" t="s">
        <v>79</v>
      </c>
      <c r="J62" s="89" t="s">
        <v>80</v>
      </c>
      <c r="K62" s="67">
        <v>45331</v>
      </c>
      <c r="L62" s="69">
        <v>0.5</v>
      </c>
      <c r="M62" s="70" t="s">
        <v>598</v>
      </c>
      <c r="N62" s="61" t="s">
        <v>57</v>
      </c>
      <c r="O62" s="61" t="s">
        <v>81</v>
      </c>
      <c r="P62" s="59">
        <v>310</v>
      </c>
      <c r="Q62" s="379" t="s">
        <v>87</v>
      </c>
      <c r="R62" s="93" t="s">
        <v>83</v>
      </c>
      <c r="S62" s="79">
        <v>480</v>
      </c>
      <c r="T62" s="120">
        <v>380</v>
      </c>
      <c r="U62" s="71">
        <f>SUM(plachta34362[[#This Row],[SALES '[€']]]-plachta34362[[#This Row],[PURCHASE '[€']]])</f>
        <v>100</v>
      </c>
      <c r="V62" s="72">
        <f>plachta34362[[#This Row],[MARGIN '[€']]]/plachta34362[[#This Row],[SALES '[€']]]</f>
        <v>0.20833333333333334</v>
      </c>
      <c r="W62" s="51">
        <v>9215171575</v>
      </c>
      <c r="X62" s="51" t="s">
        <v>604</v>
      </c>
      <c r="Y62" s="51">
        <v>1945</v>
      </c>
      <c r="Z62" s="51"/>
      <c r="AA62" s="99" t="s">
        <v>76</v>
      </c>
      <c r="AB62" s="73">
        <f t="shared" si="20"/>
        <v>0.19537275064267351</v>
      </c>
      <c r="AC62" s="73">
        <f t="shared" si="21"/>
        <v>0.2467866323907455</v>
      </c>
      <c r="AD62" s="290">
        <v>1</v>
      </c>
      <c r="AE62" s="290">
        <v>0.4</v>
      </c>
      <c r="AF62" s="74"/>
      <c r="AG62" s="74"/>
      <c r="AH62" s="74"/>
      <c r="AI62" s="74"/>
      <c r="AJ62" s="74"/>
      <c r="AK62" s="74"/>
      <c r="AL62" s="74" t="str">
        <f>IF(plachta34362[[#This Row],[DELIVERY TIME]]="STORNO","CANCELLED","OK")</f>
        <v>OK</v>
      </c>
      <c r="AM62" s="74"/>
      <c r="AN62" s="74" t="str">
        <f>IF(RIGHT(plachta34362[[#This Row],[CARRIER]],3)="-MF",921,"")</f>
        <v/>
      </c>
      <c r="AO62" s="74"/>
    </row>
    <row r="63" spans="1:41" ht="15" hidden="1" customHeight="1" x14ac:dyDescent="0.2">
      <c r="A63" s="64">
        <f>WEEKNUM(plachta34362[[#This Row],[LOADING DATE]])</f>
        <v>6</v>
      </c>
      <c r="B63" s="65" t="s">
        <v>116</v>
      </c>
      <c r="C63" s="68" t="s">
        <v>65</v>
      </c>
      <c r="D63" s="66" t="s">
        <v>84</v>
      </c>
      <c r="E63" s="66" t="s">
        <v>85</v>
      </c>
      <c r="F63" s="67">
        <v>45328</v>
      </c>
      <c r="G63" s="69">
        <v>0.54166666666666663</v>
      </c>
      <c r="H63" s="68" t="s">
        <v>41</v>
      </c>
      <c r="I63" s="66" t="s">
        <v>79</v>
      </c>
      <c r="J63" s="89" t="s">
        <v>80</v>
      </c>
      <c r="K63" s="67">
        <v>45331</v>
      </c>
      <c r="L63" s="69">
        <v>0.5</v>
      </c>
      <c r="M63" s="70" t="s">
        <v>602</v>
      </c>
      <c r="N63" s="61" t="s">
        <v>57</v>
      </c>
      <c r="O63" s="61" t="s">
        <v>81</v>
      </c>
      <c r="P63" s="59">
        <v>3000</v>
      </c>
      <c r="Q63" s="379" t="s">
        <v>87</v>
      </c>
      <c r="R63" s="95" t="s">
        <v>83</v>
      </c>
      <c r="S63" s="79">
        <v>1020</v>
      </c>
      <c r="T63" s="79">
        <v>880</v>
      </c>
      <c r="U63" s="71">
        <f>SUM(plachta34362[[#This Row],[SALES '[€']]]-plachta34362[[#This Row],[PURCHASE '[€']]])</f>
        <v>140</v>
      </c>
      <c r="V63" s="72">
        <f>plachta34362[[#This Row],[MARGIN '[€']]]/plachta34362[[#This Row],[SALES '[€']]]</f>
        <v>0.13725490196078433</v>
      </c>
      <c r="W63" s="51">
        <v>9215171574</v>
      </c>
      <c r="X63" s="51" t="s">
        <v>603</v>
      </c>
      <c r="Y63" s="51">
        <v>1922</v>
      </c>
      <c r="Z63" s="51"/>
      <c r="AA63" s="99" t="s">
        <v>76</v>
      </c>
      <c r="AB63" s="73">
        <f t="shared" si="20"/>
        <v>0.45785639958376689</v>
      </c>
      <c r="AC63" s="73">
        <f t="shared" si="21"/>
        <v>0.53069719042663888</v>
      </c>
      <c r="AD63" s="74">
        <v>6</v>
      </c>
      <c r="AE63" s="74">
        <v>2.5</v>
      </c>
      <c r="AF63" s="74"/>
      <c r="AG63" s="74"/>
      <c r="AH63" s="74"/>
      <c r="AI63" s="74"/>
      <c r="AJ63" s="74"/>
      <c r="AK63" s="74"/>
      <c r="AL63" s="74" t="str">
        <f>IF(plachta34362[[#This Row],[DELIVERY TIME]]="STORNO","CANCELLED","OK")</f>
        <v>OK</v>
      </c>
      <c r="AM63" s="74"/>
      <c r="AN63" s="74" t="str">
        <f>IF(RIGHT(plachta34362[[#This Row],[CARRIER]],3)="-MF",921,"")</f>
        <v/>
      </c>
      <c r="AO63" s="74"/>
    </row>
    <row r="64" spans="1:41" ht="15" hidden="1" customHeight="1" x14ac:dyDescent="0.2">
      <c r="A64" s="64">
        <f>WEEKNUM(plachta34362[[#This Row],[LOADING DATE]])</f>
        <v>6</v>
      </c>
      <c r="B64" s="65" t="s">
        <v>94</v>
      </c>
      <c r="C64" s="68" t="s">
        <v>41</v>
      </c>
      <c r="D64" s="66" t="s">
        <v>79</v>
      </c>
      <c r="E64" s="66" t="s">
        <v>97</v>
      </c>
      <c r="F64" s="67">
        <v>45327</v>
      </c>
      <c r="G64" s="69">
        <v>0.54166666666666663</v>
      </c>
      <c r="H64" s="68" t="s">
        <v>65</v>
      </c>
      <c r="I64" s="66" t="s">
        <v>95</v>
      </c>
      <c r="J64" s="69" t="s">
        <v>96</v>
      </c>
      <c r="K64" s="67">
        <v>45329</v>
      </c>
      <c r="L64" s="198">
        <v>0.375</v>
      </c>
      <c r="M64" s="70"/>
      <c r="N64" s="200" t="s">
        <v>44</v>
      </c>
      <c r="O64" s="62" t="s">
        <v>81</v>
      </c>
      <c r="P64" s="63"/>
      <c r="Q64" s="60" t="s">
        <v>105</v>
      </c>
      <c r="R64" s="88" t="s">
        <v>83</v>
      </c>
      <c r="S64" s="70">
        <v>1200</v>
      </c>
      <c r="T64" s="70">
        <v>1000</v>
      </c>
      <c r="U64" s="71">
        <f>SUM(plachta34362[[#This Row],[SALES '[€']]]-plachta34362[[#This Row],[PURCHASE '[€']]])</f>
        <v>200</v>
      </c>
      <c r="V64" s="72">
        <f>plachta34362[[#This Row],[MARGIN '[€']]]/plachta34362[[#This Row],[SALES '[€']]]</f>
        <v>0.16666666666666666</v>
      </c>
      <c r="W64" s="51">
        <v>3800184056</v>
      </c>
      <c r="X64" s="51" t="s">
        <v>599</v>
      </c>
      <c r="Y64" s="101">
        <v>1766</v>
      </c>
      <c r="Z64" s="51"/>
      <c r="AA64" s="99" t="s">
        <v>76</v>
      </c>
      <c r="AB64" s="73">
        <f t="shared" si="20"/>
        <v>0.56625141562853909</v>
      </c>
      <c r="AC64" s="73">
        <f t="shared" si="21"/>
        <v>0.67950169875424693</v>
      </c>
      <c r="AD64" s="74">
        <v>16</v>
      </c>
      <c r="AE64" s="74">
        <v>4</v>
      </c>
      <c r="AF64" s="74"/>
      <c r="AG64" s="74"/>
      <c r="AH64" s="74"/>
      <c r="AI64" s="74"/>
      <c r="AJ64" s="74"/>
      <c r="AK64" s="74"/>
      <c r="AL64" s="74" t="str">
        <f>IF(plachta34362[[#This Row],[DELIVERY TIME]]="STORNO","CANCELLED","OK")</f>
        <v>OK</v>
      </c>
      <c r="AM64" s="74"/>
      <c r="AN64" s="74" t="str">
        <f>IF(RIGHT(plachta34362[[#This Row],[CARRIER]],3)="-MF",921,"")</f>
        <v/>
      </c>
      <c r="AO64" s="74"/>
    </row>
    <row r="65" spans="1:41" ht="15" hidden="1" customHeight="1" x14ac:dyDescent="0.2">
      <c r="A65" s="372">
        <f>WEEKNUM(plachta34362[[#This Row],[LOADING DATE]])</f>
        <v>6</v>
      </c>
      <c r="B65" s="391" t="s">
        <v>94</v>
      </c>
      <c r="C65" s="374" t="s">
        <v>65</v>
      </c>
      <c r="D65" s="392" t="s">
        <v>95</v>
      </c>
      <c r="E65" s="392" t="s">
        <v>96</v>
      </c>
      <c r="F65" s="393">
        <v>45329</v>
      </c>
      <c r="G65" s="394">
        <v>0.75</v>
      </c>
      <c r="H65" s="374" t="s">
        <v>41</v>
      </c>
      <c r="I65" s="392" t="s">
        <v>79</v>
      </c>
      <c r="J65" s="394" t="s">
        <v>97</v>
      </c>
      <c r="K65" s="383">
        <v>45334</v>
      </c>
      <c r="L65" s="394">
        <v>0.375</v>
      </c>
      <c r="M65" s="38">
        <v>590570</v>
      </c>
      <c r="N65" s="62" t="s">
        <v>44</v>
      </c>
      <c r="O65" s="62" t="s">
        <v>81</v>
      </c>
      <c r="P65" s="396"/>
      <c r="Q65" s="60" t="s">
        <v>98</v>
      </c>
      <c r="R65" s="88" t="s">
        <v>83</v>
      </c>
      <c r="S65" s="79">
        <v>765</v>
      </c>
      <c r="T65" s="79">
        <v>700</v>
      </c>
      <c r="U65" s="375">
        <f>SUM(plachta34362[[#This Row],[SALES '[€']]]-plachta34362[[#This Row],[PURCHASE '[€']]])</f>
        <v>65</v>
      </c>
      <c r="V65" s="376">
        <f>plachta34362[[#This Row],[MARGIN '[€']]]/plachta34362[[#This Row],[SALES '[€']]]</f>
        <v>8.4967320261437912E-2</v>
      </c>
      <c r="W65" s="373">
        <v>3800184101</v>
      </c>
      <c r="X65" s="373" t="s">
        <v>629</v>
      </c>
      <c r="Y65" s="62">
        <v>1766</v>
      </c>
      <c r="Z65" s="373"/>
      <c r="AA65" s="398" t="s">
        <v>625</v>
      </c>
      <c r="AB65" s="398">
        <f t="shared" si="20"/>
        <v>0.39637599093997733</v>
      </c>
      <c r="AC65" s="398">
        <f t="shared" si="21"/>
        <v>0.43318233295583242</v>
      </c>
      <c r="AD65" s="399">
        <v>15</v>
      </c>
      <c r="AE65" s="399">
        <v>3.75</v>
      </c>
      <c r="AF65" s="399"/>
      <c r="AG65" s="399"/>
      <c r="AH65" s="399"/>
      <c r="AI65" s="399"/>
      <c r="AJ65" s="399"/>
      <c r="AK65" s="399"/>
      <c r="AL65" s="399" t="str">
        <f>IF(plachta34362[[#This Row],[DELIVERY TIME]]="STORNO","CANCELLED","OK")</f>
        <v>OK</v>
      </c>
      <c r="AM65" s="399"/>
      <c r="AN65" s="399" t="str">
        <f>IF(RIGHT(plachta34362[[#This Row],[CARRIER]],3)="-MF",921,"")</f>
        <v/>
      </c>
      <c r="AO65" s="399"/>
    </row>
    <row r="66" spans="1:41" ht="15" customHeight="1" x14ac:dyDescent="0.2">
      <c r="A66" s="372">
        <f>WEEKNUM(plachta34362[[#This Row],[LOADING DATE]])</f>
        <v>6</v>
      </c>
      <c r="B66" s="391" t="s">
        <v>116</v>
      </c>
      <c r="C66" s="374" t="s">
        <v>41</v>
      </c>
      <c r="D66" s="392" t="s">
        <v>79</v>
      </c>
      <c r="E66" s="392" t="s">
        <v>129</v>
      </c>
      <c r="F66" s="383">
        <v>45330</v>
      </c>
      <c r="G66" s="394">
        <v>0.5</v>
      </c>
      <c r="H66" s="374" t="s">
        <v>65</v>
      </c>
      <c r="I66" s="392" t="s">
        <v>123</v>
      </c>
      <c r="J66" s="392" t="s">
        <v>125</v>
      </c>
      <c r="K66" s="383">
        <v>45335</v>
      </c>
      <c r="L66" s="394">
        <v>0.5</v>
      </c>
      <c r="M66" s="395" t="s">
        <v>627</v>
      </c>
      <c r="N66" s="373" t="s">
        <v>44</v>
      </c>
      <c r="O66" s="62" t="s">
        <v>47</v>
      </c>
      <c r="P66" s="396"/>
      <c r="Q66" s="60" t="s">
        <v>101</v>
      </c>
      <c r="R66" s="88" t="s">
        <v>83</v>
      </c>
      <c r="S66" s="85">
        <v>3535</v>
      </c>
      <c r="T66" s="85">
        <v>3300</v>
      </c>
      <c r="U66" s="375">
        <f>SUM(plachta34362[[#This Row],[SALES '[€']]]-plachta34362[[#This Row],[PURCHASE '[€']]])</f>
        <v>235</v>
      </c>
      <c r="V66" s="376">
        <f>plachta34362[[#This Row],[MARGIN '[€']]]/plachta34362[[#This Row],[SALES '[€']]]</f>
        <v>6.6478076379066484E-2</v>
      </c>
      <c r="W66" s="373">
        <v>9215171662</v>
      </c>
      <c r="X66" s="373" t="s">
        <v>628</v>
      </c>
      <c r="Y66" s="373">
        <v>1734</v>
      </c>
      <c r="Z66" s="51" t="s">
        <v>356</v>
      </c>
      <c r="AA66" s="398" t="s">
        <v>625</v>
      </c>
      <c r="AB66" s="398">
        <f t="shared" si="20"/>
        <v>1.9031141868512111</v>
      </c>
      <c r="AC66" s="398">
        <f t="shared" si="21"/>
        <v>2.0386389850057669</v>
      </c>
      <c r="AD66" s="399"/>
      <c r="AE66" s="399"/>
      <c r="AF66" s="399"/>
      <c r="AG66" s="399"/>
      <c r="AH66" s="399"/>
      <c r="AI66" s="399"/>
      <c r="AJ66" s="399"/>
      <c r="AK66" s="399"/>
      <c r="AL66" s="399" t="str">
        <f>IF(plachta34362[[#This Row],[DELIVERY TIME]]="STORNO","CANCELLED","OK")</f>
        <v>OK</v>
      </c>
      <c r="AM66" s="399"/>
      <c r="AN66" s="399" t="str">
        <f>IF(RIGHT(plachta34362[[#This Row],[CARRIER]],3)="-MF",921,"")</f>
        <v/>
      </c>
      <c r="AO66" s="399"/>
    </row>
    <row r="67" spans="1:41" ht="15" hidden="1" customHeight="1" x14ac:dyDescent="0.2">
      <c r="A67" s="372">
        <f>WEEKNUM(plachta34362[[#This Row],[LOADING DATE]])</f>
        <v>6</v>
      </c>
      <c r="B67" s="391" t="s">
        <v>90</v>
      </c>
      <c r="C67" s="374" t="s">
        <v>41</v>
      </c>
      <c r="D67" s="392" t="s">
        <v>46</v>
      </c>
      <c r="E67" s="392" t="s">
        <v>91</v>
      </c>
      <c r="F67" s="383">
        <v>45331</v>
      </c>
      <c r="G67" s="394">
        <v>0.54166666666666663</v>
      </c>
      <c r="H67" s="374" t="s">
        <v>65</v>
      </c>
      <c r="I67" s="392" t="s">
        <v>92</v>
      </c>
      <c r="J67" s="394" t="s">
        <v>93</v>
      </c>
      <c r="K67" s="383">
        <v>45335</v>
      </c>
      <c r="L67" s="394">
        <v>0.5</v>
      </c>
      <c r="M67" s="395"/>
      <c r="N67" s="373" t="s">
        <v>57</v>
      </c>
      <c r="O67" s="373" t="s">
        <v>81</v>
      </c>
      <c r="P67" s="59">
        <v>2100</v>
      </c>
      <c r="Q67" s="60" t="s">
        <v>640</v>
      </c>
      <c r="R67" s="88" t="s">
        <v>83</v>
      </c>
      <c r="S67" s="86">
        <v>1469</v>
      </c>
      <c r="T67" s="86">
        <v>1300</v>
      </c>
      <c r="U67" s="375">
        <f>SUM(plachta34362[[#This Row],[SALES '[€']]]-plachta34362[[#This Row],[PURCHASE '[€']]])</f>
        <v>169</v>
      </c>
      <c r="V67" s="376">
        <f>plachta34362[[#This Row],[MARGIN '[€']]]/plachta34362[[#This Row],[SALES '[€']]]</f>
        <v>0.11504424778761062</v>
      </c>
      <c r="W67" s="373">
        <v>9215171663</v>
      </c>
      <c r="X67" s="373" t="s">
        <v>630</v>
      </c>
      <c r="Y67" s="61">
        <v>2061</v>
      </c>
      <c r="Z67" s="373"/>
      <c r="AA67" s="398" t="s">
        <v>625</v>
      </c>
      <c r="AB67" s="398">
        <f t="shared" si="20"/>
        <v>0.63076176613294521</v>
      </c>
      <c r="AC67" s="398">
        <f t="shared" si="21"/>
        <v>0.71276079573022799</v>
      </c>
      <c r="AD67" s="399">
        <v>14</v>
      </c>
      <c r="AE67" s="399">
        <v>3.5</v>
      </c>
      <c r="AF67" s="399"/>
      <c r="AG67" s="399"/>
      <c r="AH67" s="399"/>
      <c r="AI67" s="399"/>
      <c r="AJ67" s="399"/>
      <c r="AK67" s="399"/>
      <c r="AL67" s="399" t="str">
        <f>IF(plachta34362[[#This Row],[DELIVERY TIME]]="STORNO","CANCELLED","OK")</f>
        <v>OK</v>
      </c>
      <c r="AM67" s="399"/>
      <c r="AN67" s="399" t="str">
        <f>IF(RIGHT(plachta34362[[#This Row],[CARRIER]],3)="-MF",921,"")</f>
        <v/>
      </c>
      <c r="AO67" s="399"/>
    </row>
    <row r="68" spans="1:41" ht="15" hidden="1" customHeight="1" x14ac:dyDescent="0.2">
      <c r="A68" s="64">
        <f>WEEKNUM(plachta34362[[#This Row],[LOADING DATE]])</f>
        <v>6</v>
      </c>
      <c r="B68" s="92" t="s">
        <v>116</v>
      </c>
      <c r="C68" s="68" t="s">
        <v>65</v>
      </c>
      <c r="D68" s="66" t="s">
        <v>88</v>
      </c>
      <c r="E68" s="66" t="s">
        <v>89</v>
      </c>
      <c r="F68" s="67">
        <v>45330</v>
      </c>
      <c r="G68" s="69">
        <v>0.54166666666666663</v>
      </c>
      <c r="H68" s="68" t="s">
        <v>41</v>
      </c>
      <c r="I68" s="66" t="s">
        <v>79</v>
      </c>
      <c r="J68" s="89" t="s">
        <v>80</v>
      </c>
      <c r="K68" s="67">
        <v>45335</v>
      </c>
      <c r="L68" s="69">
        <v>0.5</v>
      </c>
      <c r="M68" s="70" t="s">
        <v>634</v>
      </c>
      <c r="N68" s="61" t="s">
        <v>44</v>
      </c>
      <c r="O68" s="51" t="s">
        <v>81</v>
      </c>
      <c r="P68" s="59">
        <v>600</v>
      </c>
      <c r="Q68" s="379" t="s">
        <v>644</v>
      </c>
      <c r="R68" s="90" t="s">
        <v>83</v>
      </c>
      <c r="S68" s="70">
        <v>740</v>
      </c>
      <c r="T68" s="70">
        <v>660</v>
      </c>
      <c r="U68" s="71">
        <f>SUM(plachta34362[[#This Row],[SALES '[€']]]-plachta34362[[#This Row],[PURCHASE '[€']]])</f>
        <v>80</v>
      </c>
      <c r="V68" s="72">
        <f>plachta34362[[#This Row],[MARGIN '[€']]]/plachta34362[[#This Row],[SALES '[€']]]</f>
        <v>0.10810810810810811</v>
      </c>
      <c r="W68" s="51">
        <v>9215171697</v>
      </c>
      <c r="X68" s="51" t="s">
        <v>648</v>
      </c>
      <c r="Y68" s="51">
        <v>1820</v>
      </c>
      <c r="Z68" s="51"/>
      <c r="AA68" s="99" t="s">
        <v>76</v>
      </c>
      <c r="AB68" s="73">
        <f t="shared" si="20"/>
        <v>0.36263736263736263</v>
      </c>
      <c r="AC68" s="73">
        <f t="shared" si="21"/>
        <v>0.40659340659340659</v>
      </c>
      <c r="AD68" s="74">
        <v>7</v>
      </c>
      <c r="AE68" s="74">
        <v>1.6</v>
      </c>
      <c r="AF68" s="74"/>
      <c r="AG68" s="74"/>
      <c r="AH68" s="74"/>
      <c r="AI68" s="74"/>
      <c r="AJ68" s="74"/>
      <c r="AK68" s="74"/>
      <c r="AL68" s="74" t="str">
        <f>IF(plachta34362[[#This Row],[DELIVERY TIME]]="STORNO","CANCELLED","OK")</f>
        <v>OK</v>
      </c>
      <c r="AM68" s="74"/>
      <c r="AN68" s="74" t="str">
        <f>IF(RIGHT(plachta34362[[#This Row],[CARRIER]],3)="-MF",921,"")</f>
        <v/>
      </c>
      <c r="AO68" s="74"/>
    </row>
    <row r="69" spans="1:41" ht="15" hidden="1" customHeight="1" x14ac:dyDescent="0.2">
      <c r="A69" s="64">
        <f>WEEKNUM(plachta34362[[#This Row],[LOADING DATE]])</f>
        <v>6</v>
      </c>
      <c r="B69" s="65" t="s">
        <v>116</v>
      </c>
      <c r="C69" s="68" t="s">
        <v>65</v>
      </c>
      <c r="D69" s="66" t="s">
        <v>123</v>
      </c>
      <c r="E69" s="450" t="s">
        <v>125</v>
      </c>
      <c r="F69" s="383">
        <v>45331</v>
      </c>
      <c r="G69" s="78">
        <v>0.5</v>
      </c>
      <c r="H69" s="68" t="s">
        <v>41</v>
      </c>
      <c r="I69" s="66" t="s">
        <v>79</v>
      </c>
      <c r="J69" s="458" t="s">
        <v>86</v>
      </c>
      <c r="K69" s="452">
        <v>45335</v>
      </c>
      <c r="L69" s="451">
        <v>0.5</v>
      </c>
      <c r="M69" s="54" t="s">
        <v>668</v>
      </c>
      <c r="N69" s="307" t="s">
        <v>44</v>
      </c>
      <c r="O69" s="54" t="s">
        <v>47</v>
      </c>
      <c r="P69" s="470">
        <v>24000</v>
      </c>
      <c r="Q69" s="379" t="s">
        <v>104</v>
      </c>
      <c r="R69" s="90" t="s">
        <v>83</v>
      </c>
      <c r="S69" s="70">
        <v>2135</v>
      </c>
      <c r="T69" s="70">
        <v>1924</v>
      </c>
      <c r="U69" s="71">
        <f>SUM(plachta34362[[#This Row],[SALES '[€']]]-plachta34362[[#This Row],[PURCHASE '[€']]])</f>
        <v>211</v>
      </c>
      <c r="V69" s="72">
        <f>plachta34362[[#This Row],[MARGIN '[€']]]/plachta34362[[#This Row],[SALES '[€']]]</f>
        <v>9.8829039812646374E-2</v>
      </c>
      <c r="W69" s="51">
        <v>9215171727</v>
      </c>
      <c r="X69" s="51" t="s">
        <v>662</v>
      </c>
      <c r="Y69" s="51">
        <v>1734</v>
      </c>
      <c r="Z69" s="51"/>
      <c r="AA69" s="73"/>
      <c r="AB69" s="73">
        <f t="shared" ref="AB69:AB74" si="22">T69/Y69</f>
        <v>1.1095732410611303</v>
      </c>
      <c r="AC69" s="73">
        <f t="shared" ref="AC69:AC74" si="23">S69/Y69</f>
        <v>1.2312572087658593</v>
      </c>
      <c r="AD69" s="74"/>
      <c r="AE69" s="74"/>
      <c r="AF69" s="74"/>
      <c r="AG69" s="74"/>
      <c r="AH69" s="74"/>
      <c r="AI69" s="74"/>
      <c r="AJ69" s="74"/>
      <c r="AK69" s="74"/>
      <c r="AL69" s="74" t="str">
        <f>IF(plachta34362[[#This Row],[DELIVERY TIME]]="STORNO","CANCELLED","OK")</f>
        <v>OK</v>
      </c>
      <c r="AM69" s="74"/>
      <c r="AN69" s="74" t="str">
        <f>IF(RIGHT(plachta34362[[#This Row],[CARRIER]],3)="-MF",921,"")</f>
        <v/>
      </c>
      <c r="AO69" s="74"/>
    </row>
    <row r="70" spans="1:41" ht="15" hidden="1" customHeight="1" x14ac:dyDescent="0.2">
      <c r="A70" s="64">
        <f>WEEKNUM(plachta34362[[#This Row],[LOADING DATE]])</f>
        <v>7</v>
      </c>
      <c r="B70" s="65" t="s">
        <v>116</v>
      </c>
      <c r="C70" s="68" t="s">
        <v>65</v>
      </c>
      <c r="D70" s="66" t="s">
        <v>84</v>
      </c>
      <c r="E70" s="66" t="s">
        <v>85</v>
      </c>
      <c r="F70" s="67">
        <v>45335</v>
      </c>
      <c r="G70" s="78">
        <v>0.5</v>
      </c>
      <c r="H70" s="68" t="s">
        <v>41</v>
      </c>
      <c r="I70" s="66" t="s">
        <v>79</v>
      </c>
      <c r="J70" s="143" t="s">
        <v>80</v>
      </c>
      <c r="K70" s="67">
        <v>45338</v>
      </c>
      <c r="L70" s="451">
        <v>0.5</v>
      </c>
      <c r="M70" s="70" t="s">
        <v>669</v>
      </c>
      <c r="N70" s="61" t="s">
        <v>57</v>
      </c>
      <c r="O70" s="61" t="s">
        <v>81</v>
      </c>
      <c r="P70" s="59">
        <v>6000</v>
      </c>
      <c r="Q70" s="60" t="s">
        <v>691</v>
      </c>
      <c r="R70" s="95" t="s">
        <v>83</v>
      </c>
      <c r="S70" s="91">
        <v>1350</v>
      </c>
      <c r="T70" s="91">
        <v>1200</v>
      </c>
      <c r="U70" s="71">
        <f>SUM(plachta34362[[#This Row],[SALES '[€']]]-plachta34362[[#This Row],[PURCHASE '[€']]])</f>
        <v>150</v>
      </c>
      <c r="V70" s="72">
        <f>plachta34362[[#This Row],[MARGIN '[€']]]/plachta34362[[#This Row],[SALES '[€']]]</f>
        <v>0.1111111111111111</v>
      </c>
      <c r="W70" s="51">
        <v>9215171812</v>
      </c>
      <c r="X70" s="51" t="s">
        <v>684</v>
      </c>
      <c r="Y70" s="51">
        <v>1922</v>
      </c>
      <c r="Z70" s="51"/>
      <c r="AA70" s="99" t="s">
        <v>76</v>
      </c>
      <c r="AB70" s="73">
        <f t="shared" si="22"/>
        <v>0.62434963579604574</v>
      </c>
      <c r="AC70" s="73">
        <f t="shared" si="23"/>
        <v>0.70239334027055156</v>
      </c>
      <c r="AD70" s="74">
        <v>13</v>
      </c>
      <c r="AE70" s="74">
        <v>5.2</v>
      </c>
      <c r="AF70" s="74"/>
      <c r="AG70" s="74"/>
      <c r="AH70" s="74"/>
      <c r="AI70" s="74"/>
      <c r="AJ70" s="74"/>
      <c r="AK70" s="74"/>
      <c r="AL70" s="74" t="str">
        <f>IF(plachta34362[[#This Row],[DELIVERY TIME]]="STORNO","CANCELLED","OK")</f>
        <v>OK</v>
      </c>
      <c r="AM70" s="74"/>
      <c r="AN70" s="74" t="str">
        <f>IF(RIGHT(plachta34362[[#This Row],[CARRIER]],3)="-MF",921,"")</f>
        <v/>
      </c>
      <c r="AO70" s="74"/>
    </row>
    <row r="71" spans="1:41" ht="15" hidden="1" customHeight="1" x14ac:dyDescent="0.2">
      <c r="A71" s="372">
        <f>WEEKNUM(plachta34362[[#This Row],[LOADING DATE]])</f>
        <v>7</v>
      </c>
      <c r="B71" s="391" t="s">
        <v>94</v>
      </c>
      <c r="C71" s="374" t="s">
        <v>41</v>
      </c>
      <c r="D71" s="392" t="s">
        <v>79</v>
      </c>
      <c r="E71" s="392" t="s">
        <v>97</v>
      </c>
      <c r="F71" s="393">
        <v>45334</v>
      </c>
      <c r="G71" s="394">
        <v>0.54166666666666663</v>
      </c>
      <c r="H71" s="374" t="s">
        <v>65</v>
      </c>
      <c r="I71" s="392" t="s">
        <v>95</v>
      </c>
      <c r="J71" s="394" t="s">
        <v>96</v>
      </c>
      <c r="K71" s="67">
        <v>45336</v>
      </c>
      <c r="L71" s="198">
        <v>0.375</v>
      </c>
      <c r="M71" s="395"/>
      <c r="N71" s="200" t="s">
        <v>44</v>
      </c>
      <c r="O71" s="62" t="s">
        <v>81</v>
      </c>
      <c r="P71" s="396"/>
      <c r="Q71" s="60" t="s">
        <v>680</v>
      </c>
      <c r="R71" s="88" t="s">
        <v>83</v>
      </c>
      <c r="S71" s="70">
        <v>1200</v>
      </c>
      <c r="T71" s="70">
        <v>1000</v>
      </c>
      <c r="U71" s="375">
        <f>SUM(plachta34362[[#This Row],[SALES '[€']]]-plachta34362[[#This Row],[PURCHASE '[€']]])</f>
        <v>200</v>
      </c>
      <c r="V71" s="376">
        <f>plachta34362[[#This Row],[MARGIN '[€']]]/plachta34362[[#This Row],[SALES '[€']]]</f>
        <v>0.16666666666666666</v>
      </c>
      <c r="W71" s="373">
        <v>3800184601</v>
      </c>
      <c r="X71" s="373" t="s">
        <v>685</v>
      </c>
      <c r="Y71" s="101">
        <v>1766</v>
      </c>
      <c r="Z71" s="373"/>
      <c r="AA71" s="398"/>
      <c r="AB71" s="398">
        <f t="shared" si="22"/>
        <v>0.56625141562853909</v>
      </c>
      <c r="AC71" s="398">
        <f t="shared" si="23"/>
        <v>0.67950169875424693</v>
      </c>
      <c r="AD71" s="104">
        <v>14</v>
      </c>
      <c r="AE71" s="74">
        <v>3.5</v>
      </c>
      <c r="AF71" s="399"/>
      <c r="AG71" s="399"/>
      <c r="AH71" s="399"/>
      <c r="AI71" s="399"/>
      <c r="AJ71" s="399"/>
      <c r="AK71" s="399"/>
      <c r="AL71" s="399" t="str">
        <f>IF(plachta34362[[#This Row],[DELIVERY TIME]]="STORNO","CANCELLED","OK")</f>
        <v>OK</v>
      </c>
      <c r="AM71" s="399"/>
      <c r="AN71" s="399" t="str">
        <f>IF(RIGHT(plachta34362[[#This Row],[CARRIER]],3)="-MF",921,"")</f>
        <v/>
      </c>
      <c r="AO71" s="399"/>
    </row>
    <row r="72" spans="1:41" ht="15" hidden="1" customHeight="1" x14ac:dyDescent="0.2">
      <c r="A72" s="372">
        <f>WEEKNUM(plachta34362[[#This Row],[LOADING DATE]])</f>
        <v>7</v>
      </c>
      <c r="B72" s="391" t="s">
        <v>94</v>
      </c>
      <c r="C72" s="374" t="s">
        <v>65</v>
      </c>
      <c r="D72" s="392" t="s">
        <v>95</v>
      </c>
      <c r="E72" s="392" t="s">
        <v>96</v>
      </c>
      <c r="F72" s="393">
        <v>45336</v>
      </c>
      <c r="G72" s="394">
        <v>0.75</v>
      </c>
      <c r="H72" s="374" t="s">
        <v>41</v>
      </c>
      <c r="I72" s="392" t="s">
        <v>79</v>
      </c>
      <c r="J72" s="394" t="s">
        <v>97</v>
      </c>
      <c r="K72" s="383">
        <v>45341</v>
      </c>
      <c r="L72" s="394" t="s">
        <v>698</v>
      </c>
      <c r="M72" s="459">
        <v>591264</v>
      </c>
      <c r="N72" s="62" t="s">
        <v>44</v>
      </c>
      <c r="O72" s="62" t="s">
        <v>81</v>
      </c>
      <c r="P72" s="396"/>
      <c r="Q72" s="404" t="s">
        <v>700</v>
      </c>
      <c r="R72" s="88" t="s">
        <v>83</v>
      </c>
      <c r="S72" s="79">
        <v>865</v>
      </c>
      <c r="T72" s="79">
        <v>800</v>
      </c>
      <c r="U72" s="375">
        <f>SUM(plachta34362[[#This Row],[SALES '[€']]]-plachta34362[[#This Row],[PURCHASE '[€']]])</f>
        <v>65</v>
      </c>
      <c r="V72" s="376">
        <f>plachta34362[[#This Row],[MARGIN '[€']]]/plachta34362[[#This Row],[SALES '[€']]]</f>
        <v>7.5144508670520235E-2</v>
      </c>
      <c r="W72" s="373">
        <v>3800184793</v>
      </c>
      <c r="X72" s="373" t="s">
        <v>701</v>
      </c>
      <c r="Y72" s="62">
        <v>1766</v>
      </c>
      <c r="Z72" s="373"/>
      <c r="AA72" s="398" t="s">
        <v>625</v>
      </c>
      <c r="AB72" s="398">
        <f>T75/Y72</f>
        <v>0.1868629671574179</v>
      </c>
      <c r="AC72" s="398">
        <f>S75/Y72</f>
        <v>0.26613816534541335</v>
      </c>
      <c r="AD72" s="399">
        <v>15</v>
      </c>
      <c r="AE72" s="399">
        <v>3.75</v>
      </c>
      <c r="AF72" s="399"/>
      <c r="AG72" s="399"/>
      <c r="AH72" s="399"/>
      <c r="AI72" s="399"/>
      <c r="AJ72" s="399"/>
      <c r="AK72" s="399"/>
      <c r="AL72" s="399" t="str">
        <f>IF(plachta34362[[#This Row],[DELIVERY TIME]]="STORNO","CANCELLED","OK")</f>
        <v>OK</v>
      </c>
      <c r="AM72" s="399"/>
      <c r="AN72" s="399" t="str">
        <f>IF(RIGHT(plachta34362[[#This Row],[CARRIER]],3)="-MF",921,"")</f>
        <v/>
      </c>
      <c r="AO72" s="399"/>
    </row>
    <row r="73" spans="1:41" ht="15" customHeight="1" x14ac:dyDescent="0.2">
      <c r="A73" s="64">
        <f>WEEKNUM(plachta34362[[#This Row],[LOADING DATE]])</f>
        <v>7</v>
      </c>
      <c r="B73" s="65" t="s">
        <v>373</v>
      </c>
      <c r="C73" s="68" t="s">
        <v>41</v>
      </c>
      <c r="D73" s="66" t="s">
        <v>79</v>
      </c>
      <c r="E73" s="66" t="s">
        <v>129</v>
      </c>
      <c r="F73" s="67">
        <v>45334</v>
      </c>
      <c r="G73" s="69">
        <v>0.5</v>
      </c>
      <c r="H73" s="68" t="s">
        <v>65</v>
      </c>
      <c r="I73" s="66" t="s">
        <v>216</v>
      </c>
      <c r="J73" s="66" t="s">
        <v>215</v>
      </c>
      <c r="K73" s="67">
        <v>45337</v>
      </c>
      <c r="L73" s="69">
        <v>0.5</v>
      </c>
      <c r="M73" s="70" t="s">
        <v>681</v>
      </c>
      <c r="N73" s="61" t="s">
        <v>57</v>
      </c>
      <c r="O73" s="61" t="s">
        <v>81</v>
      </c>
      <c r="P73" s="59">
        <v>200</v>
      </c>
      <c r="Q73" s="60" t="s">
        <v>110</v>
      </c>
      <c r="R73" s="93" t="s">
        <v>83</v>
      </c>
      <c r="S73" s="91">
        <v>720</v>
      </c>
      <c r="T73" s="91">
        <v>620</v>
      </c>
      <c r="U73" s="71">
        <f>SUM(plachta34362[[#This Row],[SALES '[€']]]-plachta34362[[#This Row],[PURCHASE '[€']]])</f>
        <v>100</v>
      </c>
      <c r="V73" s="72">
        <f>plachta34362[[#This Row],[MARGIN '[€']]]/plachta34362[[#This Row],[SALES '[€']]]</f>
        <v>0.1388888888888889</v>
      </c>
      <c r="W73" s="51">
        <v>9215171814</v>
      </c>
      <c r="X73" s="51" t="s">
        <v>687</v>
      </c>
      <c r="Y73" s="200">
        <v>1790</v>
      </c>
      <c r="Z73" s="51"/>
      <c r="AA73" s="99" t="s">
        <v>76</v>
      </c>
      <c r="AB73" s="73">
        <f t="shared" si="22"/>
        <v>0.34636871508379891</v>
      </c>
      <c r="AC73" s="73">
        <f t="shared" si="23"/>
        <v>0.4022346368715084</v>
      </c>
      <c r="AD73" s="74">
        <v>2</v>
      </c>
      <c r="AE73" s="74">
        <v>1</v>
      </c>
      <c r="AF73" s="74"/>
      <c r="AG73" s="74"/>
      <c r="AH73" s="74"/>
      <c r="AI73" s="74"/>
      <c r="AJ73" s="74"/>
      <c r="AK73" s="74"/>
      <c r="AL73" s="74" t="str">
        <f>IF(plachta34362[[#This Row],[DELIVERY TIME]]="STORNO","CANCELLED","OK")</f>
        <v>OK</v>
      </c>
      <c r="AM73" s="74"/>
      <c r="AN73" s="74" t="str">
        <f>IF(RIGHT(plachta34362[[#This Row],[CARRIER]],3)="-MF",921,"")</f>
        <v/>
      </c>
      <c r="AO73" s="74"/>
    </row>
    <row r="74" spans="1:41" ht="15" customHeight="1" x14ac:dyDescent="0.2">
      <c r="A74" s="372">
        <f>WEEKNUM(plachta34362[[#This Row],[LOADING DATE]])</f>
        <v>7</v>
      </c>
      <c r="B74" s="391" t="s">
        <v>116</v>
      </c>
      <c r="C74" s="374" t="s">
        <v>41</v>
      </c>
      <c r="D74" s="392" t="s">
        <v>79</v>
      </c>
      <c r="E74" s="392" t="s">
        <v>129</v>
      </c>
      <c r="F74" s="393">
        <v>45335</v>
      </c>
      <c r="G74" s="394">
        <v>0.41666666666666669</v>
      </c>
      <c r="H74" s="374" t="s">
        <v>65</v>
      </c>
      <c r="I74" s="392" t="s">
        <v>119</v>
      </c>
      <c r="J74" s="394" t="s">
        <v>394</v>
      </c>
      <c r="K74" s="393">
        <v>45338</v>
      </c>
      <c r="L74" s="394">
        <v>0.33333333333333331</v>
      </c>
      <c r="M74" s="70" t="s">
        <v>689</v>
      </c>
      <c r="N74" s="284" t="s">
        <v>57</v>
      </c>
      <c r="O74" s="373" t="s">
        <v>47</v>
      </c>
      <c r="P74" s="59">
        <v>8000</v>
      </c>
      <c r="Q74" s="397" t="s">
        <v>683</v>
      </c>
      <c r="R74" s="60" t="s">
        <v>686</v>
      </c>
      <c r="S74" s="91">
        <v>3270</v>
      </c>
      <c r="T74" s="91">
        <v>3050</v>
      </c>
      <c r="U74" s="375">
        <f>SUM(plachta34362[[#This Row],[SALES '[€']]]-plachta34362[[#This Row],[PURCHASE '[€']]])</f>
        <v>220</v>
      </c>
      <c r="V74" s="376">
        <f>plachta34362[[#This Row],[MARGIN '[€']]]/plachta34362[[#This Row],[SALES '[€']]]</f>
        <v>6.7278287461773695E-2</v>
      </c>
      <c r="W74" s="373">
        <v>9215171815</v>
      </c>
      <c r="X74" s="373" t="s">
        <v>688</v>
      </c>
      <c r="Y74" s="284">
        <v>1766</v>
      </c>
      <c r="Z74" s="373"/>
      <c r="AA74" s="99" t="s">
        <v>76</v>
      </c>
      <c r="AB74" s="398">
        <f t="shared" si="22"/>
        <v>1.7270668176670441</v>
      </c>
      <c r="AC74" s="398">
        <f t="shared" si="23"/>
        <v>1.8516421291053227</v>
      </c>
      <c r="AD74" s="399">
        <v>24</v>
      </c>
      <c r="AE74" s="399">
        <v>12</v>
      </c>
      <c r="AF74" s="399"/>
      <c r="AG74" s="399"/>
      <c r="AH74" s="399"/>
      <c r="AI74" s="399"/>
      <c r="AJ74" s="399"/>
      <c r="AK74" s="399"/>
      <c r="AL74" s="399" t="str">
        <f>IF(plachta34362[[#This Row],[DELIVERY TIME]]="STORNO","CANCELLED","OK")</f>
        <v>OK</v>
      </c>
      <c r="AM74" s="399"/>
      <c r="AN74" s="399" t="str">
        <f>IF(RIGHT(plachta34362[[#This Row],[CARRIER]],3)="-MF",921,"")</f>
        <v/>
      </c>
      <c r="AO74" s="399"/>
    </row>
    <row r="75" spans="1:41" ht="15" hidden="1" customHeight="1" x14ac:dyDescent="0.2">
      <c r="A75" s="64">
        <f>WEEKNUM(plachta34362[[#This Row],[LOADING DATE]])</f>
        <v>7</v>
      </c>
      <c r="B75" s="65" t="s">
        <v>692</v>
      </c>
      <c r="C75" s="374" t="s">
        <v>41</v>
      </c>
      <c r="D75" s="66" t="s">
        <v>693</v>
      </c>
      <c r="E75" s="66" t="s">
        <v>694</v>
      </c>
      <c r="F75" s="393">
        <v>45336</v>
      </c>
      <c r="G75" s="69">
        <v>0.54166666666666663</v>
      </c>
      <c r="H75" s="68" t="s">
        <v>51</v>
      </c>
      <c r="I75" s="66" t="s">
        <v>695</v>
      </c>
      <c r="J75" s="51" t="s">
        <v>696</v>
      </c>
      <c r="K75" s="393">
        <v>45337</v>
      </c>
      <c r="L75" s="451">
        <v>0.54166666666666663</v>
      </c>
      <c r="M75" s="70"/>
      <c r="N75" s="284" t="s">
        <v>57</v>
      </c>
      <c r="O75" s="373" t="s">
        <v>47</v>
      </c>
      <c r="P75" s="63"/>
      <c r="Q75" s="460" t="s">
        <v>703</v>
      </c>
      <c r="R75" s="60" t="s">
        <v>697</v>
      </c>
      <c r="S75" s="70">
        <v>470</v>
      </c>
      <c r="T75" s="70">
        <v>330</v>
      </c>
      <c r="U75" s="71">
        <f>SUM(plachta34362[[#This Row],[SALES '[€']]]-plachta34362[[#This Row],[PURCHASE '[€']]])</f>
        <v>140</v>
      </c>
      <c r="V75" s="72">
        <f>plachta34362[[#This Row],[MARGIN '[€']]]/plachta34362[[#This Row],[SALES '[€']]]</f>
        <v>0.2978723404255319</v>
      </c>
      <c r="W75" s="51">
        <v>9215171891</v>
      </c>
      <c r="X75" s="51" t="s">
        <v>699</v>
      </c>
      <c r="Y75" s="51"/>
      <c r="Z75" s="51"/>
      <c r="AA75" s="73"/>
      <c r="AB75" s="73" t="e">
        <f>#REF!/Y75</f>
        <v>#REF!</v>
      </c>
      <c r="AC75" s="73" t="e">
        <f>#REF!/Y75</f>
        <v>#REF!</v>
      </c>
      <c r="AD75" s="74"/>
      <c r="AE75" s="74"/>
      <c r="AF75" s="74"/>
      <c r="AG75" s="74"/>
      <c r="AH75" s="74"/>
      <c r="AI75" s="74"/>
      <c r="AJ75" s="74"/>
      <c r="AK75" s="74"/>
      <c r="AL75" s="74" t="str">
        <f>IF(plachta34362[[#This Row],[DELIVERY TIME]]="STORNO","CANCELLED","OK")</f>
        <v>OK</v>
      </c>
      <c r="AM75" s="74"/>
      <c r="AN75" s="74" t="str">
        <f>IF(RIGHT(plachta34362[[#This Row],[CARRIER]],3)="-MF",921,"")</f>
        <v/>
      </c>
      <c r="AO75" s="74"/>
    </row>
    <row r="76" spans="1:41" ht="15" hidden="1" customHeight="1" x14ac:dyDescent="0.2">
      <c r="A76" s="372">
        <f>WEEKNUM(plachta34362[[#This Row],[LOADING DATE]])</f>
        <v>7</v>
      </c>
      <c r="B76" s="391" t="s">
        <v>116</v>
      </c>
      <c r="C76" s="374" t="s">
        <v>65</v>
      </c>
      <c r="D76" s="392" t="s">
        <v>102</v>
      </c>
      <c r="E76" s="450" t="s">
        <v>103</v>
      </c>
      <c r="F76" s="383">
        <v>45337</v>
      </c>
      <c r="G76" s="78">
        <v>0.5</v>
      </c>
      <c r="H76" s="468" t="s">
        <v>41</v>
      </c>
      <c r="I76" s="450" t="s">
        <v>79</v>
      </c>
      <c r="J76" s="469" t="s">
        <v>80</v>
      </c>
      <c r="K76" s="383">
        <v>45342</v>
      </c>
      <c r="L76" s="464">
        <v>0.5</v>
      </c>
      <c r="M76" s="465" t="s">
        <v>704</v>
      </c>
      <c r="N76" s="62" t="s">
        <v>57</v>
      </c>
      <c r="O76" s="101" t="s">
        <v>81</v>
      </c>
      <c r="P76" s="59">
        <v>500</v>
      </c>
      <c r="Q76" s="404"/>
      <c r="R76" s="397" t="s">
        <v>83</v>
      </c>
      <c r="S76" s="79">
        <v>590</v>
      </c>
      <c r="T76" s="79">
        <v>450</v>
      </c>
      <c r="U76" s="375">
        <f>SUM(plachta34362[[#This Row],[SALES '[€']]]-plachta34362[[#This Row],[PURCHASE '[€']]])</f>
        <v>140</v>
      </c>
      <c r="V76" s="376">
        <f>plachta34362[[#This Row],[MARGIN '[€']]]/plachta34362[[#This Row],[SALES '[€']]]</f>
        <v>0.23728813559322035</v>
      </c>
      <c r="W76" s="462"/>
      <c r="X76" s="462"/>
      <c r="Y76" s="62">
        <v>1965</v>
      </c>
      <c r="Z76" s="373"/>
      <c r="AA76" s="398" t="s">
        <v>625</v>
      </c>
      <c r="AB76" s="398">
        <f>T76/Y76</f>
        <v>0.22900763358778625</v>
      </c>
      <c r="AC76" s="398">
        <f>S76/Y76</f>
        <v>0.30025445292620867</v>
      </c>
      <c r="AD76" s="399">
        <v>3</v>
      </c>
      <c r="AE76" s="399">
        <v>1.5</v>
      </c>
      <c r="AF76" s="399"/>
      <c r="AG76" s="399"/>
      <c r="AH76" s="399"/>
      <c r="AI76" s="399"/>
      <c r="AJ76" s="399"/>
      <c r="AK76" s="399"/>
      <c r="AL76" s="467" t="str">
        <f>IF(plachta34362[[#This Row],[DELIVERY TIME]]="STORNO","CANCELLED","OK")</f>
        <v>OK</v>
      </c>
      <c r="AM76" s="399"/>
      <c r="AN76" s="467" t="str">
        <f>IF(RIGHT(plachta34362[[#This Row],[CARRIER]],3)="-MF",921,"")</f>
        <v/>
      </c>
      <c r="AO76" s="399"/>
    </row>
    <row r="77" spans="1:41" ht="15" customHeight="1" x14ac:dyDescent="0.2">
      <c r="A77" s="372">
        <f>WEEKNUM(plachta34362[[#This Row],[LOADING DATE]])</f>
        <v>7</v>
      </c>
      <c r="B77" s="391" t="s">
        <v>116</v>
      </c>
      <c r="C77" s="374" t="s">
        <v>41</v>
      </c>
      <c r="D77" s="392" t="s">
        <v>79</v>
      </c>
      <c r="E77" s="471" t="s">
        <v>129</v>
      </c>
      <c r="F77" s="463">
        <v>45337</v>
      </c>
      <c r="G77" s="464">
        <v>0.5</v>
      </c>
      <c r="H77" s="374" t="s">
        <v>65</v>
      </c>
      <c r="I77" s="392" t="s">
        <v>123</v>
      </c>
      <c r="J77" s="471" t="s">
        <v>125</v>
      </c>
      <c r="K77" s="383">
        <v>45342</v>
      </c>
      <c r="L77" s="464">
        <v>0.5</v>
      </c>
      <c r="M77" s="465" t="s">
        <v>705</v>
      </c>
      <c r="N77" s="373" t="s">
        <v>44</v>
      </c>
      <c r="O77" s="62" t="s">
        <v>47</v>
      </c>
      <c r="P77" s="466"/>
      <c r="Q77" s="404"/>
      <c r="R77" s="88" t="s">
        <v>83</v>
      </c>
      <c r="S77" s="85">
        <v>3535</v>
      </c>
      <c r="T77" s="85">
        <v>3300</v>
      </c>
      <c r="U77" s="375">
        <f>SUM(plachta34362[[#This Row],[SALES '[€']]]-plachta34362[[#This Row],[PURCHASE '[€']]])</f>
        <v>235</v>
      </c>
      <c r="V77" s="376">
        <f>plachta34362[[#This Row],[MARGIN '[€']]]/plachta34362[[#This Row],[SALES '[€']]]</f>
        <v>6.6478076379066484E-2</v>
      </c>
      <c r="W77" s="462">
        <v>9215171920</v>
      </c>
      <c r="X77" s="462" t="s">
        <v>711</v>
      </c>
      <c r="Y77" s="373">
        <v>1734</v>
      </c>
      <c r="Z77" s="51" t="s">
        <v>356</v>
      </c>
      <c r="AA77" s="398" t="s">
        <v>625</v>
      </c>
      <c r="AB77" s="398">
        <f>T77/Y77</f>
        <v>1.9031141868512111</v>
      </c>
      <c r="AC77" s="398">
        <f>S77/Y77</f>
        <v>2.0386389850057669</v>
      </c>
      <c r="AD77" s="399"/>
      <c r="AE77" s="399"/>
      <c r="AF77" s="399"/>
      <c r="AG77" s="399"/>
      <c r="AH77" s="399"/>
      <c r="AI77" s="399"/>
      <c r="AJ77" s="399"/>
      <c r="AK77" s="399"/>
      <c r="AL77" s="467" t="str">
        <f>IF(plachta34362[[#This Row],[DELIVERY TIME]]="STORNO","CANCELLED","OK")</f>
        <v>OK</v>
      </c>
      <c r="AM77" s="399"/>
      <c r="AN77" s="467" t="str">
        <f>IF(RIGHT(plachta34362[[#This Row],[CARRIER]],3)="-MF",921,"")</f>
        <v/>
      </c>
      <c r="AO77" s="399"/>
    </row>
  </sheetData>
  <conditionalFormatting sqref="V1:V1048576">
    <cfRule type="cellIs" dxfId="0" priority="6" stopIfTrue="1" operator="lessThanOrEqual">
      <formula>0</formula>
    </cfRule>
  </conditionalFormatting>
  <dataValidations count="2">
    <dataValidation type="textLength" operator="equal" allowBlank="1" showInputMessage="1" showErrorMessage="1" sqref="D7:D8 I7:I8 D22 I22 D24 I24 I31 D31 D35:D36 I35:I36 I1:I2 D1:D2 D40 I40 D45:D46 I45:I46 I50:I51 D50:D51 D53 D58 I58 D61:D63 I61:I63 I78:I1048576 D70 I70 D74:D75 I74:I75 D78:D1048576" xr:uid="{87CC5663-BD15-4DA0-A221-547B41155935}">
      <formula1>2</formula1>
    </dataValidation>
    <dataValidation type="whole" operator="greaterThan" allowBlank="1" showInputMessage="1" showErrorMessage="1" sqref="Y1:Y1048576" xr:uid="{54616917-B77C-4448-8B67-3E0FBDAB9018}">
      <formula1>0</formula1>
    </dataValidation>
  </dataValidations>
  <pageMargins left="0.7" right="0.7" top="0.75" bottom="0.75" header="0.3" footer="0.3"/>
  <pageSetup orientation="landscape" r:id="rId1"/>
  <customProperties>
    <customPr name="_pios_id" r:id="rId2"/>
  </customProperties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c8e3865-767b-4764-b698-82b419ada07a">
      <UserInfo>
        <DisplayName/>
        <AccountId xsi:nil="true"/>
        <AccountType/>
      </UserInfo>
    </SharedWithUsers>
    <_Flow_SignoffStatus xmlns="b5a14f68-bfae-4c5f-bab0-54bc0a7ff4b6" xsi:nil="true"/>
    <lcf76f155ced4ddcb4097134ff3c332f xmlns="a9921ce0-7a1f-431e-8865-ede2d13d0df2">
      <Terms xmlns="http://schemas.microsoft.com/office/infopath/2007/PartnerControls"/>
    </lcf76f155ced4ddcb4097134ff3c332f>
    <TaxCatchAll xmlns="172a39f2-39da-409a-9cb8-00866e20cf9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AF23EA87D0B43AD30C4ED8A7DFCBB" ma:contentTypeVersion="6" ma:contentTypeDescription="Create a new document." ma:contentTypeScope="" ma:versionID="b6ee5b539ca1b0555b8ef5b8fe7bf288">
  <xsd:schema xmlns:xsd="http://www.w3.org/2001/XMLSchema" xmlns:xs="http://www.w3.org/2001/XMLSchema" xmlns:p="http://schemas.microsoft.com/office/2006/metadata/properties" xmlns:ns2="3c8e3865-767b-4764-b698-82b419ada07a" xmlns:ns3="b5a14f68-bfae-4c5f-bab0-54bc0a7ff4b6" xmlns:ns4="a9921ce0-7a1f-431e-8865-ede2d13d0df2" xmlns:ns5="172a39f2-39da-409a-9cb8-00866e20cf9f" targetNamespace="http://schemas.microsoft.com/office/2006/metadata/properties" ma:root="true" ma:fieldsID="588da99522ba3017fea2f2c30c55e15f" ns2:_="" ns3:_="" ns4:_="" ns5:_="">
    <xsd:import namespace="3c8e3865-767b-4764-b698-82b419ada07a"/>
    <xsd:import namespace="b5a14f68-bfae-4c5f-bab0-54bc0a7ff4b6"/>
    <xsd:import namespace="a9921ce0-7a1f-431e-8865-ede2d13d0df2"/>
    <xsd:import namespace="172a39f2-39da-409a-9cb8-00866e20cf9f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_Flow_SignoffStatus" minOccurs="0"/>
                <xsd:element ref="ns3:MediaLengthInSeconds" minOccurs="0"/>
                <xsd:element ref="ns4:lcf76f155ced4ddcb4097134ff3c332f" minOccurs="0"/>
                <xsd:element ref="ns5:TaxCatchAll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8e3865-767b-4764-b698-82b419ada0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14f68-bfae-4c5f-bab0-54bc0a7ff4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921ce0-7a1f-431e-8865-ede2d13d0df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9cec1cc2-5b8e-42fe-ad3b-746beff2845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2a39f2-39da-409a-9cb8-00866e20cf9f" elementFormDefault="qualified">
    <xsd:import namespace="http://schemas.microsoft.com/office/2006/documentManagement/types"/>
    <xsd:import namespace="http://schemas.microsoft.com/office/infopath/2007/PartnerControls"/>
    <xsd:element name="TaxCatchAll" ma:index="24" nillable="true" ma:displayName="Taxonomy Catch All Column" ma:hidden="true" ma:list="{aa1565dc-b7e3-4ab1-bb97-7f20f417d3e4}" ma:internalName="TaxCatchAll" ma:showField="CatchAllData" ma:web="172a39f2-39da-409a-9cb8-00866e20cf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80412F-7594-4B17-8CEF-D2ADD1562843}">
  <ds:schemaRefs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b5a14f68-bfae-4c5f-bab0-54bc0a7ff4b6"/>
    <ds:schemaRef ds:uri="http://purl.org/dc/terms/"/>
    <ds:schemaRef ds:uri="http://purl.org/dc/elements/1.1/"/>
    <ds:schemaRef ds:uri="http://schemas.microsoft.com/office/2006/metadata/properties"/>
    <ds:schemaRef ds:uri="172a39f2-39da-409a-9cb8-00866e20cf9f"/>
    <ds:schemaRef ds:uri="a9921ce0-7a1f-431e-8865-ede2d13d0df2"/>
    <ds:schemaRef ds:uri="3c8e3865-767b-4764-b698-82b419ada07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353E762-C89E-4C69-8B3E-6F4152B489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8e3865-767b-4764-b698-82b419ada07a"/>
    <ds:schemaRef ds:uri="b5a14f68-bfae-4c5f-bab0-54bc0a7ff4b6"/>
    <ds:schemaRef ds:uri="a9921ce0-7a1f-431e-8865-ede2d13d0df2"/>
    <ds:schemaRef ds:uri="172a39f2-39da-409a-9cb8-00866e20cf9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50BE6C-2313-4A92-BE88-7A06829CE78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CROWN</vt:lpstr>
      <vt:lpstr>Garrett</vt:lpstr>
      <vt:lpstr>Tenneco</vt:lpstr>
      <vt:lpstr>INE</vt:lpstr>
    </vt:vector>
  </TitlesOfParts>
  <Manager/>
  <Company>GEFCO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u442564 (MKr)</dc:creator>
  <cp:keywords/>
  <dc:description/>
  <cp:lastModifiedBy>KOKINDA, Miroslav</cp:lastModifiedBy>
  <cp:revision/>
  <dcterms:created xsi:type="dcterms:W3CDTF">2014-03-25T07:53:53Z</dcterms:created>
  <dcterms:modified xsi:type="dcterms:W3CDTF">2024-02-13T15:18:01Z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0x0101007D1AF23EA87D0B43AD30C4ED8A7DFCBB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Order">
    <vt:r8>89900</vt:r8>
  </property>
  <property fmtid="{D5CDD505-2E9C-101B-9397-08002B2CF9AE}" pid="8" name="MediaServiceImageTags">
    <vt:lpwstr/>
  </property>
</Properties>
</file>