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ria\Data Analytics\7\"/>
    </mc:Choice>
  </mc:AlternateContent>
  <xr:revisionPtr revIDLastSave="0" documentId="13_ncr:1_{32F3E3B5-4F55-4189-8ADA-10E393FC9282}" xr6:coauthVersionLast="47" xr6:coauthVersionMax="47" xr10:uidLastSave="{00000000-0000-0000-0000-000000000000}"/>
  <bookViews>
    <workbookView xWindow="6490" yWindow="2470" windowWidth="19200" windowHeight="9970" xr2:uid="{5EEC2E2C-3288-4F5E-82D1-2929FCEC1714}"/>
  </bookViews>
  <sheets>
    <sheet name="chi_squared_test" sheetId="2" r:id="rId1"/>
    <sheet name="pearson_correlation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5" i="2" l="1"/>
  <c r="J46" i="1"/>
  <c r="E18" i="2" l="1"/>
  <c r="E17" i="2"/>
  <c r="E16" i="2"/>
  <c r="D18" i="2"/>
  <c r="C18" i="2"/>
  <c r="H17" i="2" l="1"/>
  <c r="I16" i="2"/>
  <c r="I17" i="2"/>
  <c r="I18" i="2" s="1"/>
  <c r="H16" i="2"/>
  <c r="B21" i="2" s="1"/>
  <c r="J17" i="2"/>
  <c r="H18" i="2"/>
  <c r="C14" i="1"/>
  <c r="F12" i="1" s="1"/>
  <c r="D14" i="1"/>
  <c r="G7" i="1" s="1"/>
  <c r="J7" i="1" s="1"/>
  <c r="J18" i="1"/>
  <c r="J50" i="1"/>
  <c r="D43" i="1"/>
  <c r="C43" i="1"/>
  <c r="J18" i="2" l="1"/>
  <c r="J16" i="2"/>
  <c r="F7" i="1"/>
  <c r="G10" i="1"/>
  <c r="J10" i="1" s="1"/>
  <c r="H7" i="1"/>
  <c r="I12" i="1"/>
  <c r="G8" i="1"/>
  <c r="J8" i="1" s="1"/>
  <c r="G11" i="1"/>
  <c r="J11" i="1" s="1"/>
  <c r="F8" i="1"/>
  <c r="F11" i="1"/>
  <c r="G9" i="1"/>
  <c r="J9" i="1" s="1"/>
  <c r="I7" i="1"/>
  <c r="F10" i="1"/>
  <c r="G12" i="1"/>
  <c r="J12" i="1" s="1"/>
  <c r="F9" i="1"/>
  <c r="G39" i="1"/>
  <c r="J39" i="1" s="1"/>
  <c r="G36" i="1"/>
  <c r="J36" i="1" s="1"/>
  <c r="G41" i="1"/>
  <c r="J41" i="1" s="1"/>
  <c r="G38" i="1"/>
  <c r="G40" i="1"/>
  <c r="J40" i="1" s="1"/>
  <c r="G37" i="1"/>
  <c r="J37" i="1" s="1"/>
  <c r="F39" i="1"/>
  <c r="F36" i="1"/>
  <c r="F40" i="1"/>
  <c r="F37" i="1"/>
  <c r="F41" i="1"/>
  <c r="F38" i="1"/>
  <c r="I38" i="1" s="1"/>
  <c r="J14" i="1" l="1"/>
  <c r="H12" i="1"/>
  <c r="H10" i="1"/>
  <c r="I10" i="1"/>
  <c r="I11" i="1"/>
  <c r="H11" i="1"/>
  <c r="H8" i="1"/>
  <c r="I8" i="1"/>
  <c r="H9" i="1"/>
  <c r="I9" i="1"/>
  <c r="I36" i="1"/>
  <c r="H36" i="1"/>
  <c r="H38" i="1"/>
  <c r="J38" i="1"/>
  <c r="J43" i="1" s="1"/>
  <c r="I41" i="1"/>
  <c r="H41" i="1"/>
  <c r="I39" i="1"/>
  <c r="H39" i="1"/>
  <c r="H37" i="1"/>
  <c r="I37" i="1"/>
  <c r="H40" i="1"/>
  <c r="I40" i="1"/>
  <c r="H14" i="1" l="1"/>
  <c r="I14" i="1"/>
  <c r="J16" i="1"/>
  <c r="H43" i="1"/>
  <c r="I43" i="1"/>
  <c r="J45" i="1" l="1"/>
  <c r="J47" i="1" s="1"/>
</calcChain>
</file>

<file path=xl/sharedStrings.xml><?xml version="1.0" encoding="utf-8"?>
<sst xmlns="http://schemas.openxmlformats.org/spreadsheetml/2006/main" count="48" uniqueCount="30">
  <si>
    <t>Person</t>
  </si>
  <si>
    <t>Age (Years)</t>
  </si>
  <si>
    <t>BMI (kg/m2)</t>
  </si>
  <si>
    <r>
      <t>Xi - X</t>
    </r>
    <r>
      <rPr>
        <b/>
        <vertAlign val="subscript"/>
        <sz val="10"/>
        <color theme="1"/>
        <rFont val="Arial"/>
        <family val="2"/>
      </rPr>
      <t>bar</t>
    </r>
  </si>
  <si>
    <r>
      <t>Yi - Y</t>
    </r>
    <r>
      <rPr>
        <b/>
        <vertAlign val="subscript"/>
        <sz val="10"/>
        <color theme="1"/>
        <rFont val="Arial"/>
        <family val="2"/>
      </rPr>
      <t>bar</t>
    </r>
  </si>
  <si>
    <t>(Xi - Xbar)*(Yi - Ybar)</t>
  </si>
  <si>
    <t>(Xi - Xbar)^2</t>
  </si>
  <si>
    <t>Average</t>
  </si>
  <si>
    <t>Sum</t>
  </si>
  <si>
    <r>
      <t>(Yi - Y</t>
    </r>
    <r>
      <rPr>
        <b/>
        <vertAlign val="subscript"/>
        <sz val="10"/>
        <color theme="1"/>
        <rFont val="Arial"/>
        <family val="2"/>
      </rPr>
      <t>bar</t>
    </r>
    <r>
      <rPr>
        <b/>
        <sz val="10"/>
        <color theme="1"/>
        <rFont val="Arial"/>
        <family val="2"/>
      </rPr>
      <t>)^2</t>
    </r>
  </si>
  <si>
    <t>Pearson coefficient (r)</t>
  </si>
  <si>
    <t>N</t>
  </si>
  <si>
    <t>t-statistic</t>
  </si>
  <si>
    <t>*using Excel's = Pearson() function</t>
  </si>
  <si>
    <r>
      <t>Check (</t>
    </r>
    <r>
      <rPr>
        <b/>
        <i/>
        <sz val="10"/>
        <color theme="1"/>
        <rFont val="Arial"/>
        <family val="2"/>
      </rPr>
      <t>r)</t>
    </r>
    <r>
      <rPr>
        <b/>
        <sz val="10"/>
        <color theme="1"/>
        <rFont val="Arial"/>
        <family val="2"/>
      </rPr>
      <t>*</t>
    </r>
  </si>
  <si>
    <t>p-value (two-tailed)</t>
  </si>
  <si>
    <t>Calculate Pearson Correlation Coefficient in Excel</t>
  </si>
  <si>
    <t>Calculate Pearson Correlation Coefficient (with test-statistic and p-value)</t>
  </si>
  <si>
    <t>Example from the lesson (see slides)</t>
  </si>
  <si>
    <t>Observed frequencies</t>
  </si>
  <si>
    <t>Expected frequencies</t>
  </si>
  <si>
    <t>Chi-squared test statistics</t>
  </si>
  <si>
    <t>Degrees of freedom</t>
  </si>
  <si>
    <t>=(number of rows in the contingency table - 1) + (number of columns in the contingency table - 1)</t>
  </si>
  <si>
    <t>https://www.socscistatistics.com/pvalues/chidistribution.aspx</t>
  </si>
  <si>
    <r>
      <t>DF</t>
    </r>
    <r>
      <rPr>
        <sz val="10"/>
        <color rgb="FF000000"/>
        <rFont val="Open Sans"/>
        <family val="2"/>
      </rPr>
      <t>:</t>
    </r>
    <r>
      <rPr>
        <sz val="10"/>
        <color theme="1"/>
        <rFont val="Arial"/>
        <family val="2"/>
      </rPr>
      <t xml:space="preserve"> degrees of freedom</t>
    </r>
  </si>
  <si>
    <t>Significance level: your value for alpha, e.g. 0.05</t>
  </si>
  <si>
    <t>Chi-square score: chi-squared test statistics</t>
  </si>
  <si>
    <t>=((C17-H17)^2/H17) + ... +  ((D18-I18)^2/I18)</t>
  </si>
  <si>
    <t>p-value (derive from the webpage below)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</si>
</sst>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"/>
    <numFmt numFmtId="165" formatCode="0.00000"/>
    <numFmt numFmtId="166" formatCode="0.0000"/>
    <numFmt numFmtId="167" formatCode="0.0"/>
  </numFmts>
  <fonts count="11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b/>
      <vertAlign val="subscript"/>
      <sz val="10"/>
      <color theme="1"/>
      <name val="Arial"/>
      <family val="2"/>
    </font>
    <font>
      <i/>
      <sz val="10"/>
      <color theme="1"/>
      <name val="Arial"/>
      <family val="2"/>
    </font>
    <font>
      <b/>
      <i/>
      <sz val="10"/>
      <color theme="1"/>
      <name val="Arial"/>
      <family val="2"/>
    </font>
    <font>
      <b/>
      <sz val="12"/>
      <color theme="0"/>
      <name val="Arial"/>
      <family val="2"/>
    </font>
    <font>
      <sz val="12"/>
      <color theme="1"/>
      <name val="Arial"/>
      <family val="2"/>
    </font>
    <font>
      <sz val="10"/>
      <color rgb="FF000000"/>
      <name val="Open Sans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9">
    <xf numFmtId="0" fontId="0" fillId="0" borderId="0" xfId="0"/>
    <xf numFmtId="0" fontId="0" fillId="2" borderId="0" xfId="0" applyFill="1"/>
    <xf numFmtId="0" fontId="0" fillId="2" borderId="1" xfId="0" applyFill="1" applyBorder="1"/>
    <xf numFmtId="0" fontId="1" fillId="4" borderId="1" xfId="0" applyFont="1" applyFill="1" applyBorder="1"/>
    <xf numFmtId="0" fontId="1" fillId="2" borderId="1" xfId="0" applyFont="1" applyFill="1" applyBorder="1"/>
    <xf numFmtId="2" fontId="0" fillId="2" borderId="1" xfId="0" applyNumberFormat="1" applyFill="1" applyBorder="1"/>
    <xf numFmtId="167" fontId="0" fillId="2" borderId="1" xfId="0" applyNumberFormat="1" applyFill="1" applyBorder="1"/>
    <xf numFmtId="0" fontId="1" fillId="2" borderId="1" xfId="0" quotePrefix="1" applyFont="1" applyFill="1" applyBorder="1" applyAlignment="1">
      <alignment horizontal="right"/>
    </xf>
    <xf numFmtId="167" fontId="1" fillId="2" borderId="1" xfId="0" applyNumberFormat="1" applyFont="1" applyFill="1" applyBorder="1"/>
    <xf numFmtId="2" fontId="1" fillId="2" borderId="1" xfId="0" applyNumberFormat="1" applyFont="1" applyFill="1" applyBorder="1"/>
    <xf numFmtId="164" fontId="1" fillId="2" borderId="1" xfId="0" applyNumberFormat="1" applyFont="1" applyFill="1" applyBorder="1"/>
    <xf numFmtId="165" fontId="1" fillId="2" borderId="1" xfId="0" applyNumberFormat="1" applyFont="1" applyFill="1" applyBorder="1"/>
    <xf numFmtId="166" fontId="1" fillId="2" borderId="1" xfId="0" applyNumberFormat="1" applyFont="1" applyFill="1" applyBorder="1"/>
    <xf numFmtId="0" fontId="4" fillId="2" borderId="0" xfId="0" applyFont="1" applyFill="1" applyAlignment="1">
      <alignment horizontal="center"/>
    </xf>
    <xf numFmtId="1" fontId="1" fillId="2" borderId="1" xfId="0" applyNumberFormat="1" applyFont="1" applyFill="1" applyBorder="1"/>
    <xf numFmtId="0" fontId="6" fillId="3" borderId="0" xfId="0" applyFont="1" applyFill="1"/>
    <xf numFmtId="0" fontId="2" fillId="2" borderId="0" xfId="1" applyFill="1"/>
    <xf numFmtId="0" fontId="1" fillId="2" borderId="0" xfId="0" applyFont="1" applyFill="1"/>
    <xf numFmtId="165" fontId="1" fillId="2" borderId="0" xfId="0" applyNumberFormat="1" applyFont="1" applyFill="1"/>
    <xf numFmtId="1" fontId="1" fillId="2" borderId="0" xfId="0" applyNumberFormat="1" applyFont="1" applyFill="1"/>
    <xf numFmtId="0" fontId="7" fillId="2" borderId="0" xfId="0" applyFont="1" applyFill="1"/>
    <xf numFmtId="0" fontId="0" fillId="2" borderId="1" xfId="0" applyFill="1" applyBorder="1" applyAlignment="1">
      <alignment horizontal="right"/>
    </xf>
    <xf numFmtId="0" fontId="1" fillId="2" borderId="1" xfId="0" applyFont="1" applyFill="1" applyBorder="1" applyAlignment="1">
      <alignment horizontal="right"/>
    </xf>
    <xf numFmtId="0" fontId="0" fillId="5" borderId="1" xfId="0" applyFill="1" applyBorder="1" applyAlignment="1">
      <alignment horizontal="right"/>
    </xf>
    <xf numFmtId="166" fontId="0" fillId="2" borderId="0" xfId="0" applyNumberFormat="1" applyFill="1"/>
    <xf numFmtId="0" fontId="0" fillId="2" borderId="0" xfId="0" quotePrefix="1" applyFill="1"/>
    <xf numFmtId="0" fontId="9" fillId="2" borderId="0" xfId="0" applyFont="1" applyFill="1"/>
    <xf numFmtId="0" fontId="0" fillId="6" borderId="1" xfId="0" applyFill="1" applyBorder="1" applyAlignment="1">
      <alignment horizontal="right"/>
    </xf>
    <xf numFmtId="0" fontId="10" fillId="2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pearson_correlation!$D$6</c:f>
              <c:strCache>
                <c:ptCount val="1"/>
                <c:pt idx="0">
                  <c:v>BMI (kg/m2)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pearson_correlation!$C$7:$C$12</c:f>
              <c:numCache>
                <c:formatCode>General</c:formatCode>
                <c:ptCount val="6"/>
                <c:pt idx="0">
                  <c:v>19</c:v>
                </c:pt>
                <c:pt idx="1">
                  <c:v>22</c:v>
                </c:pt>
                <c:pt idx="2">
                  <c:v>23</c:v>
                </c:pt>
                <c:pt idx="3">
                  <c:v>25</c:v>
                </c:pt>
                <c:pt idx="4">
                  <c:v>28</c:v>
                </c:pt>
                <c:pt idx="5">
                  <c:v>35</c:v>
                </c:pt>
              </c:numCache>
            </c:numRef>
          </c:xVal>
          <c:yVal>
            <c:numRef>
              <c:f>pearson_correlation!$D$7:$D$12</c:f>
              <c:numCache>
                <c:formatCode>General</c:formatCode>
                <c:ptCount val="6"/>
                <c:pt idx="0">
                  <c:v>18.5</c:v>
                </c:pt>
                <c:pt idx="1">
                  <c:v>19.600000000000001</c:v>
                </c:pt>
                <c:pt idx="2">
                  <c:v>20.399999999999999</c:v>
                </c:pt>
                <c:pt idx="3">
                  <c:v>22.4</c:v>
                </c:pt>
                <c:pt idx="4">
                  <c:v>20.5</c:v>
                </c:pt>
                <c:pt idx="5">
                  <c:v>24.6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51-4B7E-9DCE-DEB960C037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7336488"/>
        <c:axId val="797338128"/>
      </c:scatterChart>
      <c:valAx>
        <c:axId val="797336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97338128"/>
        <c:crosses val="autoZero"/>
        <c:crossBetween val="midCat"/>
      </c:valAx>
      <c:valAx>
        <c:axId val="79733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97336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pearson_correlation!$D$6</c:f>
              <c:strCache>
                <c:ptCount val="1"/>
                <c:pt idx="0">
                  <c:v>BMI (kg/m2)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pearson_correlation!$C$7:$C$12</c:f>
              <c:numCache>
                <c:formatCode>General</c:formatCode>
                <c:ptCount val="6"/>
                <c:pt idx="0">
                  <c:v>19</c:v>
                </c:pt>
                <c:pt idx="1">
                  <c:v>22</c:v>
                </c:pt>
                <c:pt idx="2">
                  <c:v>23</c:v>
                </c:pt>
                <c:pt idx="3">
                  <c:v>25</c:v>
                </c:pt>
                <c:pt idx="4">
                  <c:v>28</c:v>
                </c:pt>
                <c:pt idx="5">
                  <c:v>35</c:v>
                </c:pt>
              </c:numCache>
            </c:numRef>
          </c:xVal>
          <c:yVal>
            <c:numRef>
              <c:f>pearson_correlation!$D$7:$D$12</c:f>
              <c:numCache>
                <c:formatCode>General</c:formatCode>
                <c:ptCount val="6"/>
                <c:pt idx="0">
                  <c:v>18.5</c:v>
                </c:pt>
                <c:pt idx="1">
                  <c:v>19.600000000000001</c:v>
                </c:pt>
                <c:pt idx="2">
                  <c:v>20.399999999999999</c:v>
                </c:pt>
                <c:pt idx="3">
                  <c:v>22.4</c:v>
                </c:pt>
                <c:pt idx="4">
                  <c:v>20.5</c:v>
                </c:pt>
                <c:pt idx="5">
                  <c:v>24.6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A0-4C88-9512-57E01DF98E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7336488"/>
        <c:axId val="797338128"/>
      </c:scatterChart>
      <c:valAx>
        <c:axId val="797336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97338128"/>
        <c:crosses val="autoZero"/>
        <c:crossBetween val="midCat"/>
      </c:valAx>
      <c:valAx>
        <c:axId val="79733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97336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30480</xdr:colOff>
      <xdr:row>2</xdr:row>
      <xdr:rowOff>53340</xdr:rowOff>
    </xdr:from>
    <xdr:to>
      <xdr:col>5</xdr:col>
      <xdr:colOff>245444</xdr:colOff>
      <xdr:row>10</xdr:row>
      <xdr:rowOff>50176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35A27D44-F102-4CF4-AC74-0528EE019B9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38345"/>
        <a:stretch/>
      </xdr:blipFill>
      <xdr:spPr>
        <a:xfrm>
          <a:off x="822960" y="556260"/>
          <a:ext cx="3384884" cy="133795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15</xdr:row>
      <xdr:rowOff>0</xdr:rowOff>
    </xdr:from>
    <xdr:to>
      <xdr:col>6</xdr:col>
      <xdr:colOff>257175</xdr:colOff>
      <xdr:row>28</xdr:row>
      <xdr:rowOff>76201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2727B03A-D118-4326-8651-85DA2449BD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38099</xdr:colOff>
      <xdr:row>44</xdr:row>
      <xdr:rowOff>0</xdr:rowOff>
    </xdr:from>
    <xdr:to>
      <xdr:col>6</xdr:col>
      <xdr:colOff>257175</xdr:colOff>
      <xdr:row>57</xdr:row>
      <xdr:rowOff>76201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47F6C7E9-E41C-44C4-9975-B32D3A9DC6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socscistatistics.com/pvalues/chidistribution.aspx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A0348-C0D0-4693-8739-97C81837FDBE}">
  <dimension ref="B2:J33"/>
  <sheetViews>
    <sheetView tabSelected="1" topLeftCell="A3" workbookViewId="0">
      <selection activeCell="B21" sqref="B21"/>
    </sheetView>
  </sheetViews>
  <sheetFormatPr defaultColWidth="11.54296875" defaultRowHeight="12.5" x14ac:dyDescent="0.25"/>
  <cols>
    <col min="1" max="1" width="5.453125" style="1" customWidth="1"/>
    <col min="2" max="16384" width="11.54296875" style="1"/>
  </cols>
  <sheetData>
    <row r="2" spans="2:10" ht="17.5" x14ac:dyDescent="0.35">
      <c r="B2" s="28" t="s">
        <v>18</v>
      </c>
    </row>
    <row r="13" spans="2:10" ht="15.5" x14ac:dyDescent="0.35">
      <c r="B13" s="26" t="s">
        <v>19</v>
      </c>
      <c r="G13" s="26" t="s">
        <v>20</v>
      </c>
    </row>
    <row r="15" spans="2:10" ht="13" x14ac:dyDescent="0.3">
      <c r="B15" s="21"/>
      <c r="C15" s="22">
        <v>0</v>
      </c>
      <c r="D15" s="22">
        <v>1</v>
      </c>
      <c r="E15" s="22" t="s">
        <v>8</v>
      </c>
      <c r="G15" s="21"/>
      <c r="H15" s="22">
        <v>0</v>
      </c>
      <c r="I15" s="22">
        <v>1</v>
      </c>
      <c r="J15" s="22" t="s">
        <v>8</v>
      </c>
    </row>
    <row r="16" spans="2:10" ht="13" x14ac:dyDescent="0.3">
      <c r="B16" s="22">
        <v>1</v>
      </c>
      <c r="C16" s="23">
        <v>45</v>
      </c>
      <c r="D16" s="23">
        <v>65</v>
      </c>
      <c r="E16" s="22">
        <f>SUM(C16:D16)</f>
        <v>110</v>
      </c>
      <c r="G16" s="22">
        <v>1</v>
      </c>
      <c r="H16" s="27">
        <f>C18*E16/E18</f>
        <v>63.088235294117645</v>
      </c>
      <c r="I16" s="27">
        <f>D18*E16/E18</f>
        <v>46.911764705882355</v>
      </c>
      <c r="J16" s="22">
        <f>SUM(H16:I16)</f>
        <v>110</v>
      </c>
    </row>
    <row r="17" spans="2:10" ht="13" x14ac:dyDescent="0.3">
      <c r="B17" s="22">
        <v>0</v>
      </c>
      <c r="C17" s="23">
        <v>72</v>
      </c>
      <c r="D17" s="23">
        <v>22</v>
      </c>
      <c r="E17" s="22">
        <f>SUM(C17:D17)</f>
        <v>94</v>
      </c>
      <c r="G17" s="22">
        <v>0</v>
      </c>
      <c r="H17" s="27">
        <f>C18*E17/E18</f>
        <v>53.911764705882355</v>
      </c>
      <c r="I17" s="27">
        <f>D18*E17/E18</f>
        <v>40.088235294117645</v>
      </c>
      <c r="J17" s="22">
        <f>SUM(H17:I17)</f>
        <v>94</v>
      </c>
    </row>
    <row r="18" spans="2:10" ht="13" x14ac:dyDescent="0.3">
      <c r="B18" s="22" t="s">
        <v>8</v>
      </c>
      <c r="C18" s="22">
        <f>SUM(C16:C17)</f>
        <v>117</v>
      </c>
      <c r="D18" s="22">
        <f>SUM(D16:D17)</f>
        <v>87</v>
      </c>
      <c r="E18" s="22">
        <f>SUM(C16:D17)</f>
        <v>204</v>
      </c>
      <c r="G18" s="22" t="s">
        <v>8</v>
      </c>
      <c r="H18" s="22">
        <f>SUM(H16:H17)</f>
        <v>117</v>
      </c>
      <c r="I18" s="22">
        <f>SUM(I16:I17)</f>
        <v>87</v>
      </c>
      <c r="J18" s="22">
        <f>SUM(H16:I17)</f>
        <v>204</v>
      </c>
    </row>
    <row r="20" spans="2:10" ht="15.5" x14ac:dyDescent="0.35">
      <c r="B20" s="20" t="s">
        <v>21</v>
      </c>
    </row>
    <row r="21" spans="2:10" x14ac:dyDescent="0.25">
      <c r="B21" s="24">
        <f>((C16-H16)^2/H16) + ((C17-H17)^2/H17) +  ((D16-I16)^2/I16) +  ((D17-I17)^2/I17)</f>
        <v>26.391085070468772</v>
      </c>
    </row>
    <row r="22" spans="2:10" x14ac:dyDescent="0.25">
      <c r="B22" s="25" t="s">
        <v>28</v>
      </c>
    </row>
    <row r="24" spans="2:10" ht="15.5" x14ac:dyDescent="0.35">
      <c r="B24" s="20" t="s">
        <v>22</v>
      </c>
    </row>
    <row r="25" spans="2:10" x14ac:dyDescent="0.25">
      <c r="B25" s="1">
        <f>(2-1) + (2-1)</f>
        <v>2</v>
      </c>
    </row>
    <row r="26" spans="2:10" x14ac:dyDescent="0.25">
      <c r="B26" s="25" t="s">
        <v>23</v>
      </c>
    </row>
    <row r="28" spans="2:10" ht="15.5" x14ac:dyDescent="0.35">
      <c r="B28" s="20" t="s">
        <v>29</v>
      </c>
    </row>
    <row r="29" spans="2:10" x14ac:dyDescent="0.25">
      <c r="B29" s="16" t="s">
        <v>24</v>
      </c>
    </row>
    <row r="31" spans="2:10" x14ac:dyDescent="0.25">
      <c r="B31" s="1" t="s">
        <v>27</v>
      </c>
    </row>
    <row r="32" spans="2:10" ht="14.5" x14ac:dyDescent="0.4">
      <c r="B32" s="1" t="s">
        <v>25</v>
      </c>
    </row>
    <row r="33" spans="2:2" x14ac:dyDescent="0.25">
      <c r="B33" s="1" t="s">
        <v>26</v>
      </c>
    </row>
  </sheetData>
  <hyperlinks>
    <hyperlink ref="B29" r:id="rId1" xr:uid="{68A24D9B-85C2-4BE7-A0FE-8E3237331949}"/>
  </hyperlinks>
  <pageMargins left="0.7" right="0.7" top="0.78740157499999996" bottom="0.78740157499999996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DBAAB-906E-4743-ADC0-64CD81757EA4}">
  <dimension ref="B2:R54"/>
  <sheetViews>
    <sheetView workbookViewId="0">
      <selection activeCell="M18" sqref="M18"/>
    </sheetView>
  </sheetViews>
  <sheetFormatPr defaultColWidth="11.453125" defaultRowHeight="12.5" x14ac:dyDescent="0.25"/>
  <cols>
    <col min="1" max="1" width="7" style="1" customWidth="1"/>
    <col min="2" max="2" width="9.36328125" style="1" customWidth="1"/>
    <col min="3" max="3" width="12.08984375" style="1" customWidth="1"/>
    <col min="4" max="4" width="13" style="1" customWidth="1"/>
    <col min="5" max="5" width="11.453125" style="1"/>
    <col min="6" max="6" width="9.36328125" style="1" customWidth="1"/>
    <col min="7" max="7" width="9" style="1" customWidth="1"/>
    <col min="8" max="8" width="22.08984375" style="1" customWidth="1"/>
    <col min="9" max="9" width="21.36328125" style="1" customWidth="1"/>
    <col min="10" max="10" width="11.54296875" style="1" customWidth="1"/>
    <col min="11" max="16384" width="11.453125" style="1"/>
  </cols>
  <sheetData>
    <row r="2" spans="2:18" ht="17.5" x14ac:dyDescent="0.35">
      <c r="B2" s="28" t="s">
        <v>18</v>
      </c>
    </row>
    <row r="3" spans="2:18" ht="15.5" x14ac:dyDescent="0.35">
      <c r="B3" s="20"/>
    </row>
    <row r="4" spans="2:18" ht="17.25" customHeight="1" x14ac:dyDescent="0.35">
      <c r="B4" s="15"/>
      <c r="C4" s="15"/>
      <c r="D4" s="15" t="s">
        <v>16</v>
      </c>
      <c r="E4" s="15"/>
      <c r="F4" s="15"/>
      <c r="G4" s="15"/>
      <c r="H4" s="15"/>
      <c r="I4" s="15"/>
      <c r="J4" s="15"/>
    </row>
    <row r="6" spans="2:18" ht="15" x14ac:dyDescent="0.4">
      <c r="B6" s="3" t="s">
        <v>0</v>
      </c>
      <c r="C6" s="3" t="s">
        <v>1</v>
      </c>
      <c r="D6" s="3" t="s">
        <v>2</v>
      </c>
      <c r="F6" s="3" t="s">
        <v>3</v>
      </c>
      <c r="G6" s="3" t="s">
        <v>4</v>
      </c>
      <c r="H6" s="3" t="s">
        <v>5</v>
      </c>
      <c r="I6" s="3" t="s">
        <v>6</v>
      </c>
      <c r="J6" s="3" t="s">
        <v>9</v>
      </c>
      <c r="P6" s="13"/>
      <c r="Q6" s="13"/>
      <c r="R6" s="13"/>
    </row>
    <row r="7" spans="2:18" x14ac:dyDescent="0.25">
      <c r="B7" s="2">
        <v>1</v>
      </c>
      <c r="C7" s="2">
        <v>19</v>
      </c>
      <c r="D7" s="2">
        <v>18.5</v>
      </c>
      <c r="F7" s="6">
        <f>C7-$C$14</f>
        <v>-6.3333333333333321</v>
      </c>
      <c r="G7" s="6">
        <f>D7-$D$14</f>
        <v>-2.5</v>
      </c>
      <c r="H7" s="6">
        <f>F7*G7</f>
        <v>15.83333333333333</v>
      </c>
      <c r="I7" s="5">
        <f>F7^2</f>
        <v>40.111111111111093</v>
      </c>
      <c r="J7" s="5">
        <f>G7^2</f>
        <v>6.25</v>
      </c>
    </row>
    <row r="8" spans="2:18" x14ac:dyDescent="0.25">
      <c r="B8" s="2">
        <v>2</v>
      </c>
      <c r="C8" s="2">
        <v>22</v>
      </c>
      <c r="D8" s="2">
        <v>19.600000000000001</v>
      </c>
      <c r="F8" s="6">
        <f t="shared" ref="F8:F12" si="0">C8-$C$14</f>
        <v>-3.3333333333333321</v>
      </c>
      <c r="G8" s="6">
        <f t="shared" ref="G8:G12" si="1">D8-$D$14</f>
        <v>-1.3999999999999986</v>
      </c>
      <c r="H8" s="6">
        <f t="shared" ref="H8:H12" si="2">F8*G8</f>
        <v>4.6666666666666599</v>
      </c>
      <c r="I8" s="5">
        <f t="shared" ref="I8:I12" si="3">F8^2</f>
        <v>11.111111111111104</v>
      </c>
      <c r="J8" s="5">
        <f t="shared" ref="J8:J12" si="4">G8^2</f>
        <v>1.959999999999996</v>
      </c>
    </row>
    <row r="9" spans="2:18" x14ac:dyDescent="0.25">
      <c r="B9" s="2">
        <v>3</v>
      </c>
      <c r="C9" s="2">
        <v>23</v>
      </c>
      <c r="D9" s="2">
        <v>20.399999999999999</v>
      </c>
      <c r="F9" s="6">
        <f t="shared" si="0"/>
        <v>-2.3333333333333321</v>
      </c>
      <c r="G9" s="6">
        <f t="shared" si="1"/>
        <v>-0.60000000000000142</v>
      </c>
      <c r="H9" s="6">
        <f t="shared" si="2"/>
        <v>1.4000000000000026</v>
      </c>
      <c r="I9" s="5">
        <f t="shared" si="3"/>
        <v>5.4444444444444393</v>
      </c>
      <c r="J9" s="5">
        <f t="shared" si="4"/>
        <v>0.36000000000000171</v>
      </c>
    </row>
    <row r="10" spans="2:18" x14ac:dyDescent="0.25">
      <c r="B10" s="2">
        <v>4</v>
      </c>
      <c r="C10" s="2">
        <v>25</v>
      </c>
      <c r="D10" s="2">
        <v>22.4</v>
      </c>
      <c r="F10" s="6">
        <f t="shared" si="0"/>
        <v>-0.33333333333333215</v>
      </c>
      <c r="G10" s="6">
        <f t="shared" si="1"/>
        <v>1.3999999999999986</v>
      </c>
      <c r="H10" s="6">
        <f t="shared" si="2"/>
        <v>-0.46666666666666451</v>
      </c>
      <c r="I10" s="5">
        <f t="shared" si="3"/>
        <v>0.11111111111111033</v>
      </c>
      <c r="J10" s="5">
        <f t="shared" si="4"/>
        <v>1.959999999999996</v>
      </c>
    </row>
    <row r="11" spans="2:18" x14ac:dyDescent="0.25">
      <c r="B11" s="2">
        <v>5</v>
      </c>
      <c r="C11" s="2">
        <v>28</v>
      </c>
      <c r="D11" s="2">
        <v>20.5</v>
      </c>
      <c r="F11" s="6">
        <f t="shared" si="0"/>
        <v>2.6666666666666679</v>
      </c>
      <c r="G11" s="6">
        <f t="shared" si="1"/>
        <v>-0.5</v>
      </c>
      <c r="H11" s="6">
        <f t="shared" si="2"/>
        <v>-1.3333333333333339</v>
      </c>
      <c r="I11" s="5">
        <f t="shared" si="3"/>
        <v>7.1111111111111178</v>
      </c>
      <c r="J11" s="5">
        <f t="shared" si="4"/>
        <v>0.25</v>
      </c>
    </row>
    <row r="12" spans="2:18" x14ac:dyDescent="0.25">
      <c r="B12" s="2">
        <v>6</v>
      </c>
      <c r="C12" s="2">
        <v>35</v>
      </c>
      <c r="D12" s="2">
        <v>24.6</v>
      </c>
      <c r="F12" s="6">
        <f t="shared" si="0"/>
        <v>9.6666666666666679</v>
      </c>
      <c r="G12" s="6">
        <f t="shared" si="1"/>
        <v>3.6000000000000014</v>
      </c>
      <c r="H12" s="6">
        <f t="shared" si="2"/>
        <v>34.800000000000018</v>
      </c>
      <c r="I12" s="5">
        <f t="shared" si="3"/>
        <v>93.444444444444471</v>
      </c>
      <c r="J12" s="5">
        <f t="shared" si="4"/>
        <v>12.96000000000001</v>
      </c>
    </row>
    <row r="14" spans="2:18" ht="13" x14ac:dyDescent="0.3">
      <c r="B14" s="4" t="s">
        <v>7</v>
      </c>
      <c r="C14" s="8">
        <f>AVERAGE(C7:C12)</f>
        <v>25.333333333333332</v>
      </c>
      <c r="D14" s="8">
        <f>AVERAGE(D7:D12)</f>
        <v>21</v>
      </c>
      <c r="F14" s="4" t="s">
        <v>8</v>
      </c>
      <c r="G14" s="7"/>
      <c r="H14" s="9">
        <f>SUM(H7:H12)</f>
        <v>54.900000000000013</v>
      </c>
      <c r="I14" s="9">
        <f>SUM(I7:I12)</f>
        <v>157.33333333333334</v>
      </c>
      <c r="J14" s="9">
        <f>SUM(J7:J12)</f>
        <v>23.740000000000002</v>
      </c>
    </row>
    <row r="16" spans="2:18" ht="13" x14ac:dyDescent="0.3">
      <c r="I16" s="3" t="s">
        <v>10</v>
      </c>
      <c r="J16" s="12">
        <f>H14/SQRT(I14*J14)</f>
        <v>0.8983004457482282</v>
      </c>
    </row>
    <row r="17" spans="9:12" ht="13" x14ac:dyDescent="0.3">
      <c r="I17" s="17"/>
      <c r="J17" s="19"/>
    </row>
    <row r="18" spans="9:12" ht="13" x14ac:dyDescent="0.3">
      <c r="I18" s="3" t="s">
        <v>14</v>
      </c>
      <c r="J18" s="12">
        <f>PEARSON(C7:C12, D7:D12)</f>
        <v>0.8983004457482282</v>
      </c>
      <c r="K18" s="13"/>
      <c r="L18" s="13"/>
    </row>
    <row r="19" spans="9:12" x14ac:dyDescent="0.25">
      <c r="I19" s="1" t="s">
        <v>13</v>
      </c>
    </row>
    <row r="20" spans="9:12" ht="13" x14ac:dyDescent="0.3">
      <c r="I20" s="17"/>
      <c r="J20" s="18"/>
    </row>
    <row r="25" spans="9:12" x14ac:dyDescent="0.25">
      <c r="I25" s="16"/>
    </row>
    <row r="33" spans="2:10" ht="15.5" x14ac:dyDescent="0.35">
      <c r="B33" s="15"/>
      <c r="C33" s="15"/>
      <c r="D33" s="15" t="s">
        <v>17</v>
      </c>
      <c r="E33" s="15"/>
      <c r="F33" s="15"/>
      <c r="G33" s="15"/>
      <c r="H33" s="15"/>
      <c r="I33" s="15"/>
      <c r="J33" s="15"/>
    </row>
    <row r="35" spans="2:10" ht="15" x14ac:dyDescent="0.4">
      <c r="B35" s="3" t="s">
        <v>0</v>
      </c>
      <c r="C35" s="3" t="s">
        <v>1</v>
      </c>
      <c r="D35" s="3" t="s">
        <v>2</v>
      </c>
      <c r="F35" s="3" t="s">
        <v>3</v>
      </c>
      <c r="G35" s="3" t="s">
        <v>4</v>
      </c>
      <c r="H35" s="3" t="s">
        <v>5</v>
      </c>
      <c r="I35" s="3" t="s">
        <v>6</v>
      </c>
      <c r="J35" s="3" t="s">
        <v>9</v>
      </c>
    </row>
    <row r="36" spans="2:10" x14ac:dyDescent="0.25">
      <c r="B36" s="2">
        <v>1</v>
      </c>
      <c r="C36" s="2">
        <v>19</v>
      </c>
      <c r="D36" s="2">
        <v>18.5</v>
      </c>
      <c r="F36" s="6">
        <f t="shared" ref="F36:F41" si="5">C36-$C$14</f>
        <v>-6.3333333333333321</v>
      </c>
      <c r="G36" s="6">
        <f t="shared" ref="G36:G41" si="6">D36-$D$14</f>
        <v>-2.5</v>
      </c>
      <c r="H36" s="6">
        <f>F36*G36</f>
        <v>15.83333333333333</v>
      </c>
      <c r="I36" s="5">
        <f>F36^2</f>
        <v>40.111111111111093</v>
      </c>
      <c r="J36" s="5">
        <f>G36^2</f>
        <v>6.25</v>
      </c>
    </row>
    <row r="37" spans="2:10" x14ac:dyDescent="0.25">
      <c r="B37" s="2">
        <v>2</v>
      </c>
      <c r="C37" s="2">
        <v>22</v>
      </c>
      <c r="D37" s="2">
        <v>19.600000000000001</v>
      </c>
      <c r="F37" s="6">
        <f t="shared" si="5"/>
        <v>-3.3333333333333321</v>
      </c>
      <c r="G37" s="6">
        <f t="shared" si="6"/>
        <v>-1.3999999999999986</v>
      </c>
      <c r="H37" s="6">
        <f t="shared" ref="H37:H41" si="7">F37*G37</f>
        <v>4.6666666666666599</v>
      </c>
      <c r="I37" s="5">
        <f t="shared" ref="I37:I41" si="8">F37^2</f>
        <v>11.111111111111104</v>
      </c>
      <c r="J37" s="5">
        <f t="shared" ref="J37:J41" si="9">G37^2</f>
        <v>1.959999999999996</v>
      </c>
    </row>
    <row r="38" spans="2:10" x14ac:dyDescent="0.25">
      <c r="B38" s="2">
        <v>3</v>
      </c>
      <c r="C38" s="2">
        <v>23</v>
      </c>
      <c r="D38" s="2">
        <v>20.399999999999999</v>
      </c>
      <c r="F38" s="6">
        <f t="shared" si="5"/>
        <v>-2.3333333333333321</v>
      </c>
      <c r="G38" s="6">
        <f t="shared" si="6"/>
        <v>-0.60000000000000142</v>
      </c>
      <c r="H38" s="6">
        <f t="shared" si="7"/>
        <v>1.4000000000000026</v>
      </c>
      <c r="I38" s="5">
        <f t="shared" si="8"/>
        <v>5.4444444444444393</v>
      </c>
      <c r="J38" s="5">
        <f t="shared" si="9"/>
        <v>0.36000000000000171</v>
      </c>
    </row>
    <row r="39" spans="2:10" x14ac:dyDescent="0.25">
      <c r="B39" s="2">
        <v>4</v>
      </c>
      <c r="C39" s="2">
        <v>25</v>
      </c>
      <c r="D39" s="2">
        <v>22.4</v>
      </c>
      <c r="F39" s="6">
        <f t="shared" si="5"/>
        <v>-0.33333333333333215</v>
      </c>
      <c r="G39" s="6">
        <f t="shared" si="6"/>
        <v>1.3999999999999986</v>
      </c>
      <c r="H39" s="6">
        <f t="shared" si="7"/>
        <v>-0.46666666666666451</v>
      </c>
      <c r="I39" s="5">
        <f t="shared" si="8"/>
        <v>0.11111111111111033</v>
      </c>
      <c r="J39" s="5">
        <f t="shared" si="9"/>
        <v>1.959999999999996</v>
      </c>
    </row>
    <row r="40" spans="2:10" x14ac:dyDescent="0.25">
      <c r="B40" s="2">
        <v>5</v>
      </c>
      <c r="C40" s="2">
        <v>28</v>
      </c>
      <c r="D40" s="2">
        <v>20.5</v>
      </c>
      <c r="F40" s="6">
        <f t="shared" si="5"/>
        <v>2.6666666666666679</v>
      </c>
      <c r="G40" s="6">
        <f t="shared" si="6"/>
        <v>-0.5</v>
      </c>
      <c r="H40" s="6">
        <f t="shared" si="7"/>
        <v>-1.3333333333333339</v>
      </c>
      <c r="I40" s="5">
        <f t="shared" si="8"/>
        <v>7.1111111111111178</v>
      </c>
      <c r="J40" s="5">
        <f t="shared" si="9"/>
        <v>0.25</v>
      </c>
    </row>
    <row r="41" spans="2:10" x14ac:dyDescent="0.25">
      <c r="B41" s="2">
        <v>6</v>
      </c>
      <c r="C41" s="2">
        <v>35</v>
      </c>
      <c r="D41" s="2">
        <v>24.6</v>
      </c>
      <c r="F41" s="6">
        <f t="shared" si="5"/>
        <v>9.6666666666666679</v>
      </c>
      <c r="G41" s="6">
        <f t="shared" si="6"/>
        <v>3.6000000000000014</v>
      </c>
      <c r="H41" s="6">
        <f t="shared" si="7"/>
        <v>34.800000000000018</v>
      </c>
      <c r="I41" s="5">
        <f t="shared" si="8"/>
        <v>93.444444444444471</v>
      </c>
      <c r="J41" s="5">
        <f t="shared" si="9"/>
        <v>12.96000000000001</v>
      </c>
    </row>
    <row r="43" spans="2:10" ht="13" x14ac:dyDescent="0.3">
      <c r="B43" s="4" t="s">
        <v>7</v>
      </c>
      <c r="C43" s="8">
        <f>AVERAGE(C36:C41)</f>
        <v>25.333333333333332</v>
      </c>
      <c r="D43" s="8">
        <f>AVERAGE(D36:D41)</f>
        <v>21</v>
      </c>
      <c r="F43" s="4" t="s">
        <v>8</v>
      </c>
      <c r="G43" s="7"/>
      <c r="H43" s="9">
        <f>SUM(H36:H41)</f>
        <v>54.900000000000013</v>
      </c>
      <c r="I43" s="9">
        <f>SUM(I36:I41)</f>
        <v>157.33333333333334</v>
      </c>
      <c r="J43" s="9">
        <f>SUM(J36:J41)</f>
        <v>23.740000000000002</v>
      </c>
    </row>
    <row r="45" spans="2:10" ht="13" x14ac:dyDescent="0.3">
      <c r="I45" s="3" t="s">
        <v>10</v>
      </c>
      <c r="J45" s="10">
        <f>H43/SQRT(I43*J43)</f>
        <v>0.8983004457482282</v>
      </c>
    </row>
    <row r="46" spans="2:10" ht="13" x14ac:dyDescent="0.3">
      <c r="I46" s="3" t="s">
        <v>11</v>
      </c>
      <c r="J46" s="14">
        <f>COUNT(B36:B41)</f>
        <v>6</v>
      </c>
    </row>
    <row r="47" spans="2:10" ht="13" x14ac:dyDescent="0.3">
      <c r="I47" s="3" t="s">
        <v>12</v>
      </c>
      <c r="J47" s="12">
        <f>J45/SQRT((1-J45^2) / (J46-2))</f>
        <v>4.0889293929170769</v>
      </c>
    </row>
    <row r="48" spans="2:10" ht="13" x14ac:dyDescent="0.3">
      <c r="I48" s="3" t="s">
        <v>15</v>
      </c>
      <c r="J48" s="11">
        <v>1.499E-2</v>
      </c>
    </row>
    <row r="50" spans="9:10" ht="13" x14ac:dyDescent="0.3">
      <c r="I50" s="3" t="s">
        <v>14</v>
      </c>
      <c r="J50" s="12">
        <f>PEARSON(C36:C41, D36:D41)</f>
        <v>0.8983004457482282</v>
      </c>
    </row>
    <row r="51" spans="9:10" x14ac:dyDescent="0.25">
      <c r="I51" s="1" t="s">
        <v>13</v>
      </c>
    </row>
    <row r="54" spans="9:10" x14ac:dyDescent="0.25">
      <c r="I54" s="16"/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chi_squared_test</vt:lpstr>
      <vt:lpstr>pearson_correlation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Gellrich Mario (gell)</dc:creator>
  <cp:lastModifiedBy>Adrian Lipkovits</cp:lastModifiedBy>
  <dcterms:created xsi:type="dcterms:W3CDTF">2022-10-05T13:10:39Z</dcterms:created>
  <dcterms:modified xsi:type="dcterms:W3CDTF">2022-11-01T09:31:37Z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0d9bad3-6dac-4e9a-89a3-89f3b8d247b2_Enabled">
    <vt:lpwstr>true</vt:lpwstr>
  </property>
  <property fmtid="{D5CDD505-2E9C-101B-9397-08002B2CF9AE}" pid="3" name="MSIP_Label_10d9bad3-6dac-4e9a-89a3-89f3b8d247b2_SetDate">
    <vt:lpwstr>2022-10-05T13:10:40Z</vt:lpwstr>
  </property>
  <property fmtid="{D5CDD505-2E9C-101B-9397-08002B2CF9AE}" pid="4" name="MSIP_Label_10d9bad3-6dac-4e9a-89a3-89f3b8d247b2_Method">
    <vt:lpwstr>Standard</vt:lpwstr>
  </property>
  <property fmtid="{D5CDD505-2E9C-101B-9397-08002B2CF9AE}" pid="5" name="MSIP_Label_10d9bad3-6dac-4e9a-89a3-89f3b8d247b2_Name">
    <vt:lpwstr>10d9bad3-6dac-4e9a-89a3-89f3b8d247b2</vt:lpwstr>
  </property>
  <property fmtid="{D5CDD505-2E9C-101B-9397-08002B2CF9AE}" pid="6" name="MSIP_Label_10d9bad3-6dac-4e9a-89a3-89f3b8d247b2_SiteId">
    <vt:lpwstr>5d1a9f9d-201f-4a10-b983-451cf65cbc1e</vt:lpwstr>
  </property>
  <property fmtid="{D5CDD505-2E9C-101B-9397-08002B2CF9AE}" pid="7" name="MSIP_Label_10d9bad3-6dac-4e9a-89a3-89f3b8d247b2_ActionId">
    <vt:lpwstr>15691ca3-589b-4618-8434-e0873727afe1</vt:lpwstr>
  </property>
  <property fmtid="{D5CDD505-2E9C-101B-9397-08002B2CF9AE}" pid="8" name="MSIP_Label_10d9bad3-6dac-4e9a-89a3-89f3b8d247b2_ContentBits">
    <vt:lpwstr>0</vt:lpwstr>
  </property>
</Properties>
</file>