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pany\Documents\GitHub\QIDI-X-CF-Pro-Klipper-Upgrade\POM\"/>
    </mc:Choice>
  </mc:AlternateContent>
  <xr:revisionPtr revIDLastSave="0" documentId="13_ncr:1_{05D871C9-B9D7-4628-B31E-AB98F3E7EF7A}" xr6:coauthVersionLast="47" xr6:coauthVersionMax="47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Summary (1)" sheetId="5" state="hidden" r:id="rId1"/>
    <sheet name="Have Spent" sheetId="7" r:id="rId2"/>
    <sheet name="0rd Order" sheetId="12" r:id="rId3"/>
    <sheet name="1st Order" sheetId="8" r:id="rId4"/>
    <sheet name="2nd Order" sheetId="11" r:id="rId5"/>
    <sheet name="2.5nd Order" sheetId="13" state="hidden" r:id="rId6"/>
    <sheet name="3rd Order" sheetId="14" r:id="rId7"/>
    <sheet name="4th Order" sheetId="15" r:id="rId8"/>
    <sheet name="Materials" sheetId="9" r:id="rId9"/>
    <sheet name="Equipment" sheetId="10" r:id="rId10"/>
    <sheet name="Equipment (2)" sheetId="6" state="hidden" r:id="rId11"/>
    <sheet name="Equipment Options" sheetId="2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7" i="9" l="1"/>
  <c r="I217" i="9"/>
  <c r="D264" i="10"/>
  <c r="I264" i="10"/>
  <c r="D263" i="10"/>
  <c r="I263" i="10"/>
  <c r="D262" i="10"/>
  <c r="I262" i="10"/>
  <c r="D261" i="10"/>
  <c r="I261" i="10"/>
  <c r="D270" i="10"/>
  <c r="I270" i="10"/>
  <c r="I269" i="10"/>
  <c r="D269" i="10"/>
  <c r="I212" i="9"/>
  <c r="I213" i="9"/>
  <c r="I214" i="9"/>
  <c r="D219" i="9"/>
  <c r="I219" i="9"/>
  <c r="D220" i="9"/>
  <c r="I220" i="9"/>
  <c r="D221" i="9"/>
  <c r="I221" i="9"/>
  <c r="D222" i="9"/>
  <c r="I222" i="9"/>
  <c r="D223" i="9"/>
  <c r="I223" i="9"/>
  <c r="D224" i="9"/>
  <c r="I224" i="9"/>
  <c r="D212" i="9"/>
  <c r="D213" i="9"/>
  <c r="D214" i="9"/>
  <c r="D215" i="9"/>
  <c r="I296" i="10"/>
  <c r="I297" i="10"/>
  <c r="I293" i="10"/>
  <c r="I294" i="10"/>
  <c r="I295" i="10"/>
  <c r="D291" i="10"/>
  <c r="D292" i="10"/>
  <c r="D293" i="10"/>
  <c r="D294" i="10"/>
  <c r="D295" i="10"/>
  <c r="D296" i="10"/>
  <c r="D289" i="10"/>
  <c r="I289" i="10"/>
  <c r="D265" i="10"/>
  <c r="I265" i="10"/>
  <c r="D280" i="10"/>
  <c r="I280" i="10"/>
  <c r="D279" i="10"/>
  <c r="I279" i="10"/>
  <c r="D276" i="10"/>
  <c r="I276" i="10"/>
  <c r="I285" i="10"/>
  <c r="I290" i="10"/>
  <c r="I291" i="10"/>
  <c r="I292" i="10"/>
  <c r="I286" i="10"/>
  <c r="I259" i="10"/>
  <c r="I260" i="10"/>
  <c r="I268" i="10"/>
  <c r="I287" i="10"/>
  <c r="I288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D283" i="10"/>
  <c r="I283" i="10"/>
  <c r="D284" i="10"/>
  <c r="I284" i="10"/>
  <c r="D285" i="10"/>
  <c r="D271" i="10"/>
  <c r="I271" i="10"/>
  <c r="D277" i="10"/>
  <c r="I277" i="10"/>
  <c r="D278" i="10"/>
  <c r="I278" i="10"/>
  <c r="D275" i="10"/>
  <c r="I275" i="10"/>
  <c r="I273" i="10"/>
  <c r="I272" i="10"/>
  <c r="D272" i="10"/>
  <c r="D273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I208" i="9"/>
  <c r="I209" i="9"/>
  <c r="I210" i="9"/>
  <c r="I211" i="9"/>
  <c r="I215" i="9"/>
  <c r="I216" i="9"/>
  <c r="I225" i="9"/>
  <c r="I226" i="9"/>
  <c r="I227" i="9"/>
  <c r="I228" i="9"/>
  <c r="D208" i="9"/>
  <c r="D209" i="9"/>
  <c r="D210" i="9"/>
  <c r="D211" i="9"/>
  <c r="D216" i="9"/>
  <c r="D225" i="9"/>
  <c r="I206" i="9" l="1"/>
  <c r="I207" i="9"/>
  <c r="I229" i="9"/>
  <c r="I218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D206" i="9"/>
  <c r="D207" i="9"/>
  <c r="D226" i="9"/>
  <c r="D38" i="15"/>
  <c r="D39" i="15"/>
  <c r="D40" i="15"/>
  <c r="D286" i="10"/>
  <c r="D259" i="10"/>
  <c r="D260" i="10"/>
  <c r="D268" i="10"/>
  <c r="D287" i="10"/>
  <c r="D288" i="10"/>
  <c r="D311" i="10"/>
  <c r="D27" i="15"/>
  <c r="D205" i="9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8" i="15"/>
  <c r="D29" i="15"/>
  <c r="D30" i="15"/>
  <c r="D31" i="15"/>
  <c r="D32" i="15"/>
  <c r="D33" i="15"/>
  <c r="D34" i="15"/>
  <c r="D35" i="15"/>
  <c r="D36" i="15"/>
  <c r="D37" i="15"/>
  <c r="I204" i="9"/>
  <c r="I205" i="9"/>
  <c r="D204" i="9"/>
  <c r="D227" i="9"/>
  <c r="D228" i="9"/>
  <c r="D229" i="9"/>
  <c r="D218" i="9"/>
  <c r="D230" i="9"/>
  <c r="D231" i="9"/>
  <c r="D232" i="9"/>
  <c r="D203" i="9"/>
  <c r="I203" i="9"/>
  <c r="D202" i="9"/>
  <c r="I202" i="9"/>
  <c r="I200" i="9"/>
  <c r="D200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1" i="9"/>
  <c r="D197" i="9"/>
  <c r="D195" i="9"/>
  <c r="D196" i="9"/>
  <c r="D198" i="9"/>
  <c r="D199" i="9"/>
  <c r="D201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327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290" i="10"/>
  <c r="D282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281" i="10"/>
  <c r="I180" i="9"/>
  <c r="D257" i="10"/>
  <c r="I257" i="10"/>
  <c r="D258" i="10"/>
  <c r="I258" i="10"/>
  <c r="D266" i="10"/>
  <c r="I266" i="10"/>
  <c r="D274" i="10"/>
  <c r="I274" i="10"/>
  <c r="I281" i="10"/>
  <c r="D267" i="10"/>
  <c r="I267" i="10"/>
  <c r="I282" i="10"/>
  <c r="I182" i="9"/>
  <c r="I183" i="9"/>
  <c r="I184" i="9"/>
  <c r="I185" i="9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2" i="14"/>
  <c r="G105" i="14"/>
  <c r="G106" i="14"/>
  <c r="G107" i="14"/>
  <c r="G108" i="14"/>
  <c r="G109" i="14"/>
  <c r="G110" i="14"/>
  <c r="G111" i="14"/>
  <c r="G112" i="14"/>
  <c r="G68" i="14"/>
  <c r="D218" i="10"/>
  <c r="I218" i="10"/>
  <c r="G56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7" i="14"/>
  <c r="G58" i="14"/>
  <c r="G59" i="14"/>
  <c r="G60" i="14"/>
  <c r="G61" i="14"/>
  <c r="G62" i="14"/>
  <c r="G63" i="14"/>
  <c r="G64" i="14"/>
  <c r="G65" i="14"/>
  <c r="G66" i="14"/>
  <c r="G67" i="14"/>
  <c r="G69" i="14"/>
  <c r="G70" i="14"/>
  <c r="G71" i="14"/>
  <c r="G91" i="14"/>
  <c r="G73" i="14"/>
  <c r="G74" i="14"/>
  <c r="G75" i="14"/>
  <c r="G72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I156" i="9"/>
  <c r="D221" i="10"/>
  <c r="I221" i="10"/>
  <c r="D220" i="10"/>
  <c r="I220" i="10"/>
  <c r="D219" i="10"/>
  <c r="I219" i="10"/>
  <c r="D242" i="10"/>
  <c r="I242" i="10"/>
  <c r="I341" i="10"/>
  <c r="D246" i="10"/>
  <c r="I246" i="10"/>
  <c r="I329" i="10"/>
  <c r="I328" i="10"/>
  <c r="D241" i="10"/>
  <c r="I241" i="10"/>
  <c r="I336" i="10"/>
  <c r="I163" i="9"/>
  <c r="D240" i="10"/>
  <c r="I240" i="10"/>
  <c r="I337" i="10"/>
  <c r="I344" i="10"/>
  <c r="I123" i="9"/>
  <c r="I145" i="9"/>
  <c r="D250" i="10"/>
  <c r="I250" i="10"/>
  <c r="D254" i="10"/>
  <c r="D249" i="10"/>
  <c r="I249" i="10"/>
  <c r="I169" i="9"/>
  <c r="I162" i="9"/>
  <c r="I159" i="9"/>
  <c r="I158" i="9"/>
  <c r="I125" i="9"/>
  <c r="I148" i="9"/>
  <c r="I126" i="9"/>
  <c r="I122" i="9"/>
  <c r="I121" i="9"/>
  <c r="I120" i="9"/>
  <c r="I119" i="9"/>
  <c r="I335" i="10"/>
  <c r="I346" i="10"/>
  <c r="I127" i="9"/>
  <c r="I236" i="10"/>
  <c r="I237" i="10"/>
  <c r="I238" i="10"/>
  <c r="D236" i="10"/>
  <c r="D237" i="10"/>
  <c r="D238" i="10"/>
  <c r="D239" i="10"/>
  <c r="D243" i="10"/>
  <c r="D244" i="10"/>
  <c r="D245" i="10"/>
  <c r="D247" i="10"/>
  <c r="D248" i="10"/>
  <c r="D251" i="10"/>
  <c r="D252" i="10"/>
  <c r="D253" i="10"/>
  <c r="D255" i="10"/>
  <c r="D222" i="10"/>
  <c r="D223" i="10"/>
  <c r="D224" i="10"/>
  <c r="D225" i="10"/>
  <c r="D226" i="10"/>
  <c r="D227" i="10"/>
  <c r="D256" i="10"/>
  <c r="I150" i="9"/>
  <c r="I152" i="9"/>
  <c r="I343" i="10"/>
  <c r="D217" i="10"/>
  <c r="I217" i="10"/>
  <c r="I134" i="9"/>
  <c r="I124" i="9"/>
  <c r="I142" i="9"/>
  <c r="D228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29" i="10"/>
  <c r="I171" i="9"/>
  <c r="I172" i="9"/>
  <c r="I149" i="9"/>
  <c r="I168" i="9"/>
  <c r="I160" i="9"/>
  <c r="I146" i="9"/>
  <c r="I132" i="9"/>
  <c r="I133" i="9"/>
  <c r="I135" i="9"/>
  <c r="I136" i="9"/>
  <c r="I137" i="9"/>
  <c r="I138" i="9"/>
  <c r="I139" i="9"/>
  <c r="I143" i="9"/>
  <c r="I144" i="9"/>
  <c r="I173" i="9"/>
  <c r="I174" i="9"/>
  <c r="I175" i="9"/>
  <c r="I176" i="9"/>
  <c r="I177" i="9"/>
  <c r="I178" i="9"/>
  <c r="I179" i="9"/>
  <c r="I181" i="9"/>
  <c r="I157" i="9"/>
  <c r="I155" i="9"/>
  <c r="I161" i="9"/>
  <c r="I164" i="9"/>
  <c r="I166" i="9"/>
  <c r="I167" i="9"/>
  <c r="I170" i="9"/>
  <c r="I331" i="10"/>
  <c r="I251" i="10"/>
  <c r="I252" i="10"/>
  <c r="I349" i="10"/>
  <c r="I350" i="10"/>
  <c r="I351" i="10"/>
  <c r="I254" i="10"/>
  <c r="I255" i="10"/>
  <c r="I338" i="10"/>
  <c r="I342" i="10"/>
  <c r="I222" i="10"/>
  <c r="I223" i="10"/>
  <c r="I224" i="10"/>
  <c r="I225" i="10"/>
  <c r="I226" i="10"/>
  <c r="I227" i="10"/>
  <c r="D231" i="10"/>
  <c r="D232" i="10"/>
  <c r="D233" i="10"/>
  <c r="D230" i="10"/>
  <c r="D234" i="10"/>
  <c r="D235" i="10"/>
  <c r="I356" i="10"/>
  <c r="I345" i="10"/>
  <c r="I216" i="10"/>
  <c r="I140" i="9"/>
  <c r="I141" i="9"/>
  <c r="I128" i="9"/>
  <c r="I154" i="9"/>
  <c r="I147" i="9"/>
  <c r="B200" i="11"/>
  <c r="I353" i="10"/>
  <c r="I354" i="10"/>
  <c r="I355" i="10"/>
  <c r="I333" i="10"/>
  <c r="I334" i="10"/>
  <c r="I347" i="10"/>
  <c r="I348" i="10"/>
  <c r="I153" i="9"/>
  <c r="I151" i="9"/>
  <c r="B220" i="11"/>
  <c r="I244" i="10"/>
  <c r="I245" i="10"/>
  <c r="I247" i="10"/>
  <c r="I235" i="10"/>
  <c r="I234" i="10"/>
  <c r="I233" i="10"/>
  <c r="I243" i="10"/>
  <c r="I230" i="10"/>
  <c r="B139" i="11"/>
  <c r="I232" i="10"/>
  <c r="I231" i="10"/>
  <c r="B177" i="11"/>
  <c r="B183" i="11"/>
  <c r="I352" i="10"/>
  <c r="I253" i="10"/>
  <c r="I229" i="10"/>
  <c r="B181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B194" i="11"/>
  <c r="D114" i="15" l="1"/>
  <c r="G113" i="14"/>
  <c r="B190" i="11" l="1"/>
  <c r="B184" i="11"/>
  <c r="B219" i="11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 l="1"/>
  <c r="F18" i="13" s="1"/>
  <c r="I212" i="10"/>
  <c r="I201" i="10"/>
  <c r="B196" i="11"/>
  <c r="I206" i="10"/>
  <c r="I207" i="10"/>
  <c r="I208" i="10"/>
  <c r="I209" i="10"/>
  <c r="I210" i="10"/>
  <c r="I211" i="10"/>
  <c r="I213" i="10"/>
  <c r="I214" i="10"/>
  <c r="I215" i="10"/>
  <c r="B195" i="11"/>
  <c r="B201" i="11"/>
  <c r="B202" i="11"/>
  <c r="B47" i="11"/>
  <c r="B244" i="11"/>
  <c r="B163" i="11"/>
  <c r="B203" i="11"/>
  <c r="B185" i="11"/>
  <c r="B71" i="8"/>
  <c r="B72" i="8" s="1"/>
  <c r="F71" i="8"/>
  <c r="I200" i="10"/>
  <c r="I205" i="10"/>
  <c r="B178" i="11"/>
  <c r="B182" i="11"/>
  <c r="I129" i="9"/>
  <c r="I204" i="10"/>
  <c r="I202" i="10"/>
  <c r="I203" i="10"/>
  <c r="B3" i="12"/>
  <c r="F2" i="12"/>
  <c r="F3" i="12" s="1"/>
  <c r="I248" i="10"/>
  <c r="B270" i="11" l="1"/>
  <c r="B271" i="11" s="1"/>
  <c r="F270" i="11"/>
  <c r="G271" i="11" s="1"/>
  <c r="D175" i="10"/>
  <c r="I175" i="10"/>
  <c r="D180" i="10"/>
  <c r="I180" i="10"/>
  <c r="I179" i="10"/>
  <c r="D179" i="10"/>
  <c r="I178" i="10"/>
  <c r="D178" i="10"/>
  <c r="D118" i="10"/>
  <c r="I118" i="10"/>
  <c r="I42" i="9"/>
  <c r="I43" i="9"/>
  <c r="D164" i="10"/>
  <c r="I164" i="10"/>
  <c r="D148" i="10"/>
  <c r="I148" i="10"/>
  <c r="D152" i="10"/>
  <c r="I152" i="10"/>
  <c r="D151" i="10"/>
  <c r="I151" i="10"/>
  <c r="D190" i="10"/>
  <c r="I190" i="10"/>
  <c r="D163" i="10"/>
  <c r="I163" i="10"/>
  <c r="D145" i="10"/>
  <c r="I145" i="10"/>
  <c r="D144" i="10"/>
  <c r="I144" i="10"/>
  <c r="I69" i="9"/>
  <c r="I68" i="9"/>
  <c r="I113" i="9"/>
  <c r="J113" i="9" s="1"/>
  <c r="I67" i="9"/>
  <c r="D45" i="10"/>
  <c r="I45" i="10"/>
  <c r="D139" i="10"/>
  <c r="I139" i="10"/>
  <c r="D119" i="10"/>
  <c r="I119" i="10"/>
  <c r="D80" i="10"/>
  <c r="I80" i="10"/>
  <c r="I2" i="9"/>
  <c r="J217" i="9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4" i="9"/>
  <c r="I45" i="9"/>
  <c r="I46" i="9"/>
  <c r="I47" i="9"/>
  <c r="I48" i="9"/>
  <c r="I49" i="9"/>
  <c r="I165" i="9"/>
  <c r="I50" i="9"/>
  <c r="I51" i="9"/>
  <c r="I52" i="9"/>
  <c r="I53" i="9"/>
  <c r="I54" i="9"/>
  <c r="I55" i="9"/>
  <c r="I56" i="9"/>
  <c r="I57" i="9"/>
  <c r="J57" i="9" s="1"/>
  <c r="I58" i="9"/>
  <c r="I59" i="9"/>
  <c r="I60" i="9"/>
  <c r="I61" i="9"/>
  <c r="I62" i="9"/>
  <c r="I63" i="9"/>
  <c r="I64" i="9"/>
  <c r="I65" i="9"/>
  <c r="I66" i="9"/>
  <c r="I70" i="9"/>
  <c r="I71" i="9"/>
  <c r="I72" i="9"/>
  <c r="I73" i="9"/>
  <c r="I74" i="9"/>
  <c r="I75" i="9"/>
  <c r="I76" i="9"/>
  <c r="J76" i="9" s="1"/>
  <c r="I77" i="9"/>
  <c r="I78" i="9"/>
  <c r="I79" i="9"/>
  <c r="I80" i="9"/>
  <c r="I81" i="9"/>
  <c r="I82" i="9"/>
  <c r="I83" i="9"/>
  <c r="I84" i="9"/>
  <c r="I85" i="9"/>
  <c r="I86" i="9"/>
  <c r="I87" i="9"/>
  <c r="I114" i="9"/>
  <c r="I88" i="9"/>
  <c r="I89" i="9"/>
  <c r="J89" i="9" s="1"/>
  <c r="I90" i="9"/>
  <c r="I91" i="9"/>
  <c r="J91" i="9" s="1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J107" i="9" s="1"/>
  <c r="I108" i="9"/>
  <c r="I109" i="9"/>
  <c r="I110" i="9"/>
  <c r="I111" i="9"/>
  <c r="I115" i="9"/>
  <c r="I116" i="9"/>
  <c r="I117" i="9"/>
  <c r="I118" i="9"/>
  <c r="I112" i="9"/>
  <c r="I130" i="9"/>
  <c r="I131" i="9"/>
  <c r="J270" i="9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6" i="10"/>
  <c r="I47" i="10"/>
  <c r="I48" i="10"/>
  <c r="I49" i="10"/>
  <c r="I50" i="10"/>
  <c r="I51" i="10"/>
  <c r="I52" i="10"/>
  <c r="I53" i="10"/>
  <c r="I357" i="10"/>
  <c r="I54" i="10"/>
  <c r="I55" i="10"/>
  <c r="I56" i="10"/>
  <c r="I57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58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40" i="10"/>
  <c r="I141" i="10"/>
  <c r="I142" i="10"/>
  <c r="I143" i="10"/>
  <c r="I146" i="10"/>
  <c r="I147" i="10"/>
  <c r="I149" i="10"/>
  <c r="I150" i="10"/>
  <c r="I153" i="10"/>
  <c r="I154" i="10"/>
  <c r="I155" i="10"/>
  <c r="I156" i="10"/>
  <c r="I157" i="10"/>
  <c r="I158" i="10"/>
  <c r="I159" i="10"/>
  <c r="I160" i="10"/>
  <c r="I161" i="10"/>
  <c r="I162" i="10"/>
  <c r="I165" i="10"/>
  <c r="I166" i="10"/>
  <c r="I167" i="10"/>
  <c r="I168" i="10"/>
  <c r="I169" i="10"/>
  <c r="I170" i="10"/>
  <c r="I171" i="10"/>
  <c r="I172" i="10"/>
  <c r="I173" i="10"/>
  <c r="I174" i="10"/>
  <c r="I176" i="10"/>
  <c r="I177" i="10"/>
  <c r="I181" i="10"/>
  <c r="I182" i="10"/>
  <c r="I183" i="10"/>
  <c r="I184" i="10"/>
  <c r="I185" i="10"/>
  <c r="I186" i="10"/>
  <c r="I187" i="10"/>
  <c r="I188" i="10"/>
  <c r="I189" i="10"/>
  <c r="I191" i="10"/>
  <c r="I192" i="10"/>
  <c r="I193" i="10"/>
  <c r="I194" i="10"/>
  <c r="I195" i="10"/>
  <c r="I196" i="10"/>
  <c r="I197" i="10"/>
  <c r="I198" i="10"/>
  <c r="I199" i="10"/>
  <c r="I367" i="10"/>
  <c r="I368" i="10"/>
  <c r="I369" i="10"/>
  <c r="I256" i="10"/>
  <c r="I358" i="10"/>
  <c r="I359" i="10"/>
  <c r="I360" i="10"/>
  <c r="I361" i="10"/>
  <c r="I362" i="10"/>
  <c r="I363" i="10"/>
  <c r="I364" i="10"/>
  <c r="I365" i="10"/>
  <c r="I366" i="10"/>
  <c r="I370" i="10"/>
  <c r="D46" i="10"/>
  <c r="D191" i="10"/>
  <c r="D181" i="10"/>
  <c r="D40" i="10"/>
  <c r="D41" i="10"/>
  <c r="D42" i="10"/>
  <c r="D185" i="10"/>
  <c r="D172" i="10"/>
  <c r="J223" i="9" l="1"/>
  <c r="J219" i="9"/>
  <c r="J213" i="9"/>
  <c r="J220" i="9"/>
  <c r="J222" i="9"/>
  <c r="J212" i="9"/>
  <c r="J214" i="9"/>
  <c r="J221" i="9"/>
  <c r="J224" i="9"/>
  <c r="J215" i="9"/>
  <c r="J263" i="10"/>
  <c r="J264" i="10"/>
  <c r="J261" i="10"/>
  <c r="J262" i="10"/>
  <c r="J269" i="10"/>
  <c r="J270" i="10"/>
  <c r="J289" i="10"/>
  <c r="J296" i="10"/>
  <c r="J297" i="10"/>
  <c r="J293" i="10"/>
  <c r="J294" i="10"/>
  <c r="J295" i="10"/>
  <c r="J252" i="9"/>
  <c r="J280" i="10"/>
  <c r="J265" i="10"/>
  <c r="J276" i="10"/>
  <c r="J279" i="10"/>
  <c r="J284" i="10"/>
  <c r="J283" i="10"/>
  <c r="J271" i="10"/>
  <c r="J285" i="10"/>
  <c r="J277" i="10"/>
  <c r="J275" i="10"/>
  <c r="J278" i="10"/>
  <c r="J306" i="10"/>
  <c r="J307" i="10"/>
  <c r="J309" i="10"/>
  <c r="J302" i="10"/>
  <c r="J310" i="10"/>
  <c r="J301" i="10"/>
  <c r="J273" i="10"/>
  <c r="J308" i="10"/>
  <c r="J272" i="10"/>
  <c r="J304" i="10"/>
  <c r="J303" i="10"/>
  <c r="J299" i="10"/>
  <c r="J300" i="10"/>
  <c r="J298" i="10"/>
  <c r="J311" i="10"/>
  <c r="J305" i="10"/>
  <c r="J216" i="9"/>
  <c r="J228" i="9"/>
  <c r="J209" i="9"/>
  <c r="J211" i="9"/>
  <c r="J225" i="9"/>
  <c r="J226" i="9"/>
  <c r="J208" i="9"/>
  <c r="J210" i="9"/>
  <c r="J227" i="9"/>
  <c r="J286" i="10"/>
  <c r="J269" i="9"/>
  <c r="J112" i="9"/>
  <c r="J24" i="9"/>
  <c r="J206" i="9"/>
  <c r="J207" i="9"/>
  <c r="J260" i="10"/>
  <c r="J259" i="10"/>
  <c r="J287" i="10"/>
  <c r="J268" i="10"/>
  <c r="J288" i="10"/>
  <c r="J292" i="10"/>
  <c r="J232" i="9"/>
  <c r="J204" i="9"/>
  <c r="J205" i="9"/>
  <c r="J229" i="9"/>
  <c r="J218" i="9"/>
  <c r="J231" i="9"/>
  <c r="J230" i="9"/>
  <c r="J202" i="9"/>
  <c r="J203" i="9"/>
  <c r="J200" i="9"/>
  <c r="J8" i="9"/>
  <c r="J40" i="9"/>
  <c r="J195" i="9"/>
  <c r="J199" i="9"/>
  <c r="J198" i="9"/>
  <c r="J197" i="9"/>
  <c r="J196" i="9"/>
  <c r="J193" i="9"/>
  <c r="J201" i="9"/>
  <c r="J194" i="9"/>
  <c r="J90" i="9"/>
  <c r="J22" i="9"/>
  <c r="J68" i="9"/>
  <c r="J266" i="9"/>
  <c r="J249" i="9"/>
  <c r="J104" i="9"/>
  <c r="J88" i="9"/>
  <c r="J73" i="9"/>
  <c r="J54" i="9"/>
  <c r="J37" i="9"/>
  <c r="J21" i="9"/>
  <c r="J5" i="9"/>
  <c r="J43" i="9"/>
  <c r="J268" i="9"/>
  <c r="J69" i="9"/>
  <c r="J265" i="9"/>
  <c r="J118" i="9"/>
  <c r="J103" i="9"/>
  <c r="J114" i="9"/>
  <c r="J72" i="9"/>
  <c r="J53" i="9"/>
  <c r="J36" i="9"/>
  <c r="J20" i="9"/>
  <c r="J4" i="9"/>
  <c r="J42" i="9"/>
  <c r="J75" i="9"/>
  <c r="J105" i="9"/>
  <c r="J236" i="9"/>
  <c r="J264" i="9"/>
  <c r="J102" i="9"/>
  <c r="J87" i="9"/>
  <c r="J71" i="9"/>
  <c r="J52" i="9"/>
  <c r="J35" i="9"/>
  <c r="J19" i="9"/>
  <c r="J3" i="9"/>
  <c r="J106" i="9"/>
  <c r="J251" i="9"/>
  <c r="J235" i="9"/>
  <c r="J263" i="9"/>
  <c r="J101" i="9"/>
  <c r="J86" i="9"/>
  <c r="J70" i="9"/>
  <c r="J51" i="9"/>
  <c r="J34" i="9"/>
  <c r="J18" i="9"/>
  <c r="J2" i="9"/>
  <c r="J244" i="9"/>
  <c r="J260" i="9"/>
  <c r="J245" i="9"/>
  <c r="J180" i="9"/>
  <c r="J246" i="9"/>
  <c r="J177" i="9"/>
  <c r="J233" i="9"/>
  <c r="J240" i="9"/>
  <c r="J176" i="9"/>
  <c r="J185" i="9"/>
  <c r="J174" i="9"/>
  <c r="J144" i="9"/>
  <c r="J126" i="9"/>
  <c r="J161" i="9"/>
  <c r="J158" i="9"/>
  <c r="J160" i="9"/>
  <c r="J243" i="9"/>
  <c r="J142" i="9"/>
  <c r="J128" i="9"/>
  <c r="J242" i="9"/>
  <c r="J192" i="9"/>
  <c r="J151" i="9"/>
  <c r="J156" i="9"/>
  <c r="J149" i="9"/>
  <c r="J170" i="9"/>
  <c r="J134" i="9"/>
  <c r="J145" i="9"/>
  <c r="J122" i="9"/>
  <c r="J150" i="9"/>
  <c r="J148" i="9"/>
  <c r="J143" i="9"/>
  <c r="J127" i="9"/>
  <c r="J187" i="9"/>
  <c r="J184" i="9"/>
  <c r="J139" i="9"/>
  <c r="J152" i="9"/>
  <c r="J183" i="9"/>
  <c r="J167" i="9"/>
  <c r="J190" i="9"/>
  <c r="J238" i="9"/>
  <c r="J186" i="9"/>
  <c r="J172" i="9"/>
  <c r="J168" i="9"/>
  <c r="J125" i="9"/>
  <c r="J169" i="9"/>
  <c r="J136" i="9"/>
  <c r="J120" i="9"/>
  <c r="J162" i="9"/>
  <c r="J179" i="9"/>
  <c r="J182" i="9"/>
  <c r="J241" i="9"/>
  <c r="J155" i="9"/>
  <c r="J123" i="9"/>
  <c r="J135" i="9"/>
  <c r="J137" i="9"/>
  <c r="J154" i="9"/>
  <c r="J178" i="9"/>
  <c r="J132" i="9"/>
  <c r="J175" i="9"/>
  <c r="J153" i="9"/>
  <c r="J189" i="9"/>
  <c r="J146" i="9"/>
  <c r="J141" i="9"/>
  <c r="J166" i="9"/>
  <c r="J247" i="9"/>
  <c r="J140" i="9"/>
  <c r="J138" i="9"/>
  <c r="J157" i="9"/>
  <c r="J237" i="9"/>
  <c r="J163" i="9"/>
  <c r="J188" i="9"/>
  <c r="J171" i="9"/>
  <c r="J248" i="9"/>
  <c r="J133" i="9"/>
  <c r="J121" i="9"/>
  <c r="J164" i="9"/>
  <c r="J119" i="9"/>
  <c r="J239" i="9"/>
  <c r="J173" i="9"/>
  <c r="J124" i="9"/>
  <c r="J181" i="9"/>
  <c r="J147" i="9"/>
  <c r="J159" i="9"/>
  <c r="J191" i="9"/>
  <c r="J259" i="9"/>
  <c r="J6" i="9"/>
  <c r="J234" i="9"/>
  <c r="J262" i="9"/>
  <c r="J100" i="9"/>
  <c r="J85" i="9"/>
  <c r="J66" i="9"/>
  <c r="J50" i="9"/>
  <c r="J33" i="9"/>
  <c r="J17" i="9"/>
  <c r="J56" i="9"/>
  <c r="J38" i="9"/>
  <c r="J258" i="9"/>
  <c r="J261" i="9"/>
  <c r="J99" i="9"/>
  <c r="J84" i="9"/>
  <c r="J65" i="9"/>
  <c r="J165" i="9"/>
  <c r="J32" i="9"/>
  <c r="J16" i="9"/>
  <c r="J39" i="9"/>
  <c r="J74" i="9"/>
  <c r="J98" i="9"/>
  <c r="J83" i="9"/>
  <c r="J64" i="9"/>
  <c r="J49" i="9"/>
  <c r="J31" i="9"/>
  <c r="J15" i="9"/>
  <c r="J131" i="9"/>
  <c r="J116" i="9"/>
  <c r="J97" i="9"/>
  <c r="J82" i="9"/>
  <c r="J63" i="9"/>
  <c r="J48" i="9"/>
  <c r="J30" i="9"/>
  <c r="J14" i="9"/>
  <c r="J267" i="9"/>
  <c r="J117" i="9"/>
  <c r="J256" i="9"/>
  <c r="J115" i="9"/>
  <c r="J96" i="9"/>
  <c r="J81" i="9"/>
  <c r="J62" i="9"/>
  <c r="J47" i="9"/>
  <c r="J29" i="9"/>
  <c r="J13" i="9"/>
  <c r="J7" i="9"/>
  <c r="J257" i="9"/>
  <c r="J255" i="9"/>
  <c r="J111" i="9"/>
  <c r="J95" i="9"/>
  <c r="J80" i="9"/>
  <c r="J61" i="9"/>
  <c r="J46" i="9"/>
  <c r="J28" i="9"/>
  <c r="J12" i="9"/>
  <c r="J23" i="9"/>
  <c r="J55" i="9"/>
  <c r="J254" i="9"/>
  <c r="J110" i="9"/>
  <c r="J94" i="9"/>
  <c r="J79" i="9"/>
  <c r="J60" i="9"/>
  <c r="J45" i="9"/>
  <c r="J27" i="9"/>
  <c r="J11" i="9"/>
  <c r="J327" i="10"/>
  <c r="J253" i="9"/>
  <c r="J109" i="9"/>
  <c r="J93" i="9"/>
  <c r="J78" i="9"/>
  <c r="J59" i="9"/>
  <c r="J44" i="9"/>
  <c r="J26" i="9"/>
  <c r="J10" i="9"/>
  <c r="J250" i="9"/>
  <c r="J130" i="9"/>
  <c r="J108" i="9"/>
  <c r="J92" i="9"/>
  <c r="J77" i="9"/>
  <c r="J58" i="9"/>
  <c r="J41" i="9"/>
  <c r="J25" i="9"/>
  <c r="J9" i="9"/>
  <c r="J67" i="9"/>
  <c r="J129" i="9"/>
  <c r="J291" i="10"/>
  <c r="J257" i="10"/>
  <c r="J290" i="10"/>
  <c r="J266" i="10"/>
  <c r="J258" i="10"/>
  <c r="J281" i="10"/>
  <c r="J274" i="10"/>
  <c r="J282" i="10"/>
  <c r="J267" i="10"/>
  <c r="J218" i="10"/>
  <c r="J312" i="10"/>
  <c r="J220" i="10"/>
  <c r="J221" i="10"/>
  <c r="J242" i="10"/>
  <c r="J219" i="10"/>
  <c r="J341" i="10"/>
  <c r="J329" i="10"/>
  <c r="J246" i="10"/>
  <c r="J241" i="10"/>
  <c r="J328" i="10"/>
  <c r="J240" i="10"/>
  <c r="J336" i="10"/>
  <c r="J135" i="10"/>
  <c r="J209" i="10"/>
  <c r="J97" i="10"/>
  <c r="J326" i="10"/>
  <c r="J337" i="10"/>
  <c r="J344" i="10"/>
  <c r="J250" i="10"/>
  <c r="J335" i="10"/>
  <c r="J249" i="10"/>
  <c r="J98" i="10"/>
  <c r="J346" i="10"/>
  <c r="J238" i="10"/>
  <c r="J237" i="10"/>
  <c r="J236" i="10"/>
  <c r="J217" i="10"/>
  <c r="J343" i="10"/>
  <c r="J198" i="10"/>
  <c r="J181" i="10"/>
  <c r="J118" i="10"/>
  <c r="J365" i="10"/>
  <c r="J151" i="10"/>
  <c r="J252" i="10"/>
  <c r="J51" i="10"/>
  <c r="J320" i="10"/>
  <c r="J134" i="10"/>
  <c r="J321" i="10"/>
  <c r="J87" i="10"/>
  <c r="J103" i="10"/>
  <c r="J150" i="10"/>
  <c r="J120" i="10"/>
  <c r="J136" i="10"/>
  <c r="J167" i="10"/>
  <c r="J3" i="10"/>
  <c r="J50" i="10"/>
  <c r="J20" i="10"/>
  <c r="J36" i="10"/>
  <c r="J67" i="10"/>
  <c r="J161" i="10"/>
  <c r="J235" i="10"/>
  <c r="J230" i="10"/>
  <c r="J233" i="10"/>
  <c r="J232" i="10"/>
  <c r="J322" i="10"/>
  <c r="J88" i="10"/>
  <c r="J119" i="10"/>
  <c r="J121" i="10"/>
  <c r="J137" i="10"/>
  <c r="J152" i="10"/>
  <c r="J349" i="10"/>
  <c r="J223" i="10"/>
  <c r="J19" i="10"/>
  <c r="J37" i="10"/>
  <c r="J53" i="10"/>
  <c r="J52" i="10"/>
  <c r="J114" i="10"/>
  <c r="J145" i="10"/>
  <c r="J17" i="10"/>
  <c r="J35" i="10"/>
  <c r="J363" i="10"/>
  <c r="J72" i="10"/>
  <c r="J362" i="10"/>
  <c r="J73" i="10"/>
  <c r="J89" i="10"/>
  <c r="J104" i="10"/>
  <c r="J138" i="10"/>
  <c r="J154" i="10"/>
  <c r="J153" i="10"/>
  <c r="J183" i="10"/>
  <c r="J5" i="10"/>
  <c r="J4" i="10"/>
  <c r="J6" i="10"/>
  <c r="J22" i="10"/>
  <c r="J69" i="10"/>
  <c r="J83" i="10"/>
  <c r="J177" i="10"/>
  <c r="J193" i="10"/>
  <c r="J354" i="10"/>
  <c r="J348" i="10"/>
  <c r="J361" i="10"/>
  <c r="J90" i="10"/>
  <c r="J106" i="10"/>
  <c r="J105" i="10"/>
  <c r="J139" i="10"/>
  <c r="J155" i="10"/>
  <c r="J170" i="10"/>
  <c r="J168" i="10"/>
  <c r="J225" i="10"/>
  <c r="J21" i="10"/>
  <c r="J226" i="10"/>
  <c r="J350" i="10"/>
  <c r="J38" i="10"/>
  <c r="J68" i="10"/>
  <c r="J130" i="10"/>
  <c r="J146" i="10"/>
  <c r="J205" i="10"/>
  <c r="J364" i="10"/>
  <c r="J360" i="10"/>
  <c r="J248" i="10"/>
  <c r="J91" i="10"/>
  <c r="J107" i="10"/>
  <c r="J122" i="10"/>
  <c r="J108" i="10"/>
  <c r="J124" i="10"/>
  <c r="J171" i="10"/>
  <c r="J169" i="10"/>
  <c r="J243" i="10"/>
  <c r="J244" i="10"/>
  <c r="J245" i="10"/>
  <c r="J7" i="10"/>
  <c r="J85" i="10"/>
  <c r="J99" i="10"/>
  <c r="J115" i="10"/>
  <c r="J207" i="10"/>
  <c r="J359" i="10"/>
  <c r="J60" i="10"/>
  <c r="J76" i="10"/>
  <c r="J123" i="10"/>
  <c r="J77" i="10"/>
  <c r="J93" i="10"/>
  <c r="J140" i="10"/>
  <c r="J186" i="10"/>
  <c r="J199" i="10"/>
  <c r="J200" i="10"/>
  <c r="J216" i="10"/>
  <c r="J247" i="10"/>
  <c r="J227" i="10"/>
  <c r="J54" i="10"/>
  <c r="J84" i="10"/>
  <c r="J100" i="10"/>
  <c r="J208" i="10"/>
  <c r="J316" i="10"/>
  <c r="J201" i="10"/>
  <c r="J29" i="10"/>
  <c r="J45" i="10"/>
  <c r="J92" i="10"/>
  <c r="J62" i="10"/>
  <c r="J78" i="10"/>
  <c r="J109" i="10"/>
  <c r="J187" i="10"/>
  <c r="J184" i="10"/>
  <c r="J352" i="10"/>
  <c r="J229" i="10"/>
  <c r="J255" i="10"/>
  <c r="J351" i="10"/>
  <c r="J23" i="10"/>
  <c r="J101" i="10"/>
  <c r="J117" i="10"/>
  <c r="J82" i="10"/>
  <c r="J256" i="10"/>
  <c r="J315" i="10"/>
  <c r="J206" i="10"/>
  <c r="J14" i="10"/>
  <c r="J30" i="10"/>
  <c r="J61" i="10"/>
  <c r="J47" i="10"/>
  <c r="J63" i="10"/>
  <c r="J94" i="10"/>
  <c r="J156" i="10"/>
  <c r="J185" i="10"/>
  <c r="J333" i="10"/>
  <c r="J338" i="10"/>
  <c r="J10" i="10"/>
  <c r="J8" i="10"/>
  <c r="J70" i="10"/>
  <c r="J86" i="10"/>
  <c r="J210" i="10"/>
  <c r="J131" i="10"/>
  <c r="J369" i="10"/>
  <c r="J314" i="10"/>
  <c r="J74" i="10"/>
  <c r="J16" i="10"/>
  <c r="J15" i="10"/>
  <c r="J46" i="10"/>
  <c r="J64" i="10"/>
  <c r="J80" i="10"/>
  <c r="J79" i="10"/>
  <c r="J125" i="10"/>
  <c r="J172" i="10"/>
  <c r="J188" i="10"/>
  <c r="J345" i="10"/>
  <c r="J231" i="10"/>
  <c r="J11" i="10"/>
  <c r="J9" i="10"/>
  <c r="J39" i="10"/>
  <c r="J55" i="10"/>
  <c r="J211" i="10"/>
  <c r="J325" i="10"/>
  <c r="J313" i="10"/>
  <c r="J356" i="10"/>
  <c r="J253" i="10"/>
  <c r="J32" i="10"/>
  <c r="J31" i="10"/>
  <c r="J340" i="10"/>
  <c r="J224" i="10"/>
  <c r="J96" i="10"/>
  <c r="J110" i="10"/>
  <c r="J141" i="10"/>
  <c r="J157" i="10"/>
  <c r="J173" i="10"/>
  <c r="J189" i="10"/>
  <c r="J334" i="10"/>
  <c r="J26" i="10"/>
  <c r="J24" i="10"/>
  <c r="J40" i="10"/>
  <c r="J213" i="10"/>
  <c r="J212" i="10"/>
  <c r="J367" i="10"/>
  <c r="J318" i="10"/>
  <c r="J234" i="10"/>
  <c r="J102" i="10"/>
  <c r="J254" i="10"/>
  <c r="J48" i="10"/>
  <c r="J13" i="10"/>
  <c r="J133" i="10"/>
  <c r="J95" i="10"/>
  <c r="J126" i="10"/>
  <c r="J142" i="10"/>
  <c r="J158" i="10"/>
  <c r="J174" i="10"/>
  <c r="J190" i="10"/>
  <c r="J27" i="10"/>
  <c r="J25" i="10"/>
  <c r="J41" i="10"/>
  <c r="J214" i="10"/>
  <c r="J368" i="10"/>
  <c r="J317" i="10"/>
  <c r="J178" i="10"/>
  <c r="J194" i="10"/>
  <c r="J331" i="10"/>
  <c r="J339" i="10"/>
  <c r="J33" i="10"/>
  <c r="J180" i="10"/>
  <c r="J71" i="10"/>
  <c r="J112" i="10"/>
  <c r="J111" i="10"/>
  <c r="J127" i="10"/>
  <c r="J143" i="10"/>
  <c r="J159" i="10"/>
  <c r="J175" i="10"/>
  <c r="J42" i="10"/>
  <c r="J58" i="10"/>
  <c r="J215" i="10"/>
  <c r="J34" i="10"/>
  <c r="J358" i="10"/>
  <c r="J319" i="10"/>
  <c r="J147" i="10"/>
  <c r="J163" i="10"/>
  <c r="J342" i="10"/>
  <c r="J44" i="10"/>
  <c r="J251" i="10"/>
  <c r="J2" i="10"/>
  <c r="J49" i="10"/>
  <c r="J116" i="10"/>
  <c r="J128" i="10"/>
  <c r="J144" i="10"/>
  <c r="J160" i="10"/>
  <c r="J176" i="10"/>
  <c r="J192" i="10"/>
  <c r="J43" i="10"/>
  <c r="J59" i="10"/>
  <c r="J203" i="10"/>
  <c r="J370" i="10"/>
  <c r="J357" i="10"/>
  <c r="J323" i="10"/>
  <c r="J132" i="10"/>
  <c r="J148" i="10"/>
  <c r="J179" i="10"/>
  <c r="J197" i="10"/>
  <c r="J196" i="10"/>
  <c r="J65" i="10"/>
  <c r="J195" i="10"/>
  <c r="J57" i="10"/>
  <c r="J332" i="10"/>
  <c r="J162" i="10"/>
  <c r="J56" i="10"/>
  <c r="J353" i="10"/>
  <c r="J191" i="10"/>
  <c r="J12" i="10"/>
  <c r="J28" i="10"/>
  <c r="J204" i="10"/>
  <c r="J366" i="10"/>
  <c r="J324" i="10"/>
  <c r="J149" i="10"/>
  <c r="J165" i="10"/>
  <c r="J164" i="10"/>
  <c r="J166" i="10"/>
  <c r="J182" i="10"/>
  <c r="J18" i="10"/>
  <c r="J81" i="10"/>
  <c r="J222" i="10"/>
  <c r="J66" i="10"/>
  <c r="J113" i="10"/>
  <c r="J129" i="10"/>
  <c r="J75" i="10"/>
  <c r="J355" i="10"/>
  <c r="J347" i="10"/>
  <c r="J330" i="10"/>
  <c r="J202" i="10"/>
  <c r="D176" i="10" l="1"/>
  <c r="D188" i="10"/>
  <c r="D182" i="10"/>
  <c r="D174" i="10"/>
  <c r="D177" i="10"/>
  <c r="D183" i="10"/>
  <c r="D184" i="10"/>
  <c r="D186" i="10"/>
  <c r="D187" i="10"/>
  <c r="D166" i="10"/>
  <c r="D167" i="10"/>
  <c r="D168" i="10"/>
  <c r="D189" i="10"/>
  <c r="D169" i="10"/>
  <c r="D170" i="10"/>
  <c r="D171" i="10"/>
  <c r="D173" i="10"/>
  <c r="D165" i="10" l="1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20" i="10"/>
  <c r="D121" i="10"/>
  <c r="D122" i="10"/>
  <c r="D123" i="10"/>
  <c r="D124" i="10"/>
  <c r="D125" i="10"/>
  <c r="D126" i="10"/>
  <c r="D47" i="10"/>
  <c r="D159" i="10" l="1"/>
  <c r="D160" i="10"/>
  <c r="D161" i="10"/>
  <c r="D162" i="10"/>
  <c r="D192" i="10"/>
  <c r="D193" i="10"/>
  <c r="D194" i="10"/>
  <c r="D195" i="10"/>
  <c r="D196" i="10"/>
  <c r="D197" i="10"/>
  <c r="D198" i="10"/>
  <c r="D199" i="10"/>
  <c r="D56" i="10"/>
  <c r="D55" i="10"/>
  <c r="D54" i="10" l="1"/>
  <c r="D59" i="10"/>
  <c r="D57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81" i="10"/>
  <c r="D82" i="10"/>
  <c r="D83" i="10"/>
  <c r="D84" i="10"/>
  <c r="D85" i="10"/>
  <c r="D86" i="10"/>
  <c r="D87" i="10"/>
  <c r="D88" i="10"/>
  <c r="D90" i="10"/>
  <c r="D91" i="10"/>
  <c r="D92" i="10"/>
  <c r="D93" i="10"/>
  <c r="D94" i="10"/>
  <c r="D89" i="10"/>
  <c r="D95" i="10"/>
  <c r="D97" i="10"/>
  <c r="D98" i="10"/>
  <c r="D9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40" i="10"/>
  <c r="D141" i="10"/>
  <c r="D142" i="10"/>
  <c r="D143" i="10"/>
  <c r="D154" i="10"/>
  <c r="D147" i="10"/>
  <c r="D149" i="10"/>
  <c r="D150" i="10"/>
  <c r="D153" i="10"/>
  <c r="D156" i="10"/>
  <c r="D157" i="10"/>
  <c r="D155" i="10"/>
  <c r="D158" i="10"/>
  <c r="D52" i="10" l="1"/>
  <c r="D51" i="10"/>
  <c r="D50" i="10"/>
  <c r="D49" i="10"/>
  <c r="D48" i="10"/>
  <c r="D43" i="10"/>
  <c r="D53" i="10"/>
  <c r="D39" i="10" l="1"/>
  <c r="D58" i="10"/>
  <c r="D134" i="6" l="1"/>
  <c r="D135" i="6"/>
  <c r="D136" i="6"/>
  <c r="D137" i="6"/>
  <c r="D138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2" i="10" l="1"/>
  <c r="D3" i="10"/>
  <c r="D4" i="10"/>
  <c r="D5" i="10"/>
  <c r="D6" i="10"/>
  <c r="D7" i="10"/>
  <c r="D8" i="10"/>
  <c r="D44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C146" i="10" l="1"/>
  <c r="D146" i="10" s="1"/>
  <c r="D271" i="9"/>
  <c r="D371" i="10" l="1"/>
  <c r="F70" i="8"/>
  <c r="D273" i="9" l="1"/>
  <c r="D373" i="10"/>
  <c r="F16" i="8"/>
  <c r="F23" i="8"/>
  <c r="F69" i="8"/>
  <c r="F68" i="8"/>
  <c r="F67" i="8"/>
  <c r="F66" i="8"/>
  <c r="F65" i="8"/>
  <c r="F64" i="8"/>
  <c r="F63" i="8"/>
  <c r="F62" i="8"/>
  <c r="F61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2" i="8"/>
  <c r="F21" i="8"/>
  <c r="F20" i="8"/>
  <c r="F19" i="8"/>
  <c r="F18" i="8"/>
  <c r="F17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68" i="6"/>
  <c r="D68" i="6" s="1"/>
  <c r="C67" i="6"/>
  <c r="D67" i="6" s="1"/>
  <c r="C67" i="2"/>
  <c r="D67" i="2"/>
  <c r="D68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C27" i="2"/>
  <c r="D27" i="2" s="1"/>
  <c r="C28" i="2"/>
  <c r="D28" i="2" s="1"/>
  <c r="C65" i="2"/>
  <c r="D65" i="2" s="1"/>
  <c r="C66" i="2"/>
  <c r="D66" i="2" s="1"/>
  <c r="C29" i="2"/>
  <c r="D29" i="2" s="1"/>
  <c r="C23" i="2"/>
  <c r="D23" i="2" s="1"/>
  <c r="C24" i="2"/>
  <c r="D24" i="2" s="1"/>
  <c r="C50" i="2"/>
  <c r="D50" i="2" s="1"/>
  <c r="C3" i="2"/>
  <c r="D3" i="2" s="1"/>
  <c r="C4" i="2"/>
  <c r="D4" i="2" s="1"/>
  <c r="C5" i="2"/>
  <c r="D5" i="2" s="1"/>
  <c r="C6" i="2"/>
  <c r="D6" i="2" s="1"/>
  <c r="C7" i="2"/>
  <c r="D7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2" i="2"/>
  <c r="D2" i="2" s="1"/>
  <c r="D139" i="6" l="1"/>
  <c r="E196" i="7"/>
  <c r="D203" i="5" l="1"/>
  <c r="D69" i="2"/>
  <c r="D14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LS_Specialist</author>
  </authors>
  <commentList>
    <comment ref="A5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Ultrasonic Sensor</t>
        </r>
      </text>
    </comment>
    <comment ref="A5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marjority use</t>
        </r>
      </text>
    </comment>
    <comment ref="A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Shaft?</t>
        </r>
      </text>
    </comment>
    <comment ref="A5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Hinges Shaft</t>
        </r>
      </text>
    </comment>
    <comment ref="A54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Ball Joint</t>
        </r>
      </text>
    </comment>
    <comment ref="A55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Desktop Shelf</t>
        </r>
      </text>
    </comment>
    <comment ref="A56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Shelf Hinge</t>
        </r>
      </text>
    </comment>
    <comment ref="A57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Desktop Shelf</t>
        </r>
      </text>
    </comment>
    <comment ref="A58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Big Shelf</t>
        </r>
      </text>
    </comment>
    <comment ref="A59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Big Shelf</t>
        </r>
      </text>
    </comment>
    <comment ref="A60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Big Shelf</t>
        </r>
      </text>
    </comment>
    <comment ref="A16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For casing</t>
        </r>
      </text>
    </comment>
    <comment ref="A26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LS_Specialist:</t>
        </r>
        <r>
          <rPr>
            <sz val="9"/>
            <color indexed="81"/>
            <rFont val="Tahoma"/>
            <family val="2"/>
          </rPr>
          <t xml:space="preserve">
Holding PBC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arm price1" type="6" refreshedVersion="6" background="1" saveData="1">
    <textPr codePage="437" sourceFile="C:\Users\ls_specialist\Desktop\Alarm price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<sst xmlns="http://schemas.openxmlformats.org/spreadsheetml/2006/main" count="4964" uniqueCount="1506">
  <si>
    <t>Part</t>
  </si>
  <si>
    <t>Single price</t>
  </si>
  <si>
    <t>Need</t>
  </si>
  <si>
    <t>Total</t>
  </si>
  <si>
    <t>SolidWorks</t>
  </si>
  <si>
    <t>CNC Machine</t>
  </si>
  <si>
    <t>Drill</t>
  </si>
  <si>
    <t>Dremel</t>
  </si>
  <si>
    <t>Drill bit</t>
  </si>
  <si>
    <t>Fume Extractor</t>
  </si>
  <si>
    <t>Machine rack</t>
  </si>
  <si>
    <t>Oscilloscope</t>
  </si>
  <si>
    <t>Crimping tool</t>
  </si>
  <si>
    <t>Wire stripper</t>
  </si>
  <si>
    <t>Solder station</t>
  </si>
  <si>
    <t>Hex key set</t>
  </si>
  <si>
    <t>Adjustable wrench</t>
  </si>
  <si>
    <t>Rubber Mallet</t>
  </si>
  <si>
    <t>Vacumn</t>
  </si>
  <si>
    <t>Square tool</t>
  </si>
  <si>
    <t>UV light</t>
  </si>
  <si>
    <t>Glass sheet</t>
  </si>
  <si>
    <t>Tap bit</t>
  </si>
  <si>
    <t>Resistor</t>
  </si>
  <si>
    <t>FDM 3D Printer</t>
  </si>
  <si>
    <t>Resin 3D Printer</t>
  </si>
  <si>
    <t>Rinsing &amp; Curing kit</t>
  </si>
  <si>
    <t>Filament Dryer</t>
  </si>
  <si>
    <t>CNC Spindle</t>
  </si>
  <si>
    <t>Link</t>
  </si>
  <si>
    <t>https://www.amazon.com/gp/product/B01N1EJEQ1/ref=ox_sc_saved_title_7?smid=A16P4TUM521SQ8&amp;psc=1</t>
  </si>
  <si>
    <t>https://www.amazon.com/FoxAlien-WoodMads-WM-3020-Engraving-Aluminum/dp/B0B799TSTH/ref=sr_1_3_sspa?crid=204WCM20MQ7FX&amp;keywords=cnc+router&amp;qid=1668546789&amp;sprefix=cnc+m%2Caps%2C828&amp;sr=8-3-spons&amp;sp_csd=d2lkZ2V0TmFtZT1zcF9hdGY&amp;psc=1</t>
  </si>
  <si>
    <t>CNC Dust Shoe</t>
  </si>
  <si>
    <t>https://www.amazon.com/gp/cart/view.html?ref_=nav_cart</t>
  </si>
  <si>
    <t>Extruder</t>
  </si>
  <si>
    <t>https://www.amazon.com/ANYCUBIC-Largest-Machine-L-Shaped-Platform/dp/B083GTS8XJ?ref_=ast_sto_dp&amp;th=1</t>
  </si>
  <si>
    <t>https://www.amazon.com/gp/product/B097BCG69C/ref=ox_sc_saved_title_3?smid=A12K5OO5OGA1LM&amp;psc=1</t>
  </si>
  <si>
    <t>https://www.amazon.com/Turbo-Vacuum-Cleaner-Gallon-1100W/dp/B00K74N8BC?ref_=ast_sto_dp&amp;th=1</t>
  </si>
  <si>
    <t>https://www.amazon.com/DEWALT-DCK283D2-Compact-Cordless-Driver/dp/B01A08YKV6/ref=sr_1_2?keywords=dewalt+brushless+combo+kit&amp;qid=1668549725&amp;s=hi&amp;sprefix=DEWALT+brush%2Ctools%2C155&amp;sr=1-2</t>
  </si>
  <si>
    <t>Router Bits</t>
  </si>
  <si>
    <t>https://www.amazon.com/gp/product/B091F9FKF7/ref=ox_sc_saved_image_3?smid=A3JZGB4TAKCL7H&amp;psc=1</t>
  </si>
  <si>
    <t>End Mill Bits</t>
  </si>
  <si>
    <t>https://www.amazon.com/gp/product/B08862LT3K/ref=ox_sc_saved_image_1?smid=A3JZGB4TAKCL7H&amp;psc=1</t>
  </si>
  <si>
    <t>Cutting Bits</t>
  </si>
  <si>
    <t>https://www.amazon.com/gp/product/B07P7LGQJ6/ref=ox_sc_saved_image_9?smid=A1CJB5SYI9X4XC&amp;psc=1</t>
  </si>
  <si>
    <t>https://www.amazon.com/gp/product/B07MZQMPMC/ref=ox_sc_saved_image_5?smid=A1IIUWKRGI8L3U&amp;psc=1</t>
  </si>
  <si>
    <t>Digital Level</t>
  </si>
  <si>
    <t>https://www.amazon.com/gp/product/B07L5LMYV8/ref=ox_sc_saved_image_2?smid=A36KP4TWAJMS2V&amp;psc=1</t>
  </si>
  <si>
    <t>Hot End</t>
  </si>
  <si>
    <t>https://www.amazon.com/gp/product/B01CW37YZG/ref=ox_sc_saved_title_8?smid=A1D7NBXHNTHOV9&amp;psc=1</t>
  </si>
  <si>
    <t>https://www.amazon.com/gp/product/B0874WFM71/ref=ox_sc_saved_title_5?smid=A612N3MJKLAME&amp;psc=1</t>
  </si>
  <si>
    <t>https://www.amazon.com/gp/product/B009ODV0OE/ref=ox_sc_saved_title_3?smid=A82GPSSSH8F38&amp;psc=1</t>
  </si>
  <si>
    <t>https://www.amazon.com/AccusizeTools-H-S-S-Drill-Metric-0001-0052/dp/B00SG6C6RK/ref=sr_1_6?keywords=tap+bit+metric&amp;qid=1668550417&amp;sprefix=tap+bit+metr%2Caps%2C183&amp;sr=8-6</t>
  </si>
  <si>
    <t>https://www.amazon.com/YIHUA-Soldering-Desoldering-Suction-Station/dp/B07RNL7YT9/ref=sr_1_29?crid=2BP2RBDAJS727&amp;keywords=hot+air+rework+station&amp;qid=1668551118&amp;sprefix=hot+air+rework+station%2Caps%2C185&amp;sr=8-29</t>
  </si>
  <si>
    <t>https://www.amazon.com/gp/product/B06XZML6RD/ref=ox_sc_saved_image_7?smid=ATVPDKIKX0DER&amp;th=1</t>
  </si>
  <si>
    <t>https://www.amazon.com/gp/product/B07ZHH5H7N/ref=ox_sc_saved_title_6?smid=A38V7SOCF2OM8H&amp;psc=1</t>
  </si>
  <si>
    <t>https://www.amazon.com/gp/product/B000PAR60C/ref=ox_sc_saved_title_4?smid=AY6PYE561FYZP&amp;psc=1</t>
  </si>
  <si>
    <t>https://www.amazon.com/gp/product/B00KX4KB5M/ref=ox_sc_saved_image_3?smid=ATVPDKIKX0DER&amp;psc=1</t>
  </si>
  <si>
    <t>https://www.amazon.com/gp/product/B000936OV2/ref=ox_sc_saved_title_7?smid=ATVPDKIKX0DER&amp;psc=1</t>
  </si>
  <si>
    <t>https://www.amazon.com/Flashlight-Vansky-Ultraviolet-Blacklight-Eliminator/dp/B01A5KLUG2/ref=sr_1_6?crid=2CEUQIRSZNZ6N&amp;keywords=uv+light&amp;qid=1668552767&amp;sprefix=uv+lgih%2Caps%2C238&amp;sr=8-6</t>
  </si>
  <si>
    <t>https://www.amazon.com/FrameStarr-Heat-Strengthened-Shatterproof-Replacement-Semi-Tempered/dp/B08R8PYKJL/ref=sr_1_4?crid=173P5MGF3ANQR&amp;keywords=tempered%2Bglass%2Bsheet&amp;qid=1668552974&amp;sprefix=tempered%2Bglass%2Bshee%2Caps%2C166&amp;sr=8-4&amp;th=1</t>
  </si>
  <si>
    <t>https://www.amazon.com/Engineers-Precision-Crimping-Pliers-Pa-09/dp/B002AVVO7K?&amp;linkCode=sl1&amp;tag=teamvoron-20&amp;linkId=26bebce3323227a28c7e3dd24ff3426e&amp;language=en_US&amp;ref_=as_li_ss_tl</t>
  </si>
  <si>
    <t>Ferrule Crimper</t>
  </si>
  <si>
    <t>https://www.amazon.com/Ferrule-Crimping-Tool-Kit-0-08-10mm%C2%B2/dp/B07PJK2VNT?dchild=1&amp;keywords=ferrule+crimper&amp;qid=1625604967&amp;sr=8-2&amp;linkCode=sl1&amp;tag=teamvoron-20&amp;linkId=3ca63f20e07d4807a17f56c9c712a4a3&amp;language=en_US&amp;ref_=as_li_ss_tl</t>
  </si>
  <si>
    <t>Screw Driver</t>
  </si>
  <si>
    <t>https://www.amazon.com/Screwdriver-Adjustable-Rechargeable-Multi-Function-Smartphone/dp/B07FQH1DTT/ref=sr_1_3_sspa?keywords=automatic%2Bscrewdriver&amp;qid=1668560110&amp;sprefix=automatic%2Bscrew%2Caps%2C158&amp;sr=8-3-spons&amp;sp_csd=d2lkZ2V0TmFtZT1zcF9hdGY&amp;th=1</t>
  </si>
  <si>
    <t>https://www.amazon.com/Dremel-4000-6-50-Variable-Speed-Accessories/dp/B002L3RUW0/ref=sr_1_5?keywords=dremel%2B4000&amp;qid=1668560814&amp;sprefix=dremel%2Caps%2C172&amp;sr=8-5&amp;th=1</t>
  </si>
  <si>
    <t>https://trimech.com/products/solidworks-standard</t>
  </si>
  <si>
    <t>https://www.amazon.com/ANYCUBIC-Premium-Upgraded-LighTurbo-Printing/dp/B0B7QMVGZ5?ref_=ast_sto_dp&amp;th=1</t>
  </si>
  <si>
    <t>Wash and Cure</t>
  </si>
  <si>
    <t>https://www.amazon.com/ANYCUBIC-Largest-Machine-L-Shaped-Platform/dp/B08YVV7V7G?ref_=ast_sto_dp</t>
  </si>
  <si>
    <t>https://www.matterhackers.com/store/l/voron-design-corexy-fdm-3d-printer/sk/MSZ1Z6WY</t>
  </si>
  <si>
    <t>Aluminum Parts</t>
  </si>
  <si>
    <t>https://www.matterhackers.com/store/l/voron-2-4-cnc-machined-aluminum-3d-printer-parts/sk/MY0XHEC4</t>
  </si>
  <si>
    <t>https://www.amazon.com/QIDI-TECHNOLOGY-Industrial-Specially-11-8x9-8x11-8/dp/B09L7XCW3B/ref=sr_1_15_sspa?keywords=3d+printers&amp;qid=1668547490&amp;sprefix=3d+%2Caps%2C181&amp;sr=8-15-spons&amp;ufe=app_do%3Aamzn1.fos.17f26c18-b61b-4ce9-8a28-de351f41cffb&amp;sp_csd=d2lkZ2V0TmFtZT1zcF9tdGY&amp;psc=1</t>
  </si>
  <si>
    <t>https://west3d.com/products/printed-parts-for-voron-2-4?variant=41218473754792</t>
  </si>
  <si>
    <t>Plastic Parts</t>
  </si>
  <si>
    <t>https://www.amazon.com/FYSETC-Stealthburner-Extruder-Compatible-Switchwire/dp/B0BCKL3JWM/ref=sr_1_21?keywords=voron+2.4&amp;qid=1668639747&amp;sprefix=voron%2Caps%2C163&amp;sr=8-21</t>
  </si>
  <si>
    <t>Magnetic Build Plate</t>
  </si>
  <si>
    <t>https://www.amazon.com/gp/product/B0BJF1V799/ref=ox_sc_act_title_1?smid=A395F2SUYKNZ10&amp;psc=1</t>
  </si>
  <si>
    <t>UV Safety Glass</t>
  </si>
  <si>
    <t>https://www.amazon.com/gp/product/B081BHTJT8/ref=ox_sc_act_title_3?smid=A27V3HJ7FDR943&amp;psc=1</t>
  </si>
  <si>
    <t>https://www.amazon.com/gp/product/B07VDRGK9F/ref=ox_sc_act_title_5?smid=A30QSGOJR8LMXA&amp;psc=1</t>
  </si>
  <si>
    <t>Temperature Controller</t>
  </si>
  <si>
    <t>Air Purifier</t>
  </si>
  <si>
    <t>https://www.amazon.com/CCTREE-Activated-Replacement-Anycubic-Printers/dp/B0B38Q3ZLL/ref=sr_1_3?crid=3LAQ4CRZHTS1J&amp;keywords=Anycubic+Purifier+Core&amp;qid=1668641530&amp;sprefix=anycubic+purifier+core%2Caps%2C226&amp;sr=8-3</t>
  </si>
  <si>
    <t>Filter Funel</t>
  </si>
  <si>
    <t>https://www.amazon.com/gp/product/B094JD7T7V/ref=ox_sc_act_title_15?smid=A3SNVVMEXOSKIB&amp;psc=1</t>
  </si>
  <si>
    <t>Aluminum Extrusion</t>
  </si>
  <si>
    <t>https://www.amazon.com/Levelers-Adjustable-Leveling-Furniture-Leveler/dp/B0836S3DF1/ref=sr_1_6?crid=2KW0LB7E24HXS&amp;keywords=M8+feet&amp;qid=1668642829&amp;sprefix=m8+feet%2Caps%2C164&amp;sr=8-6</t>
  </si>
  <si>
    <t>Rubber Feet</t>
  </si>
  <si>
    <t>Acrylic Sheets</t>
  </si>
  <si>
    <t>https://www.amazon.com/Falken-Design-Acrylic-Plexiglass-Sheet/dp/B07NQKN5VK/ref=sr_1_3_mod_primary_new?keywords=acrylic+sheets+1%2F4+inch+thick+30x36&amp;qid=1668644753&amp;sbo=RZvfv%2F%2FHxDF%2BO5021pAnSA%3D%3D&amp;sprefix=acrylic+sheets+1%2F4+inch+30x%2Caps%2C156&amp;sr=8-3&amp;ufe=app_do%3Aamzn1.fos.006c50ae-5d4c-4777-9bc0-4513d670b6bc</t>
  </si>
  <si>
    <t>https://www.amazon.com/Dewalt-DCK489D2-Brushless-Lithium-Ion-Cordless/dp/B088XSF9B2/ref=sr_1_1?crid=KD71GUBG1T2R&amp;keywords=dewalt+atomic+kit&amp;qid=1668645193&amp;sprefix=dewalt+atomic+kit%2Caps%2C240&amp;sr=8-1</t>
  </si>
  <si>
    <t>Safety Gloves</t>
  </si>
  <si>
    <t>https://www.amazon.com/NoCry-Cut-Resistant-Gloves-Performance/dp/B0B3JC5QZG/ref=sr_1_5?crid=1U9B8RX6ELWSD&amp;keywords=anti%2Bcut%2Bgloves&amp;qid=1668645334&amp;sprefix=anti%2Bcut%2Bgloves%2B%2Caps%2C156&amp;sr=8-5&amp;th=1</t>
  </si>
  <si>
    <t>https://www.amazon.com/WORKPRO-32-piece-Reciprocating-Blade-Organizer/dp/B071QY9KP8/ref=pd_bxgy_img_sccl_2/135-0420730-6186744?pd_rd_w=iyfdE&amp;content-id=amzn1.sym.7757a8b5-874e-4a67-9d85-54ed32f01737&amp;pf_rd_p=7757a8b5-874e-4a67-9d85-54ed32f01737&amp;pf_rd_r=6G3KSGQR47FSFJ5HRJJT&amp;pd_rd_wg=zjXbt&amp;pd_rd_r=38b0aa86-11ad-462e-b7a5-5a13ec39e351&amp;pd_rd_i=B071QY9KP8&amp;psc=1</t>
  </si>
  <si>
    <t>Reciprocating Saw Blade</t>
  </si>
  <si>
    <t>https://www.amazon.com/Vtopmart-Oscillating-Multitool-Multimaster-Craftsman/dp/B07C3RRV8T/ref=pd_bxgy_img_sccl_1/135-0420730-6186744?pd_rd_w=iyfdE&amp;content-id=amzn1.sym.7757a8b5-874e-4a67-9d85-54ed32f01737&amp;pf_rd_p=7757a8b5-874e-4a67-9d85-54ed32f01737&amp;pf_rd_r=6G3KSGQR47FSFJ5HRJJT&amp;pd_rd_wg=zjXbt&amp;pd_rd_r=38b0aa86-11ad-462e-b7a5-5a13ec39e351&amp;pd_rd_i=B07C3RRV8T&amp;psc=1</t>
  </si>
  <si>
    <t>Oscillating Saw Blade</t>
  </si>
  <si>
    <t>https://www.amazon.com/gp/product/B08RDRV54M/ref=ox_sc_act_title_15?smid=A1477Z5QQEZZIC&amp;psc=1</t>
  </si>
  <si>
    <t>Silicone Tray</t>
  </si>
  <si>
    <t>Washing Container</t>
  </si>
  <si>
    <t>Power Supply</t>
  </si>
  <si>
    <t>https://www.amazon.com/Constant-Temperature-Humidifier-Conditioning-Appliances/dp/B07MDN81C3/ref=sr_1_15_sspa?crid=2WRT6NGMRUE2W&amp;keywords=12v+ptc+heater&amp;qid=1668721284&amp;sprefix=12v+ptc+heater%2Caps%2C203&amp;sr=8-15-spons&amp;sp_csd=d2lkZ2V0TmFtZT1zcF9tdGY&amp;psc=1&amp;smid=A1JRUV5LNLJLG1#customerReviews</t>
  </si>
  <si>
    <t>https://www.amazon.com/LLTOP-Waterproof-90-130V-Transformer-Converter/dp/B093QF2WKB/ref=sr_1_1_sspa?crid=10L1FST8C7FCA&amp;keywords=12v+power+supply+300w&amp;qid=1668721619&amp;sprefix=12v+power+supply+300w%2Caps%2C174&amp;sr=8-1-spons&amp;ufe=app_do%3Aamzn1.fos.08f69ac3-fd3d-4b88-bca2-8997e41410bb&amp;sp_csd=d2lkZ2V0TmFtZT1zcF9hdGY&amp;psc=1</t>
  </si>
  <si>
    <t>https://www.amazon.com/MCIGICM-Upgrade-Female-Bullet-Connectors/dp/B07Q2SJSZ1/ref=sr_1_2?crid=4JC49QD1KGUT&amp;keywords=60a+connector&amp;qid=1668721882&amp;sprefix=60+connector%2Caps%2C164&amp;sr=8-2</t>
  </si>
  <si>
    <t>Nylon Filament</t>
  </si>
  <si>
    <t>https://www.amazon.com/Siraya-Tech-Simple-Washable-UV-Curing/dp/B084J71JL6/ref=sr_1_9?crid=22V6N2N6O8C2X&amp;keywords=clear+resin+3d+printing&amp;qid=1668723179&amp;sprefix=clear+resin+%2Caps%2C147&amp;sr=8-9</t>
  </si>
  <si>
    <t>Clear Resin</t>
  </si>
  <si>
    <t>https://www.amazon.com/gp/product/B01KK014F4/ref=ox_sc_act_title_14?smid=A1M4G5OUETNA4Z&amp;psc=1</t>
  </si>
  <si>
    <t>Isopropyl Alcohol</t>
  </si>
  <si>
    <t>https://www.amazon.com/gp/product/B09MRGRF4M/ref=ox_sc_act_title_12?smid=A1JBYC4RABJRXY&amp;psc=1</t>
  </si>
  <si>
    <t>NFEP Film</t>
  </si>
  <si>
    <t>https://www.amazon.com/gp/product/B0081JE0OO/ref=ox_sc_act_title_18?smid=A3AYETWQ6WRCU8&amp;psc=1</t>
  </si>
  <si>
    <t>Silicone Grease</t>
  </si>
  <si>
    <t>https://www.amazon.com/gp/product/B07S32VKB4/ref=ox_sc_act_title_19?smid=A1TD08K8BV77WR&amp;psc=1</t>
  </si>
  <si>
    <t>Kapton Tape</t>
  </si>
  <si>
    <t>https://www.amazon.com/Offline-Controller-Touchscreen-FoxAlien-Engraving/dp/B08HV63GNY/ref=pd_bxgy_img_sccl_1/135-0420730-6186744?pd_rd_w=OMLUw&amp;content-id=amzn1.sym.7757a8b5-874e-4a67-9d85-54ed32f01737&amp;pf_rd_p=7757a8b5-874e-4a67-9d85-54ed32f01737&amp;pf_rd_r=G233NCYRDT714WZ1K4YJ&amp;pd_rd_wg=Si8NH&amp;pd_rd_r=e7250516-9f34-43c6-893d-9ef5e660fab5&amp;pd_rd_i=B08HV63GNY&amp;psc=1</t>
  </si>
  <si>
    <t>Offline Controller</t>
  </si>
  <si>
    <t>https://www.amazon.com/uxcell-180x120mm-Double-Sided-Thickness-Prototyping/dp/B07R68FN6Z/ref=sr_1_4?crid=CCIWYMOPCFLK&amp;keywords=Copper%2BClad&amp;qid=1668723744&amp;sprefix=copper%2Bclad%2Caps%2C237&amp;sr=8-4&amp;th=1</t>
  </si>
  <si>
    <t>Copper Clad</t>
  </si>
  <si>
    <t>https://www.amazon.com/Artlicious-Hardboard-Alternative-Canvas-Boards/dp/B07RWRT6JQ/ref=sr_1_20?crid=Q54K36BMSVA0&amp;keywords=mdf+1%2F4&amp;qid=1668724205&amp;sprefix=mdf+1%2F4%2Caps%2C194&amp;sr=8-20</t>
  </si>
  <si>
    <t>MDF Board</t>
  </si>
  <si>
    <t>https://www.amazon.com/gp/product/B08DLGTZNZ/ref=ox_sc_act_title_28?smid=A38V7SOCF2OM8H&amp;psc=1</t>
  </si>
  <si>
    <t>Helping Hands</t>
  </si>
  <si>
    <t>Solder Paste</t>
  </si>
  <si>
    <t>https://www.amazon.com/gp/product/B0195V1QEI/ref=ox_sc_act_title_29?smid=A2GPLZGUK8NBW5&amp;psc=1</t>
  </si>
  <si>
    <t>https://www.amazon.com/MG-Chemicals-milliliters-Pneumatic-Dispensing/dp/B00425FUW2/ref=pd_bxgy_img_sccl_1/135-0420730-6186744?pd_rd_w=MDsDa&amp;content-id=amzn1.sym.7757a8b5-874e-4a67-9d85-54ed32f01737&amp;pf_rd_p=7757a8b5-874e-4a67-9d85-54ed32f01737&amp;pf_rd_r=GD62TZSRVZ7FR4TABZKC&amp;pd_rd_wg=MszVf&amp;pd_rd_r=458071b8-b38d-4e92-a3e7-a6a3810db0c3&amp;pd_rd_i=B00425FUW2&amp;th=1</t>
  </si>
  <si>
    <t>Flux Paste</t>
  </si>
  <si>
    <t>https://www.amazon.com/Lesnow-No-Clean-Desoldering-Removal-Dispenser/dp/B09KRDYM1B/ref=pd_bxgy_img_sccl_2/135-0420730-6186744?pd_rd_w=MDsDa&amp;content-id=amzn1.sym.7757a8b5-874e-4a67-9d85-54ed32f01737&amp;pf_rd_p=7757a8b5-874e-4a67-9d85-54ed32f01737&amp;pf_rd_r=GD62TZSRVZ7FR4TABZKC&amp;pd_rd_wg=MszVf&amp;pd_rd_r=458071b8-b38d-4e92-a3e7-a6a3810db0c3&amp;pd_rd_i=B094GZ6CPZ&amp;th=1</t>
  </si>
  <si>
    <t>Solder Wick</t>
  </si>
  <si>
    <t>Solder Wire</t>
  </si>
  <si>
    <t>https://www.amazon.com/gp/product/B0B6TRXR6K/ref=ox_sc_act_title_33?smid=ASCJ5KR72MQDG&amp;psc=1</t>
  </si>
  <si>
    <t>Brass Sponge</t>
  </si>
  <si>
    <t>https://www.amazon.com/gp/product/B08C4VN46N/ref=ox_sc_act_title_32?smid=A3U0R8W25DJNQE&amp;psc=1</t>
  </si>
  <si>
    <t>Sodler Mask</t>
  </si>
  <si>
    <t>https://www.amazon.com/gp/product/B07RS9KSGD/ref=ox_sc_act_title_37?smid=A3E8RWMR2BKUDZ&amp;psc=1</t>
  </si>
  <si>
    <t>Liquid Tin</t>
  </si>
  <si>
    <t>https://www.amazon.com/gp/product/B081KRTZ4S/ref=ox_sc_act_title_36?smid=ATVPDKIKX0DER&amp;psc=1</t>
  </si>
  <si>
    <t>Button Switch</t>
  </si>
  <si>
    <t>https://www.amazon.com/gp/product/B0867QZF2H/ref=ox_sc_act_title_39?smid=A1LH3TFU4S09BS&amp;psc=1</t>
  </si>
  <si>
    <t>Schottky Diodes</t>
  </si>
  <si>
    <t>https://www.amazon.com/gp/product/B07YG8K1R9/ref=ox_sc_act_title_40?smid=A2RFXKS6GNXFWP&amp;psc=1</t>
  </si>
  <si>
    <t>https://www.amazon.com/gp/product/B099F24G22/ref=ox_sc_act_title_41?smid=A2RFXKS6GNXFWP&amp;psc=1</t>
  </si>
  <si>
    <t>Zener Diodes</t>
  </si>
  <si>
    <t>https://www.amazon.com/gp/product/B07T5166B8/ref=ox_sc_act_title_43?smid=A2RFXKS6GNXFWP&amp;psc=1</t>
  </si>
  <si>
    <t>https://www.amazon.com/gp/product/B07T5ZHY63/ref=ox_sc_act_title_44?smid=A2RFXKS6GNXFWP&amp;psc=1</t>
  </si>
  <si>
    <t>Voltage Regulator</t>
  </si>
  <si>
    <t>Signal Transistors </t>
  </si>
  <si>
    <t>https://www.amazon.com/gp/product/B08BFYVK6C/ref=ox_sc_act_title_45?smid=A2RFXKS6GNXFWP&amp;psc=1</t>
  </si>
  <si>
    <t>Power Transistor</t>
  </si>
  <si>
    <t>https://www.amazon.com/gp/product/B082J3F8HJ/ref=ox_sc_act_title_46?smid=A2RFXKS6GNXFWP&amp;psc=1</t>
  </si>
  <si>
    <t>MOSFET </t>
  </si>
  <si>
    <t>https://www.amazon.com/gp/product/B0868VRS13/ref=ox_sc_act_title_47?smid=A2RFXKS6GNXFWP&amp;psc=1</t>
  </si>
  <si>
    <t>Crystal Oscillator</t>
  </si>
  <si>
    <t>https://www.amazon.com/gp/product/B08HZ46PC7/ref=ox_sc_act_title_48?smid=A2RFXKS6GNXFWP&amp;psc=1</t>
  </si>
  <si>
    <t>Timer IC</t>
  </si>
  <si>
    <t>https://www.amazon.com/gp/product/B0831GP3QP/ref=ox_sc_saved_image_2?smid=A2RFXKS6GNXFWP&amp;psc=1</t>
  </si>
  <si>
    <t>PP Capacitor</t>
  </si>
  <si>
    <t>https://www.amazon.com/gp/product/B07P8N8BW9/ref=ox_sc_saved_title_4?smid=A2RFXKS6GNXFWP&amp;psc=1</t>
  </si>
  <si>
    <t>Ceramic Capacitor</t>
  </si>
  <si>
    <t>https://www.amazon.com/gp/product/B08FD1XVL6/ref=ox_sc_saved_title_5?smid=A2RFXKS6GNXFWP&amp;psc=1</t>
  </si>
  <si>
    <t>https://www.amazon.com/gp/product/B091PZQ4W7/ref=ox_sc_saved_title_3?smid=A2RFXKS6GNXFWP&amp;psc=1</t>
  </si>
  <si>
    <t>Prototype PCB</t>
  </si>
  <si>
    <t>https://www.amazon.com/gp/product/B08MPM1F5T/ref=ox_sc_saved_image_3?smid=A2RFXKS6GNXFWP&amp;psc=1</t>
  </si>
  <si>
    <t>Inductor </t>
  </si>
  <si>
    <t>https://www.amazon.com/gp/product/B07HMRVZF3/ref=ox_sc_saved_title_7?smid=ACZLWHTYIA3G1&amp;psc=1</t>
  </si>
  <si>
    <t>Spring</t>
  </si>
  <si>
    <t>https://www.amazon.com/dp/B07JWGFM2R/ref=twister_B07X33SPL1?_encoding=UTF8&amp;psc=1</t>
  </si>
  <si>
    <t>https://www.amazon.com/gp/product/B0827DWVLL/ref=ox_sc_saved_title_1?smid=A2QDC4SXGIBAA1&amp;psc=1</t>
  </si>
  <si>
    <t>Buzzer</t>
  </si>
  <si>
    <t>Heat Shrink</t>
  </si>
  <si>
    <t>https://www.amazon.com/gp/product/B089D82FLG/ref=ox_sc_saved_image_8?smid=A35SBO3MKPTE8L&amp;psc=1</t>
  </si>
  <si>
    <t>Dupont Connector</t>
  </si>
  <si>
    <t>https://www.amazon.com/gp/product/B08X6C7PZM/ref=ox_sc_saved_title_5?smid=A12YM1PYCMRIKV&amp;psc=1</t>
  </si>
  <si>
    <t>Red LED</t>
  </si>
  <si>
    <t>https://www.amazon.com/gp/product/B07T28PCH1/ref=ox_sc_saved_title_8?smid=A2HJGYZ02KX1UJ&amp;th=1</t>
  </si>
  <si>
    <t>Buck Converter</t>
  </si>
  <si>
    <t>https://www.amazon.com/gp/product/B07RVG34WR/ref=ox_sc_saved_image_9?smid=A2NZAVPM3IAH4E&amp;th=1</t>
  </si>
  <si>
    <t>Vias</t>
  </si>
  <si>
    <t>https://www.amazon.com/HELIFOUNER-Standoffs-Assortment-Threaded-Motherboard/dp/B0B7SN3KS6/ref=sr_1_2_sspa?crid=2Y5PTD1BM7SGJ&amp;keywords=Spacer+Standoff&amp;qid=1668729733&amp;sprefix=spacer+standoff%2Caps%2C181&amp;sr=8-2-spons&amp;sp_csd=d2lkZ2V0TmFtZT1zcF9hdGY&amp;psc=1</t>
  </si>
  <si>
    <t>Spacers Standoffs</t>
  </si>
  <si>
    <t>SMD LED</t>
  </si>
  <si>
    <t>https://www.amazon.com/gp/product/B01DBZIET4/ref=ox_sc_saved_image_10?smid=A14FP9XIRL6C1F&amp;psc=1</t>
  </si>
  <si>
    <t>https://www.amazon.com/Quality-Elements-Copper-Double-sided-circuit/dp/B015CV377O/ref=sr_1_3?crid=16Z05YV0MK5H5&amp;keywords=0.9mm+rivet&amp;qid=1668731482&amp;sprefix=0.9mm+rivet%2Caps%2C147&amp;sr=8-3#customerReviews</t>
  </si>
  <si>
    <t>https://www.amazon.com/gp/product/B08RHFLH1K/ref=ox_sc_saved_title_9?smid=A1K2H0ANPH97NN&amp;psc=1#customerReviews</t>
  </si>
  <si>
    <t>SMD MOSFET</t>
  </si>
  <si>
    <t>https://www.amazon.com/Chanzon-Resistor-Tolerance-Resistors-Certificated/dp/B08RYNWTT9/ref=sr_1_2_sspa?keywords=smd+resistor+kit&amp;qid=1668732224&amp;sprefix=SMD+res%2Caps%2C185&amp;sr=8-2-spons&amp;sp_csd=d2lkZ2V0TmFtZT1zcF9hdGY&amp;psc=1&amp;smid=A14FP9XIRL6C1F</t>
  </si>
  <si>
    <t>SMD Resistor</t>
  </si>
  <si>
    <t>SMD Inductor</t>
  </si>
  <si>
    <t>https://www.amazon.com/Swpeet-140Pcs-Values-2-2UH-Assortment/dp/B09VH4FFYB/ref=sr_1_3?keywords=smd+inductor+kit&amp;qid=1668732469&amp;sprefix=smd+induct+kit%2Caps%2C118&amp;sr=8-3</t>
  </si>
  <si>
    <t>https://www.amazon.com/Electrolytic-Capacitors-Frequency-Aluminum-Assortment/dp/B0793N3YJR/ref=sr_1_7_sspa?keywords=smd+inductor+kit&amp;qid=1668732469&amp;sprefix=smd+induct+kit%2Caps%2C118&amp;sr=8-7-spons&amp;sp_csd=d2lkZ2V0TmFtZT1zcF9tdGY&amp;psc=1&amp;smid=A36ZH2MCHPKXUA</t>
  </si>
  <si>
    <t>Electrolytic Capacitors</t>
  </si>
  <si>
    <t>https://www.amazon.com/McIgIcM-36values20pcs-electronic-Multiplayer-Capacitors/dp/B06XDG3WQX/ref=sr_1_4?crid=1PNYED9GADFSB&amp;keywords=smd+capacitor+6030+kit&amp;qid=1668732823&amp;sprefix=smd+capacitor+6030+kit%2Caps%2C145&amp;sr=8-4</t>
  </si>
  <si>
    <t>SMD Capacitor</t>
  </si>
  <si>
    <t>Potentiometers </t>
  </si>
  <si>
    <t>https://www.amazon.com/Voltage-Regulator-Assortment-100mA-0-5A/dp/B07FMDYYYL/ref=sr_1_3?crid=1I747M7JGOQNA&amp;keywords=voltage+regulator+smd&amp;qid=1668733074&amp;sprefix=voltage+regulator+smd%2Caps%2C170&amp;sr=8-3</t>
  </si>
  <si>
    <t>SMD Votage Regulator</t>
  </si>
  <si>
    <t>https://www.amazon.com/Dorhea-Ultrasonic-Distance-Duemilanove-Rapsberry/dp/B09KV1FQJ5/ref=sr_1_3?keywords=ultrasonic%2Bsensor&amp;qid=1668733614&amp;sprefix=ultrasonic%2Bse%2Caps%2C179&amp;sr=8-3&amp;th=1</t>
  </si>
  <si>
    <t>Ultrasonic Sensor</t>
  </si>
  <si>
    <t>https://www.amazon.com/gp/product/B07QS6PN3B/ref=ox_sc_act_title_1?smid=A34K5WF5Z9R33P&amp;psc=1</t>
  </si>
  <si>
    <t>Hall Sensor</t>
  </si>
  <si>
    <t>Alligator Clips</t>
  </si>
  <si>
    <t>https://www.amazon.com/gp/product/B071R7QXW4/ref=ox_sc_act_title_3?smid=AIR2VQG8HOY2R&amp;psc=1</t>
  </si>
  <si>
    <t>https://www.amazon.com/gp/product/B08K3BGKXC/ref=ox_sc_act_title_4?smid=A3S807LE0L63AP&amp;psc=1</t>
  </si>
  <si>
    <t>Function Tester</t>
  </si>
  <si>
    <t>https://www.amazon.com/gp/product/B08B17VQLD/ref=ox_sc_saved_title_6?smid=A3PHNCD05YXI11&amp;psc=1</t>
  </si>
  <si>
    <t>Insert Tips</t>
  </si>
  <si>
    <t>https://www.amazon.com/Micro-nozzle-Hotend-Plated-Hardened/dp/B01LOYTH86/ref=sr_1_1_sspa?crid=EBBHRW5VIYTE&amp;keywords=mk10+harden+nozzle&amp;qid=1668782343&amp;sprefix=mk10+hardennozzle%2Caps%2C222&amp;sr=8-1-spons&amp;sp_csd=d2lkZ2V0TmFtZT1zcF9hdGY&amp;psc=1&amp;smid=A1D7NBXHNTHOV9</t>
  </si>
  <si>
    <t>Nozzel</t>
  </si>
  <si>
    <t>https://www.amazon.com/WANGYOUCAO-Printer-Volcano-Printing-Accessories/dp/B08DM4LVG8/ref=sr_1_11?crid=M6GX3ZA8UDUC&amp;keywords=mk10%2Bnozzle%2Bwrench&amp;qid=1668783203&amp;sprefix=mk10nozzel%2Bwrench%2Caps%2C143&amp;sr=8-11&amp;th=1#customerReviews</t>
  </si>
  <si>
    <t>Torque Wrench</t>
  </si>
  <si>
    <t>Hex Key Set</t>
  </si>
  <si>
    <t>https://www.amazon.com/gp/product/B09GLJSDGV/ref=ox_sc_act_title_1?smid=A3U7KLW113XDEM&amp;psc=1</t>
  </si>
  <si>
    <t>PC Build Plate</t>
  </si>
  <si>
    <t>Magigoo</t>
  </si>
  <si>
    <t>https://www.amazon.com/Magigoo-MKit2018-Printing-Polypropylene-Polycarbonate/dp/B07NP6C5PP?ref_=ast_sto_dp</t>
  </si>
  <si>
    <t>https://www.amazon.com/DYWISHKEY-Stainless-Washers-Assortment-Wrenches/dp/B07QLWPJKC/ref=sr_1_5?keywords=hex+socket+screw+assortment&amp;qid=1668785940&amp;sprefix=hex+socket+screw+as%2Caps%2C129&amp;sr=8-5</t>
  </si>
  <si>
    <t>Screw Set</t>
  </si>
  <si>
    <t>https://www.amazon.com/Socket-Screws-Stainless-Thread-Bright/dp/B08GLL1NPT/ref=sr_1_3?crid=2EXD0Y4RK0KF6&amp;keywords=m3+hex+socket+head+screw+10mm&amp;qid=1668786148&amp;sprefix=m3+hex+socket+head+screw+%2Caps%2C205&amp;sr=8-3</t>
  </si>
  <si>
    <t>https://www.amazon.com/Glarks-European-Assortment-Aluminum-Profile/dp/B07DFG2Y4Q/ref=sr_1_7_sspa?crid=BMO3YBGBSQGG&amp;keywords=T+nuts+3030&amp;qid=1668781611&amp;sprefix=t+nuts+3030%2Caps%2C139&amp;sr=8-7-spons&amp;sp_csd=d2lkZ2V0TmFtZT1zcF9tdGY&amp;psc=1</t>
  </si>
  <si>
    <t>T Nut Slot</t>
  </si>
  <si>
    <t>https://www.amazon.com/KOKISO-Values-Sample-Transistor-Assortment/dp/B099PQMYNW/ref=sr_1_1_sspa?keywords=smd+transistor&amp;qid=1668793005&amp;sprefix=smd+tra%2Caps%2C1028&amp;sr=8-1-spons&amp;sp_csd=d2lkZ2V0TmFtZT1zcF9hdGY&amp;psc=1</t>
  </si>
  <si>
    <t>SMD Transistor</t>
  </si>
  <si>
    <t>https://www.amazon.com/Molence-Breadboard-Potentiometer-Trimpot-Arduino/dp/B097TPRV61/ref=sr_1_19?crid=M7RNGD8FB8OY&amp;keywords=10k+potentiometer+smd&amp;qid=1668793551&amp;sprefix=10k+potentiometer+sm%2Caps%2C181&amp;sr=8-19</t>
  </si>
  <si>
    <t>https://www.amazon.com/Charging-10-Pack-TekSonic-Compatible-Controller/dp/B08T63BS7W/ref=sr_1_1_sspa?crid=31FCRLJ4GK7WP&amp;keywords=usb+c+cable+10+pack&amp;qid=1668796048&amp;sprefix=usb+c+cable+10+pack%2Caps%2C187&amp;sr=8-1-spons&amp;sp_csd=d2lkZ2V0TmFtZT1zcF9hdGY&amp;psc=1</t>
  </si>
  <si>
    <t>Thermal Camera</t>
  </si>
  <si>
    <t>https://www.amazon.com/Thermal-Imaging-Android-USB-C-Resolution/dp/B0716ZGL7C/ref=sr_1_6?keywords=IR%2Bcamera&amp;qid=1668797829&amp;sr=8-6&amp;ufe=app_do%3Aamzn1.fos.08f69ac3-fd3d-4b88-bca2-8997e41410bb&amp;th=1</t>
  </si>
  <si>
    <t>JST Connector</t>
  </si>
  <si>
    <t>https://www.amazon.com/Taiss-560PCS-Connector-Adapter-Housing/dp/B09ZTWCZ3K/ref=sr_1_1_sspa?crid=24SBLIN4JQQ1U&amp;keywords=jst+connectors&amp;qid=1668798780&amp;sprefix=jst+connectors%2Caps%2C149&amp;sr=8-1-spons&amp;sp_csd=d2lkZ2V0TmFtZT1zcF9hdGY&amp;psc=1</t>
  </si>
  <si>
    <t>USB Cable</t>
  </si>
  <si>
    <t>https://www.amazon.com/Pc-Accessories-Connectors-Rainbow-Conductors/dp/B07B8M59QS/ref=sr_1_4?crid=3OFMQZH9UBPX7&amp;keywords=jst%2BFlat%2BRibbon%2BCable&amp;qid=1668799268&amp;sprefix=jst%2Bflat%2Bribbon%2Bcable%2Caps%2C190&amp;sr=8-4&amp;th=1</t>
  </si>
  <si>
    <t>Flat Ribbon Cable</t>
  </si>
  <si>
    <t>https://www.amazon.com/gp/product/B0794WT57Y/ref=ox_sc_saved_image_10?smid=A29JG5LRDEQUNV&amp;psc=1</t>
  </si>
  <si>
    <t>USB Power</t>
  </si>
  <si>
    <t>https://www.amazon.com/gp/product/B079VRQFTD/ref=ox_sc_saved_image_9?smid=A3I37A8KNF511M&amp;psc=1</t>
  </si>
  <si>
    <t>DIN Rail</t>
  </si>
  <si>
    <t>https://www.amazon.com/WINSINN-Bearing-50x50x15mm-Extruder-Makerbot/dp/B07DB7DLMM/ref=sr_1_4?keywords=5015%2Bblower%2Bfan%2B24v&amp;qid=1668801187&amp;sprefix=5015%2Caps%2C329&amp;sr=8-4&amp;th=1</t>
  </si>
  <si>
    <t>Blower Fan</t>
  </si>
  <si>
    <t>https://www.amazon.com/Silicone-Crafts-Multi-Purpose-Grade-Sticks/dp/B08611658H/ref=sr_1_4?crid=TSXY14V4LI43&amp;keywords=3d+resin+silicone+stir&amp;qid=1668804571&amp;sprefix=3d+resin+silicone+stir%2Caps%2C243&amp;sr=8-4</t>
  </si>
  <si>
    <t>Silicone Mat</t>
  </si>
  <si>
    <t>https://www.amazon.com/Strainer-Plastic-Colander-Kitchen-Strainers/dp/B09STV1GSQ/ref=sr_1_12?crid=2QEZ4NKYIR8SF&amp;keywords=fine+strainer&amp;qid=1668804822&amp;sprefix=fine+strainer%2Caps%2C413&amp;sr=8-12</t>
  </si>
  <si>
    <t>Strainer</t>
  </si>
  <si>
    <t>https://www.amazon.com/Vacuum-Cleaner-Engraving-Machine-Spindle/dp/B08M98BRKS/ref=sr_1_3_sspa?keywords=cnc+dust+shoe+65mm&amp;qid=1668806049&amp;sprefix=cnc+dust+shoe+65mm%5C%2Caps%2C188&amp;sr=8-3-spons&amp;sp_csd=d2lkZ2V0TmFtZT1zcF9hdGY&amp;psc=1</t>
  </si>
  <si>
    <t>https://www.amazon.com/0-3mm-1-2mm-Milling-Circuit-Jewelry-Engraving/dp/B088GWR3N8?ref_=ast_sto_dp</t>
  </si>
  <si>
    <t>Drill Bits</t>
  </si>
  <si>
    <t>Drill Set</t>
  </si>
  <si>
    <t>Drill Bit Set</t>
  </si>
  <si>
    <t>Tap Bit Set</t>
  </si>
  <si>
    <t>PTC Heater</t>
  </si>
  <si>
    <t>Nitrile Gloves</t>
  </si>
  <si>
    <t>https://www.amazon.com/Disposable-Nitrile-Working-Cleaning-Medium%EF%BC%89/dp/B09B3P2TRC/ref=sr_1_2_sspa?keywords=nitrile%2Bgloves%2Bxl&amp;qid=1668807206&amp;s=hi&amp;sprefix=nitrle%2B%2Ctools%2C230&amp;sr=1-2-spons&amp;sp_csd=d2lkZ2V0TmFtZT1zcF9hdGY&amp;th=1&amp;psc=1</t>
  </si>
  <si>
    <t>https://www.amazon.com/Clear-Acrylic-Plexiglas-Sheet-pack/dp/B00YV5M7EM/ref=sr_1_4?crid=1VN4QRJ4XYZF4&amp;keywords=acrylic+sheets+1%2F4&amp;qid=1668807611&amp;sprefix=acrylic+sheets+1%2Caps%2C180&amp;sr=8-4</t>
  </si>
  <si>
    <t>Silicone Wire</t>
  </si>
  <si>
    <t>https://www.amazon.com/BNTECHGO-Silicone-Flexible-Strands-Stranded/dp/B08PBZB47D/ref=pd_bxgy_img_sccl_1/135-0420730-6186744?pd_rd_w=Mr74d&amp;content-id=amzn1.sym.7f0cf323-50c6-49e3-b3f9-63546bb79c92&amp;pf_rd_p=7f0cf323-50c6-49e3-b3f9-63546bb79c92&amp;pf_rd_r=AWA2GVGSZ1RT6CFKCM7N&amp;pd_rd_wg=mfSkR&amp;pd_rd_r=11dd3e34-cc1c-4223-b2b4-c22c600ed46c&amp;pd_rd_i=B01ABOPMEI&amp;th=1</t>
  </si>
  <si>
    <t>https://www.amazon.com/Gorilla-8401509-Hot-Glue-Sticks/dp/B0BM3GRZ62/ref=sr_1_5?crid=2JV8ZRL96O2J2&amp;keywords=glue%2Bgun&amp;qid=1668808592&amp;sprefix=glue%2B%2Caps%2C473&amp;sr=8-5&amp;th=1</t>
  </si>
  <si>
    <t>Hot Glue Gun</t>
  </si>
  <si>
    <t>https://www.amazon.com/Corsair-Hydro-Pump-Reservoir-Combo/dp/B0B9ZP8J4V?ref_=ast_sto_dp&amp;th=1</t>
  </si>
  <si>
    <t>Water Reservoir</t>
  </si>
  <si>
    <t>Radiator</t>
  </si>
  <si>
    <t>https://www.amazon.com/Corsair-Hydro-280mm-Cooling-Radiator/dp/B07W94GMGX?ref_=ast_sto_dp&amp;th=1</t>
  </si>
  <si>
    <t>Storage Bin</t>
  </si>
  <si>
    <t>https://www.amazon.com/IRIS-USA-Inc-WEATHERTIGHT-Storage/dp/B00I3944PW/ref=sr_1_4?crid=298QBXJ1C2KGJ&amp;keywords=plastic%2Bbins%2Bwith%2Bsealed%2Blids&amp;qid=1668813359&amp;sprefix=plastic%2Bbins%2Bwith%2Bsealed%2Blids%2Caps%2C157&amp;sr=8-4&amp;ufe=app_do%3Aamzn1.fos.08f69ac3-fd3d-4b88-bca2-8997e41410bb&amp;th=1</t>
  </si>
  <si>
    <t>Silica Gel</t>
  </si>
  <si>
    <t>https://www.amazon.com/Haosens-Pack-Strainer-Reusable-BPA-Free/dp/B09BMWKWJG/ref=sr_1_5?crid=GI6T5DIDHDQ8&amp;keywords=strainer+bag&amp;qid=1668814373&amp;sprefix=strainer+bag%2Caps%2C304&amp;sr=8-5</t>
  </si>
  <si>
    <t>Strainer Bags</t>
  </si>
  <si>
    <t>https://www.amazon.com/gp/product/B078S5QMFG/ref=ox_sc_saved_image_10?smid=A28DAVGS359EOX&amp;psc=1</t>
  </si>
  <si>
    <t>Heat Gun</t>
  </si>
  <si>
    <t>https://www.amazon.com/Plexiglass-Acrylic-Pinziren-Projects-Signage-24x36/dp/B09TP2BK3L/ref=sr_1_2_sspa?crid=1ZOM27G0LMBBB&amp;keywords=acrylic%2Bsheets%2B1%2F8%2B24x36%2Bpack&amp;qid=1668817806&amp;sprefix=acrylic%2Bsheets%2B1%2F8%2B24x36%2Bpack%2Caps%2C135&amp;sr=8-2-spons&amp;sp_csd=d2lkZ2V0TmFtZT1zcF9hdGY&amp;th=1</t>
  </si>
  <si>
    <t>1/4 Acrylic Sheets</t>
  </si>
  <si>
    <t>1/8 Acrylic Sheets</t>
  </si>
  <si>
    <t>https://www.amazon.com/Acrylic-Plexiglass-Convenient-Use-One-blades/dp/B08Y7RZ1WD/ref=sr_1_1_sspa?keywords=acrylic+cutter&amp;qid=1668873590&amp;sprefix=acrylic+cu%2Caps%2C149&amp;sr=8-1-spons&amp;sp_csd=d2lkZ2V0TmFtZT1zcF9hdGY&amp;psc=1</t>
  </si>
  <si>
    <t>Acrylic Cutter</t>
  </si>
  <si>
    <t>https://www.amazon.com/NETRCRHOM-Aluminum-Extrusion-European-Standard/dp/B0B8X5VV1X/ref=sr_1_11?crid=3M7M2FKNWAPJJ&amp;keywords=4040+aluminum+extrusion+10pcs&amp;qid=1668877288&amp;sprefix=4040+aluminum+extrusion+10pcs%2Caps%2C144&amp;sr=8-11&amp;ufe=app_do%3Aamzn1.fos.08f69ac3-fd3d-4b88-bca2-8997e41410bb</t>
  </si>
  <si>
    <t>Extension Connector</t>
  </si>
  <si>
    <t>https://www.amazon.com/Qjaiune-Connector-Aluminum-Extrusion-Brackets/dp/B09G6JBJW7/ref=sr_1_8?keywords=4040+aluminum+extrusion+connectors&amp;qid=1668877456&amp;sprefix=4040+aluminum+extrusion+connec%2Caps%2C152&amp;sr=8-8</t>
  </si>
  <si>
    <t>Corner Bracket</t>
  </si>
  <si>
    <t>https://www.amazon.com/QIJINTRID-Aluminum-Profile-Connector-Extrusion/dp/B0B647WX38/ref=sr_1_6?keywords=4040+aluminum+extrusion+connectors&amp;qid=1668877456&amp;sprefix=4040+aluminum+extrusion+connec%2Caps%2C152&amp;sr=8-6</t>
  </si>
  <si>
    <t>Top Bracket</t>
  </si>
  <si>
    <t>https://www.amazon.com/uxcell-Straight-Connector-Aluminum-Extrusion/dp/B07VSGJWRN/ref=sr_1_4?keywords=4040+aluminum+extrusion+connectors&amp;qid=1668877456&amp;sprefix=4040+aluminum+extrusion+connec%2Caps%2C152&amp;sr=8-4</t>
  </si>
  <si>
    <t>https://www.amazon.com/Sliding-Aluminum-Extrusion-Profiles-Printer/dp/B09J1DK5KQ/ref=sr_1_10?crid=2FVUHSM8C5EMB&amp;keywords=4040%2BT%2Bsliding%2Bnut&amp;qid=1668878381&amp;sprefix=4040%2Bt%2Bsliding%2Bnut%2Caps%2C144&amp;sr=8-10&amp;th=1</t>
  </si>
  <si>
    <t>Sliding Nuts</t>
  </si>
  <si>
    <t>https://www.amazon.com/M8-1-25x-Available-Stainless-Machine-Fastener/dp/B081JQXN16/ref=sr_1_19?crid=2U3AGCIM6C3PP&amp;keywords=m8%2Bhex%2Bsocket%2Bcap&amp;qid=1668878719&amp;sprefix=m8%2Bhex%2Bsocke%2Bcap%2B%2Caps%2C150&amp;sr=8-19&amp;th=1</t>
  </si>
  <si>
    <t>M8 Screw</t>
  </si>
  <si>
    <t>https://www.amazon.com/gp/product/B01MSYPQNO/ref=ox_sc_act_title_3?smid=A35VWT5J5OGDK0&amp;psc=1</t>
  </si>
  <si>
    <t>Shelves</t>
  </si>
  <si>
    <t>https://www.amazon.com/NordWolf-12-Piece-Titanium-Countersink-Automatic/dp/B083NWL5D2/ref=sr_1_7_sspa?crid=3BMSD7MRIPTW4&amp;keywords=metric+step+drill+bit&amp;qid=1668894420&amp;refinements=p_n_feature_eleven_browse-bin%3A3622111011&amp;rnid=3622110011&amp;s=industrial&amp;sprefix=metric+step+drill+bit%2Caps%2C151&amp;sr=1-7-spons&amp;sp_csd=d2lkZ2V0TmFtZT1zcF9tdGY&amp;psc=1#customerReviews</t>
  </si>
  <si>
    <t>Step Bit Set</t>
  </si>
  <si>
    <t>Hex Bit Set</t>
  </si>
  <si>
    <t>https://www.amazon.com/Tonsiki-Screwdriver-Handle-Magnetic-Release/dp/B0B6J1XZW9/ref=sr_1_17?crid=31DMS8FLWBXNG&amp;keywords=ball%2Bend%2Bhex%2Bbit&amp;qid=1668895480&amp;s=hi&amp;sprefix=ball%2Bend%2Bhex%2Bbit%2Ctools%2C179&amp;sr=1-17&amp;th=1</t>
  </si>
  <si>
    <t>https://www.amazon.com/BIGTREETECH-BLTouch-Leveling-Extension-Upgrade/dp/B08J9WN356/ref=sr_1_4?crid=Y29P841CHHSM&amp;keywords=bltouch&amp;qid=1668899190&amp;sprefix=bltouch%2Caps%2C162&amp;sr=8-4</t>
  </si>
  <si>
    <t>BLTouch</t>
  </si>
  <si>
    <t>Water Cooling Kit</t>
  </si>
  <si>
    <t>https://www.amazon.com/Beduan-Fitting-Compression-Connector-Reducer/dp/B08KZYC26L/ref=sr_1_4?keywords=1%2F4%2Bto%2B1%2F2%2Btube%2Badapter&amp;qid=1668902149&amp;sprefix=1%2F4%2Bto%2B1%2F2%2Btub%2Caps%2C141&amp;sr=8-4&amp;th=1</t>
  </si>
  <si>
    <t>Tube Converter</t>
  </si>
  <si>
    <t>https://www.amazon.com/Thermaltake-Pacific-Motherboard-Radiator-CL-W243-CU12SW/dp/B07Q2HPXTV/ref=sr_1_2?crid=RXVVCWRPPGAC&amp;keywords=thermaltake%2Bkit&amp;qid=1668905055&amp;sprefix=thermaltake%2Bkit%2Caps%2C145&amp;sr=8-2&amp;ufe=app_do%3Aamzn1.fos.08f69ac3-fd3d-4b88-bca2-8997e41410bb&amp;th=1</t>
  </si>
  <si>
    <t>https://www.amazon.com/gp/product/B01M75GUJB/ref=ox_sc_act_title_1?smid=ATVPDKIKX0DER&amp;psc=1</t>
  </si>
  <si>
    <t>Clear Spray</t>
  </si>
  <si>
    <t>UPS</t>
  </si>
  <si>
    <t>https://www.amazon.com/HYCHIKA-Mandrels-Installation-Plywood-Drywall/dp/B07Y1G2Y7K/ref=sr_1_11?crid=17O1L5ULA3SE9&amp;keywords=hole%2Bsaw%2Bset%2Bmetric&amp;qid=1669039119&amp;sprefix=hole%2Bsaw%2Bset%2Bmetric%2Caps%2C144&amp;sr=8-11&amp;th=1</t>
  </si>
  <si>
    <t>Hole Saw</t>
  </si>
  <si>
    <t>https://www.amazon.com/Filter-Replacements-E5-Cleaners-Efficiency/dp/B09LCR5R1H/ref=sr_1_4_sspa?crid=2ONVQEY97X9VD&amp;keywords=robot+filter&amp;qid=1669059747&amp;sprefix=robot+filte%2Caps%2C407&amp;sr=8-4-spons&amp;sp_csd=d2lkZ2V0TmFtZT1zcF9hdGY&amp;psc=1</t>
  </si>
  <si>
    <t>HEPA Filter</t>
  </si>
  <si>
    <t>Coaxial Fan</t>
  </si>
  <si>
    <t>https://www.amazon.com/Noctua-NF-A4x20-PWM-Premium-Quality-Quiet/dp/B071W93333/ref=sr_1_3?crid=2E5HZ1I2FHQM3&amp;keywords=noctua+40x20&amp;qid=1669060709&amp;s=electronics&amp;sprefix=Noctua+40%2Celectronics%2C414&amp;sr=1-3</t>
  </si>
  <si>
    <t>Control Board</t>
  </si>
  <si>
    <t>https://www.amazon.com/BIGTREETECH-Mainboard-Motherboard-Printing-Compatible/dp/B0B1Q26SWR?ref_=ast_sto_dp&amp;th=1</t>
  </si>
  <si>
    <t>Stepper Driver</t>
  </si>
  <si>
    <t>https://www.amazon.com/BIGTREETECH-Stepper-Stepstick-Compatible-Controller/dp/B0B1NWVFYY/ref=sr_1_3?crid=Y8I7SGNXRA9T&amp;keywords=bigtreetech%2Bez2209&amp;qid=1669062249&amp;sprefix=bigtreetech%2Bez%2Caps%2C173&amp;sr=8-3&amp;th=1</t>
  </si>
  <si>
    <t>https://www.amazon.com/dp/B0B3RX7CTT/ref=twister_B0B296ZXDY?_encoding=UTF8&amp;th=1</t>
  </si>
  <si>
    <t>https://www.amazon.com/dp/B0BJCZXDL6/ref=twister_B0B296ZXDY?_encoding=UTF8&amp;th=1</t>
  </si>
  <si>
    <t>Lite Extruder</t>
  </si>
  <si>
    <t>https://www.amazon.com/Wathai-Brushless-Cooling-Centrifugal-Airflow/dp/B07RMJC9NT/ref=sr_1_4?crid=1GOP82J9KFSAF&amp;keywords=120mm+blower+fan&amp;qid=1669064026&amp;sprefix=120mm+blowe%2Caps%2C1506&amp;sr=8-4</t>
  </si>
  <si>
    <t>120mm Blower Fan</t>
  </si>
  <si>
    <t>https://www.amazon.com/HATCHBOX-Printer-Filament-Dimensional-Accuracy/dp/B01LWACY0F/ref=sr_1_1?keywords=tpu%2Bfilament%2B1.75&amp;qid=1669064281&amp;refinements=p_89%3AHATCHBOX&amp;rnid=2528832011&amp;s=industrial&amp;sprefix=tpu%2Bfi%2Caps%2C276&amp;sr=1-1&amp;th=1</t>
  </si>
  <si>
    <t>TPU Filament</t>
  </si>
  <si>
    <t>XT60H Connector</t>
  </si>
  <si>
    <t>Resin</t>
  </si>
  <si>
    <t>https://www.amazon.com/uxcell-Carbon-Plated-Tighten-Butterfly/dp/B07QF6KYL4/ref=sr_1_4?keywords=butterfly+nut+m5&amp;qid=1669065963&amp;s=industrial&amp;sr=1-4</t>
  </si>
  <si>
    <t>M3 Socket Head Screw</t>
  </si>
  <si>
    <t>https://www.amazon.com/Socket-Screws-Stainless-Thread-Bright/dp/B08GHHLN69/ref=sr_1_3?crid=2EXD0Y4RK0KF6&amp;keywords=m3%2Bhex%2Bsocket%2Bhead%2Bscrew%2B10mm&amp;qid=1668786148&amp;sprefix=m3%2Bhex%2Bsocket%2Bhead%2Bscrew%2B%2Caps%2C205&amp;sr=8-3&amp;th=1</t>
  </si>
  <si>
    <t>M5 Socket Head Screw</t>
  </si>
  <si>
    <t>https://www.amazon.com/uxcell-100pcs-Stainless-Phillips-Tapping/dp/B01KXTUCM8/ref=sr_1_4?crid=Z11VKM1Y75M8&amp;keywords=self+tap+screws+m2&amp;qid=1669066451&amp;sprefix=self+tap+screws+m2%2Caps%2C187&amp;sr=8-4</t>
  </si>
  <si>
    <t>Self Tapping Screws</t>
  </si>
  <si>
    <t>M5 Wing Nuts</t>
  </si>
  <si>
    <t>https://www.amazon.com/dp/B09NSCL9ZP/ref=sspa_dk_detail_2?pd_rd_i=B09NSCL9ZP&amp;pd_rd_w=yMGam&amp;content-id=amzn1.sym.88097cb9-5064-44ef-891b-abfacbc1c44b&amp;pf_rd_p=88097cb9-5064-44ef-891b-abfacbc1c44b&amp;pf_rd_r=1C1YWMDR9N2MJXEXZ2Y9&amp;pd_rd_wg=q7Xdb&amp;pd_rd_r=b07c98fb-ca00-47fd-af45-60c2fdd9a931&amp;s=industrial&amp;sp_csd=d2lkZ2V0TmFtZT1zcF9kZXRhaWw&amp;th=1</t>
  </si>
  <si>
    <t>https://www.amazon.com/dp/B0B17JWTH9/ref=twister_B0B296ZXDY?_encoding=UTF8&amp;th=1</t>
  </si>
  <si>
    <t>High Temp Extruder</t>
  </si>
  <si>
    <t>https://www.amazon.com/Raspberry-Model-2019-Quad-Bluetooth/dp/B07TC2BK1X/ref=sr_1_4?crid=1K31I5HFWAQ2H&amp;keywords=pi+4&amp;qid=1669068856&amp;sprefix=pi+4%2Caps%2C146&amp;sr=8-4&amp;ufe=app_do%3Aamzn1.fos.08f69ac3-fd3d-4b88-bca2-8997e41410bb</t>
  </si>
  <si>
    <t>Raspberry Pi 4</t>
  </si>
  <si>
    <t>https://www.amazon.com/Raspberry-Pi-Official-Touch-Screen/dp/B073S3LQ6Q/ref=sr_1_3?keywords=pi+4+screen&amp;qid=1669068907&amp;sprefix=pi+4+scre%2Caps%2C201&amp;sr=8-3&amp;ufe=app_do%3Aamzn1.fos.08f69ac3-fd3d-4b88-bca2-8997e41410bb</t>
  </si>
  <si>
    <t>https://www.amazon.com/Raspberry-Pi-Camera-Module-Megapixel/dp/B01ER2SKFS/ref=sr_1_9?keywords=pi%2Bcamera&amp;qid=1669069008&amp;sprefix=pi%2Bcam%2Caps%2C1153&amp;sr=8-9&amp;th=1</t>
  </si>
  <si>
    <t>Raspberry Pi Screen</t>
  </si>
  <si>
    <t>Raspberyr Pi Camera</t>
  </si>
  <si>
    <t>https://www.amazon.com/Dcorn-Microscope-Soldering-Compatible-Included/dp/B09MHC255Z/ref=sr_1_9?keywords=solder%2Bcamera&amp;qid=1669069379&amp;sprefix=solder%2Bcamer%2Caps%2C156&amp;sr=8-9&amp;ufe=app_do%3Aamzn1.fos.08f69ac3-fd3d-4b88-bca2-8997e41410bb&amp;th=1</t>
  </si>
  <si>
    <t>Solder Microscope</t>
  </si>
  <si>
    <t>https://www.amazon.com/Happybuy-Soldering-Oven1500W-Infrared-Automatic/dp/B01LXCSCAK/ref=sr_1_1_sspa?crid=3FWW3YBAY3JHS&amp;keywords=reflow+oven&amp;qid=1669069636&amp;sprefix=reflow+oven%2Caps%2C157&amp;sr=8-1-spons&amp;sp_csd=d2lkZ2V0TmFtZT1zcF9hdGY&amp;psc=1&amp;smid=A2PUPCXWYUD751</t>
  </si>
  <si>
    <t>Reflow Oven</t>
  </si>
  <si>
    <t>Solder Station</t>
  </si>
  <si>
    <t>https://www.amazon.com/SRA-Rosin-Paste-Flux-135/dp/B09L3BYRVR/ref=sr_1_5?crid=1IY174TGVYFGA&amp;keywords=Rosin%2BFlux%2BPaste&amp;qid=1669069835&amp;sprefix=rosin%2Bflux%2Bpaste%2Caps%2C776&amp;sr=8-5&amp;th=1</t>
  </si>
  <si>
    <t>Rosin Flux Paste</t>
  </si>
  <si>
    <t>https://www.amazon.com/Extra-Storage-Containers-Baking-Supplies/dp/B09V1RC4ZC/ref=sr_1_2_sspa?crid=1VLHEVNZQ00JB&amp;keywords=food%2Bstorage%2Bcontainers%2Bwith%2Blids&amp;qid=1669070208&amp;sprefix=food%2Bstorage%2Bcontainers%2Bwith%2Blids%2Caps%2C151&amp;sr=8-2-spons&amp;sp_csd=d2lkZ2V0TmFtZT1zcF9hdGY&amp;smid=A8026FKBEJN6C&amp;th=1</t>
  </si>
  <si>
    <t>https://www.amazon.com/Fein-Fleece-Filter-Accessory-Vacuums/dp/B00K0KAKEG/ref=pd_bxgy_img_sccl_1/135-0420730-6186744?pd_rd_w=2426V&amp;content-id=amzn1.sym.7f0cf323-50c6-49e3-b3f9-63546bb79c92&amp;pf_rd_p=7f0cf323-50c6-49e3-b3f9-63546bb79c92&amp;pf_rd_r=H4PRPJ7RCS5RG1NKK60C&amp;pd_rd_wg=EAY6C&amp;pd_rd_r=63ea34d9-ed0d-4b3b-b348-076a1691aafd&amp;pd_rd_i=B00K0KAKEG&amp;psc=1</t>
  </si>
  <si>
    <t>Vacumn Filter</t>
  </si>
  <si>
    <t>Filter Bag</t>
  </si>
  <si>
    <t>https://www.amazon.com/FEIN-Fleece-Filter-Turbo-Vacuums/dp/B00K74NAOM/ref=pd_bxgy_img_sccl_2/135-0420730-6186744?pd_rd_w=2426V&amp;content-id=amzn1.sym.7f0cf323-50c6-49e3-b3f9-63546bb79c92&amp;pf_rd_p=7f0cf323-50c6-49e3-b3f9-63546bb79c92&amp;pf_rd_r=H4PRPJ7RCS5RG1NKK60C&amp;pd_rd_wg=EAY6C&amp;pd_rd_r=63ea34d9-ed0d-4b3b-b348-076a1691aafd&amp;pd_rd_i=B00K74NAOM&amp;psc=1</t>
  </si>
  <si>
    <t>https://www.amazon.com/Barrina-Integrated-Fixture-Utility-Electric/dp/B08B4LCPTV/ref=sr_1_5?crid=3IA7ZT6Z2GD1R&amp;keywords=led+2ft&amp;qid=1669070812&amp;sprefix=led+2f%2Caps%2C162&amp;sr=8-5</t>
  </si>
  <si>
    <t>LED Light</t>
  </si>
  <si>
    <t>3D Scanner</t>
  </si>
  <si>
    <t>https://www.amazon.com/Raspberry-Model-2019-Quad-Bluetooth/dp/B07TC2BK1X/ref=sr_1_3?keywords=raspberry+pi+4&amp;qid=1669660840&amp;sr=8-3&amp;ufe=app_do%3Aamzn1.fos.08f69ac3-fd3d-4b88-bca2-8997e41410bb</t>
  </si>
  <si>
    <t>Safety Projector</t>
  </si>
  <si>
    <t>https://www.amazon.com/Instagobo-Projector-Customized-Restaurant-Advertising/dp/B075TDBW2J/ref=sr_1_5?crid=3F7XP27V3KDH7&amp;keywords=safety+sign+projector&amp;qid=1669661148&amp;sprefix=safety++projector%2Caps%2C260&amp;sr=8-5&amp;ufe=app_do%3Aamzn1.fos.08f69ac3-fd3d-4b88-bca2-8997e41410bb</t>
  </si>
  <si>
    <t>https://www.amazon.com/Dorhea-Raspberry-Camera-Fisheye-Megapixel/dp/B07JPXBF3X/ref=sr_1_3?crid=P1WJFHR63PBJ&amp;keywords=raspberry%2Bpi%2Bwide%2Bangle%2Bcamera&amp;qid=1669661804&amp;sprefix=raspberry%2Bpi%2Bwide%2Bangle%2Bcamera%2Caps%2C168&amp;sr=8-3&amp;th=1</t>
  </si>
  <si>
    <t>Fisheye Camera</t>
  </si>
  <si>
    <t>Scanning Coating</t>
  </si>
  <si>
    <t>https://www.amazon.com/AESUB-Orange-Scanning-Spray-Pack/dp/B09G1ZD6DL/ref=sr_1_6?crid=30QBTRWD1T9BJ&amp;keywords=3d+scanning+powder&amp;qid=1669669161&amp;sprefix=3d+scannr+powder%2Caps%2C649&amp;sr=8-6&amp;ufe=app_do%3Aamzn1.fos.08f69ac3-fd3d-4b88-bca2-8997e41410bb</t>
  </si>
  <si>
    <t>https://www.amazon.com/2-Pack-Clear-Acrylic-Sheet-Plexiglass/dp/B088BPVVR3/ref=sr_1_1_sspa?keywords=acrylic%2Bsheets%2B1%2F4%2Binch%2Bthick%2B24%2Bx%2B36&amp;qid=1669669477&amp;sprefix=acrylic%2Bsheets%2B1%2F4%2B24%2Caps%2C232&amp;sr=8-1-spons&amp;ufe=app_do%3Aamzn1.fos.08f69ac3-fd3d-4b88-bca2-8997e41410bb&amp;spLa=ZW5jcnlwdGVkUXVhbGlmaWVyPUEyRTdZS1c0MTBXUlgzJmVuY3J5cHRlZElkPUEwNTcwMDYzMTdVVzQ0TlY2NTBaSyZlbmNyeXB0ZWRBZElkPUEwNjY0MjIzMzFEWDZYSERFQlkwSCZ3aWRnZXROYW1lPXNwX2F0ZiZhY3Rpb249Y2xpY2tSZWRpcmVjdCZkb05vdExvZ0NsaWNrPXRydWU&amp;th=1</t>
  </si>
  <si>
    <t>https://www.amazon.com/TRYMAG-Different-Neodymium-Refrigerator-Whiteboard/dp/B09WZTSQ9Y/ref=sr_1_3?keywords=neodymium+magnets&amp;qid=1669669706&amp;sprefix=meod%2Caps%2C161&amp;sr=8-3</t>
  </si>
  <si>
    <t>Magnet</t>
  </si>
  <si>
    <t>https://www.amazon.com/gp/product/B09LTTHMVR/ref=ox_sc_act_title_5?smid=AT9KVS3IGM8BL&amp;psc=1</t>
  </si>
  <si>
    <t>https://www.amazon.com/gp/product/B0BN1BY6ZT/ref=ox_sc_act_title_2?smid=ATVPDKIKX0DER&amp;th=1</t>
  </si>
  <si>
    <t>https://www.amazon.com/Siraya-Tech-Sculpt-1kg-Engineering/dp/B08V8T9NZL?ref_=ast_sto_dp&amp;th=1</t>
  </si>
  <si>
    <t>https://www.amazon.com/ANYCUBIC-Accessories-Container-Original-Cleaning/dp/B099WQYVDG/ref=sr_1_4?keywords=wash+and+cure+plus+container&amp;qid=1669673418&amp;sprefix=wash+and+cure+plus+c%2Caps%2C137&amp;sr=8-4</t>
  </si>
  <si>
    <t>Wash Container</t>
  </si>
  <si>
    <t>https://www.amazon.com/Irwin-Tools-IRHT83220-QUICK-GRIP-Clamp/dp/B07V2NFYD5/ref=sxin_18_ac_d_rm?ac_md=2-2-aXJ3aW4gcXVpY2sgZ3JpcCBjbGFtcA%3D%3D-ac_d_rm_rm_rm&amp;content-id=amzn1.sym.568df61d-e115-4cb1-a96a-ba070b8f0935%3Aamzn1.sym.568df61d-e115-4cb1-a96a-ba070b8f0935&amp;crid=31HZ34JF3S7OH&amp;cv_ct_cx=ratchet%2Bclamp&amp;keywords=ratchet%2Bclamp&amp;pd_rd_i=B07V2NFYD5&amp;pd_rd_r=9ea1ea5e-7918-4a4c-b328-ba0e18bf930c&amp;pd_rd_w=dcYTv&amp;pd_rd_wg=4lhDc&amp;pf_rd_p=568df61d-e115-4cb1-a96a-ba070b8f0935&amp;pf_rd_r=NTCVAYFGD3G51PK7B9S6&amp;qid=1669670165&amp;sprefix=ratchetclamp%2Caps%2C155&amp;sr=1-3-7d9bfb42-6e38-4445-b604-42cab39e191b&amp;th=1</t>
  </si>
  <si>
    <t>Clamp</t>
  </si>
  <si>
    <t>USB C Port</t>
  </si>
  <si>
    <t>https://www.amazon.com/MELIFE-Type-C-Voltage-Trigger-Module/dp/B09HKJGWKN/ref=sr_1_3?crid=3L34K2CN5FBYV&amp;keywords=usb%2Bc%2Btrigger%2B20v%2Bmodule&amp;qid=1669674055&amp;sprefix=usb%2Bc%2Btrigger%2B20v%2Bmodule%2Caps%2C115&amp;sr=8-3&amp;th=1</t>
  </si>
  <si>
    <t>https://www.amazon.com/CyberPower-CP1500PFCLCD-Sinewave-Outlets-Mini-Tower/dp/B00429N19W/ref=sr_1_1_sspa?crid=110UYXA6V1F2D&amp;keywords=ups&amp;qid=1669676806&amp;s=electronics&amp;sprefix=ups%2Celectronics%2C172&amp;sr=1-1-spons&amp;ufe=app_do%3Aamzn1.fos.08f69ac3-fd3d-4b88-bca2-8997e41410bb&amp;spLa=ZW5jcnlwdGVkUXVhbGlmaWVyPUFST0dOSlZYSFA3WDUmZW5jcnlwdGVkSWQ9QTA5MjMzODIyNTVQM05VRVg3VEZZJmVuY3J5cHRlZEFkSWQ9QTA4ODEyNDUzOE5UNjI5WlFWWUpXJndpZGdldE5hbWU9c3BfYXRmJmFjdGlvbj1jbGlja1JlZGlyZWN0JmRvTm90TG9nQ2xpY2s9dHJ1ZQ&amp;th=1</t>
  </si>
  <si>
    <t>https://www.amazon.com/HiLetgo-ADXL345-Digital-Acceleration-Transmission/dp/B01DLG4OU6/ref=sr_1_3?crid=BUWP4WFXDZWE&amp;keywords=adxl&amp;qid=1669677271&amp;s=electronics&amp;sprefix=adxl%2Celectronics%2C160&amp;sr=1-3</t>
  </si>
  <si>
    <t>ADXL345</t>
  </si>
  <si>
    <t>https://www.amazon.com/Befenybay-Internal-Flexible-Machines-10mmX20mm/dp/B07SFFT1K5/ref=sr_1_3?crid=2UIARUDMNCKE2&amp;keywords=cable%2Bchain&amp;qid=1669677541&amp;sprefix=cable%2Bchain%2Caps%2C153&amp;sr=8-3&amp;th=1</t>
  </si>
  <si>
    <t>Drag Chain</t>
  </si>
  <si>
    <t>https://www.amazon.com/Engineer-SS-02-Solder-Sucker/dp/B002MJMXD4?ref_=ast_sto_dp</t>
  </si>
  <si>
    <t>Solder Sucker</t>
  </si>
  <si>
    <t>https://www.amazon.com/ENGINEER-PZ-58-Extractor-Combination-fasteners/dp/B002L6HJAA?ref_=ast_sto_dp&amp;th=1</t>
  </si>
  <si>
    <t>Plier</t>
  </si>
  <si>
    <t>https://www.amazon.com/Engineer-Universal-Crimping-Pliers-Precision/dp/B09RG1BW8V/ref=sr_1_13?keywords=crimp&amp;m=A235XUT8R6E0JM&amp;qid=1669679457&amp;s=merchant-items&amp;sr=1-13</t>
  </si>
  <si>
    <t>https://www.amazon.com/Wera-05022669001-L-Key-Metric-Stainless/dp/B01KVLLJ84?ref_=ast_sto_dp&amp;th=1</t>
  </si>
  <si>
    <t>https://www.amazon.com/Precision-Anti-Static-Electronics-Laboratory-Jewelry-Making/dp/B09TQNVPQT/ref=sr_1_14_sspa?keywords=precision%2Btweezers&amp;qid=1669679977&amp;sprefix=precision%2B%2Caps%2C160&amp;sr=8-14-spons&amp;spLa=ZW5jcnlwdGVkUXVhbGlmaWVyPUExRTlESTFDREVMNUtYJmVuY3J5cHRlZElkPUEwODEyMjg5MjZBMTBFOTY2Ujg2TyZlbmNyeXB0ZWRBZElkPUEwMDUzNzMwM1Y5TzRPOUROSjVDQSZ3aWRnZXROYW1lPXNwX210ZiZhY3Rpb249Y2xpY2tSZWRpcmVjdCZkb05vdExvZ0NsaWNrPXRydWU&amp;th=1</t>
  </si>
  <si>
    <t>Tweezers Set</t>
  </si>
  <si>
    <t>https://www.amazon.com/YUFUTOL-0-118%EF%BC%883mm%EF%BC%89shank-Tungsten-Woodworking-Engraving/dp/B01NCRD5MW/ref=sr_1_2_sspa?keywords=dremel+carbide+burr+set&amp;qid=1669680518&amp;sprefix=dremel+carbide+bu%2Caps%2C141&amp;sr=8-2-spons&amp;psc=1&amp;spLa=ZW5jcnlwdGVkUXVhbGlmaWVyPUFSVDlNVjgxQzI1NVImZW5jcnlwdGVkSWQ9QTAyMjQwNTEyRlFOS1M2NUhNUkZaJmVuY3J5cHRlZEFkSWQ9QTA3ODI0MjgyS1hBR1BPOURQTUs0JndpZGdldE5hbWU9c3BfYXRmJmFjdGlvbj1jbGlja1JlZGlyZWN0JmRvTm90TG9nQ2xpY2s9dHJ1ZQ==#customerReviews</t>
  </si>
  <si>
    <t>Carbide Burr Set</t>
  </si>
  <si>
    <t>https://www.amazon.com/Fein-Extractor-Accessories-Capacity-Portable/dp/B00K74N8RQ/ref=pd_bxgy_img_sccl_1/135-0420730-6186744?pd_rd_w=XSSuX&amp;content-id=amzn1.sym.7f0cf323-50c6-49e3-b3f9-63546bb79c92&amp;pf_rd_p=7f0cf323-50c6-49e3-b3f9-63546bb79c92&amp;pf_rd_r=782KFB4EXPYEF5T4Q4G0&amp;pd_rd_wg=nMRpn&amp;pd_rd_r=b3200144-e06a-4279-a26d-4d2b4319c825&amp;pd_rd_i=B07BNK4RZ1&amp;th=1</t>
  </si>
  <si>
    <t>https://www.amazon.com/Premium-Indicating-Silica-Industry-Standard/dp/B09TX3DNY5/ref=sxin_16_pa_sp_search_thematic_sspa?content-id=amzn1.sym.4e7a2229-074e-44de-95c4-9fd858f46295%3Aamzn1.sym.4e7a2229-074e-44de-95c4-9fd858f46295&amp;cv_ct_cx=silica%2Bgel&amp;keywords=silica%2Bgel&amp;pd_rd_i=B013L31PQ0&amp;pd_rd_r=38277d3c-a265-4b8a-b8f2-9e84c87f4af6&amp;pd_rd_w=pJuOb&amp;pd_rd_wg=TpOdY&amp;pf_rd_p=4e7a2229-074e-44de-95c4-9fd858f46295&amp;pf_rd_r=G2SFP2YY6TZHTFJAABEK&amp;qid=1668813889&amp;sprefix=silica%2Bgel%2Caps%2C171&amp;sr=1-2-a73d1c8c-2fd2-4f19-aa41-2df022bcb241-spons&amp;sp_csd=d2lkZ2V0TmFtZT1zcF9zZWFyY2hfdGhlbWF0aWM&amp;th=1</t>
  </si>
  <si>
    <t>https://www.amazon.com/Flashforge-Filaments-Spool-Dimensional-Resistance-Functional/dp/B09V7HG9DR/ref=sr_1_2_sspa?crid=3W0P5VZXK5BC1&amp;keywords=asa%2Bfilament%2B1.75mm&amp;qid=1669681595&amp;sprefix=asa%2Caps%2C175&amp;sr=8-2-spons&amp;spLa=ZW5jcnlwdGVkUXVhbGlmaWVyPUEyM0hLWFJRWVhOMTgxJmVuY3J5cHRlZElkPUEwMzA4MDkwVUQ5MDBNVlNXQTBBJmVuY3J5cHRlZEFkSWQ9QTA3OTkwNjMySTZVUE1BTFZTWE5RJndpZGdldE5hbWU9c3BfYXRmJmFjdGlvbj1jbGlja1JlZGlyZWN0JmRvTm90TG9nQ2xpY2s9dHJ1ZQ&amp;th=1</t>
  </si>
  <si>
    <t>ASA Filament</t>
  </si>
  <si>
    <t>https://www.amazon.com/Anker-Charger-Foldable-iPhone-Included/dp/B0B2MM1W65/ref=sr_1_3?crid=15WCSAEVB0DHG&amp;keywords=anker+30w&amp;qid=1669681929&amp;sprefix=anker+30w%2Caps%2C365&amp;sr=8-3</t>
  </si>
  <si>
    <t>USB 30W</t>
  </si>
  <si>
    <t>Micro Controller</t>
  </si>
  <si>
    <t>https://www.amazon.com/seeed-studio-Raspberry-Microcontroller-Dual-core/dp/B08TQSDP28/ref=sr_1_4?crid=3FHDAYFI5DQ01&amp;keywords=Raspberry+Pi+Pico&amp;qid=1669682042&amp;s=electronics&amp;sprefix=rp2040raspberry+pi+pico%2Celectronics%2C504&amp;sr=1-4</t>
  </si>
  <si>
    <t>https://www.amazon.com/Reynolds-Wrap-Heavy-Aluminum-Square/dp/B00M8ZEAW4/ref=sr_1_5?crid=17JCFWWRBLCK3&amp;keywords=aluminum%2Bfoil%2Bheavy%2Bduty&amp;qid=1669682189&amp;sprefix=aluminum%2Bfoil%2B%2Caps%2C159&amp;sr=8-5&amp;th=1</t>
  </si>
  <si>
    <t>Aluminum Foil</t>
  </si>
  <si>
    <t>https://www.amazon.com/dp/B09YV2N74V/ref=sspa_dk_detail_0?pd_rd_i=B09YV2N74V&amp;pd_rd_w=zjL87&amp;content-id=amzn1.sym.9f074495-da4d-4e1c-b407-69e85fa47fdb&amp;pf_rd_p=9f074495-da4d-4e1c-b407-69e85fa47fdb&amp;pf_rd_r=5EJF2DDWCWJ07G9MX6R4&amp;pd_rd_wg=5iSQP&amp;pd_rd_r=ef317b53-8149-446e-9e24-9e19f53feb12&amp;s=hi&amp;sp_csd=d2lkZ2V0TmFtZT1zcF9kZXRhaWxfdGhlbWF0aWM&amp;spLa=ZW5jcnlwdGVkUXVhbGlmaWVyPUExUVYyVk5YVElOMFFIJmVuY3J5cHRlZElkPUEwNTgwMTk0MU82UkdJUzRKRjMwJmVuY3J5cHRlZEFkSWQ9QTAyMzQyODMySFUxVEdHMEFJSFJXJndpZGdldE5hbWU9c3BfZGV0YWlsX3RoZW1hdGljJmFjdGlvbj1jbGlja1JlZGlyZWN0JmRvTm90TG9nQ2xpY2s9dHJ1ZQ&amp;th=1</t>
  </si>
  <si>
    <t>https://www.amazon.com/eSUN-Printing-Filament-Electronic-Resistant/dp/B0B9MKSRJ1/ref=sr_1_3?keywords=eibos%2Bvacuum%2Bbags&amp;qid=1669684421&amp;sprefix=Eibos%2Bvacu%2Caps%2C161&amp;sr=8-3&amp;th=1</t>
  </si>
  <si>
    <t>Vacumn Bags</t>
  </si>
  <si>
    <t>https://www.amazon.com/gp/product/B0052DVYF0/ref=ox_sc_act_title_1?smid=AEUMAGUQFSUWO&amp;psc=1</t>
  </si>
  <si>
    <t>Cobra Set</t>
  </si>
  <si>
    <t>https://www.amazon.com/Revopoint-Turntable-Precision-Industrial-Printing/dp/B0B9GJWZ4P/ref=sr_1_1_sspa?crid=38GY05ECDSEG4&amp;keywords=revopoint%2Bmini%2B3d%2Bscanner%2Bpremium&amp;qid=1669733081&amp;sprefix=revopoint%2Bmini%2B%2Caps%2C133&amp;sr=8-1-spons&amp;ufe=app_do%3Aamzn1.fos.2b70bf2b-6730-4ccf-ab97-eb60747b8daf&amp;spLa=ZW5jcnlwdGVkUXVhbGlmaWVyPUExNFRWUDlHMUVGR0VPJmVuY3J5cHRlZElkPUEwMzUzMTg4MTlKRDIxSFBNWUFKWiZlbmNyeXB0ZWRBZElkPUEwOTI0MDk2MkY3QjJSMVJPQTc1OSZ3aWRnZXROYW1lPXNwX2F0ZiZhY3Rpb249Y2xpY2tSZWRpcmVjdCZkb05vdExvZ0NsaWNrPXRydWU&amp;th=1</t>
  </si>
  <si>
    <t>https://www.amazon.com/Hilitchi-Threaded-Embedment-Printing-Assortment/dp/B08Z89R4HP/ref=sr_1_3?crid=WXMWRNSUDT7L&amp;keywords=brass%2Binserts%2B3d%2Bprinting&amp;qid=1668781680&amp;sprefix=brass%2Binserts%2B%2Caps%2C270&amp;sr=8-3&amp;th=1</t>
  </si>
  <si>
    <t>M3 Brass Inserts</t>
  </si>
  <si>
    <t>M5 Brass Insert</t>
  </si>
  <si>
    <t>https://www.amazon.com/Hilitchi-Threaded-Embedment-Printing-Assortment/dp/B08Z89NB2P/ref=sr_1_3?crid=WXMWRNSUDT7L&amp;keywords=brass%2Binserts%2B3d%2Bprinting&amp;qid=1668781680&amp;sprefix=brass%2Binserts%2B%2Caps%2C270&amp;sr=8-3&amp;th=1</t>
  </si>
  <si>
    <t>Micro SD Card</t>
  </si>
  <si>
    <t>https://www.amazon.com/SanDisk-Extreme-microSDXC-Memory-Adapter/dp/B09X7BK27V/ref=sr_1_5?crid=4CAJ22GC9F8G&amp;keywords=micro%2Bsd%2Bcard&amp;qid=1669735231&amp;sprefix=micro%2Bsd%2Bcard%2Caps%2C150&amp;sr=8-5&amp;th=1</t>
  </si>
  <si>
    <t>Hammer</t>
  </si>
  <si>
    <t>https://www.amazon.com/Powerbuilt-648331-Hammer-Fiberglass-Handle/dp/B0002YRARU/ref=sr_1_15?crid=3D651ZZD8MZWZ&amp;keywords=ball%2Bhammer%2Bfiberglass&amp;qid=1669736560&amp;sprefix=ball%2Bhammer%2Bfiberglass%2B%2Caps%2C175&amp;sr=8-15&amp;th=1</t>
  </si>
  <si>
    <t>https://www.amazon.com/Aluminum-Protective-Heat-Treatable-Corrosion-Resistant/dp/B095KNWDM2/ref=sxin_18_ac_d_rm?ac_md=2-2-YWx1bWludW0gcGxhdGUgMS80-ac_d_rm_rm_rm&amp;content-id=amzn1.sym.568df61d-e115-4cb1-a96a-ba070b8f0935%3Aamzn1.sym.568df61d-e115-4cb1-a96a-ba070b8f0935&amp;crid=XL36EU8ZIE58&amp;cv_ct_cx=aluminum+sheet&amp;keywords=aluminum+sheet&amp;pd_rd_i=B095KNWDM2&amp;pd_rd_r=39842279-f2e2-4ab7-8577-a8ae99d9f6ab&amp;pd_rd_w=0oI60&amp;pd_rd_wg=jPOCl&amp;pf_rd_p=568df61d-e115-4cb1-a96a-ba070b8f0935&amp;pf_rd_r=DGTYE4RZZAEW5TRJ178K&amp;psc=1&amp;qid=1669736656&amp;sprefix=aluminum+shee%2Caps%2C153&amp;sr=1-3-7d9bfb42-6e38-4445-b604-42cab39e191b</t>
  </si>
  <si>
    <t>Aluminum Sheets</t>
  </si>
  <si>
    <t>https://www.amazon.com/JBC-DPM-B-Manual-Solder-Dispenser/dp/B096JQHDH4/ref=sr_1_5?keywords=solder+paste+dispenser&amp;qid=1669738290&amp;sprefix=solder+paste+%2Caps%2C135&amp;sr=8-5&amp;ufe=app_do%3Aamzn1.fos.08f69ac3-fd3d-4b88-bca2-8997e41410bb#customerReviews</t>
  </si>
  <si>
    <t>Solder Paste Dispenser</t>
  </si>
  <si>
    <t>Flux Pen</t>
  </si>
  <si>
    <t>https://www.amazon.com/MG-Chemicals-Flux-Soldering-Amber/dp/B077GVRMZQ/ref=sr_1_8?crid=EB39I0M5KFAE&amp;keywords=flux+pen&amp;qid=1669738555&amp;sprefix=flux+pen%2Caps%2C130&amp;sr=8-8</t>
  </si>
  <si>
    <t>Activated Carbon</t>
  </si>
  <si>
    <t>https://www.amazon.com/LEVOIT-Purifiers-Captures-Particles-Allergies/dp/B0B252LDH7?ref_=ast_sto_dp&amp;th=1</t>
  </si>
  <si>
    <t>https://www.amazon.com/LEVOIT-LV-PUR131-Replacement-Activated-LV-PUR131-RF/dp/B075MD6RDH?ref_=ast_sto_dp&amp;th=1</t>
  </si>
  <si>
    <t>Filter</t>
  </si>
  <si>
    <t>Sander Block</t>
  </si>
  <si>
    <t>https://www.amazon.com/Sandpaper-Assortment-Sandpapers-Automotive-Furniture/dp/B07VT261KT/ref=sr_1_1_sspa?keywords=sand%2Bpaper&amp;qid=1669816995&amp;sprefix=sand%2Bp%2Caps%2C1544&amp;sr=8-1-spons&amp;spLa=ZW5jcnlwdGVkUXVhbGlmaWVyPUEySFdPU1JFRzlWMEQwJmVuY3J5cHRlZElkPUEwNjU1ODE1M043VVYwVDVGRERIUCZlbmNyeXB0ZWRBZElkPUEwMjMyMzU1MUc0RlJMUzBOMldGQiZ3aWRnZXROYW1lPXNwX2F0ZiZhY3Rpb249Y2xpY2tSZWRpcmVjdCZkb05vdExvZ0NsaWNrPXRydWU&amp;th=1</t>
  </si>
  <si>
    <t>https://www.amazon.com/HiLetgo-TXS0108E-Conversion-Bi-Directional-Converter/dp/B07BNYVJBB/ref=sr_1_2_sspa?keywords=3.3v+5v+logic+level+converter&amp;qid=1669995185&amp;sr=8-2-spons&amp;psc=1&amp;spLa=ZW5jcnlwdGVkUXVhbGlmaWVyPUFET0NGVjdWSkRMSk0mZW5jcnlwdGVkSWQ9QTAyMzUyMTNNQ0lJOExQMlJHMiZlbmNyeXB0ZWRBZElkPUEwMDQwODYxM1VJUUlSNFIyWE5VMiZ3aWRnZXROYW1lPXNwX2F0ZiZhY3Rpb249Y2xpY2tSZWRpcmVjdCZkb05vdExvZ0NsaWNrPXRydWU=</t>
  </si>
  <si>
    <t>Level Shifter</t>
  </si>
  <si>
    <t>https://www.amazon.com/East-Tester-Capacitance-Multifunction-capacitance/dp/B08FQSBWKN/ref=sr_1_1_sspa?c=ts&amp;keywords=LCR%2BMeters&amp;qid=1670005600&amp;s=industrial&amp;sr=1-1-spons&amp;ts_id=5011684011&amp;ufe=app_do%3Aamzn1.fos.f5122f16-c3e8-4386-bf32-63e904010ad0&amp;spLa=ZW5jcnlwdGVkUXVhbGlmaWVyPUEyM1ZXQzhOOVA4STRNJmVuY3J5cHRlZElkPUEwNzcxNzU1MkZURFgwOEVVNTVLNyZlbmNyeXB0ZWRBZElkPUEwOTA3ODQ0M0M5Qk1UREhHUElPNSZ3aWRnZXROYW1lPXNwX2F0ZiZhY3Rpb249Y2xpY2tSZWRpcmVjdCZkb05vdExvZ0NsaWNrPXRydWU&amp;th=1</t>
  </si>
  <si>
    <t>LCR Meter</t>
  </si>
  <si>
    <t>https://www.amazon.com/Maxbotix-MB1000-LV-MaxSonar-EZ0-Range-Finder/dp/B00A7WNWN8/ref=sr_1_1?m=A1AVP6AGUK597Y&amp;marketplaceID=ATVPDKIKX0DER&amp;qid=1670964114&amp;s=merchant-items&amp;sr=1-1</t>
  </si>
  <si>
    <t>https://www.amazon.com/MaxBotix-Ultrasonic-MB1202-000-I2CXL-MaxSonar-EZ0-Resolution/dp/B07F6PL24G/ref=sr_1_1?keywords=ez0&amp;m=A1AVP6AGUK597Y&amp;qid=1670964179&amp;s=merchant-items&amp;sr=1-1&amp;ufe=app_do%3Aamzn1.fos.006c50ae-5d4c-4777-9bc0-4513d670b6bc</t>
  </si>
  <si>
    <t>Silk Screen Printing Kit</t>
  </si>
  <si>
    <t>https://www.amazon.com/Caydo-Printing-Different-Squeegees-Transparency/dp/B08VFLPVZ7/ref=sr_1_6?keywords=Silk+Screen+Printing&amp;qid=1671048538&amp;sr=8-6</t>
  </si>
  <si>
    <t>https://www.amazon.com/Meters-Printing-Tension-Supplies-Mesh%EF%BC%8843T%EF%BC%89/dp/B07F2PHHWV/ref=sr_1_7?keywords=Silk+Screen+Printing&amp;qid=1671048538&amp;sr=8-7</t>
  </si>
  <si>
    <t>Wave Generator</t>
  </si>
  <si>
    <t>https://www.amazon.com/Mineral-Cutting-Butcher-Stainless-Approved/dp/B00VNI1JI0/ref=sr_1_1_sspa?keywords=mineral+oil&amp;qid=1671221859&amp;sprefix=mineral+%2Caps%2C185&amp;sr=8-1-spons&amp;psc=1&amp;smid=A394TN1KG6QJPX&amp;spLa=ZW5jcnlwdGVkUXVhbGlmaWVyPUExRjBFQU84NEtWN0NaJmVuY3J5cHRlZElkPUEwMDE3Nzc2MjFMVFg0TUo2NUpXSCZlbmNyeXB0ZWRBZElkPUEwNTkzNzIxWVVIVkQwNVc3U00md2lkZ2V0TmFtZT1zcF9hdGYmYWN0aW9uPWNsaWNrUmVkaXJlY3QmZG9Ob3RMb2dDbGljaz10cnVl</t>
  </si>
  <si>
    <t>Mineral Oil</t>
  </si>
  <si>
    <t>Spray Powder</t>
  </si>
  <si>
    <t>https://www.amazon.com/Dr-Scholls-Odor-x-Antifungal-Powder/dp/B0885HPBHK/ref=sr_1_13?keywords=spray+powder&amp;qid=1671221719&amp;sprefix=spray+powder%2Caps%2C858&amp;sr=8-13</t>
  </si>
  <si>
    <t>https://www.amazon.com/Siglent-Technologies-Dual-Channel-Arbitrary-generators/dp/B083Q42H7W?ref_=ast_sto_dp</t>
  </si>
  <si>
    <t>https://www.amazon.com/303-30382-Protectant-plastic-finished/dp/B0185PU38A/ref=sr_1_2_sspa?crid=2PEZNC6Y3846D&amp;keywords=glass%2Bcoating&amp;qid=1671223149&amp;sprefix=glas%2Caps%2C2806&amp;sr=8-2-spons&amp;spLa=ZW5jcnlwdGVkUXVhbGlmaWVyPUFSVlBYSkxEUEFCWUUmZW5jcnlwdGVkSWQ9QTEwMjExNjMzQ0wzVzFNMTk1UENXJmVuY3J5cHRlZEFkSWQ9QTA4Nzk4NDIzQ05SNTNWNFBTMzFVJndpZGdldE5hbWU9c3BfYXRmJmFjdGlvbj1jbGlja1JlZGlyZWN0JmRvTm90TG9nQ2xpY2s9dHJ1ZQ&amp;th=1</t>
  </si>
  <si>
    <t>Glass coating</t>
  </si>
  <si>
    <t>https://www.amazon.com/East-Tester-Capacitance-Multifunction-capacitance/dp/B08VN4D1Z6/ref=sr_1_1_sspa?c=ts&amp;keywords=LCR%2BMeters&amp;qid=1670005600&amp;s=industrial&amp;sr=1-1-spons&amp;ts_id=5011684011&amp;ufe=app_do%3Aamzn1.fos.f5122f16-c3e8-4386-bf32-63e904010ad0&amp;spLa=ZW5jcnlwdGVkUXVhbGlmaWVyPUEyM1ZXQzhOOVA4STRNJmVuY3J5cHRlZElkPUEwNzcxNzU1MkZURFgwOEVVNTVLNyZlbmNyeXB0ZWRBZElkPUEwOTA3ODQ0M0M5Qk1UREhHUElPNSZ3aWRnZXROYW1lPXNwX2F0ZiZhY3Rpb249Y2xpY2tSZWRpcmVjdCZkb05vdExvZ0NsaWNrPXRydWU&amp;th=1</t>
  </si>
  <si>
    <t>https://www.amazon.com/DEWALT-ATOMIC-Cordless-Compact-DCK278C2/dp/B07QHQ8GHT/ref=sr_1_10?crid=30IT8KYN2LIMA&amp;keywords=dewalt+atomic+kit&amp;qid=1671225932&amp;sprefix=dewalt+atomic+kit%2Caps%2C258&amp;sr=8-10</t>
  </si>
  <si>
    <t>https://www.amazon.com/LEVOIT-Allergies-Eliminators-Vital-100/dp/B07X25BNBR/ref=sr_1_4?crid=24UTJAUYZ9LI9&amp;keywords=big+room+Air+Purifiers&amp;qid=1671227396&amp;s=home-garden&amp;sprefix=big+room+air+purifiers%2Cgarden%2C138&amp;sr=1-4&amp;ufe=app_do%3Aamzn1.fos.f5122f16-c3e8-4386-bf32-63e904010ad0</t>
  </si>
  <si>
    <t>https://www.amazon.com/LEVOIT-Replacement-High-Efficiency-Vital-100-RF/dp/B085C22XWC/ref=pd_bxgy_img_sccl_1/135-0420730-6186744?pd_rd_w=VIzOq&amp;content-id=amzn1.sym.7f0cf323-50c6-49e3-b3f9-63546bb79c92&amp;pf_rd_p=7f0cf323-50c6-49e3-b3f9-63546bb79c92&amp;pf_rd_r=55H54C5317PASZYTFFQV&amp;pd_rd_wg=hayL0&amp;pd_rd_r=468ea2af-7d54-4642-beec-4b2db2098675&amp;pd_rd_i=B085C22XWC&amp;psc=1</t>
  </si>
  <si>
    <t>https://www.amazon.com/Acrylic-Plexiglass-Convenient-Use-One-blades/dp/B08Y7RZ1WD/ref=sr_1_5?crid=2G4HHRPZPXRIE&amp;keywords=acrylic%2Bcutter&amp;qid=1671228084&amp;sprefix=acrylic%2Bcutter%2Caps%2C228&amp;sr=8-5&amp;th=1</t>
  </si>
  <si>
    <t>Acrylic Cutter</t>
  </si>
  <si>
    <t>https://www.amazon.com/Stainless-Turnbuckle-Tensioner-Strainer-Aluminum/dp/B07S3D5MLZ/ref=sr_1_9?crid=YIJW0FPBAK1A&amp;keywords=wire%2Btensioner%2Bkit&amp;qid=1671569119&amp;sprefix=wire%2Btensioner%2B%2B%2Caps%2C251&amp;sr=8-9&amp;th=1</t>
  </si>
  <si>
    <t>Wire tensioner kit</t>
  </si>
  <si>
    <t>Calculator</t>
  </si>
  <si>
    <t>https://www.amazon.com/Casio-Engineering-Scientific-Calculator-fx-115ESPLUS2/dp/B00ZZ93346/ref=sr_1_3?crid=2DYNDZRC856LH&amp;keywords=Casio%2Bfx-115ESPLUS2&amp;qid=1672516713&amp;sprefix=casio%2Bfx115es%2Bplus%2B2%2Caps%2C1003&amp;sr=8-3&amp;th=1</t>
  </si>
  <si>
    <t>https://www.amazon.com/Filament-Adjustable-Temperature-Humidity-Compatible/dp/B097BCG69C/ref=sxin_15_pa_sp_search_thematic_sspa?content-id=amzn1.sym.d5d2dbeb-b217-4d41-ad6b-bc4af55d7521%3Aamzn1.sym.d5d2dbeb-b217-4d41-ad6b-bc4af55d7521&amp;cv_ct_cx=Filament+Dryer&amp;keywords=Filament+Dryer&amp;pd_rd_i=B097BCG69C&amp;pd_rd_r=e8aa4fbc-ab76-4c8e-94e0-2316569200f9&amp;pd_rd_w=iS6GC&amp;pd_rd_wg=IvLMQ&amp;pf_rd_p=d5d2dbeb-b217-4d41-ad6b-bc4af55d7521&amp;pf_rd_r=XNJS6A4062W20GNS80WT&amp;qid=1672680217&amp;sr=1-1-a73d1c8c-2fd2-4f19-aa41-2df022bcb241-spons&amp;ufe=app_do%3Aamzn1.fos.f5122f16-c3e8-4386-bf32-63e904010ad0&amp;psc=1&amp;spLa=ZW5jcnlwdGVkUXVhbGlmaWVyPUExN01NV1M5SlY0QVM1JmVuY3J5cHRlZElkPUEwNzU1NTE0MjJRTDJJM0xQMlhNViZlbmNyeXB0ZWRBZElkPUEwNDM2NDMyMkZYOEVRWlJXOVlaOCZ3aWRnZXROYW1lPXNwX3NlYXJjaF90aGVtYXRpYyZhY3Rpb249Y2xpY2tSZWRpcmVjdCZkb05vdExvZ0NsaWNrPXRydWU=</t>
  </si>
  <si>
    <t>https://www.amazon.com/gp/product/B0BN1B4YGB/ref=ox_sc_act_title_2?smid=ATVPDKIKX0DER&amp;th=1</t>
  </si>
  <si>
    <t>https://www.amazon.com/Siglent-Technologies-SPD3303C-Power-Supply/dp/B01HENYNZS?ref_=ast_sto_dp#customerReviews</t>
  </si>
  <si>
    <t>Option 2</t>
  </si>
  <si>
    <t>Screw Driver Bit Set</t>
  </si>
  <si>
    <t>https://www.amazon.com/Dewalt-DWA2NGFT40IR-FlexTorq-IMPACT-Screwdriving/dp/B07CT6NCZM/ref=sr_1_2?keywords=impact+driver+bit+set&amp;qid=1672690899&amp;refinements=p_89%3ADEWALT&amp;rnid=2528832011&amp;s=hi&amp;sprefix=impact+driver+%2Caps%2C1505&amp;sr=1-2</t>
  </si>
  <si>
    <t>https://www.amazon.com/Sandpaper-Dispenser-Furniture-Finishing-Automotive/dp/B09WQWY776/ref=sr_1_7_sspa?keywords=SandPaper&amp;qid=1672691328&amp;sr=8-7-spons&amp;spLa=ZW5jcnlwdGVkUXVhbGlmaWVyPUEyRFROMTNMUU1GRFAwJmVuY3J5cHRlZElkPUEwMjgzNTk2Mkc0OFVRQ1M3NVhVVSZlbmNyeXB0ZWRBZElkPUEwMjM3NzA3VUhONlAyS0UyUVZHJndpZGdldE5hbWU9c3BfbXRmJmFjdGlvbj1jbGlja1JlZGlyZWN0JmRvTm90TG9nQ2xpY2s9dHJ1ZQ&amp;th=1</t>
  </si>
  <si>
    <t>https://www.amazon.com/Adams-Graphene-Ceramic-Spray-Coating/dp/B09QH89RBD/ref=sxin_16_pa_sp_search_thematic_sspa?content-id=amzn1.sym.d5d2dbeb-b217-4d41-ad6b-bc4af55d7521%3Aamzn1.sym.d5d2dbeb-b217-4d41-ad6b-bc4af55d7521&amp;crid=2PEZNC6Y3846D&amp;cv_ct_cx=glass%2Bcoating&amp;keywords=glass%2Bcoating&amp;pd_rd_i=B08CPDDGZZ&amp;pd_rd_r=3cfda955-b23f-4390-bde7-a5a827bcae17&amp;pd_rd_w=UOmsA&amp;pd_rd_wg=llVlB&amp;pf_rd_p=d5d2dbeb-b217-4d41-ad6b-bc4af55d7521&amp;pf_rd_r=HPTMA7DXEFZHC1FTA1G4&amp;qid=1672691409&amp;sprefix=glas%2Caps%2C2806&amp;sr=1-3-a73d1c8c-2fd2-4f19-aa41-2df022bcb241-spons&amp;spLa=ZW5jcnlwdGVkUXVhbGlmaWVyPUFJTUtYUkJPMkZNVzAmZW5jcnlwdGVkSWQ9QTA5NDYwMTQxOEwxRVk4MEYxMkhRJmVuY3J5cHRlZEFkSWQ9QTA0MzgwODAxVDBWWEFYVVA5UDRCJndpZGdldE5hbWU9c3Bfc2VhcmNoX3RoZW1hdGljJmFjdGlvbj1jbGlja1JlZGlyZWN0JmRvTm90TG9nQ2xpY2s9dHJ1ZQ&amp;th=1</t>
  </si>
  <si>
    <t>https://www.amazon.com/DEYUE-Double-sided-Prototyping-Solder-able-Protoboards/dp/B07FFDCF22/ref=sr_1_3?keywords=perf%2Bboard&amp;qid=1672694642&amp;sprefix=perf%2Bb%2Caps%2C887&amp;sr=8-3&amp;th=1</t>
  </si>
  <si>
    <t>Perf Board</t>
  </si>
  <si>
    <t>https://www.amazon.com/gp/product/B08FHPKF9V/ref=ox_sc_saved_title_5?smid=A2RFXKS6GNXFWP&amp;th=1</t>
  </si>
  <si>
    <t>Adjustable Wrench</t>
  </si>
  <si>
    <t>Electric Screw Driver</t>
  </si>
  <si>
    <t>https://www.amazon.com/Milwaukee-48-22-2302-Multi-Bit-Ratcheting/dp/B00D5YLERQ/ref=sr_1_1?crid=2BDIJUJESGNOA&amp;keywords=ratchet+screw+driver&amp;qid=1672696859&amp;refinements=p_89%3AMilwaukee&amp;rnid=2528832011&amp;s=hi&amp;sprefix=ratchet+screw+driver%2Caps%2C1268&amp;sr=1-1</t>
  </si>
  <si>
    <t>https://www.amazon.com/Dewalt-DCK489D2-Brushless-Lithium-Ion-Cordless/dp/B088XSF9B2/ref=sr_1_2_mod_primary_new?crid=3HZFYQDM0LNXS&amp;keywords=dewalt+atomic+kit&amp;qid=1672696928&amp;sbo=RZvfv%2F%2FHxDF%2BO5021pAnSA%3D%3D&amp;sprefix=dewalt+atomic+kit%2Caps%2C662&amp;sr=8-2</t>
  </si>
  <si>
    <t>Option 3</t>
  </si>
  <si>
    <t xml:space="preserve"> </t>
  </si>
  <si>
    <t>https://www.amazon.com/Magnetic-Precision-Stainless-Soldering-Motherboard/dp/B09RQ8KB7R/ref=sr_1_8?keywords=Ultra+Fine+Tweezers&amp;qid=1672697407&amp;sr=8-8</t>
  </si>
  <si>
    <t>https://www.amazon.com/Fielect-Industrial-Electronic-Sensitivity-Products/dp/B0827DXV5K?ref_=ast_sto_dp</t>
  </si>
  <si>
    <t>https://www.amazon.com/BAFX-Products-Pressure-30-130dBA-Warranty/dp/B00ECCZWWI/ref=sr_1_4?keywords=decibel%2Bmeter&amp;qid=1672700091&amp;s=hi&amp;sprefix=decibal%2B%2Ctools%2C1007&amp;sr=1-4&amp;th=1</t>
  </si>
  <si>
    <t>Decibel Meter</t>
  </si>
  <si>
    <t>https://www.amazon.com/Capacitor-0-5pF-2-2uF-4500pcs-Assortment-Portfolio/dp/B09Z2NXYLJ/ref=sr_1_7_sspa?keywords=0603%2BSMD%2BCapacitor&amp;qid=1672701353&amp;sr=8-7-spons&amp;spLa=ZW5jcnlwdGVkUXVhbGlmaWVyPUEzNkNCUEYwSjhGRkdBJmVuY3J5cHRlZElkPUEwOTE4NzQ0NFBZMkhFOU1KRTRZJmVuY3J5cHRlZEFkSWQ9QTA5OTQwNTUzVjNWS1pHV0NPNDZDJndpZGdldE5hbWU9c3BfbXRmJmFjdGlvbj1jbGlja1JlZGlyZWN0JmRvTm90TG9nQ2xpY2s9dHJ1ZQ&amp;th=1</t>
  </si>
  <si>
    <t>https://www.amazon.com/Resistor-Assortment-Values-0R-10M-Resistor-0603/dp/B09DXDGP6V/ref=sr_1_8?crid=3HWL3VUFAWL6B&amp;keywords=0603%2BSMD%2BResistor&amp;qid=1672701516&amp;sprefix=0603%2Bsmd%2Bresistor%2Caps%2C1022&amp;sr=8-8&amp;th=1</t>
  </si>
  <si>
    <t>https://www.amazon.com/gp/product/B071XVPJVX/ref=ox_sc_act_title_33?smid=ASCJ5KR72MQDG&amp;th=1</t>
  </si>
  <si>
    <t>https://www.amazon.com/OVERTURE-Filament-Consumables-Polyamide-Dimensional/dp/B087R3M9Z2/ref=sr_1_1_sspa?keywords=nylon%2Bfilament&amp;qid=1672707472&amp;sr=8-1-spons&amp;spLa=ZW5jcnlwdGVkUXVhbGlmaWVyPUEzOVNRUkFIUEE2UklCJmVuY3J5cHRlZElkPUEwMzI2Njk3MzIzU0lCVUE5NlBENSZlbmNyeXB0ZWRBZElkPUEwNTg1NjQxMktOMjlHRlBZMTRWMiZ3aWRnZXROYW1lPXNwX2F0ZiZhY3Rpb249Y2xpY2tSZWRpcmVjdCZkb05vdExvZ0NsaWNrPXRydWU&amp;th=1</t>
  </si>
  <si>
    <t>Sandpaper</t>
  </si>
  <si>
    <t>https://www.amazon.com/HiLetgo-ATmega328P-Controller-Development-Unsoldered/dp/B01DLIJQA2/ref=sr_1_4?keywords=arduino+nano&amp;qid=1672707927&amp;sr=8-4</t>
  </si>
  <si>
    <t>SMD  N-Channel MOSFET</t>
  </si>
  <si>
    <t>SMD  P-Channel MOSFET</t>
  </si>
  <si>
    <t>https://www.amazon.com/XLX-100PCS-Standard-Female-Connector/dp/B07HMLD73D/ref=sr_1_1_sspa?crid=DZOB4KD9AU5V&amp;keywords=micro+usb+smd&amp;qid=1672708747&amp;sprefix=microusb+%2Caps%2C874&amp;sr=8-1-spons&amp;psc=1&amp;spLa=ZW5jcnlwdGVkUXVhbGlmaWVyPUEzTjVDM1UxNUpMUE4wJmVuY3J5cHRlZElkPUEwOTM2ODQyMjM5QzJVTVpUMkNTSiZlbmNyeXB0ZWRBZElkPUEwODk5NjU3M0pUQkc1VjRTR1pQRSZ3aWRnZXROYW1lPXNwX2F0ZiZhY3Rpb249Y2xpY2tSZWRpcmVjdCZkb05vdExvZ0NsaWNrPXRydWU=</t>
  </si>
  <si>
    <t>SMD MicroUSB</t>
  </si>
  <si>
    <t>SDM Electrolytic Capacitors</t>
  </si>
  <si>
    <t>SMD Ceramic Capacitor</t>
  </si>
  <si>
    <t>https://www.amazon.com/DEPEPE-2-54mm-Headers-Arduino-Prototype/dp/B074HVBTZ4/ref=sr_1_8?crid=1WP6KP4FFIXH1&amp;keywords=female+header+pin&amp;qid=1672708905&amp;sprefix=feeder+pin%2Caps%2C666&amp;sr=8-8</t>
  </si>
  <si>
    <t>Header Pin</t>
  </si>
  <si>
    <t>https://www.amazon.com/uxcell-150x100mm-Double-Sided-Thickness-Prototyping/dp/B07R58TK44/ref=sr_1_6?keywords=copper%2Bclad%2Bdouble%2Bsided&amp;qid=1672754430&amp;sprefix=copper%2Bclad%2Bdouble%2Bside%2Caps%2C826&amp;sr=8-6&amp;th=1</t>
  </si>
  <si>
    <t>https://www.amazon.com/ELEGOO-Polyimide-Temperature-Resistant-Multi-Sized/dp/B072Z92QZ2/ref=sr_1_4?keywords=kapton+tape&amp;qid=1672755045&amp;s=industrial&amp;sprefix=kaptone+ta%2Cindustrial%2C1114&amp;sr=1-4</t>
  </si>
  <si>
    <t>https://www.amazon.com/MG-Chemicals-Pneumatic-Dispenser-Dispensing/dp/B00M1RC0YY/ref=sr_1_17?crid=257P1XIEP8FK7&amp;keywords=Solder+Paste&amp;qid=1672755119&amp;sprefix=solder+paste%2Caps%2C1898&amp;sr=8-17</t>
  </si>
  <si>
    <t>https://www.amazon.com/MG-Chemicals-8341-10ML-milliliters-Dispensing/dp/B09FWB6L5L/ref=sxin_16_ac_d_bv?ac_md=2-1-VW5kZXIgJDEw-ac_d_bv_bv_bv&amp;content-id=amzn1.sym.98e5011d-d2c1-40d9-883b-df005580173e%3Aamzn1.sym.98e5011d-d2c1-40d9-883b-df005580173e&amp;crid=1ST0SJ8MIZ8K8&amp;cv_ct_cx=MG%2BChemicals%2Bflux&amp;keywords=MG%2BChemicals%2Bflux&amp;pd_rd_i=B09FWB6L5L&amp;pd_rd_r=08ddca24-1e07-4eb7-9eeb-cd347aea124a&amp;pd_rd_w=Nel8u&amp;pd_rd_wg=Y6uJK&amp;pf_rd_p=98e5011d-d2c1-40d9-883b-df005580173e&amp;pf_rd_r=QACJC73K44PFVKH6S2CR&amp;qid=1672755847&amp;sprefix=mg%2Bchemicals%2Bflux%2B%2Caps%2C1197&amp;sr=1-2-270ce31b-afa8-499f-878b-3bb461a9a5a6&amp;th=1</t>
  </si>
  <si>
    <t>https://www.amazon.com/MG-Chemicals-Rosin-Paste-Amber/dp/B01MS04SO4/ref=sr_1_2?crid=257P1XIEP8FK7&amp;keywords=Solder%2BPaste&amp;qid=1672755168&amp;refinements=p_89%3AMG%2BChemicals&amp;rnid=2528832011&amp;s=hi&amp;sprefix=solder%2Bpaste%2Caps%2C1898&amp;sr=1-2&amp;th=1&amp;psc=1</t>
  </si>
  <si>
    <t>https://www.amazon.com/MG-Chemicals-Clean-Desoldering-Length/dp/B005T8UPQC/ref=sr_1_5?keywords=MG%2BChemicals&amp;qid=1672756092&amp;s=hi&amp;sr=1-5&amp;th=1</t>
  </si>
  <si>
    <t>https://www.amazon.com/MG-Chemicals-Clean-Desoldering-Length/dp/B005T8UN0K/ref=sr_1_11?crid=PI4KLRMZIXAD&amp;keywords=MG%2BChemicals%2Bwick&amp;qid=1672756322&amp;s=hi&amp;sprefix=mg%2Bchemicals%2Bwic%2Ctools%2C1006&amp;sr=1-11&amp;th=1</t>
  </si>
  <si>
    <t>https://www.amazon.com/Jammas-Photosensitive-Curable-Solder-Resist/dp/B07KW4QB6T/ref=sr_1_38?crid=10KOMBI4T8047&amp;keywords=solder+mask+uv&amp;qid=1672757479&amp;sprefix=solder+mask+UV%2Caps%2C1273&amp;sr=8-38</t>
  </si>
  <si>
    <t>https://www.amazon.com/Micro-USB-Cable-Android-SMALLElectric/dp/B01N9P860N/ref=sxin_15_pa_sp_search_thematic_sspa?content-id=amzn1.sym.d5d2dbeb-b217-4d41-ad6b-bc4af55d7521%3Aamzn1.sym.d5d2dbeb-b217-4d41-ad6b-bc4af55d7521&amp;crid=Y10YIAURALJ3&amp;cv_ct_cx=micro+usb+cable+pack&amp;keywords=micro+usb+cable+pack&amp;pd_rd_i=B01N9P860N&amp;pd_rd_r=3433c16a-e27d-4c17-8ea6-236c4e63f718&amp;pd_rd_w=yyWZP&amp;pd_rd_wg=3bX8K&amp;pf_rd_p=d5d2dbeb-b217-4d41-ad6b-bc4af55d7521&amp;pf_rd_r=BQFSNNRTDH6AD9B5N9HE&amp;qid=1672758460&amp;sprefix=microusb+cable+pac%2Caps%2C789&amp;sr=1-2-a73d1c8c-2fd2-4f19-aa41-2df022bcb241-spons&amp;psc=1&amp;spLa=ZW5jcnlwdGVkUXVhbGlmaWVyPUEyREtDWE9UREYzWlg0JmVuY3J5cHRlZElkPUEwNTkzNDE4Sk9EQTNSU1I1UVRRJmVuY3J5cHRlZEFkSWQ9QTAyMzc0NjYyU1RDNkNWVzRGSDdXJndpZGdldE5hbWU9c3Bfc2VhcmNoX3RoZW1hdGljJmFjdGlvbj1jbGlja1JlZGlyZWN0JmRvTm90TG9nQ2xpY2s9dHJ1ZQ==</t>
  </si>
  <si>
    <t>JST Connector Kit</t>
  </si>
  <si>
    <t>Lab Bench Power Supply</t>
  </si>
  <si>
    <t>CNC Water Cooling Kit</t>
  </si>
  <si>
    <t>Extruder Water Cooling Kit</t>
  </si>
  <si>
    <t>https://www.amazon.com/Todiys-A03400A-AO3400A-N-Channel-Transistor/dp/B08RHJG79T/ref=sr_1_3?crid=11VGTB3F8NOVQ&amp;keywords=smd+mosfet&amp;qid=1672760053&amp;sprefix=smd+mosf%2Caps%2C840&amp;sr=8-3</t>
  </si>
  <si>
    <t>https://www.amazon.com/Todiys-100Pcs-P-Channel-Transistor-AO3401A/dp/B08RHFLH1K/ref=sr_1_4?crid=11VGTB3F8NOVQ&amp;keywords=smd+mosfet&amp;qid=1672760053&amp;sprefix=smd+mosf%2Caps%2C840&amp;sr=8-4</t>
  </si>
  <si>
    <t>https://www.amazon.com/Liyafy-Switch-3x4x2mm-Momentary-Tactile/dp/B07TB62N4T/ref=sr_1_4?keywords=smd+button&amp;qid=1672762447&amp;sr=8-4</t>
  </si>
  <si>
    <t>SDM Push Button</t>
  </si>
  <si>
    <t>https://www.amazon.com/15-Pieces-Elements-Contact-Pickup/dp/B017VLJ326/ref=sr_1_17?crid=JSWFJYE1G83O&amp;keywords=piezo+disc&amp;qid=1672764778&amp;sprefix=piezo+dis%2Caps%2C1245&amp;sr=8-17</t>
  </si>
  <si>
    <t>https://www.amazon.com/Maxbotix-MB1000-LV-MaxSonar-EZ0-Range-Finder/dp/B00A7WNWN8/ref=sr_1_1?crid=EP435N4K82I6&amp;keywords=MaxBotix+EZ0&amp;qid=1672766047&amp;sprefix=maxbotix+ez%2Caps%2C995&amp;sr=8-1</t>
  </si>
  <si>
    <t>https://www.amazon.com/Maxbotix-MB1010-LV-MaxSonar-EZ1-Ultrasonic-Finder/dp/B00A7YGVJI/ref=sr_1_1?crid=3KNN376EPAZG8&amp;keywords=EZ1+MaxBotix&amp;qid=1672766730&amp;sprefix=ez1+ultrasonic+sensor%2Caps%2C2799&amp;sr=8-1#customerReviews</t>
  </si>
  <si>
    <t>Ultrasonic Sensor EZ0</t>
  </si>
  <si>
    <t>Ultrasonic Sensor EZ1</t>
  </si>
  <si>
    <t>https://www.amazon.com/HiLetgo-Integrated-Ultrasonic-Transducer-Waterproof/dp/B07X5H77T7/ref=sr_1_7_sspa?keywords=Ultrasonic+Sensor&amp;qid=1672772069&amp;sr=8-7-spons&amp;psc=1&amp;spLa=ZW5jcnlwdGVkUXVhbGlmaWVyPUExUFdXRk9RTDlWWjI2JmVuY3J5cHRlZElkPUEwODA0NjI4TzJNOFZBOTFXUlJZJmVuY3J5cHRlZEFkSWQ9QTA2MzkzNDQ1T05FSkxQRlRVNkEmd2lkZ2V0TmFtZT1zcF9tdGYmYWN0aW9uPWNsaWNrUmVkaXJlY3QmZG9Ob3RMb2dDbGljaz10cnVl</t>
  </si>
  <si>
    <t>Ultrasonic Sensor JSN-SR04T</t>
  </si>
  <si>
    <t>https://www.amazon.com/Chanzon-650nm-660nm-2V-2-4V-Components-Hydroponic/dp/B01DBZJDI0/ref=sxin_15_pa_sp_search_thematic_sspa?content-id=amzn1.sym.d5d2dbeb-b217-4d41-ad6b-bc4af55d7521%3Aamzn1.sym.d5d2dbeb-b217-4d41-ad6b-bc4af55d7521&amp;crid=1ADR0BRB5R9OI&amp;cv_ct_cx=red%2Bsmd%2Bhigh%2Bpower%2Bled&amp;keywords=red%2Bsmd%2Bhigh%2Bpower%2Bled&amp;pd_rd_i=B01DBZJIE4&amp;pd_rd_r=f43b5862-9b0d-4173-a119-c9ea3e3a5833&amp;pd_rd_w=Kt3DU&amp;pd_rd_wg=Zb9vj&amp;pf_rd_p=d5d2dbeb-b217-4d41-ad6b-bc4af55d7521&amp;pf_rd_r=GC1XSW9AM3TE1403504X&amp;qid=1672788368&amp;sprefix=red%2Bsmd%2Bhigh%2Bpo%2Bled%2Caps%2C1272&amp;sr=1-3-a73d1c8c-2fd2-4f19-aa41-2df022bcb241-spons&amp;spLa=ZW5jcnlwdGVkUXVhbGlmaWVyPUEyMVZIQjdFSlVNWFlMJmVuY3J5cHRlZElkPUEwNDAyMDQ0M1QwVlE3TlIzSkFJWCZlbmNyeXB0ZWRBZElkPUEwNzgxNjU4MlEwU1QyV1laVjdZVCZ3aWRnZXROYW1lPXNwX3NlYXJjaF90aGVtYXRpYyZhY3Rpb249Y2xpY2tSZWRpcmVjdCZkb05vdExvZ0NsaWNrPXRydWU&amp;th=1</t>
  </si>
  <si>
    <t>https://www.amazon.com/Chanzon-400mA-500mA-Intensity-Components-Lighting/dp/B01DBZIET4/ref=sr_1_1_sspa?crid=1ADR0BRB5R9OI&amp;keywords=red%2Bsmd%2Bhigh%2Bpower%2Bled&amp;qid=1672788368&amp;sprefix=red%2Bsmd%2Bhigh%2Bpo%2Bled%2Caps%2C1272&amp;sr=8-1-spons&amp;smid=A14FP9XIRL6C1F&amp;spLa=ZW5jcnlwdGVkUXVhbGlmaWVyPUEyMVZIQjdFSlVNWFlMJmVuY3J5cHRlZElkPUEwMDQ5OTI2M0dHWVREOU1BUTdSNCZlbmNyeXB0ZWRBZElkPUEwNzQ3MDM2MlM0VUJMVVo2OThTOCZ3aWRnZXROYW1lPXNwX2F0ZiZhY3Rpb249Y2xpY2tSZWRpcmVjdCZkb05vdExvZ0NsaWNrPXRydWU&amp;th=1</t>
  </si>
  <si>
    <t>2W Resistor</t>
  </si>
  <si>
    <t>https://www.amazon.com/Resistor-Tolerance-Resistors-Limiting-Certificated/dp/B08QR6WKMY/ref=sr_1_3?crid=10O7M682MKZXR&amp;keywords=2w%2B1ohm%2Bresistor&amp;qid=1672839514&amp;sprefix=2w%2B1%2Bresistor%2Caps%2C1927&amp;sr=8-3&amp;th=1</t>
  </si>
  <si>
    <t>https://www.amazon.com/uxcell-100pcs-Metal-Resistors-Tolerances/dp/B07KS25G5B/ref=sr_1_5?crid=10O7M682MKZXR&amp;keywords=2w+1ohm+resistor&amp;qid=1672839514&amp;sprefix=2w+1+resistor%2Caps%2C1927&amp;sr=8-5</t>
  </si>
  <si>
    <t>https://www.amazon.com/Chanzon-AMS1117-ADJ-SOT-223-Regulator-Transistor/dp/B08M3KQF29/ref=sr_1_3_sspa?crid=1LIYMV383ZUGT&amp;keywords=smd+voltage+regulator+adj&amp;qid=1672866623&amp;sprefix=smd+voltage+regulator+ad%2Caps%2C862&amp;sr=8-3-spons&amp;psc=1&amp;spLa=ZW5jcnlwdGVkUXVhbGlmaWVyPUFCNU1QTlczSUk1NVkmZW5jcnlwdGVkSWQ9QTAxMDUzNTNCSERQWElNWVFSWlkmZW5jcnlwdGVkQWRJZD1BMDQ3MTM5MDNBRU1XQkNDV1RZNFAmd2lkZ2V0TmFtZT1zcF9hdGYmYWN0aW9uPWNsaWNrUmVkaXJlY3QmZG9Ob3RMb2dDbGljaz10cnVl</t>
  </si>
  <si>
    <t>https://www.amazon.com/Rustark-141Pcs-Inductors-Assortment-Storage/dp/B09XD1WBTL/ref=sr_1_3?keywords=smd+inductor&amp;qid=1672866796&amp;sr=8-3</t>
  </si>
  <si>
    <t>https://www.amazon.com/10PCS-CDRH6D28-Inductor-Shielded-Inductance/dp/B09NJFVC9W/ref=sr_1_13?keywords=smd+47uH+inductor&amp;qid=1672867146&amp;sr=8-13</t>
  </si>
  <si>
    <t>https://www.amazon.com/10104mm-Inductor-CDRH104R-Inductance-Shielded/dp/B09NJCM256/ref=sr_1_14?keywords=smd+47uH+inductor&amp;qid=1672867146&amp;sr=8-14</t>
  </si>
  <si>
    <t>Laser Module</t>
  </si>
  <si>
    <t>https://www.amazon.com/Profile-Workholding-Machine-Milling-Worktable/dp/B08C26KVD3/ref=pd_bxgy_img_sccl_2/145-6461915-2405918?pd_rd_w=LZD3H&amp;content-id=amzn1.sym.7f0cf323-50c6-49e3-b3f9-63546bb79c92&amp;pf_rd_p=7f0cf323-50c6-49e3-b3f9-63546bb79c92&amp;pf_rd_r=04W92KHF2JPYPBW04S73&amp;pd_rd_wg=WW9Ke&amp;pd_rd_r=75dac898-b9a0-4cf4-bc39-dbf18b67c1df&amp;pd_rd_i=B08C26KVD3&amp;th=1</t>
  </si>
  <si>
    <t>CNC Vise</t>
  </si>
  <si>
    <t>Qty</t>
  </si>
  <si>
    <t>https://www.amazon.com/Uxcell-s16031200am0392-2-54mm-40-Pin-Connector/dp/B00R1LQ3FC/ref=sr_1_4?crid=359A9090NFVDA&amp;keywords=right+angle+male+header+pin&amp;qid=1672963427&amp;sprefix=ri+male+header+pin%2Caps%2C1668&amp;sr=8-4</t>
  </si>
  <si>
    <t>Right Angle Header Pin</t>
  </si>
  <si>
    <t>Piezo Disc</t>
  </si>
  <si>
    <t>Purchase Price</t>
  </si>
  <si>
    <t>https://www.amazon.com/Fein-HEPA-Filter-Hepa/dp/B00K74NB1E/ref=sr_1_5?crid=2PJ5KRZYBSPN&amp;keywords=Fein+filter&amp;qid=1673026650&amp;sprefix=fein+fi%2Caps%2C905&amp;sr=8-5</t>
  </si>
  <si>
    <t>https://www.amazon.com/Davitu-Terminals-Terminal-Housing-Connector/dp/B087C4LZX7/ref=sr_1_3?crid=10BQQ470WAF7L&amp;keywords=right+angle+jst&amp;qid=1673027897&amp;sprefix=right+angle+js%2Caps%2C1076&amp;sr=8-3</t>
  </si>
  <si>
    <t>Right Angle JST XH</t>
  </si>
  <si>
    <t>https://www.amazon.com/Positions-Positionen-rechtwinklig-XH-Anschluss-Stiftleiste/dp/B09FDM9QD3/ref=sr_1_10?crid=1FWOKAJDDCJWQ&amp;keywords=right+angle+female+jst+xh&amp;qid=1673027449&amp;sprefix=right+angle+female+jst+%2Caps%2C479&amp;sr=8-10</t>
  </si>
  <si>
    <t>https://www.amazon.com/Uxcell-a14050600ux1057-Female-Hexagon-Standoff/dp/B00NQ87PVK/ref=sr_1_6?crid=2T97I567LUQGC&amp;keywords=brass+spacer+female+female&amp;qid=1673031247&amp;sprefix=brass+spacer+female+female%2Caps%2C863&amp;sr=8-6</t>
  </si>
  <si>
    <t>M3x4mm Button Head Cap</t>
  </si>
  <si>
    <t>https://www.amazon.com/uxcell-Flanged-Stainless-Fasteners-Threaded/dp/B098DCQHMV/ref=sr_1_6?crid=1UHLKX41W5MK2&amp;keywords=m3%2Bbutton%2Bhead%2Bcap%2Bbolt%2Buxcell&amp;qid=1673031438&amp;sprefix=m3%2Bbutton%2Bhead%2Bcap%2Bbolt%2B%2Caps%2C1583&amp;sr=8-6&amp;th=1</t>
  </si>
  <si>
    <t>M3x10mm Socket Head Screw</t>
  </si>
  <si>
    <t>M5x80mm Socket Head Screw</t>
  </si>
  <si>
    <t>https://www.amazon.com/a15090700ux0161-Stainless-Washers-Spacers-Threaded/dp/B018TG7QGW/ref=sr_1_4?keywords=m3+washer&amp;qid=1673031633&amp;sprefix=M3+wash%2Caps%2C871&amp;sr=8-4</t>
  </si>
  <si>
    <t>M3 Washer</t>
  </si>
  <si>
    <t>https://www.amazon.com/HATCHBOX-3D-Filament-Dimensional-Accuracy/dp/B00J0ECR5I/ref=sr_1_4?crid=1O2ID7CKR37WA&amp;keywords=pla%2Bfilament&amp;qid=1673031692&amp;sprefix=pla%2Bf%2Caps%2C1675&amp;sr=8-4&amp;th=1</t>
  </si>
  <si>
    <t>PLA Filament Black</t>
  </si>
  <si>
    <t>PLA Filament Blue</t>
  </si>
  <si>
    <t>M5 Brass Inserts</t>
  </si>
  <si>
    <t>https://www.amazon.com/Uxcell-a15070200ux0064-Stainless-Phillips-Screws/dp/B012TE12CY/ref=pd_bxgy_img_sccl_1/145-6461915-2405918?pd_rd_w=SmbAH&amp;content-id=amzn1.sym.7f0cf323-50c6-49e3-b3f9-63546bb79c92&amp;pf_rd_p=7f0cf323-50c6-49e3-b3f9-63546bb79c92&amp;pf_rd_r=5YQ2HR9PC7M40GP36238&amp;pd_rd_wg=aVlMA&amp;pd_rd_r=405540b5-aba1-4913-a17e-949c8cc96a3f&amp;pd_rd_i=B012TE12CY&amp;psc=1</t>
  </si>
  <si>
    <t>M3x6mm Phillips Pan Head</t>
  </si>
  <si>
    <t>https://www.amazon.com/MYTEC-Home-Vise-Clamp-On-Vise%EF%BC%8C2-5/dp/B07KSQ5V49/ref=sr_1_4_sspa?crid=1SDUZJ2L8US1T&amp;keywords=vice&amp;qid=1673033375&amp;sprefix=female%2Bthread%2Bbrass%2Bpillar%2Buxcell%2Caps%2C1826&amp;sr=8-4-spons&amp;spLa=ZW5jcnlwdGVkUXVhbGlmaWVyPUExU1pDSUlMSlNZQzBTJmVuY3J5cHRlZElkPUEwMTQwODUyMzNaWTRNRlI4RzBMVCZlbmNyeXB0ZWRBZElkPUEwOTYwODk1RkQzVFdMNEtMV01FJndpZGdldE5hbWU9c3BfYXRmJmFjdGlvbj1jbGlja1JlZGlyZWN0JmRvTm90TG9nQ2xpY2s9dHJ1ZQ&amp;th=1</t>
  </si>
  <si>
    <t>Table Vice</t>
  </si>
  <si>
    <t>https://www.amazon.com/uxcell-130pcs-Straight-Standoff-M3x5x8mm/dp/B07H3RR9CY/ref=sr_1_15?crid=28MOBCFI75M8R&amp;keywords=uxcell+Female+Thread+Brass+Pillar+5mm&amp;qid=1673042951&amp;sprefix=uxcell+female+thread+brass+pillar%2Caps%2C1639&amp;sr=8-15</t>
  </si>
  <si>
    <t>M3x8mm Brass Spacers</t>
  </si>
  <si>
    <t>https://www.amazon.com/uxcell-Straight-Pillar-Standoff-M3x5x4mm/dp/B07H3QPCPL/ref=sr_1_4?crid=28MOBCFI75M8R&amp;keywords=uxcell+Female+Thread+Brass+Pillar+5mm&amp;qid=1673042951&amp;sprefix=uxcell+female+thread+brass+pillar%2Caps%2C1639&amp;sr=8-4</t>
  </si>
  <si>
    <t>https://www.amazon.com/uxcell-100pcs-Straight-Standoff-M3x5x6mm/dp/B07H3RPLL6/ref=sr_1_22?crid=28MOBCFI75M8R&amp;keywords=uxcell+Female+Thread+Brass+Pillar+5mm&amp;qid=1673043530&amp;sprefix=uxcell+female+thread+brass+pillar%2Caps%2C1639&amp;sr=8-22</t>
  </si>
  <si>
    <t>https://www.amazon.com/ELEGOO-Arduino-ATmega328P-Without-Compatible/dp/B0713XK923/ref=sr_1_1_sspa?keywords=arduino%2Bnano&amp;qid=1673048294&amp;sr=8-1-spons&amp;spLa=ZW5jcnlwdGVkUXVhbGlmaWVyPUExMTdBT1BQS0FKNE1PJmVuY3J5cHRlZElkPUEwMTA0MzQyM1dTMzM4MzFFUUZRJmVuY3J5cHRlZEFkSWQ9QTA2NjkyODkxN1hJSjdRU1JQNlpVJndpZGdldE5hbWU9c3BfYXRmJmFjdGlvbj1jbGlja1JlZGlyZWN0JmRvTm90TG9nQ2xpY2s9dHJ1ZQ&amp;th=1</t>
  </si>
  <si>
    <t>M2x10mm Self Tapping Screws</t>
  </si>
  <si>
    <t>https://www.amazon.com/Nitrile-Disposable-Strength-Textured-Fingertips/dp/B0B443PFTV/ref=sr_1_3?crid=37BCM35LSJFX7&amp;keywords=thick%2BNitrile%2BGloves&amp;qid=1673275387&amp;sprefix=nitrile%2Bgloves%2Caps%2C1642&amp;sr=8-3&amp;th=1&amp;psc=1</t>
  </si>
  <si>
    <t>PLA Filament Red</t>
  </si>
  <si>
    <t>https://www.amazon.com/uxcell-Potentiometer-Variable-Resistors-Single/dp/B07SRM7WG8/ref=sr_1_23_sspa?keywords=right+angle+potentiometer&amp;qid=1673281852&amp;sprefix=right+angle+poten%2Caps%2C923&amp;sr=8-23-spons&amp;psc=1&amp;smid=A1THAZDOWP300U&amp;spLa=ZW5jcnlwdGVkUXVhbGlmaWVyPUEzVFFGQVdISFpFVUVVJmVuY3J5cHRlZElkPUEwMDIyODM2M0NVNlJJRzg5Q0s3MSZlbmNyeXB0ZWRBZElkPUEwMzM0MDYyMk1XR1hWRTVXWlRJSiZ3aWRnZXROYW1lPXNwX210ZiZhY3Rpb249Y2xpY2tSZWRpcmVjdCZkb05vdExvZ0NsaWNrPXRydWU=</t>
  </si>
  <si>
    <t>https://www.amazon.com/Heyiarbeit-Potentiometer-Variable-Resistors-Adjustment/dp/B09BYW224N/ref=sr_1_19?crid=1AZB4F5VEYQCK&amp;keywords=Top%2Badjustment%2Bpotentiometer&amp;qid=1673282883&amp;sprefix=top%2Badjustment%2Bpotentiometer%2Caps%2C962&amp;sr=8-19&amp;th=1</t>
  </si>
  <si>
    <t>https://www.amazon.com/Fielect-Potentiometer-Variable-Resistors-Adjustment/dp/B08CDBZPWN/ref=sr_1_9?keywords=Knurled%2BShaft%2Bpotentiometer&amp;qid=1673283075&amp;sr=8-9&amp;th=1</t>
  </si>
  <si>
    <t>https://www.amazon.com/Values-Shaft-knobless-Potentiometer-Assortment/dp/B071ZX42VV/ref=sr_1_19?crid=3IW1MDU08BBXM&amp;keywords=Shaft+potentiometer+kit&amp;qid=1673283412&amp;sprefix=shaft+potentiometer+%2Caps%2C465&amp;sr=8-19</t>
  </si>
  <si>
    <t>https://www.amazon.com/uxcell-6x6x16mm-Momentary-Tactile-Button/dp/B07HCJ1BY8</t>
  </si>
  <si>
    <t>https://www.amazon.com/Momentary-6x6x16mm-Switches-Moment%C3%A1neo-Pulsador/dp/B07NXWXS1W/ref=sr_1_2?crid=1V1I77N1R4XNV&amp;keywords=6x6x16mm+tactile&amp;qid=1673283664&amp;sprefix=6x6x16mm+tactile%2Ctools%2C807&amp;sr=8-2</t>
  </si>
  <si>
    <t>https://www.amazon.com/uxcell-Plastic-Tactile-Keycaps-Protector/dp/B07PGV15ZR/ref=sr_1_11?keywords=tactile%2Bswitch%2Bcap&amp;qid=1673283821&amp;sprefix=tactile%2Bswitch%2Bca%2Caps%2C764&amp;sr=8-11&amp;th=1</t>
  </si>
  <si>
    <t>Button Cap</t>
  </si>
  <si>
    <t>https://www.amazon.com/Qtqgoitem-Black-Button-Tactile-Switch/dp/B0BHSF3YY4/ref=sr_1_13?crid=1X3ARNBYAQ57V&amp;keywords=tactile+round+button+cap&amp;qid=1673284175&amp;sprefix=tactile+button+cap%2Caps%2C1457&amp;sr=8-13</t>
  </si>
  <si>
    <t>https://www.amazon.com/Qtqgoitem-Momentary-Button-Tactile-Switch/dp/B0BHSCNDN5/ref=sr_1_15?crid=1X3ARNBYAQ57V&amp;keywords=tactile+round+button+cap&amp;qid=1673284175&amp;sprefix=tactile+button+cap%2Caps%2C1457&amp;sr=8-15</t>
  </si>
  <si>
    <t>Received Date</t>
  </si>
  <si>
    <t>41mm Piezo Disc</t>
  </si>
  <si>
    <t>Hot Glue Sticks</t>
  </si>
  <si>
    <t>https://www.amazon.com/Gorilla-Sticks-Diameter-Count-Clear/dp/B06W2NBCW5</t>
  </si>
  <si>
    <t>https://www.amazon.com/Gorilla-8401515-Hot-Glue-Sticks/dp/B07K798MK9</t>
  </si>
  <si>
    <t>Waveform Generator</t>
  </si>
  <si>
    <t>https://www.amazon.com/SIGLENT-SDS1204X-Phosphor-Oscilloscope-4-channel/dp/B07DK919MT?th=1</t>
  </si>
  <si>
    <t>Oscilloscope + Waveform Generator</t>
  </si>
  <si>
    <t>https://www.amazon.com/SIGLENT-SDS1204X-Phosphor-Oscilloscope-4-channel/dp/B0BN1B4YGB?th=1</t>
  </si>
  <si>
    <t>Hot Glue Gun + Glue Sticks</t>
  </si>
  <si>
    <t>https://www.amazon.com/Siglent-Technologies-SDG2042X-Arbitrary-Function-Generators/dp/B01410O55U</t>
  </si>
  <si>
    <t>https://www.amazon.com/Sumnacon-Inch-Multimeter-Test-Lead/dp/B07VDNHCFM/ref=pd_bxgy_img_sccl_1/145-6461915-2405918?pd_rd_w=6gDBG&amp;content-id=amzn1.sym.7f0cf323-50c6-49e3-b3f9-63546bb79c92&amp;pf_rd_p=7f0cf323-50c6-49e3-b3f9-63546bb79c92&amp;pf_rd_r=83PYFG2C01JC6VGP7M5Y&amp;pd_rd_wg=Rurvf&amp;pd_rd_r=a60c4be9-d6b0-4aa1-bb5f-e830b1b473a3&amp;pd_rd_i=B07VDNHCFM&amp;psc=1</t>
  </si>
  <si>
    <t>https://www.amazon.com/Sumnacon-Multimeter-Crocodile-Alligator-Stackable/dp/B071SL6PQS/ref=pd_bxgy_img_sccl_2/145-6461915-2405918?pd_rd_w=6gDBG&amp;content-id=amzn1.sym.7f0cf323-50c6-49e3-b3f9-63546bb79c92&amp;pf_rd_p=7f0cf323-50c6-49e3-b3f9-63546bb79c92&amp;pf_rd_r=83PYFG2C01JC6VGP7M5Y&amp;pd_rd_wg=Rurvf&amp;pd_rd_r=a60c4be9-d6b0-4aa1-bb5f-e830b1b473a3&amp;pd_rd_i=B071SL6PQS&amp;psc=1</t>
  </si>
  <si>
    <t>https://www.amazon.com/Micsoa-Leads-Alligator-Clips-Oscilloscope/dp/B07FZV589P/ref=sr_1_1_sspa?crid=3MSCVL5SZL4IM&amp;keywords=Signal+Generator+BNC+Cable&amp;qid=1673302439&amp;sprefix=signal+generator+bn+cable%2Caps%2C956&amp;sr=8-1-spons&amp;psc=1&amp;spLa=ZW5jcnlwdGVkUXVhbGlmaWVyPUE0MlJDSEZLTE1aN08mZW5jcnlwdGVkSWQ9QTA2NDg4MTExOUdPM1JDVDlXVk9DJmVuY3J5cHRlZEFkSWQ9QTA4MjUyNzcyMFpSOVpPTkNIM1FOJndpZGdldE5hbWU9c3BfYXRmJmFjdGlvbj1jbGlja1JlZGlyZWN0JmRvTm90TG9nQ2xpY2s9dHJ1ZQ==</t>
  </si>
  <si>
    <t>https://www.amazon.com/uni-Thunderbolt-Aluminum-Multiport-Pavilion/dp/B08P3GDLVP/ref=sr_1_4?crid=92V85W6O1NIZ&amp;keywords=usb%2Bc%2Bhub%2Blong%2Bcable&amp;qid=1673303621&amp;sprefix=usb%2Bc%2Bhub%2Blon%2Caps%2C1068&amp;sr=8-4&amp;th=1</t>
  </si>
  <si>
    <t>https://www.amazon.com/Phrozen-Washing-Station-Post-Printing-Solution/dp/B0BFWSHXNF/ref=sr_1_3?crid=DQSSPBXS1TSJ&amp;keywords=phrozen+wash+and+cure+station&amp;qid=1673311517&amp;sprefix=phrozen+was%2Caps%2C861&amp;sr=8-3&amp;ufe=app_do%3Aamzn1.fos.f5122f16-c3e8-4386-bf32-63e904010ad0</t>
  </si>
  <si>
    <t>https://www.amazon.com/Monochrome-Mass-Produce-Ultra-high-Resolution-Printing/dp/B0B3X9XG1Z/ref=sr_1_1?crid=26COSA8A8ZF4L&amp;keywords=resin+3d+printer+8k&amp;qid=1673310671&amp;sprefix=resin+3d+printer%2Caps%2C2424&amp;sr=8-1&amp;ufe=app_do%3Aamzn1.fos.2b70bf2b-6730-4ccf-ab97-eb60747b8daf#customerReviews</t>
  </si>
  <si>
    <t>https://www.amazon.com/UniFormation-Printer-Photocuring-Build-Heating/dp/B0BCK37JHM?ref_=ast_sto_dp</t>
  </si>
  <si>
    <t>https://www.amazon.com/UniFormation-Ultrasonic-Cleaner-Separate-Uniformation/dp/B0BFBFGMVQ/ref=sr_1_7_sspa?keywords=phrozen%2Bwash%2Band%2Bcure&amp;qid=1673311529&amp;sr=8-7-spons&amp;ufe=app_do%3Aamzn1.fos.c3015c4a-46bb-44b9-81a4-dc28e6d374b3&amp;spLa=ZW5jcnlwdGVkUXVhbGlmaWVyPUFORURKNzQ0SkU5Q0omZW5jcnlwdGVkSWQ9QTA4ODI4NzUxUkRSMkNQTVZLVVlBJmVuY3J5cHRlZEFkSWQ9QTA5OTUzNDMzRk0ySldMNkU1MlEwJndpZGdldE5hbWU9c3BfbXRmJmFjdGlvbj1jbGlja1JlZGlyZWN0JmRvTm90TG9nQ2xpY2s9dHJ1ZQ&amp;th=1</t>
  </si>
  <si>
    <t>https://www.amazon.com/Uniformation-Large-Resin-Curing-Station/dp/B098TNQMG3?ref_=ast_sto_dp</t>
  </si>
  <si>
    <t>Cure Station</t>
  </si>
  <si>
    <t>Wash Station</t>
  </si>
  <si>
    <t>https://www.amazon.com/ANYCUBIC-Printing-Platform-Replacement-Printers/dp/B0BP6V1XPW?ref_=ast_sto_dp</t>
  </si>
  <si>
    <t>Build Platform</t>
  </si>
  <si>
    <t>https://www.amazon.com/ANYCUBIC-Photon-Premium-Anti-Scratch/dp/B0BLGQZNPP?ref_=ast_sto_dp</t>
  </si>
  <si>
    <t>Screen Protector</t>
  </si>
  <si>
    <t>Fire Extinguisher</t>
  </si>
  <si>
    <t>Power Strip Extension</t>
  </si>
  <si>
    <t>https://www.amazon.com/GE-Outlet-Protector-Extension-46862/dp/B08KR8BWTH/ref=sr_1_1_sspa?keywords=GE%2B6-Outlet%2BSurge%2BProtector%2C%2B2%2BPack&amp;qid=1673448310&amp;sr=8-1-spons&amp;spLa=ZW5jcnlwdGVkUXVhbGlmaWVyPUEzOVBCTjNVQ0gyNVdVJmVuY3J5cHRlZElkPUEwMjg3MzU3MjBENFcwTTVZMzZVMiZlbmNyeXB0ZWRBZElkPUEwOTYwNzY1MUlUUFpVNVdUMzRQRSZ3aWRnZXROYW1lPXNwX2F0ZiZhY3Rpb249Y2xpY2tSZWRpcmVjdCZkb05vdExvZ0NsaWNrPXRydWU&amp;th=1</t>
  </si>
  <si>
    <t>https://www.amazon.com/Sterilite-Quart-Gasket-Latches-19344304/dp/B002BA5F3O/ref=sr_1_1_sspa?crid=3MSQ2G1N73N4R&amp;keywords=storage%2Bcontainers%2Blid%2Bseal&amp;qid=1673451865&amp;sprefix=storage%2Bcontainers%2Blid%2Bseal%2Caps%2C237&amp;sr=8-1-spons&amp;smid=A1DXN92KCKEQV4&amp;spLa=ZW5jcnlwdGVkUXVhbGlmaWVyPUExWldLT1pGRFZBUjcmZW5jcnlwdGVkSWQ9QTA1ODM4NzQxR09DRUVUUlNFUFdaJmVuY3J5cHRlZEFkSWQ9QTA1MzA5OTFIRElYUktVQk5WRVEmd2lkZ2V0TmFtZT1zcF9hdGYmYWN0aW9uPWNsaWNrUmVkaXJlY3QmZG9Ob3RMb2dDbGljaz10cnVl&amp;th=1</t>
  </si>
  <si>
    <t>https://www.amazon.com/Charcoal-Purifying-Activated-Deodorizer-Eliminator/dp/B08DSYZGVB/ref=sxin_15_pa_sp_search_thematic_sspa?content-id=amzn1.sym.14a246c3-7a62-40bf-bdd0-5ac67c2a1913%3Aamzn1.sym.14a246c3-7a62-40bf-bdd0-5ac67c2a1913&amp;cv_ct_cx=activated+charcoal+filter&amp;keywords=activated+charcoal+filter&amp;pd_rd_i=B08DSYZGVB&amp;pd_rd_r=af136f5f-edb2-4f15-9dae-395d53f346f7&amp;pd_rd_w=7Ctxz&amp;pd_rd_wg=d1IA0&amp;pf_rd_p=14a246c3-7a62-40bf-bdd0-5ac67c2a1913&amp;pf_rd_r=FJ574Y8E5DSZEW800S6V&amp;qid=1673453688&amp;sr=1-1-a73d1c8c-2fd2-4f19-aa41-2df022bcb241-spons&amp;psc=1&amp;spLa=ZW5jcnlwdGVkUXVhbGlmaWVyPUEyREIyUFkwNUhaS1FTJmVuY3J5cHRlZElkPUEwNjQ0MzI1MzNXQ1BJMUVLNEdCQSZlbmNyeXB0ZWRBZElkPUEwMDAxNTMxMVVJNlJJSFdNRTdEUiZ3aWRnZXROYW1lPXNwX3NlYXJjaF90aGVtYXRpYyZhY3Rpb249Y2xpY2tSZWRpcmVjdCZkb05vdExvZ0NsaWNrPXRydWU=</t>
  </si>
  <si>
    <t>Activated Carbon Filter</t>
  </si>
  <si>
    <t>https://www.amazon.com/dp/B01LZYEF90/ref=syn_sd_onsite_desktop_0?ie=UTF8&amp;psc=1&amp;pd_rd_plhdr=t</t>
  </si>
  <si>
    <t>Reflow Hot Plate</t>
  </si>
  <si>
    <t>https://www.amazon.com/Soiiw-Microcomputer-Soldering-Preheating-200X200mm/dp/B082H12PPT/ref=sr_1_3?keywords=Soiiw+110V+850W+hot+plate+reflow&amp;qid=1673467361&amp;sr=8-3</t>
  </si>
  <si>
    <t>USB to UART Interface</t>
  </si>
  <si>
    <t>Boost Switching Regulator IC</t>
  </si>
  <si>
    <t>SMD Pairs Transistor</t>
  </si>
  <si>
    <t>https://www.amazon.com/Todiys-MMBT3904-LMBT3904LT1G-LMBT3906LT1G-Transistor/dp/B08RHL6PZ8/ref=sr_1_6?keywords=smd+transistor&amp;qid=1673564339&amp;sr=8-6</t>
  </si>
  <si>
    <t>SMD NPN Transistor</t>
  </si>
  <si>
    <t>https://www.amazon.com/Todiys-MMBT2222-MMBT2222A-MMBT2222ALT1G-Transistor/dp/B08RHLGDVS/ref=sr_1_4?keywords=smd+transistor&amp;qid=1673564339&amp;sr=8-4</t>
  </si>
  <si>
    <t>https://www.amazon.com/KNIPEX-78-125-ESD-Super-Knips/dp/B005EXOE50/ref=sr_1_1?keywords=KNIPEX%2B-%2B78%2B13%2B125%2BESD%2BTools&amp;qid=1673967604&amp;s=hi&amp;sr=1-1&amp;th=1</t>
  </si>
  <si>
    <t>Side Cutter</t>
  </si>
  <si>
    <t>https://www.amazon.com/DSD-TECH-Adapter-FT232RL-Compatible/dp/B07BBPX8B8/ref=sr_1_7_sspa?crid=36O67J7GZQ1OH&amp;keywords=USB+to+UART+Interface&amp;qid=1673967983&amp;sprefix=usb+to+uart+interface%2Caps%2C1354&amp;sr=8-7-spons&amp;psc=1&amp;spLa=ZW5jcnlwdGVkUXVhbGlmaWVyPUEyU0FPWkxZTk1IM0Q5JmVuY3J5cHRlZElkPUEwNDI3OTYzVTA1MFBNTVVaWjFCJmVuY3J5cHRlZEFkSWQ9QTA3ODc3NTJaODhOSVBCQUI2QUomd2lkZ2V0TmFtZT1zcF9tdGYmYWN0aW9uPWNsaWNrUmVkaXJlY3QmZG9Ob3RMb2dDbGljaz10cnVl</t>
  </si>
  <si>
    <t>https://www.amazon.com/Engineer-PA-21-Universal-Crimping-Pliers/dp/B002AVVO7K?ref_=ast_sto_dp&amp;th=1</t>
  </si>
  <si>
    <t>BNC to Lead Cable</t>
  </si>
  <si>
    <t>Desktop Shelf</t>
  </si>
  <si>
    <t>https://www.amazon.com/YGYQZ-Wood-Office-Shelf-Organizer/dp/B09Y5G4283/ref=sr_1_97_sspa?crid=6FR26Q3V6UFB&amp;keywords=desktop%2Bshelves&amp;qid=1673970785&amp;sprefix=desktop%2Bshelves%2Caps%2C796&amp;sr=8-97-spons&amp;spLa=ZW5jcnlwdGVkUXVhbGlmaWVyPUEzQ1FLQVRHWEZXSk1XJmVuY3J5cHRlZElkPUExMDAwMzkxMlFSNklSU1pJMlhQWSZlbmNyeXB0ZWRBZElkPUEwNzQxODAzMjVOWDBNUTE2V0wwTCZ3aWRnZXROYW1lPXNwX2F0Zl9uZXh0JmFjdGlvbj1jbGlja1JlZGlyZWN0JmRvTm90TG9nQ2xpY2s9dHJ1ZQ&amp;th=1</t>
  </si>
  <si>
    <t>https://www.amazon.com/Stackable-Organizer-Expandable-Bathroom-organizer/dp/B08X4CWLV2/ref=sr_1_52?crid=6FR26Q3V6UFB&amp;keywords=desktop%2Bshelves&amp;qid=1673970585&amp;sprefix=desktop%2Bshelves%2Caps%2C796&amp;sr=8-52&amp;th=1</t>
  </si>
  <si>
    <t>https://www.amazon.com/PUNCIA-Capacity-Multi-Purpose-Organization-Supplies/dp/B08XX948KN/ref=sr_1_248?keywords=Desk%2BShelf&amp;qid=1673979094&amp;sr=8-248&amp;ufe=app_do%3Aamzn1.fos.006c50ae-5d4c-4777-9bc0-4513d670b6bc&amp;th=1</t>
  </si>
  <si>
    <t>https://www.amazon.com/Gold-Bond-Essentials-Talc-Free-Protection/dp/B08W5FMHGG/ref=sr_1_3?crid=1GK1KUUFTAD2E&amp;keywords=powder+spray&amp;qid=1673996245&amp;sprefix=powder+spray%2Caps%2C873&amp;sr=8-3</t>
  </si>
  <si>
    <t>https://www.amazon.com/Yobett-Values-8900pcs-Resistor-Resistors/dp/B0B1LS8RV2/ref=sr_1_2_sspa?crid=6RJUJHMCVII9&amp;keywords=SMD+Resistor+Book&amp;qid=1674002081&amp;sprefix=smd+resistor+bo%2Caps%2C747&amp;sr=8-2-spons&amp;psc=1&amp;spLa=ZW5jcnlwdGVkUXVhbGlmaWVyPUEySFo4MjA3NDVCM0w3JmVuY3J5cHRlZElkPUEwMTUzMzE5MUxGUTJUUVRYUTZTUyZlbmNyeXB0ZWRBZElkPUEwMjIwNTUyMVhNWVRGOUE4NVgzUiZ3aWRnZXROYW1lPXNwX2F0ZiZhY3Rpb249Y2xpY2tSZWRpcmVjdCZkb05vdExvZ0NsaWNrPXRydWU=</t>
  </si>
  <si>
    <t>https://www.amazon.com/Todiys-MBR0520LT1-MBR0520LT3-MBR0520LT3G-MBR0520LT1G/dp/B089J7B2HY/ref=sr_1_5?keywords=schottky+diode+smd&amp;qid=1674002250&amp;sprefix=Schottky+Diode%2Caps%2C829&amp;sr=8-5</t>
  </si>
  <si>
    <t>https://www.amazon.com/10PCS-MBRS540T3G-Schottky-Diode-Semiconductor/dp/B084MCXNKG/ref=sr_1_8?keywords=schottky+diode+smd&amp;qid=1674002250&amp;sprefix=Schottky+Diode%2Caps%2C829&amp;sr=8-8</t>
  </si>
  <si>
    <t>https://www.amazon.com/uxcell-12x12x13mm-Momentary-Tactile-Button/dp/B07JM2MVSS/ref=sr_1_5?crid=UR29MBUKITCN&amp;keywords=12x12+13mm+tactile+switch&amp;qid=1674003789&amp;sprefix=12x12+tactile+switch%2Caps%2C1570&amp;sr=8-5</t>
  </si>
  <si>
    <t>6x6 Button</t>
  </si>
  <si>
    <t>https://www.amazon.com/PAM2421AECADJR-Switching-Regulator-Positive-Adjustable/dp/B09NS4TXCV/ref=sr_1_1?keywords=PAM2421AECADJR&amp;qid=1674049529&amp;sr=8-1</t>
  </si>
  <si>
    <t>https://www.amazon.com/uni-Adapter-Extended-Aluminum-Splitter/dp/B08R8BK2GN/ref=sr_1_4?keywords=usb%2Bhub%2Blong%2Bcable&amp;qid=1674233800&amp;sr=8-4&amp;th=1</t>
  </si>
  <si>
    <t>USB Hub</t>
  </si>
  <si>
    <t>Alligator Power Cable</t>
  </si>
  <si>
    <t>https://www.amazon.com/BIGTREETECH-Control-Support-Comatible-Motherboard/dp/B0BS5P4BG4/ref=sr_1_5?crid=1WJZZ0DDVIP2G&amp;keywords=bigtreetech+manta&amp;qid=1674240204&amp;sprefix=bigtreetech+mant%2Caps%2C173&amp;sr=8-5&amp;ufe=app_do%3Aamzn1.fos.006c50ae-5d4c-4777-9bc0-4513d670b6bc</t>
  </si>
  <si>
    <t>CB1 Board</t>
  </si>
  <si>
    <t>https://www.amazon.com/BIGTREETECH-CB1-Heatsink-Compute-Printer/dp/B0BLBV9FNY/ref=sr_1_1_sspa?crid=2ANZT4MIQ1Y5U&amp;keywords=BIGTREETECH%2BCB1&amp;qid=1674241066&amp;sprefix=bigtreetech%2Bcb1%2Caps%2C259&amp;sr=8-1-spons&amp;spLa=ZW5jcnlwdGVkUXVhbGlmaWVyPUFPUU5YVzZGWk0ySkQmZW5jcnlwdGVkSWQ9QTA1MTIzMDczQkxGR0JPRjFDNFZUJmVuY3J5cHRlZEFkSWQ9QTA4NTQxOTgyRjRLSTdGMFIwRE5MJndpZGdldE5hbWU9c3BfYXRmJmFjdGlvbj1jbGlja1JlZGlyZWN0JmRvTm90TG9nQ2xpY2s9dHJ1ZQ&amp;th=1</t>
  </si>
  <si>
    <t>https://www.amazon.com/BIGTREETECH-CB1-Heatsink-Compute-Printer/dp/B0B7X7ZG2L/ref=sr_1_1_sspa?crid=2ANZT4MIQ1Y5U&amp;keywords=BIGTREETECH%2BCB1&amp;qid=1674241066&amp;sprefix=bigtreetech%2Bcb1%2Caps%2C259&amp;sr=8-1-spons&amp;spLa=ZW5jcnlwdGVkUXVhbGlmaWVyPUFPUU5YVzZGWk0ySkQmZW5jcnlwdGVkSWQ9QTA1MTIzMDczQkxGR0JPRjFDNFZUJmVuY3J5cHRlZEFkSWQ9QTA4NTQxOTgyRjRLSTdGMFIwRE5MJndpZGdldE5hbWU9c3BfYXRmJmFjdGlvbj1jbGlja1JlZGlyZWN0JmRvTm90TG9nQ2xpY2s9dHJ1ZQ&amp;th=1</t>
  </si>
  <si>
    <t>CB1 Heat Sink</t>
  </si>
  <si>
    <t>https://www.amazon.com/BIGTREETECH-Direct-TMC2209-Stepper-Control/dp/B08WZFK9KT/ref=sr_1_1?keywords=Stepper+Drivers+TMC2209&amp;m=ACN639V66DSNJ&amp;qid=1674241493&amp;s=merchant-items&amp;sr=1-1</t>
  </si>
  <si>
    <t>https://www.amazon.com/BIQU-Extruder-Upgraded-Creality-Printers/dp/B09JWCBKLH/ref=sr_1_1?keywords=H2+extruder&amp;m=A1LCDIR1SM8KTJ&amp;qid=1674242125&amp;s=merchant-items&amp;sr=1-1&amp;ufe=app_do%3Aamzn1.fos.006c50ae-5d4c-4777-9bc0-4513d670b6bc</t>
  </si>
  <si>
    <t>H2 Extruder</t>
  </si>
  <si>
    <t>TMC2209 Stepper Driver</t>
  </si>
  <si>
    <t>https://www.amazon.com/Polymaker-Filament-Resistant-Weather-Cardboard/dp/B09DKPYYBP/ref=sr_1_1_sspa?crid=2XP6V0CKC70AE&amp;keywords=ASA%2BFilament&amp;qid=1674244136&amp;sprefix=asa%2Bfilament%2Caps%2C670&amp;sr=8-1-spons&amp;spLa=ZW5jcnlwdGVkUXVhbGlmaWVyPUExMUNOVUFNUlYwUE9WJmVuY3J5cHRlZElkPUEwMTk1OTc2MzA3VFFMSUwzNk1NVCZlbmNyeXB0ZWRBZElkPUEwNDc5NDY3MzdCVE84N1E2MDFORyZ3aWRnZXROYW1lPXNwX2F0ZiZhY3Rpb249Y2xpY2tSZWRpcmVjdCZkb05vdExvZ0NsaWNrPXRydWU&amp;th=1</t>
  </si>
  <si>
    <t>https://www.amazon.com/Overture-Filament-Flexible-Consumables-Dimensional/dp/B08777G7WB/ref=sr_1_3?crid=3CLFQAHA1ZAXU&amp;keywords=TPU%2BFilament&amp;qid=1674244179&amp;sprefix=tpu%2Bfilament%2Caps%2C290&amp;sr=8-3&amp;th=1</t>
  </si>
  <si>
    <t>https://www.amazon.com/BIGTREETECH-Integrated-Motherboard-Firmware-Compatible/dp/B0B7W53JSY/ref=sr_1_1?keywords=bigtreetech%2Bmanta%2Bm8p&amp;qid=1674245385&amp;sprefix=bigtreetech%2Bmanta%2B%2Caps%2C198&amp;sr=8-1&amp;ufe=app_do%3Aamzn1.fos.006c50ae-5d4c-4777-9bc0-4513d670b6bc&amp;th=1</t>
  </si>
  <si>
    <t>https://www.amazon.com/BIGTREETECH-Integrated-Motherboard-Firmware-Compatible/dp/B0BLN7TYH6/ref=sr_1_1?keywords=bigtreetech%2Bmanta%2Bm8p&amp;qid=1674245385&amp;sprefix=bigtreetech%2Bmanta%2B%2Caps%2C198&amp;sr=8-1&amp;ufe=app_do%3Aamzn1.fos.006c50ae-5d4c-4777-9bc0-4513d670b6bc&amp;th=1</t>
  </si>
  <si>
    <t>https://www.amazon.com/BIGTREETECH-Integrated-Motherboard-Firmware-Compatible/dp/B0B7W9LJK6/ref=sr_1_1?keywords=bigtreetech%2Bmanta%2Bm8p&amp;qid=1674245385&amp;sprefix=bigtreetech%2Bmanta%2B%2Caps%2C198&amp;sr=8-1&amp;ufe=app_do%3Aamzn1.fos.006c50ae-5d4c-4777-9bc0-4513d670b6bc&amp;th=1</t>
  </si>
  <si>
    <t>5015 Blower Fan</t>
  </si>
  <si>
    <t>4020 Coaxial Fan</t>
  </si>
  <si>
    <t>https://www.amazon.com/SXDOOL-Blower-Bearing-120mmX32mm-3200RPM/dp/B08FJ3C6L8/ref=sr_1_4?crid=3R5GTXLITSF7Q&amp;keywords=120mm+blower+fan+24v&amp;qid=1674244494&amp;sprefix=120mm+blower+fan+24v%2Caps%2C165&amp;sr=8-4#customerReviews</t>
  </si>
  <si>
    <t>https://www.amazon.com/Sonew-Thermostatic-Temperature-Resistant-Electric/dp/B0BLTZP95G/ref=sr_1_4?crid=2TOBUJSRTELWV&amp;keywords=24v+ptc+heater+100w&amp;qid=1674246791&amp;sprefix=24v+ptc+heater+100w%2Caps%2C167&amp;sr=8-4</t>
  </si>
  <si>
    <t>Chamber Heater</t>
  </si>
  <si>
    <t>https://www.amazon.com/MEAN-WELL-SE-600-24-Supply-Single/dp/B00DEDB2U2/ref=sr_1_11?keywords=meanwell+24v+power+supply&amp;qid=1674248250&amp;sprefix=meanwell%2Caps%2C212&amp;sr=8-11&amp;ufe=app_do%3Aamzn1.fos.f5122f16-c3e8-4386-bf32-63e904010ad0</t>
  </si>
  <si>
    <t>Meanwell Power Supply</t>
  </si>
  <si>
    <t>https://www.amazon.com/BIGTREETECH-Display-1024x600-Compatible-Raspberry/dp/B0BC4G1L77/ref=sr_1_3?crid=3663X0EBC28B1&amp;keywords=bigtreetech%2Bhdmi&amp;qid=1674251209&amp;sprefix=bigtreetech%2Bhdmi%2Caps%2C183&amp;sr=8-3&amp;ufe=app_do%3Aamzn1.fos.006c50ae-5d4c-4777-9bc0-4513d670b6bc&amp;th=1</t>
  </si>
  <si>
    <t>LCD Touch Screen</t>
  </si>
  <si>
    <t>https://www.amazon.com/Befenybay-Internal-Flexible-Machines-10mmX20mm/dp/B07WJ4CPF5/ref=sr_1_3?crid=2UIARUDMNCKE2&amp;keywords=cable%2Bchain&amp;qid=1669677541&amp;sprefix=cable%2Bchain%2Caps%2C153&amp;sr=8-3&amp;th=1</t>
  </si>
  <si>
    <t>12AWG Silicone Wire</t>
  </si>
  <si>
    <t>https://www.amazon.com/Ferrules-Terminals-Camtek-Assortment-Connector/dp/B07R6QQ7MW/ref=sr_1_2_sspa?crid=3BLVMWP35EVIV&amp;keywords=ferrule+kit&amp;qid=1674252615&amp;sprefix=ferrule+kit%2Caps%2C162&amp;sr=8-2-spons&amp;psc=1&amp;spLa=ZW5jcnlwdGVkUXVhbGlmaWVyPUE1T0IwOVM4Q0pOUE0mZW5jcnlwdGVkSWQ9QTA0ODcyMjMxQ0RXQlcyTEFTSERHJmVuY3J5cHRlZEFkSWQ9QTEwMDU0MjExV1NYNzRCNVoyNDYyJndpZGdldE5hbWU9c3BfYXRmJmFjdGlvbj1jbGlja1JlZGlyZWN0JmRvTm90TG9nQ2xpY2s9dHJ1ZQ==</t>
  </si>
  <si>
    <t>https://www.amazon.com/Qibaok-Connectors-Insulated-Electrical-Terminals/dp/B0869FSG86/ref=sr_1_3?crid=MH1U8SRCOZS7&amp;keywords=terminal+kit&amp;qid=1674253083&amp;sprefix=terminal+kit%2Caps%2C199&amp;sr=8-3</t>
  </si>
  <si>
    <t>Terminals Kit</t>
  </si>
  <si>
    <t>Ferrules Kit</t>
  </si>
  <si>
    <t>https://www.amazon.com/Klein-Tools-Ratcheting-Crimper-10-22/dp/B08VVX6PWJ/ref=sr_1_3?crid=2SGJP29J9GEKO&amp;keywords=crimping%2Bpliers%2Belectrical&amp;qid=1674252910&amp;sprefix=crimping%2Bpliers%2B%2Caps%2C228&amp;sr=8-3&amp;th=1</t>
  </si>
  <si>
    <t>https://www.amazon.com/Preciva-0-08-16mm%C2%B2-Self-Adjustable-Terminals-End-sleeves/dp/B09Q399L8J/ref=sr_1_45?keywords=ferrule%2Btool&amp;qid=1674254392&amp;sprefix=ferrule%2Bt%2Caps%2C185&amp;sr=8-45&amp;th=1</t>
  </si>
  <si>
    <t>https://www.amazon.com/Dupont-Connector-Kit-Connectors-Plusivo/dp/B078RRPRQZ/ref=sr_1_1_sspa?crid=1UP88ENZVSCLJ&amp;keywords=JST+connector+kit&amp;qid=1674255638&amp;sprefix=jst+connector+kit%2Caps%2C184&amp;sr=8-1-spons&amp;psc=1&amp;spLa=ZW5jcnlwdGVkUXVhbGlmaWVyPUExSlFTRTFGMENVTkNIJmVuY3J5cHRlZElkPUEwOTcyMDc4MTVBTDBLRUZSWkQzVSZlbmNyeXB0ZWRBZElkPUEwNDY0MjAzMzJUNkFRRFlNV1lITiZ3aWRnZXROYW1lPXNwX2F0ZiZhY3Rpb249Y2xpY2tSZWRpcmVjdCZkb05vdExvZ0NsaWNrPXRydWU=</t>
  </si>
  <si>
    <t>JST Crimper</t>
  </si>
  <si>
    <t>Terminals Crimper</t>
  </si>
  <si>
    <t>https://www.amazon.com/Assistance-LASER-TREE-Ultra-Fine-Compressed/dp/B0BJQ16J68/ref=sr_1_1_sspa?keywords=laser%2Bmodule&amp;qid=1674256929&amp;sr=8-1-spons&amp;spLa=ZW5jcnlwdGVkUXVhbGlmaWVyPUFITEszUlNBMTVMQUEmZW5jcnlwdGVkSWQ9QTA2NzQ3NDNDQzVUME0xOE1KNVMmZW5jcnlwdGVkQWRJZD1BMDI3NjIxMDNJSDlUVjdVWklYMVMmd2lkZ2V0TmFtZT1zcF9hdGYmYWN0aW9uPWNsaWNrUmVkaXJlY3QmZG9Ob3RMb2dDbGljaz10cnVl&amp;th=1</t>
  </si>
  <si>
    <t>Air Assist</t>
  </si>
  <si>
    <t>Honeycomb</t>
  </si>
  <si>
    <t>https://www.amazon.com/Creality-Thermistor-XH2-54-2P-Connector-39-4inch/dp/B0714MR5BC/ref=sr_1_3?keywords=thermistor+3d+printer&amp;qid=1674259929&amp;sprefix=thermistor+3d+%2Caps%2C240&amp;sr=8-3</t>
  </si>
  <si>
    <t>Button Head Cap Set</t>
  </si>
  <si>
    <t>https://www.amazon.com/HELIFOUNER-Pieces-Washers-Assortment-Stainless/dp/B081DS3QVT/ref=sr_1_4?crid=1DYO645UJ47I0&amp;keywords=Stainless%2BButton%2BHead%2BCap%2Bassortment&amp;qid=1674260297&amp;sprefix=stainless%2Bbutton%2Bhead%2Bcap%2Bassortment%2Caps%2C189&amp;sr=8-4&amp;th=1</t>
  </si>
  <si>
    <t>Socket Head Cap Set</t>
  </si>
  <si>
    <t>https://www.amazon.com/HELIFOUNER-Pieces-Washers-Assortment-Stainless/dp/B08LZC7JD3/ref=sr_1_4?crid=1DYO645UJ47I0&amp;keywords=Stainless%2BButton%2BHead%2BCap%2Bassortment&amp;qid=1674260297&amp;sprefix=stainless%2Bbutton%2Bhead%2Bcap%2Bassortment%2Caps%2C189&amp;sr=8-4&amp;th=1</t>
  </si>
  <si>
    <t>Countersunk Head Cap</t>
  </si>
  <si>
    <t>https://www.amazon.com/HELIFOUNER-Pieces-Washers-Assortment-Stainless/dp/B08LKTJF2K/ref=sr_1_4?crid=1DYO645UJ47I0&amp;keywords=Stainless%2BButton%2BHead%2BCap%2Bassortment&amp;qid=1674260297&amp;sprefix=stainless%2Bbutton%2Bhead%2Bcap%2Bassortment%2Caps%2C189&amp;sr=8-4&amp;th=1</t>
  </si>
  <si>
    <t>https://www.amazon.com/Sovol-Stainless-Double-Strainer-Printing-Photosensitive/dp/B082PMJ2ZM/ref=sr_1_17?keywords=resin+wash+container&amp;qid=1674261656&amp;sprefix=resin+wash+con%2Caps%2C213&amp;sr=8-17</t>
  </si>
  <si>
    <t>https://www.amazon.com/ELEGOO-Washing-Mercury-Station-Capacity/dp/B0BKL6WN2K?ref_=ast_sto_dp</t>
  </si>
  <si>
    <t>https://www.amazon.com/Terra-Products-Co-White-Pails/dp/B0913FMN74/ref=sr_1_1_sspa?keywords=2+gallon+hdpe+bucket&amp;qid=1674263330&amp;sprefix=HDPE+bucket+2+ga%2Caps%2C157&amp;sr=8-1-spons&amp;psc=1&amp;smid=A28O8139E87IJE&amp;spLa=ZW5jcnlwdGVkUXVhbGlmaWVyPUEyNDRLRlM3UDhQNk1WJmVuY3J5cHRlZElkPUEwMTAzMzk3M0dORlg3MExKMEZPQyZlbmNyeXB0ZWRBZElkPUEwMjQyODY3MVdERlhBRVI1MjQ4UiZ3aWRnZXROYW1lPXNwX2F0ZiZhY3Rpb249Y2xpY2tSZWRpcmVjdCZkb05vdExvZ0NsaWNrPXRydWU=</t>
  </si>
  <si>
    <t>Washing Bucket</t>
  </si>
  <si>
    <t>https://www.amazon.com/LLTOP-Waterproof-90-130V-Transformer-Converter/dp/B08HMSSNND/ref=sr_1_1_sspa?crid=10L1FST8C7FCA&amp;keywords=12v%2Bpower%2Bsupply%2B300w&amp;qid=1668721619&amp;sprefix=12v%2Bpower%2Bsupply%2B300w%2Caps%2C174&amp;sr=8-1-spons&amp;ufe=app_do%3Aamzn1.fos.08f69ac3-fd3d-4b88-bca2-8997e41410bb&amp;sp_csd=d2lkZ2V0TmFtZT1zcF9hdGY&amp;th=1</t>
  </si>
  <si>
    <t>https://www.amazon.com/30cm%C3%975m-Portable-Photosensitive-Production-Photoresist/dp/B07MMVPY1Z/ref=sr_1_1_sspa?crid=3BF4VX7ED83KP&amp;keywords=Photosensitive+Dry+Film&amp;qid=1674263885&amp;sprefix=photosensitive+dry+film%2Caps%2C175&amp;sr=8-1-spons&amp;psc=1&amp;spLa=ZW5jcnlwdGVkUXVhbGlmaWVyPUExMjNWU0RNSklSVEpKJmVuY3J5cHRlZElkPUEwMTI3NTE2MkRUMUk5UkhVNEZTQSZlbmNyeXB0ZWRBZElkPUExMDA2NzA2MkJaU001VlJKMTVBOCZ3aWRnZXROYW1lPXNwX2F0ZiZhY3Rpb249Y2xpY2tSZWRpcmVjdCZkb05vdExvZ0NsaWNrPXRydWU=</t>
  </si>
  <si>
    <t>Photosensitive Dry Film</t>
  </si>
  <si>
    <t>https://www.amazon.com/Virtjoule-Heat-Insert-Tips-Sizes/dp/B08B17VQLD/ref=sr_1_12?crid=21XFEE5CLJUM7&amp;keywords=pcb+alkaline+etchant+solution&amp;qid=1674264040&amp;sprefix=pcb+alkaline+etchant+solution%2Caps%2C150&amp;sr=8-12</t>
  </si>
  <si>
    <t>https://www.amazon.com/Cesco-Solutions-Ferric-Chloride-Concentration/dp/B07BHXWBZ3/ref=sr_1_1_sspa?crid=3FAO5XANVT6VP&amp;keywords=pcb%2Betching%2Bsolution&amp;qid=1674264280&amp;sprefix=pcb%2Betching%2Bsolution%2Caps%2C209&amp;sr=8-1-spons&amp;spLa=ZW5jcnlwdGVkUXVhbGlmaWVyPUEyTzcxRTRTNzRaN09RJmVuY3J5cHRlZElkPUEwNDE2ODQySDU2SldZNUg1VzFQJmVuY3J5cHRlZEFkSWQ9QTAzNDc1MTgzVjMwNTZUVkcwNkdRJndpZGdldE5hbWU9c3BfYXRmJmFjdGlvbj1jbGlja1JlZGlyZWN0JmRvTm90TG9nQ2xpY2s9dHJ1ZQ&amp;th=1</t>
  </si>
  <si>
    <t>Etchant Solution</t>
  </si>
  <si>
    <t>MDF Sheets</t>
  </si>
  <si>
    <t>https://www.amazon.com/Genmitsu-0-1mm-3-0mm-Circuit-Jewelry-Engraving/dp/B08M5PLF48?ref_=ast_sto_dp</t>
  </si>
  <si>
    <t>https://www.amazon.com/FoxAlien-V-Groove-4-Flute-Engraving-Chamfering/dp/B0BMG5DCC7?ref_=ast_sto_dp</t>
  </si>
  <si>
    <t>https://www.amazon.com/Double-Sided-Copper-Laminate-Circuit/dp/B01LZV2BZM</t>
  </si>
  <si>
    <t>https://www.amazon.com/Fielect-Double-Sided-180x120mm-Thickness-Prototyping/dp/B08J7S3GGL/ref=sr_1_31?crid=XC19TPJOR8QA&amp;keywords=Double+Sided+Copper+Clad&amp;qid=1674308437&amp;sprefix=double+sided+copper+clad%2Caps%2C195&amp;sr=8-31</t>
  </si>
  <si>
    <t>https://www.amazon.com/Fielect-Double-Sided-Laminate-Thickness-Prototyping/dp/B07JL9X2FK?ref_=ast_sto_dp&amp;th=1</t>
  </si>
  <si>
    <t>Mylar Sheet 12"x12"</t>
  </si>
  <si>
    <t>https://www.amazon.com/Gizmo-Dorks-Polyimide-Printers-Printing/dp/B01MQKA00X/ref=sr_1_2_sspa?crid=3CF4SWKM2UFMS&amp;keywords=kapton+sheet&amp;qid=1674319266&amp;sprefix=kapton+sheet%2Caps%2C206&amp;sr=8-2-spons&amp;psc=1&amp;spLa=ZW5jcnlwdGVkUXVhbGlmaWVyPUFSSVVZMUhOT0pIUyZlbmNyeXB0ZWRJZD1BMDczNzA2MDNHMk9PN0c5TDhXVVAmZW5jcnlwdGVkQWRJZD1BMTAyODQzODc4WTdQRzRRTkJOQSZ3aWRnZXROYW1lPXNwX2F0ZiZhY3Rpb249Y2xpY2tSZWRpcmVjdCZkb05vdExvZ0NsaWNrPXRydWU=</t>
  </si>
  <si>
    <t>Kapton Sheet 12"x12"</t>
  </si>
  <si>
    <t>https://www.amazon.com/Stencil-Material-Template-Cutting-Patterns/dp/B089CZL844/ref=asc_df_B089CZL844/?tag=hyprod-20&amp;linkCode=df0&amp;hvadid=459656182077&amp;hvpos=&amp;hvnetw=g&amp;hvrand=8719758888518626662&amp;hvpone=&amp;hvptwo=&amp;hvqmt=&amp;hvdev=c&amp;hvdvcmdl=&amp;hvlocint=&amp;hvlocphy=1013074&amp;hvtargid=pla-946093880617&amp;th=1</t>
  </si>
  <si>
    <t>https://www.amazon.com/JAPCHET-Stencil-Material-Templates-Cutting/dp/B09TDV6NZZ/ref=sr_1_2?crid=2SJUT2FA4RK8B&amp;keywords=PET+sheets+4+mil&amp;qid=1674319598&amp;sprefix=pet+sheets+4+mil%2Caps%2C186&amp;sr=8-2</t>
  </si>
  <si>
    <t>https://www.amazon.com/Easy-Cut-Stencil-Sheet-Set/dp/B08PV67CPZ/ref=sr_1_6?crid=1Z8QPQSSM0PCB&amp;keywords=mylar+sheets&amp;qid=1674319994&amp;sprefix=mylar+sheets%2Caps%2C195&amp;sr=8-6</t>
  </si>
  <si>
    <t>https://www.amazon.com/Neenah-Astrobrights-Premium-Eclipse-WAU22321/dp/B001EQ660C/ref=sr_1_10?keywords=black+letter+paper&amp;qid=1674318054&amp;sprefix=black+letter+paper%2Caps%2C212&amp;sr=8-10</t>
  </si>
  <si>
    <t>Black Paper</t>
  </si>
  <si>
    <t>Vacuum Hose</t>
  </si>
  <si>
    <t>https://www.amazon.com/GDSTIME-Powered-Control-Receiver-Cabinet/dp/B07R7VS6HX/ref=sr_1_4?crid=6R7S9XPUHCN2&amp;keywords=120%2Bblower%2Bfan&amp;qid=1674325847&amp;sprefix=120%2Bblower%2Bfan%2Caps%2C241&amp;sr=8-4&amp;th=1</t>
  </si>
  <si>
    <t>Powder Spray</t>
  </si>
  <si>
    <t>Air Purifier Filter</t>
  </si>
  <si>
    <t>https://www.amazon.com/M5-0-8-Flanged-Button-Stainless-Quantity/dp/B07RVHXVRH/ref=sr_1_2_sspa?crid=18XZNWWOPK9SZ&amp;keywords=m5%2Bflange%2Bhead&amp;qid=1674332370&amp;sprefix=m5%2Bflange%2Bhead%2Caps%2C145&amp;sr=8-2-spons&amp;spLa=ZW5jcnlwdGVkUXVhbGlmaWVyPUExSldEWThUVUgxUldTJmVuY3J5cHRlZElkPUEwMDkxODc2MUtYTUlLUzBPTU1JMCZlbmNyeXB0ZWRBZElkPUEwNTEwNjE5M1NFN0gxNTVZSkpUNyZ3aWRnZXROYW1lPXNwX2F0ZiZhY3Rpb249Y2xpY2tSZWRpcmVjdCZkb05vdExvZ0NsaWNrPXRydWU&amp;th=1</t>
  </si>
  <si>
    <t>M5 Nuts</t>
  </si>
  <si>
    <t>https://www.amazon.com/uxcell-Insulating-Washers-Spacers-Fastener/dp/B01N489D9D/ref=sr_1_4?crid=27TD3BX2FWKRR&amp;keywords=M5%2BNYLON%2BWASHER&amp;qid=1674332247&amp;sprefix=m5%2Bnylonwasher%2Caps%2C185&amp;sr=8-4&amp;th=1</t>
  </si>
  <si>
    <t>M5 Nylon Washer</t>
  </si>
  <si>
    <t>Double Sided Tape</t>
  </si>
  <si>
    <t>https://www.amazon.com/Tape-Outdoor-Weatherproof-Adhesive-Decorative-Mountings/dp/B07RHX5HL5/ref=sr_1_1?crid=19BQ79LXET86W&amp;keywords=double%2Bsided%2Btape%2Bfoam&amp;qid=1674332499&amp;sprefix=double%2Bsided%2Btape%2Bfoam%2Caps%2C203&amp;sr=8-1&amp;th=1</t>
  </si>
  <si>
    <t>https://www.amazon.com/Fein-HEPA-Filter-Hepa/dp/B00K74NB1E?ref_=ast_sto_dp</t>
  </si>
  <si>
    <t>https://www.amazon.com/Fein-Extractor-Flat-Fold-Filter-Vacuums/dp/B00K74NE0W/ref=sr_1_6?crid=OT46JEXH7DG&amp;keywords=Fein+Dust+Extractor&amp;qid=1674333146&amp;sprefix=%2Caps%2C226&amp;sr=8-6</t>
  </si>
  <si>
    <t>Cellulose Filter </t>
  </si>
  <si>
    <t>Stainless Steel Sheet</t>
  </si>
  <si>
    <t>https://www.amazon.com/304-Stainless-Steel-Shrapnel-Foil/dp/B089GWVXGL/ref=sr_1_6?crid=2VLUNECN2KS04&amp;keywords=stainless%2Bsteel%2B0.1mm&amp;qid=1674334449&amp;sprefix=stainless%2Bsteel%2B0.1m%2Caps%2C200&amp;sr=8-6&amp;th=1</t>
  </si>
  <si>
    <t>https://www.amazon.com/Aluminum-Thickness-Rectangle-Protective-Polished/dp/B095HBG4YF/ref=sr_1_1_sspa?crid=2PVIOJHUN6VT4&amp;keywords=aluminum%2Bsheet%2B4%2Bmil&amp;qid=1674333594&amp;sprefix=aluminum%2Bsheet%2B4%2Bmil%2Caps%2C185&amp;sr=8-1-spons&amp;spLa=ZW5jcnlwdGVkUXVhbGlmaWVyPUExSVRUT0s2VlpWN0M4JmVuY3J5cHRlZElkPUEwODEyMTQ3MlBCVEZYQjM2NlpBUSZlbmNyeXB0ZWRBZElkPUExMDA2MDkwMUMwMVpGNTczOTlRWiZ3aWRnZXROYW1lPXNwX2F0ZiZhY3Rpb249Y2xpY2tSZWRpcmVjdCZkb05vdExvZ0NsaWNrPXRydWU&amp;th=1</t>
  </si>
  <si>
    <t>https://www.amazon.com/Mssoomm-99-9-Copper-Sheet-Metal/dp/B08LGND36J/ref=sr_1_4?crid=3OXA2HUP3VVW3&amp;keywords=aluminum%2Bsheet%2B0.1mm&amp;qid=1674333757&amp;sprefix=aluminum%2Bsheet%2B0.1mm%2Caps%2C130&amp;sr=8-4&amp;th=1</t>
  </si>
  <si>
    <t>https://www.amazon.com/uxcell-Brass-Sheet-Metal-1000mm/dp/B08ZJBH5PV/ref=sr_1_5?crid=3OXA2HUP3VVW3&amp;keywords=aluminum%2Bsheet%2B0.1mm&amp;qid=1674333757&amp;sprefix=aluminum%2Bsheet%2B0.1mm%2Caps%2C130&amp;sr=8-5&amp;th=1</t>
  </si>
  <si>
    <t>White Marker</t>
  </si>
  <si>
    <t>https://www.amazon.com/Acrylic-Permanent-Plastic-Leather-Ceramic/dp/B07P6HXKCJ/ref=sr_1_7?crid=6M7IQKCM1HFS&amp;keywords=Sharpie+white+fine&amp;qid=1674340888&amp;sprefix=sharpie+white+fine%2Caps%2C276&amp;sr=8-7</t>
  </si>
  <si>
    <t>White Pen</t>
  </si>
  <si>
    <t>https://www.amazon.com/Sharpie-Oil-Based-Paint-Marker-Point/dp/B00WL2SOIA/ref=sr_1_10_mod_primary_new?crid=3MQHP5VT5YU90&amp;keywords=Sharpie+white+extra+fine&amp;qid=1674340766&amp;sbo=RZvfv%2F%2FHxDF%2BO5021pAnSA%3D%3D&amp;sprefix=sharpie+white+extra+fine%2Caps%2C274&amp;sr=8-10#customerReviews</t>
  </si>
  <si>
    <t>https://www.amazon.com/FoxAlien-Engraving-Degree-Router-Lettering/dp/B0BMG3QSKX?ref_=ast_sto_dp</t>
  </si>
  <si>
    <t>https://www.amazon.com/Triangular-Engraving-Coating-Aluminum-Lettering/dp/B091FDBJLB?ref_=ast_sto_dp&amp;th=1</t>
  </si>
  <si>
    <t>https://www.amazon.com/WayinTop-Carbide-0-3mm-1-2mm-Circuit-Engraving/dp/B07S636JHY/ref=sr_1_3?crid=1KYXB6SQ6ALOK&amp;keywords=pcb+bits&amp;qid=1674343525&amp;sprefix=pcb+bits%2Caps%2C197&amp;sr=8-3</t>
  </si>
  <si>
    <t>https://www.amazon.com/TC1510-degree-plastic-carving-liner/dp/B091C6QLSH/ref=sr_1_14_sspa?crid=1INATR1548QVM&amp;keywords=1%2F4+carbide+v+bit&amp;qid=1674345372&amp;sprefix=1%2F4+carbide+v+bit%2Caps%2C204&amp;sr=8-14-spons&amp;psc=1&amp;spLa=ZW5jcnlwdGVkUXVhbGlmaWVyPUEzVjg2M0dVUkUwSjJRJmVuY3J5cHRlZElkPUEwMTAzNzkyRFkwUUlTTlM3SUZVJmVuY3J5cHRlZEFkSWQ9QTAwNTMyODIxV1k4MkZLRlNKM1EyJndpZGdldE5hbWU9c3BfbXRmJmFjdGlvbj1jbGlja1JlZGlyZWN0JmRvTm90TG9nQ2xpY2s9dHJ1ZQ==</t>
  </si>
  <si>
    <t>https://www.amazon.com/Jiiolioa-V21201-Engraving-Carving-Profile/dp/B086W5V4BK/ref=sr_1_3_sspa?keywords=20+degree+bit&amp;qid=1674342960&amp;sr=8-3-spons&amp;psc=1&amp;spLa=ZW5jcnlwdGVkUXVhbGlmaWVyPUExN01aWjdSV0RWNEk1JmVuY3J5cHRlZElkPUEwODc1MzU1M1Q0QTJTTVVSTlJVOSZlbmNyeXB0ZWRBZElkPUEwNDgxMjAzMVJZREJJN1YzWjZCOSZ3aWRnZXROYW1lPXNwX2F0ZiZhY3Rpb249Y2xpY2tSZWRpcmVjdCZkb05vdExvZ0NsaWNrPXRydWU=</t>
  </si>
  <si>
    <t>https://www.amazon.com/DashHound-Carbide-V-Point-Router-Engraving/dp/B086KV32JH/ref=sr_1_9?keywords=20+degree+bit&amp;qid=1674342960&amp;sr=8-9</t>
  </si>
  <si>
    <t>https://www.amazon.com/HUHAO-Router-Straight-Engraving-Carbide/dp/B07PTNXSL2/ref=sr_1_41?crid=Q3WPMC3M93EC&amp;keywords=10%2Bdegree%2Brouter%2Bbit&amp;qid=1674342885&amp;sprefix=10%2Bdegree%2Bbit%2Caps%2C202&amp;sr=8-41&amp;th=1</t>
  </si>
  <si>
    <t>https://www.amazon.com/Weeker-V21601-Degree-Groove-Carbide/dp/B086W5YDKN/ref=sr_1_3_sspa?crid=1INATR1548QVM&amp;keywords=1%2F4%2Bcarbide%2Bv%2Bbit&amp;qid=1674345372&amp;sprefix=1%2F4%2Bcarbide%2Bv%2Bbit%2Caps%2C204&amp;sr=8-3-spons&amp;spLa=ZW5jcnlwdGVkUXVhbGlmaWVyPUEzVjg2M0dVUkUwSjJRJmVuY3J5cHRlZElkPUEwMTAzNzkyRFkwUUlTTlM3SUZVJmVuY3J5cHRlZEFkSWQ9QTAxNDM1MThKUkc0M1dPWEMwSEomd2lkZ2V0TmFtZT1zcF9hdGYmYWN0aW9uPWNsaWNrUmVkaXJlY3QmZG9Ob3RMb2dDbGljaz10cnVl&amp;th=1</t>
  </si>
  <si>
    <t>https://www.amazon.com/JIULI-TOOL-Carbide-Tungsten-Milling/dp/B0BCG7PH8V/ref=sr_1_38_sspa?crid=2CE3YHK3SRZBQ&amp;keywords=cobalt%2Bend%2Bmill%2Bbit%2B1%2F4&amp;qid=1674347353&amp;sprefix=cobalt%2Bend%2Bmill%2Bbit%2B1%2F4%2Caps%2C185&amp;sr=8-38-spons&amp;spLa=ZW5jcnlwdGVkUXVhbGlmaWVyPUEyRFNRSjU5OFFLUDZMJmVuY3J5cHRlZElkPUEwMTc5MjgzWEQxMTdCVE1YRDNXJmVuY3J5cHRlZEFkSWQ9QTA5NzA4NTIzNDJDRExMUFpXVVMxJndpZGdldE5hbWU9c3BfbXRmJmFjdGlvbj1jbGlja1JlZGlyZWN0JmRvTm90TG9nQ2xpY2s9dHJ1ZQ&amp;th=1</t>
  </si>
  <si>
    <t>https://www.amazon.com/QIAO-%E3%80%902Pieces%E3%80%91-Cabinet-Bathroom-Frameless/dp/B087P4C552/ref=sr_1_5?crid=1A18MXJ4FDU2K&amp;keywords=glass%2Bhinge&amp;qid=1674490582&amp;sprefix=glassine%2Caps%2C206&amp;sr=8-5&amp;th=1</t>
  </si>
  <si>
    <t>Glass Hinge</t>
  </si>
  <si>
    <t>Acrylic Cement</t>
  </si>
  <si>
    <t>https://www.amazon.com/Weld-Acrylic-Plastic-Cement-Applicator/dp/B0149IG548/ref=sr_1_3?crid=G3QDAZNCXAJO&amp;keywords=acrylic+glue&amp;qid=1674492271&amp;sprefix=acrylic+glue%2Caps%2C214&amp;sr=8-3</t>
  </si>
  <si>
    <t>https://www.amazon.com/Aluminum-Extrusion-European-Standard-Anodized/dp/B08PQQBHCB/ref=sr_1_2_sspa?keywords=aluminum%2Bextrusion%2B2020&amp;qid=1674492646&amp;sprefix=aluminum%2Bextrusion%2B%2Caps%2C191&amp;sr=8-2-spons&amp;ufe=app_do%3Aamzn1.fos.006c50ae-5d4c-4777-9bc0-4513d670b6bc&amp;spLa=ZW5jcnlwdGVkUXVhbGlmaWVyPUEzRzNGRE4xQ1NRS1RTJmVuY3J5cHRlZElkPUEwMzMyNTY2M05NTkRBSlU5STFSOSZlbmNyeXB0ZWRBZElkPUEwNDM2MDMwU1RKUlMzU0E5OVAyJndpZGdldE5hbWU9c3BfYXRmJmFjdGlvbj1jbGlja1JlZGlyZWN0JmRvTm90TG9nQ2xpY2s9dHJ1ZQ&amp;th=1</t>
  </si>
  <si>
    <t>https://www.amazon.com/Aluminum-Extrusion-High-Strength-Anodizing-Technology/dp/B09KZR37KG/ref=sr_1_1_sspa?keywords=aluminum%2Bextrusion%2B2020&amp;qid=1674492646&amp;sprefix=aluminum%2Bextrusion%2B%2Caps%2C191&amp;sr=8-1-spons&amp;ufe=app_do%3Aamzn1.fos.006c50ae-5d4c-4777-9bc0-4513d670b6bc&amp;spLa=ZW5jcnlwdGVkUXVhbGlmaWVyPUEzRzNGRE4xQ1NRS1RTJmVuY3J5cHRlZElkPUEwMzMyNTY2M05NTkRBSlU5STFSOSZlbmNyeXB0ZWRBZElkPUEwNDg0MDI3MVBUU0M1Vko2S09XTCZ3aWRnZXROYW1lPXNwX2F0ZiZhY3Rpb249Y2xpY2tSZWRpcmVjdCZkb05vdExvZ0NsaWNrPXRydWU&amp;th=1</t>
  </si>
  <si>
    <t>https://www.amazon.com/Iverntech-Aluminum-Connector-Fastener-Extrusion/dp/B091GH5QKF/ref=sr_1_1_sspa?keywords=aluminum%2Bextrusion%2B2020%2Bcorner%2Bconnectors&amp;qid=1674492705&amp;sprefix=aluminum%2Bextrusion%2B2020%2B%2Caps%2C213&amp;sr=8-1-spons&amp;spLa=ZW5jcnlwdGVkUXVhbGlmaWVyPUEzSTNDTU5RSkgzTVM1JmVuY3J5cHRlZElkPUEwNzQyNjA2RzUyMU9DUk0wTzFMJmVuY3J5cHRlZEFkSWQ9QTA3NzEwNTYzNzI5M0tTTkdJNzQ5JndpZGdldE5hbWU9c3BfYXRmJmFjdGlvbj1jbGlja1JlZGlyZWN0JmRvTm90TG9nQ2xpY2s9dHJ1ZQ&amp;th=1</t>
  </si>
  <si>
    <t>https://www.amazon.com/Befenybay-20x20x20mm-Aluminum-Extrusion-Corner-8PCS/dp/B08Z3GRQCW/ref=sr_1_10?crid=R34675Z8HA2O&amp;keywords=aluminum%2Bextrusion%2B2020%2Bcorner%2Bbracket&amp;qid=1674498294&amp;sprefix=aluminum%2Bextrusion%2B2020%2Bcorner%2Bbracker%2Caps%2C209&amp;sr=8-10&amp;th=1</t>
  </si>
  <si>
    <t>https://www.amazon.com/Fastener-Nickel-Plated-Sliding-Aluminum-Profile/dp/B086MKNYDS/ref=sr_1_1?crid=2MY42YXX7B876&amp;keywords=m5+t+nut&amp;qid=1674498620&amp;sprefix=m5+t+nut+and+bolt%2Caps%2C417&amp;sr=8-1</t>
  </si>
  <si>
    <t>T Nuts</t>
  </si>
  <si>
    <t>M5x10mm Button Head Screw</t>
  </si>
  <si>
    <t>https://www.amazon.com/M5-0-8-Button-Socket-Stainless-Quantity/dp/B07NVHPPBC/ref=sr_1_2_sspa?crid=26ILUV2QZG5XN&amp;keywords=m5x10%2Bbutton%2Bhead&amp;qid=1674498785&amp;sprefix=m5x10%2Bbutton%2Bhead%2Caps%2C196&amp;sr=8-2-spons&amp;spLa=ZW5jcnlwdGVkUXVhbGlmaWVyPUEyVTBTTjBQNklDVDlRJmVuY3J5cHRlZElkPUEwNDQ1ODc5MTcxS0EwS084UEg4WiZlbmNyeXB0ZWRBZElkPUEwMTE5OTA5M0tTS1hLSUkxTU9UVyZ3aWRnZXROYW1lPXNwX2F0ZiZhY3Rpb249Y2xpY2tSZWRpcmVjdCZkb05vdExvZ0NsaWNrPXRydWU&amp;th=1</t>
  </si>
  <si>
    <t>12x16 1/8 Acrylic Sheets</t>
  </si>
  <si>
    <t>https://www.amazon.com/Clear-Acrylic-Sheet-Plexiglass-2-Pack/dp/B09WHVF3SN/ref=sr_1_1?crid=1BFFAFR04MV7A&amp;keywords=acrylic%2B1%2F8%2B12%2Bx%2B12&amp;qid=1674495302&amp;sprefix=acrylic%2B1%2F8%2B12%2Bx%2B12%2Caps%2C193&amp;sr=8-1&amp;th=1</t>
  </si>
  <si>
    <t>12x24 1/8 Acrylic Sheets</t>
  </si>
  <si>
    <t>https://www.amazon.com/Clear-Acrylic-Sheet-Plexiglass-2-Pack/dp/B0899QVSY1/ref=sr_1_1?crid=1BFFAFR04MV7A&amp;keywords=acrylic%2B1%2F8%2B12%2Bx%2B12&amp;qid=1674495302&amp;sprefix=acrylic%2B1%2F8%2B12%2Bx%2B12%2Caps%2C193&amp;sr=8-1&amp;th=1</t>
  </si>
  <si>
    <t>https://www.amazon.com/Plexiglass-Pinziren-Projects-Business-Signage-12x24/dp/B0BLXVBFQQ/ref=sr_1_1_sspa?crid=3P0P7VJNT2RRZ&amp;keywords=acrylic%2B1%2F8%2B12%2Bx%2B24&amp;qid=1674507341&amp;sprefix=acrylic%2B1%2F8%2B12%2Bx%2B24%2Caps%2C236&amp;sr=8-1-spons&amp;spLa=ZW5jcnlwdGVkUXVhbGlmaWVyPUExMUI1QjM2ODlBSTdQJmVuY3J5cHRlZElkPUEwMjk2NDkzMkxIRDdMTVFQTEomZW5jcnlwdGVkQWRJZD1BMDEwNTEwOTRRWU9DRzBDODZNSCZ3aWRnZXROYW1lPXNwX2F0ZiZhY3Rpb249Y2xpY2tSZWRpcmVjdCZkb05vdExvZ0NsaWNrPXRydWU&amp;th=1</t>
  </si>
  <si>
    <t>Corner Cube</t>
  </si>
  <si>
    <t>https://www.amazon.com/Slip-Adhesive-Silicone-Cuttable-Furniture/dp/B09VFB7QVF/ref=sr_1_7?crid=8Z6E4HEYT4CX&amp;keywords=anti%2Bslip%2Bpad&amp;qid=1674517070&amp;sprefix=anti%2Bslip%2Bpad%2Caps%2C255&amp;sr=8-7&amp;th=1</t>
  </si>
  <si>
    <t>Antislip Pad</t>
  </si>
  <si>
    <t>https://www.amazon.com/Liberty-20Pcs-Stainless-Folding-Hinges-assigned/dp/B07R4P9ZH2/ref=sr_1_13?crid=2T788FELYRKYE&amp;keywords=stainless+hinges&amp;qid=1674519019&amp;sprefix=stainless+hinges%2Caps%2C155&amp;sr=8-13#customerReviews</t>
  </si>
  <si>
    <t>Small Hinge</t>
  </si>
  <si>
    <t>https://www.amazon.com/TECHTONGDA-Screen-Printing-Stretching-Stretch/dp/B086YKND2G/ref=sr_1_8?crid=1ESP0JBHYIPDA&amp;keywords=remesh%2Bscreen%2Bprinting%2Bframe&amp;qid=1674522852&amp;sprefix=remesh%2Bscreen%2Bprinting%2Bframe%2Caps%2C170&amp;sr=8-8&amp;ufe=app_do%3Aamzn1.fos.006c50ae-5d4c-4777-9bc0-4513d670b6bc&amp;th=1</t>
  </si>
  <si>
    <t>https://www.amazon.com/Speedball-Printing-Starter-6-Colors-4-Ounce/dp/B07GFTHXFV/ref=pd_bxgy_vft_none_img_sccl_1/145-5820395-0238432?pd_rd_w=ZoZ85&amp;content-id=amzn1.sym.7f0cf323-50c6-49e3-b3f9-63546bb79c92&amp;pf_rd_p=7f0cf323-50c6-49e3-b3f9-63546bb79c92&amp;pf_rd_r=RJWD2FZFSAHJECGSHV72&amp;pd_rd_wg=KPgiC&amp;pd_rd_r=1c97220f-abb0-4e92-ab4d-eed22eb7e0e4&amp;pd_rd_i=B07GFTHXFV&amp;th=1</t>
  </si>
  <si>
    <t>Silkscreen Ink</t>
  </si>
  <si>
    <t>Silkscreen Squeegee</t>
  </si>
  <si>
    <t>https://www.amazon.com/INTBUYING-Printing-Squeegee-Scraper-Durometer/dp/B085D8VS33/ref=sr_1_3_sspa?crid=2XI0EAWW20YNJ&amp;keywords=Screen+Printing+Squeegee&amp;qid=1674523480&amp;sprefix=screen+printing+squeegee%2Caps%2C295&amp;sr=8-3-spons&amp;psc=1&amp;spLa=ZW5jcnlwdGVkUXVhbGlmaWVyPUEyMDJCSDdWVTg1Sk1aJmVuY3J5cHRlZElkPUEwMjUyODUzTVRIWEpaVjY5TkVEJmVuY3J5cHRlZEFkSWQ9QTAzNzkxODkxNUkyUFdOSVBJVkJGJndpZGdldE5hbWU9c3BfYXRmJmFjdGlvbj1jbGlja1JlZGlyZWN0JmRvTm90TG9nQ2xpY2s9dHJ1ZQ==</t>
  </si>
  <si>
    <t>https://www.amazon.com/She-Love-Printing-Squeegee-Squeegees/dp/B09HZGQY4T/ref=sxin_15_pa_sp_search_thematic_sspa?content-id=amzn1.sym.14a246c3-7a62-40bf-bdd0-5ac67c2a1913%3Aamzn1.sym.14a246c3-7a62-40bf-bdd0-5ac67c2a1913&amp;crid=2XI0EAWW20YNJ&amp;cv_ct_cx=Screen%2BPrinting%2BSqueegee&amp;keywords=Screen%2BPrinting%2BSqueegee&amp;pd_rd_i=B09HZGQY4T&amp;pd_rd_r=fc841713-39d4-4eff-aa77-2efcae067a44&amp;pd_rd_w=wVjjY&amp;pd_rd_wg=JRqoW&amp;pf_rd_p=14a246c3-7a62-40bf-bdd0-5ac67c2a1913&amp;pf_rd_r=2KK6BYAWPNQ60FHP95M4&amp;qid=1674523480&amp;sprefix=screen%2Bprinting%2Bsqueegee%2Caps%2C295&amp;sr=1-4-a73d1c8c-2fd2-4f19-aa41-2df022bcb241-spons&amp;spLa=ZW5jcnlwdGVkUXVhbGlmaWVyPUEyMDJCSDdWVTg1Sk1aJmVuY3J5cHRlZElkPUExMDQ3Mjg1MzVCVUdOUDVRRzdDWSZlbmNyeXB0ZWRBZElkPUEwMTMxODM4MkQ3NzhBMkFEUDY2QyZ3aWRnZXROYW1lPXNwX3NlYXJjaF90aGVtYXRpYyZhY3Rpb249Y2xpY2tSZWRpcmVjdCZkb05vdExvZ0NsaWNrPXRydWU&amp;th=1</t>
  </si>
  <si>
    <t>Silkscreen Fabric</t>
  </si>
  <si>
    <t>https://www.amazon.com/Waterproof-Inkjet-Transparency-Film-Screen/dp/B01H7RSXF2/ref=sr_1_19_sspa?crid=1B081YUVI116Z&amp;keywords=inkjet%2Bscreen%2Bprinting%2Bfilm&amp;qid=1674569663&amp;sprefix=inkjet%2Bscreen%2Bprinting%2Bfilm%2Caps%2C170&amp;sr=8-19-spons&amp;smid=A1Z3JZVFFS12NF&amp;spLa=ZW5jcnlwdGVkUXVhbGlmaWVyPUEyRzIzTTJBVzRNRkdRJmVuY3J5cHRlZElkPUEwNzYzMTIyQzFNRkZKSFVaVE9QJmVuY3J5cHRlZEFkSWQ9QTAwMjY5ODYyTE9NME9YSjYwUjBBJndpZGdldE5hbWU9c3BfbXRmJmFjdGlvbj1jbGlja1JlZGlyZWN0JmRvTm90TG9nQ2xpY2s9dHJ1ZQ&amp;th=1</t>
  </si>
  <si>
    <t>Inkjet Film</t>
  </si>
  <si>
    <t>https://www.amazon.com/Plexiglass-Pinziren-Projects-Business-Signage-12x16/dp/B09Z6C46WJ/ref=sr_1_2_sspa?crid=2H1NS6VIT2968&amp;keywords=acrylic%2B12%22%2Bx%2B16%22&amp;qid=1674577599&amp;sprefix=acrylic%2B12%2Bx%2B16%2B%2Caps%2C422&amp;sr=8-2-spons&amp;spLa=ZW5jcnlwdGVkUXVhbGlmaWVyPUExRFlUWkU2MlVTMDlOJmVuY3J5cHRlZElkPUExMDQ3NDc0NlhTUTM1MDdTQTdPJmVuY3J5cHRlZEFkSWQ9QTAyMjEwNTIyM1VIVU1YOFhTOFA5JndpZGdldE5hbWU9c3BfYXRmJmFjdGlvbj1jbGlja1JlZGlyZWN0JmRvTm90TG9nQ2xpY2s9dHJ1ZQ&amp;th=1</t>
  </si>
  <si>
    <t>https://www.amazon.com/Weld-Acrylic-Adhesive-Applicator-Bottle/dp/B0096TWKCW/ref=sr_1_3?crid=2YZ37SOJ0Y4M&amp;keywords=acrylic+Cement&amp;qid=1674579407&amp;sprefix=acrylic+cement+%2Caps%2C311&amp;sr=8-3</t>
  </si>
  <si>
    <t>https://www.amazon.com/VIGRUE-Pieces-Stainless-Washers-Assortment/dp/B083Q7ZR7D/ref=sr_1_5?crid=23AWJRZ73AVJ&amp;keywords=Stainless%2BCountersunk%2Bassortment%2BM2&amp;qid=1674580698&amp;sprefix=stainless%2Bcountersunk%2Bassortment%2Bm2%2Caps%2C225&amp;sr=8-5&amp;th=1</t>
  </si>
  <si>
    <t>Steel Rods</t>
  </si>
  <si>
    <t>https://www.amazon.com/VictorsHome-Stainless-Crafts-Helicopter-Airplane/dp/B09632VX8L/ref=sxin_15_pa_sp_search_thematic_sspa?content-id=amzn1.sym.14a246c3-7a62-40bf-bdd0-5ac67c2a1913%3Aamzn1.sym.14a246c3-7a62-40bf-bdd0-5ac67c2a1913&amp;crid=18IWVYWL9L8TF&amp;cv_ct_cx=steel%2Bshaft&amp;keywords=steel%2Bshaft&amp;pd_rd_i=B09632VX8L&amp;pd_rd_r=886025bf-a904-48f1-a295-9b8b983afa6c&amp;pd_rd_w=7MZNF&amp;pd_rd_wg=NuiYC&amp;pf_rd_p=14a246c3-7a62-40bf-bdd0-5ac67c2a1913&amp;pf_rd_r=Z8XCGPWB8K30SABF0GS8&amp;qid=1674582327&amp;sprefix=steel%2Bshaft%2B%2Caps%2C235&amp;sr=1-3-a73d1c8c-2fd2-4f19-aa41-2df022bcb241-spons&amp;spLa=ZW5jcnlwdGVkUXVhbGlmaWVyPUFEVUZCRjczM0lRV1ImZW5jcnlwdGVkSWQ9QTA0OTQ2OTFJTzg0S0UyV1hSTjEmZW5jcnlwdGVkQWRJZD1BMTAxNDMzMzNFTjBHQlBTWjdZU1Imd2lkZ2V0TmFtZT1zcF9zZWFyY2hfdGhlbWF0aWMmYWN0aW9uPWNsaWNrUmVkaXJlY3QmZG9Ob3RMb2dDbGljaz10cnVl&amp;th=1</t>
  </si>
  <si>
    <t>Mini Locks</t>
  </si>
  <si>
    <t>https://www.amazon.com/KAKURI-Japanese-Folding-Cutting-Quality/dp/B072QFSCRZ/ref=sr_1_5?crid=G1WHM2555HTJ&amp;keywords=steel%2Bcutting%2Bhand%2Bsaw&amp;qid=1674586297&amp;sprefix=hand%2Bsaw%2Bstee%2Caps%2C223&amp;sr=8-5&amp;th=1</t>
  </si>
  <si>
    <t>Hand Saw</t>
  </si>
  <si>
    <t>Precision Tweezer</t>
  </si>
  <si>
    <t>https://www.amazon.com/12-62-180-Insulation-Strippers/dp/B000PAR60C/ref=sr_1_2_mod_primary_new?crid=318326C2ULYC0&amp;keywords=Knipex+12+62+180&amp;qid=1674588176&amp;sbo=RZvfv%2F%2FHxDF%2BO5021pAnSA%3D%3D&amp;sprefix=%2Caps%2C397&amp;sr=8-2</t>
  </si>
  <si>
    <t>https://www.amazon.com/Knipex-12-52-195-PreciStrip16-Automatic-Strippers/dp/B085WBM2WD/ref=sr_1_10?crid=318326C2ULYC0&amp;keywords=Knipex+12+62+180&amp;qid=1674588176&amp;sprefix=%2Caps%2C397&amp;sr=8-10</t>
  </si>
  <si>
    <t>https://www.amazon.com/QIDI-TECHNOLOGY-Filament-Strength-Precision/dp/B09M8BMT2T/ref=pd_bxgy_vft_none_img_sccl_1/141-6248715-5925033?pd_rd_w=8chRs&amp;content-id=amzn1.sym.7f0cf323-50c6-49e3-b3f9-63546bb79c92&amp;pf_rd_p=7f0cf323-50c6-49e3-b3f9-63546bb79c92&amp;pf_rd_r=MFK6W7TH33AHSMGENGV7&amp;pd_rd_wg=1sa2M&amp;pd_rd_r=05591cfc-5142-4cbc-b53b-5af37a046596&amp;pd_rd_i=B09M8BMT2T&amp;psc=1</t>
  </si>
  <si>
    <t>PA12-CF Filament</t>
  </si>
  <si>
    <t>PETG-CF Filament</t>
  </si>
  <si>
    <t>https://www.amazon.com/PRILINE-Printer-Filament-Dimensional-Accuracy/dp/B07ZN44383/ref=sr_1_1_sspa?keywords=carbon%2Bfiber%2Bfilament&amp;qid=1674588914&amp;sprefix=carbon%2Bfiber%2Bfila%2Caps%2C224&amp;sr=8-1-spons&amp;spLa=ZW5jcnlwdGVkUXVhbGlmaWVyPUEzT0RIWU1XN1lMWTVDJmVuY3J5cHRlZElkPUExMDEwOTQyMloyQUZOVDdTOUlUQSZlbmNyeXB0ZWRBZElkPUEwODc0ODE0MU1BQjJaWEtXQ0RGNCZ3aWRnZXROYW1lPXNwX2F0ZiZhY3Rpb249Y2xpY2tSZWRpcmVjdCZkb05vdExvZ0NsaWNrPXRydWU&amp;th=1</t>
  </si>
  <si>
    <t>https://www.amazon.com/Silicone-Electrical-Conductor-Parallel-Flexible/dp/B07FMTCHC1/ref=sr_1_5?crid=25ZOTXSQGX0VB&amp;keywords=14%2Bawg%2BParallel%2Bsilicone%2Bwire&amp;qid=1674591546&amp;sprefix=14%2Bawg%2Bparallel%2Bsilicone%2Bwire%2Caps%2C349&amp;sr=8-5&amp;th=1</t>
  </si>
  <si>
    <t>14AWG Silicone Wire</t>
  </si>
  <si>
    <t>Manta M8P Control Board</t>
  </si>
  <si>
    <t>https://www.amazon.com/HzdaDeve-Printer-Cartridge-Thermistor-Anycubi/dp/B0BMYRYCK5/ref=sr_1_1_sspa?crid=3PK02B89MP41&amp;keywords=heater%2Bcartridge%2Band%2Bthermistor%2B24v&amp;qid=1674593523&amp;sprefix=heater%2Bcartridge%2Band%2Bthermistor%2B24v%2Caps%2C224&amp;sr=8-1-spons&amp;spLa=ZW5jcnlwdGVkUXVhbGlmaWVyPUEyRlpZSENDSEZKU0FRJmVuY3J5cHRlZElkPUEwNTYyODk4Mkg1QUxNUVVMQ1U5ViZlbmNyeXB0ZWRBZElkPUEwNDUyMDE2MVJFSlJISVNOWlExMCZ3aWRnZXROYW1lPXNwX2F0ZiZhY3Rpb249Y2xpY2tSZWRpcmVjdCZkb05vdExvZ0NsaWNrPXRydWU&amp;th=1</t>
  </si>
  <si>
    <t>Heater &amp; Thermistor</t>
  </si>
  <si>
    <t>https://www.amazon.com/NoCry-Protection-Resistant-Eyeglasses-Teenagers/dp/B091BH3FCX/ref=sr_1_6?crid=2IL28STVUKPPG&amp;keywords=uv%2Blight%2Bsafety%2Bgoggles&amp;qid=1674595411&amp;sprefix=uv%2Blight%2Bsafety%2Bgoggles%2Caps%2C185&amp;sr=8-6&amp;th=1</t>
  </si>
  <si>
    <t>Fume Extract Replacement</t>
  </si>
  <si>
    <t>https://www.amazon.com/Sovol-3D-Stainless-Double-Strainer-Printing/dp/B094JD7T7V/ref=sr_1_2?crid=1P5U0HGFRLNTE&amp;keywords=Sovol+Stainless+Steel+Funnel&amp;qid=1674595587&amp;sprefix=sovol+stainless+steel+funnel%2Caps%2C287&amp;sr=8-2</t>
  </si>
  <si>
    <t>https://www.amazon.com/Oversize-Silicone-Gartful-Countertop-Protector/dp/B09MFH2VMX/ref=sr_1_4_sspa?crid=13ZMOM76E10IY&amp;keywords=Silicone%2BMats&amp;qid=1674595698&amp;sprefix=silicone%2Bmats%2Caps%2C279&amp;sr=8-4-spons&amp;spLa=ZW5jcnlwdGVkUXVhbGlmaWVyPUFUQjRLWDBCRlgxN1QmZW5jcnlwdGVkSWQ9QTA4NDg3NjI2RFlDQzlZWFNLSDcmZW5jcnlwdGVkQWRJZD1BMDAyOTYzODJIRFo2OVg2RElNRlQmd2lkZ2V0TmFtZT1zcF9hdGYmYWN0aW9uPWNsaWNrUmVkaXJlY3QmZG9Ob3RMb2dDbGljaz10cnVl&amp;th=1</t>
  </si>
  <si>
    <t>https://www.amazon.com/Large-Fine-Strainer-Sturdy-Handle/dp/B07V3KQNVN/ref=sr_1_8?crid=UF4DMW600C0I&amp;keywords=stainless+fine+strainer&amp;qid=1674595829&amp;sprefix=stainless+fine+strainer%2Caps%2C370&amp;sr=8-8</t>
  </si>
  <si>
    <t>https://www.amazon.com/Gallon-Grade-Letica-Bucket-Gamma/dp/B07RBP36DV/ref=sr_1_5?crid=1730QT5AEHSCB&amp;keywords=2+gallon+hdpe+bucket+tight&amp;qid=1674596038&amp;sprefix=2+gallon+hdpe+bucket+tigh%2Caps%2C185&amp;sr=8-5</t>
  </si>
  <si>
    <t>https://www.amazon.com/MYSWEETY-Cooled-Spindle-Converter-Collet/dp/B01N1EJEQ1/ref=sr_1_3?crid=2WZG6F1QO3GHG&amp;keywords=1.5kw%2B65mm%2Bspindle&amp;qid=1674596408&amp;sprefix=1.5kw%2B65mspindle%2Caps%2C180&amp;sr=8-3&amp;ufe=app_do%3Aamzn1.fos.c3015c4a-46bb-44b9-81a4-dc28e6d374b3&amp;th=1</t>
  </si>
  <si>
    <t>https://www.amazon.com/QuQuyi-length-Suction-Tubing-Flexible/dp/B0966WM9SF/ref=sr_1_6?crid=E2MWNDQ483C6&amp;keywords=vacuum%2Bhose%2B1%2Bin&amp;qid=1674326237&amp;sprefix=vacumn%2Bhose%2B1%2Bin%2Caps%2C185&amp;sr=8-6&amp;th=1</t>
  </si>
  <si>
    <t>https://www.amazon.com/LASER-TREE-Air-Pump-Adjustable/dp/B0BMPTFSTJ/ref=sr_1_2_sspa?crid=2R5D8SEOT0A6A&amp;keywords=alienfox+air+assist&amp;qid=1674596792&amp;sprefix=alienfox+air+assist%2Caps%2C300&amp;sr=8-2-spons&amp;ufe=app_do%3Aamzn1.fos.006c50ae-5d4c-4777-9bc0-4513d670b6bc&amp;psc=1&amp;smid=A2433GAYIX6PG3&amp;spLa=ZW5jcnlwdGVkUXVhbGlmaWVyPUEzOVNKSEJXREM2TVFMJmVuY3J5cHRlZElkPUEwNDAxODYwMzhPU1c1RU5aVk5VUCZlbmNyeXB0ZWRBZElkPUEwNzkxNDc5WUdKV1UwMlY5V0lRJndpZGdldE5hbWU9c3BfYXRmJmFjdGlvbj1jbGlja1JlZGlyZWN0JmRvTm90TG9nQ2xpY2s9dHJ1ZQ==</t>
  </si>
  <si>
    <t>https://www.amazon.com/SCULPFUN-Honeycomb-400x400x22mm-Dissipation-Table-Protecting/dp/B09NDN616T/ref=sr_1_2_sspa?crid=WK0XB59HJFZB&amp;keywords=LASER%2BTREE%2Bhoneycomb&amp;qid=1674596919&amp;sprefix=laser%2Btree%2Bhoneycomb%2Caps%2C270&amp;sr=8-2-spons&amp;ufe=app_do%3Aamzn1.fos.006c50ae-5d4c-4777-9bc0-4513d670b6bc&amp;spLa=ZW5jcnlwdGVkUXVhbGlmaWVyPUEyU045VDJYVDc4RlJZJmVuY3J5cHRlZElkPUEwOTUxMjYwQzlTNDFDVERCMEdLJmVuY3J5cHRlZEFkSWQ9QTA2NTQyNDEyMlVBUVQ3TkZDVExHJndpZGdldE5hbWU9c3BfYXRmJmFjdGlvbj1jbGlja1JlZGlyZWN0JmRvTm90TG9nQ2xpY2s9dHJ1ZQ&amp;th=1</t>
  </si>
  <si>
    <t>https://www.amazon.com/8-Pack-CalPalmy-11-14-Boards/dp/B0B8D12PTT/ref=sr_1_2_sspa?crid=1DXOAIG84WLMH&amp;keywords=mdf%2B1%2F4&amp;qid=1674597425&amp;sprefix=mdf%2B1%2F4%2B%2Caps%2C287&amp;sr=8-2-spons&amp;spLa=ZW5jcnlwdGVkUXVhbGlmaWVyPUFKQVk3Q1VSWEcxV0MmZW5jcnlwdGVkSWQ9QTA2NzY4NzQzOTFMSjNKQVJLVVZOJmVuY3J5cHRlZEFkSWQ9QTAyNTk2MjIxUE9QMUpBWjJTTUdIJndpZGdldE5hbWU9c3BfYXRmJmFjdGlvbj1jbGlja1JlZGlyZWN0JmRvTm90TG9nQ2xpY2s9dHJ1ZQ&amp;th=1</t>
  </si>
  <si>
    <t>https://www.amazon.com/XYCN-Blacklight-Waterproof-Halloween-Fluorescent/dp/B09YV2N74V/ref=sr_1_4?crid=21ZSMBI8W13A9&amp;keywords=XYCN%2B2%2BPack%2B150W%2BLED%2BBlack%2BLight&amp;qid=1674597992&amp;s=hi&amp;sprefix=%2Ctools%2C475&amp;sr=1-4&amp;ufe=app_do%3Aamzn1.fos.f5122f16-c3e8-4386-bf32-63e904010ad0&amp;th=1</t>
  </si>
  <si>
    <t>https://www.amazon.com/Siraya-Tech-NFEP-Film-Performance/dp/B09P881YLB</t>
  </si>
  <si>
    <t>AC Blower Fan</t>
  </si>
  <si>
    <t>https://www.amazon.com/LEVOIT-Allergies-Eliminators-Vital-100/dp/B07X25BNBR/ref=sr_1_4?crid=24UTJAUYZ9LI9&amp;keywords=big%2Broom%2BAir%2BPurifiers&amp;qid=1671227396&amp;s=home-garden&amp;sprefix=big%2Broom%2Bair%2Bpurifiers%2Cgarden%2C138&amp;sr=1-4&amp;ufe=app_do%3Aamzn1.fos.f5122f16-c3e8-4386-bf32-63e904010ad0&amp;th=1</t>
  </si>
  <si>
    <t>https://www.amazon.com/VIVOSUN-Variable-Adjuster-Inline-Controller/dp/B015SLCJ2W/ref=sr_1_4_sspa?crid=2BSIX1LDNJN1A&amp;keywords=ac%2Bmotor%2BController&amp;qid=1674601942&amp;sprefix=ac%2Bmotor%2Bcontroller%2Caps%2C224&amp;sr=8-4-spons&amp;spLa=ZW5jcnlwdGVkUXVhbGlmaWVyPUE0TEExRTNWSEpDMUYmZW5jcnlwdGVkSWQ9QTA3MDY4MzAzVUhXTkFTQVkwUlNVJmVuY3J5cHRlZEFkSWQ9QTAxNjYwMzEzSkNCODFXQVNEQzdOJndpZGdldE5hbWU9c3BfYXRmJmFjdGlvbj1jbGlja1JlZGlyZWN0JmRvTm90TG9nQ2xpY2s9dHJ1ZQ&amp;th=1</t>
  </si>
  <si>
    <t>AC Dimmer</t>
  </si>
  <si>
    <t>https://www.amazon.com/First-Alert-1038789-Standard-Extinguisher/dp/B01LTICQYE/ref=sr_1_4?crid=2IPT2PJVCRY47&amp;keywords=first%2Balert%2Bfire%2Bextinguisher&amp;qid=1674602571&amp;s=hi&amp;sprefix=First%2BAlert%2B%2Ctools%2C270&amp;sr=1-4&amp;th=1</t>
  </si>
  <si>
    <t>https://www.amazon.com/Resolution-Non-Brittle-Tappable-Engineering-Printing/dp/B0894K3R4S?ref_=ast_sto_dp&amp;th=1</t>
  </si>
  <si>
    <t>Tough Resin</t>
  </si>
  <si>
    <t>https://www.amazon.com/Blu-Strong-Precise-Resolution-Printing/dp/B083DLSR1W/ref=sr_1_1_sspa?keywords=Siraya%2BTech%2BBlu&amp;qid=1674605146&amp;s=industrial&amp;sr=1-1-spons&amp;spLa=ZW5jcnlwdGVkUXVhbGlmaWVyPUEzUUFKRE9TNDdCOEE1JmVuY3J5cHRlZElkPUExMDIxMjc4MlUyUVRDUERYWUVCTiZlbmNyeXB0ZWRBZElkPUEwODY5MDk4MUpUNU43UkpISUwyOCZ3aWRnZXROYW1lPXNwX2F0ZiZhY3Rpb249Y2xpY2tSZWRpcmVjdCZkb05vdExvZ0NsaWNrPXRydWU&amp;th=1</t>
  </si>
  <si>
    <t>Flexible Resin</t>
  </si>
  <si>
    <t>https://www.amazon.com/Tenacious-Flexible-Resistant-Siraya-Tech/dp/B07PLJ9XW9/ref=sr_1_1_sspa?keywords=siraya%2Btech%2Btenacious&amp;qid=1674605363&amp;sprefix=siraya%2Btech%2Bte%2Caps%2C302&amp;sr=8-1-spons&amp;spLa=ZW5jcnlwdGVkUXVhbGlmaWVyPUEyWEkzSUVWQ1E3RTRMJmVuY3J5cHRlZElkPUEwOTA4NDAxM002NEU2NE5UOUpMOSZlbmNyeXB0ZWRBZElkPUExMDEwODIwQVUyWFFVOVIzWjhJJndpZGdldE5hbWU9c3BfYXRmJmFjdGlvbj1jbGlja1JlZGlyZWN0JmRvTm90TG9nQ2xpY2s9dHJ1ZQ&amp;th=1</t>
  </si>
  <si>
    <t>https://www.amazon.com/HATCHBOX-3D-Filament-Dimensional-Accuracy/dp/B00J0GO8I0/ref=sr_1_4?crid=1O2ID7CKR37WA&amp;keywords=pla%2Bfilament&amp;qid=1673031692&amp;sprefix=pla%2Bf%2Caps%2C1675&amp;sr=8-4&amp;th=1</t>
  </si>
  <si>
    <t>https://www.amazon.com/HATCHBOX-3D-Filament-Dimensional-Accuracy/dp/B00J0GPC80/ref=sr_1_4?crid=1O2ID7CKR37WA&amp;keywords=pla%2Bfilament&amp;qid=1673031692&amp;sprefix=pla%2Bf%2Caps%2C1675&amp;sr=8-4&amp;th=1</t>
  </si>
  <si>
    <t>https://www.amazon.com/Meguiars-G17804-Clear-Headlight-Coating/dp/B01M75GUJB/ref=sr_1_2?crid=3SS27AXIWZEGH&amp;keywords=Headlight%2BCoating&amp;qid=1674606413&amp;s=automotive&amp;sprefix=headlight%2Bcoating%2Cautomotive%2C220&amp;sr=1-2&amp;th=1</t>
  </si>
  <si>
    <t>https://www.amazon.com/Isopropyl-Alcohol-Grade-99-Anhydrous/dp/B01KK014F4/ref=sr_1_5?crid=2O9U27ARQNAWV&amp;keywords=Isopropyl+Alcohol&amp;qid=1674606666&amp;s=industrial&amp;sprefix=isopropyl+alcohol%2Cindustrial%2C193&amp;sr=1-5&amp;ufe=app_do%3Aamzn1.fos.006c50ae-5d4c-4777-9bc0-4513d670b6bc</t>
  </si>
  <si>
    <t>https://www.amazon.com/Hilitchi-Threaded-Embedment-Printing-Assortment/dp/B08Z89Q6F7/ref=sr_1_3?crid=WXMWRNSUDT7L&amp;keywords=brass%2Binserts%2B3d%2Bprinting&amp;qid=1668781680&amp;sprefix=brass%2Binserts%2B%2Caps%2C270&amp;sr=8-3&amp;th=1</t>
  </si>
  <si>
    <t>https://www.amazon.com/uxcell-100pcs-Stainless-Phillips-Tapping/dp/B01KXS7TOI/ref=sr_1_4?crid=Z11VKM1Y75M8&amp;keywords=self%2Btap%2Bscrews%2Bm2&amp;qid=1669066451&amp;sprefix=self%2Btap%2Bscrews%2Bm2%2Caps%2C187&amp;sr=8-4&amp;th=1</t>
  </si>
  <si>
    <t>M2x6mm Self Tapping Screws</t>
  </si>
  <si>
    <t>M5x40mm Socket Head Screw</t>
  </si>
  <si>
    <t>https://www.amazon.com/M5-0-8-Socket-Screws-Stainless-Bright/dp/B08P6DP119/ref=sr_1_1_sspa?crid=3QYQKVGQ0QQB7&amp;keywords=m5x8%2Bstainless%2Bcountersunk&amp;qid=1674580321&amp;sprefix=m5x8%2Bstainless%2Bcountersunk%2Caps%2C410&amp;sr=8-1-spons&amp;spLa=ZW5jcnlwdGVkUXVhbGlmaWVyPUEzOVhCTTVSNjE0U1BQJmVuY3J5cHRlZElkPUEwNTUzNzc2MTMxUFRWTjRCSjJYTCZlbmNyeXB0ZWRBZElkPUEwODc1MjYxM0lIMDFLR09LSU5RSiZ3aWRnZXROYW1lPXNwX2F0ZiZhY3Rpb249Y2xpY2tSZWRpcmVjdCZkb05vdExvZ0NsaWNrPXRydWU&amp;th=1</t>
  </si>
  <si>
    <t>M5x10mm Countersunk Screw</t>
  </si>
  <si>
    <t>M5 Flanged Head Bolts</t>
  </si>
  <si>
    <t>https://www.amazon.com/Neiko-50456A-Assortment-Compression-Extension/dp/B000K7M36W/ref=sr_1_1?crid=5KP0R6N1XM2G&amp;keywords=XINGYHENG%2B200Pcs%2B20%2BKinds%2BZinc%2BPlated%2BSteel%2BCoil%2BSpring&amp;qid=1674609644&amp;s=hi&amp;sprefix=xingyheng%2B200pcs%2B20%2Bkinds%2Bzinc%2Bplated%2Bsteel%2Bcoil%2Bspring%2Ctools%2C236&amp;sr=1-1&amp;th=1</t>
  </si>
  <si>
    <t>https://www.amazon.com/XLX-200PCS-Extension-Compression-Assortment/dp/B07HMRVZF3/ref=sr_1_2_sspa?crid=31WT2ITK1F7E2&amp;keywords=XINGYHENG+spring&amp;qid=1674609791&amp;sprefix=xingyheng+spring%2Caps%2C221&amp;sr=8-2-spons&amp;psc=1&amp;spLa=ZW5jcnlwdGVkUXVhbGlmaWVyPUEySko3SjMwQU1EQ1BWJmVuY3J5cHRlZElkPUEwMjA5MzI2MTdOSFo3MzBNUUZTWSZlbmNyeXB0ZWRBZElkPUEwMTI1OTUwMjFBTUJUOEFRQ05BSCZ3aWRnZXROYW1lPXNwX2F0ZiZhY3Rpb249Y2xpY2tSZWRpcmVjdCZkb05vdExvZ0NsaWNrPXRydWU=</t>
  </si>
  <si>
    <t>https://www.amazon.com/Compression-Assortment-Stainless-Different-Individual/dp/B09VZH6NS1/ref=sr_1_3?crid=1FAHL658Y1ZR4&amp;keywords=3mm+spring+assortment&amp;qid=1674610578&amp;sprefix=3mm+spring+assortment%2Caps%2C188&amp;sr=8-3</t>
  </si>
  <si>
    <t>Compression Spring Kit</t>
  </si>
  <si>
    <t>3mm Spring</t>
  </si>
  <si>
    <t>https://www.amazon.com/uxcell-0-3mmx3mmx25mm-Stainless-Compression-Springs/dp/B076LKVYG6/ref=sr_1_3?crid=5UX8O8B9YBB5&amp;keywords=3mm+spring&amp;qid=1674611365&amp;sprefix=3mm+spring+%2Caps%2C333&amp;sr=8-3</t>
  </si>
  <si>
    <t>https://www.amazon.com/Sandpaper-Dispenser-Furniture-Finishing-Automotive/dp/B09WDG642Q/ref=sr_1_7_sspa?keywords=SandPaper&amp;qid=1672691328&amp;sr=8-7-spons&amp;spLa=ZW5jcnlwdGVkUXVhbGlmaWVyPUEyRFROMTNMUU1GRFAwJmVuY3J5cHRlZElkPUEwMjgzNTk2Mkc0OFVRQ1M3NVhVVSZlbmNyeXB0ZWRBZElkPUEwMjM3NzA3VUhONlAyS0UyUVZHJndpZGdldE5hbWU9c3BfbXRmJmFjdGlvbj1jbGlja1JlZGlyZWN0JmRvTm90TG9nQ2xpY2s9dHJ1ZQ&amp;th=1</t>
  </si>
  <si>
    <t>SMD 0603 Resistor Book</t>
  </si>
  <si>
    <t>SMD 0805 Resistor Book</t>
  </si>
  <si>
    <t>SMD 1206 Resistor Book</t>
  </si>
  <si>
    <t>https://www.amazon.com/Yobett-Values-8900pcs-Resistor-Resistors/dp/B013B55KQE/ref=sr_1_2_sspa?crid=6RJUJHMCVII9&amp;keywords=SMD%2BResistor%2BBook&amp;qid=1674002081&amp;sprefix=smd%2Bresistor%2Bbo%2Caps%2C747&amp;sr=8-2-spons&amp;spLa=ZW5jcnlwdGVkUXVhbGlmaWVyPUEySFo4MjA3NDVCM0w3JmVuY3J5cHRlZElkPUEwMTUzMzE5MUxGUTJUUVRYUTZTUyZlbmNyeXB0ZWRBZElkPUEwMjIwNTUyMVhNWVRGOUE4NVgzUiZ3aWRnZXROYW1lPXNwX2F0ZiZhY3Rpb249Y2xpY2tSZWRpcmVjdCZkb05vdExvZ0NsaWNrPXRydWU&amp;th=1</t>
  </si>
  <si>
    <t>https://www.amazon.com/Yobett-Values-8900pcs-Resistor-Resistors/dp/B013B55NZC/ref=sr_1_2_sspa?crid=6RJUJHMCVII9&amp;keywords=SMD%2BResistor%2BBook&amp;qid=1674002081&amp;sprefix=smd%2Bresistor%2Bbo%2Caps%2C747&amp;sr=8-2-spons&amp;spLa=ZW5jcnlwdGVkUXVhbGlmaWVyPUEySFo4MjA3NDVCM0w3JmVuY3J5cHRlZElkPUEwMTUzMzE5MUxGUTJUUVRYUTZTUyZlbmNyeXB0ZWRBZElkPUEwMjIwNTUyMVhNWVRGOUE4NVgzUiZ3aWRnZXROYW1lPXNwX2F0ZiZhY3Rpb249Y2xpY2tSZWRpcmVjdCZkb05vdExvZ0NsaWNrPXRydWU&amp;th=1</t>
  </si>
  <si>
    <t>SMD 0.5A Schottky Diode</t>
  </si>
  <si>
    <t>SMD 5A Schottky Diode</t>
  </si>
  <si>
    <t>https://www.amazon.com/Transistor-Sample-36valuesx50pc-1800pcs-Assorted/dp/B0BRPTHM12/ref=sr_1_2?crid=285R40QZA5F86&amp;keywords=smd+transistor+book&amp;qid=1674666655&amp;sprefix=SMD+transistor%2Caps%2C160&amp;sr=8-2&amp;ufe=app_do%3Aamzn1.fos.006c50ae-5d4c-4777-9bc0-4513d670b6bc</t>
  </si>
  <si>
    <t>SMD Transistor Book</t>
  </si>
  <si>
    <t>SMD P-Channel MOSFET</t>
  </si>
  <si>
    <t>SMD N-Channel MOSFET</t>
  </si>
  <si>
    <t>https://www.amazon.com/Capacitor-C0603-0-5pF-2-2uF-4500pcs-Sample/dp/B088NKPCMN/ref=sr_1_1_sspa?crid=163GCJ9M8MTXC&amp;keywords=smd%2Bcapacitor%2Bbook&amp;qid=1674666875&amp;sprefix=smd%2Bcapacitor%2Bbook%2Caps%2C163&amp;sr=8-1-spons&amp;spLa=ZW5jcnlwdGVkUXVhbGlmaWVyPUEyVkU3N0UzVTdCVTE4JmVuY3J5cHRlZElkPUEwMDgxMjMyMU9DQzhBN0FDUDhSWiZlbmNyeXB0ZWRBZElkPUEwNjE1NzY1M1FGWDYzOTM0NFRBTCZ3aWRnZXROYW1lPXNwX2F0ZiZhY3Rpb249Y2xpY2tSZWRpcmVjdCZkb05vdExvZ0NsaWNrPXRydWU&amp;th=1</t>
  </si>
  <si>
    <t>SMD 0603 Capacitor Book</t>
  </si>
  <si>
    <t>SMD 0805 Capacitor Book</t>
  </si>
  <si>
    <t>SMD 1206 Capacitor Book</t>
  </si>
  <si>
    <t>https://www.amazon.com/Capacitor-0-5pF-2-2uF-4500pcs-Assortment-Portfolio/dp/B09Z2PDDSX/ref=sr_1_7_sspa?keywords=0603%2BSMD%2BCapacitor&amp;qid=1672701353&amp;sr=8-7-spons&amp;spLa=ZW5jcnlwdGVkUXVhbGlmaWVyPUEzNkNCUEYwSjhGRkdBJmVuY3J5cHRlZElkPUEwOTE4NzQ0NFBZMkhFOU1KRTRZJmVuY3J5cHRlZEFkSWQ9QTA5OTQwNTUzVjNWS1pHV0NPNDZDJndpZGdldE5hbWU9c3BfbXRmJmFjdGlvbj1jbGlja1JlZGlyZWN0JmRvTm90TG9nQ2xpY2s9dHJ1ZQ&amp;th=1</t>
  </si>
  <si>
    <t>https://www.amazon.com/Capacitor-0-5pF-2-2uF-4500pcs-Assortment-Portfolio/dp/B09Z2R3ZL2/ref=sr_1_7_sspa?keywords=0603%2BSMD%2BCapacitor&amp;qid=1672701353&amp;sr=8-7-spons&amp;spLa=ZW5jcnlwdGVkUXVhbGlmaWVyPUEzNkNCUEYwSjhGRkdBJmVuY3J5cHRlZElkPUEwOTE4NzQ0NFBZMkhFOU1KRTRZJmVuY3J5cHRlZEFkSWQ9QTA5OTQwNTUzVjNWS1pHV0NPNDZDJndpZGdldE5hbWU9c3BfbXRmJmFjdGlvbj1jbGlja1JlZGlyZWN0JmRvTm90TG9nQ2xpY2s9dHJ1ZQ&amp;th=1</t>
  </si>
  <si>
    <t>https://www.amazon.com/Capacitor-C0603-0-5pF-2-2uF-4500pcs-Sample/dp/B088NKDPFM/ref=sr_1_1_sspa?crid=163GCJ9M8MTXC&amp;keywords=smd%2Bcapacitor%2Bbook&amp;qid=1674666875&amp;sprefix=smd%2Bcapacitor%2Bbook%2Caps%2C163&amp;sr=8-1-spons&amp;spLa=ZW5jcnlwdGVkUXVhbGlmaWVyPUEyVkU3N0UzVTdCVTE4JmVuY3J5cHRlZElkPUEwMDgxMjMyMU9DQzhBN0FDUDhSWiZlbmNyeXB0ZWRBZElkPUEwNjE1NzY1M1FGWDYzOTM0NFRBTCZ3aWRnZXROYW1lPXNwX2F0ZiZhY3Rpb249Y2xpY2tSZWRpcmVjdCZkb05vdExvZ0NsaWNrPXRydWU&amp;th=1</t>
  </si>
  <si>
    <t>https://www.amazon.com/Capacitor-C0603-0-5pF-2-2uF-4500pcs-Sample/dp/B089WBWV95/ref=sr_1_1_sspa?crid=163GCJ9M8MTXC&amp;keywords=smd%2Bcapacitor%2Bbook&amp;qid=1674666875&amp;sprefix=smd%2Bcapacitor%2Bbook%2Caps%2C163&amp;sr=8-1-spons&amp;spLa=ZW5jcnlwdGVkUXVhbGlmaWVyPUEyVkU3N0UzVTdCVTE4JmVuY3J5cHRlZElkPUEwMDgxMjMyMU9DQzhBN0FDUDhSWiZlbmNyeXB0ZWRBZElkPUEwNjE1NzY1M1FGWDYzOTM0NFRBTCZ3aWRnZXROYW1lPXNwX2F0ZiZhY3Rpb249Y2xpY2tSZWRpcmVjdCZkb05vdExvZ0NsaWNrPXRydWU&amp;th=1</t>
  </si>
  <si>
    <t>https://www.amazon.com/Resistor-ohm-10M-Assorted-Resistance-Resistor-1206/dp/B09Z2PDC7Q/ref=sr_1_14?crid=18PI61EQZPX0&amp;keywords=smd%2Bresistor%2Bbook&amp;qid=1674667250&amp;sprefix=smd%2Bresistorbook%2Caps%2C191&amp;sr=8-14&amp;th=1</t>
  </si>
  <si>
    <t>https://www.amazon.com/Resistor-ohm-10M-Assorted-Resistance-Resistor-1206/dp/B09Z2RDW2F/ref=sr_1_14?crid=18PI61EQZPX0&amp;keywords=smd%2Bresistor%2Bbook&amp;qid=1674667250&amp;sprefix=smd%2Bresistorbook%2Caps%2C191&amp;sr=8-14&amp;th=1</t>
  </si>
  <si>
    <t>https://www.amazon.com/Resistor-ohm-10M-Assorted-Resistance-Resistor-1206/dp/B09Z2PKVB4/ref=sr_1_14?crid=18PI61EQZPX0&amp;keywords=smd%2Bresistor%2Bbook&amp;qid=1674667250&amp;sprefix=smd%2Bresistorbook%2Caps%2C191&amp;sr=8-14&amp;th=1</t>
  </si>
  <si>
    <t>https://www.amazon.com/Yobett-0603-SMD-1-2nH-Multilayer/dp/B013DECI3G/ref=sr_1_3?crid=3PKDYHFG3XC52&amp;keywords=smd+inductor+book&amp;qid=1674667843&amp;sprefix=smd+inductor+boo%2Caps%2C210&amp;sr=8-3</t>
  </si>
  <si>
    <t>Book Shelf</t>
  </si>
  <si>
    <t>https://www.amazon.com/Bookshelf-Industrial-Bookcase-Display-Shelves/dp/B081JCF5GJ/ref=sr_1_13?crid=1XGC87VSMFAVR&amp;keywords=desktop%2Bbookshelf%2B3%2Btier&amp;qid=1674669034&amp;sprefix=desktop%2Bbookshelf%2B3%2Btier%2Caps%2C169&amp;sr=8-13&amp;ufe=app_do%3Aamzn1.fos.006c50ae-5d4c-4777-9bc0-4513d670b6bc&amp;th=1</t>
  </si>
  <si>
    <t>https://www.amazon.com/Adjustable-Desktop-Organizer-Storage-Supplies%EF%BC%88/dp/B0BG5DWGMP/ref=sr_1_37?crid=1XGC87VSMFAVR&amp;keywords=desktop+bookshelf+3+tier&amp;qid=1674669034&amp;sprefix=desktop+bookshelf+3+tier%2Caps%2C169&amp;sr=8-37</t>
  </si>
  <si>
    <t>https://www.amazon.com/Ferrite-Sample-20valuesX50pcs-1000pcs-Assorted/dp/B0BRPT8SP5/ref=sr_1_1?crid=1CFLUWEC4S0HI&amp;keywords=smd+ferrite+bead+book&amp;qid=1674669901&amp;sprefix=smd+ferrite+bead+book%2Caps%2C252&amp;sr=8-1</t>
  </si>
  <si>
    <t>https://www.amazon.com/47valuesX50pcs-2350pcs-Multilayer-Ceramic-Inductor/dp/B09G81X4YR/ref=sr_1_10?crid=2YAYXS1CY2FP8&amp;keywords=smd+inductor+book&amp;qid=1674670011&amp;sprefix=smd+inductor+book%2Caps%2C194&amp;sr=8-10</t>
  </si>
  <si>
    <t>SMD 0805 Inductor Book</t>
  </si>
  <si>
    <t>SMD 47uH Inductor</t>
  </si>
  <si>
    <t>SMD Rectifier Diode Kit</t>
  </si>
  <si>
    <t>https://www.amazon.com/Assortment-SOT-23-LL-34-SMA-SMB/dp/B07FMM5MSF/ref=sr_1_6?keywords=smd+diode&amp;qid=1674672751&amp;sprefix=SMD+diode%2Caps%2C205&amp;sr=8-6</t>
  </si>
  <si>
    <t>https://www.amazon.com/Zener-Diodes-Assortment-0-5W-LL-34/dp/B07FMWHG9M/ref=sr_1_9?keywords=smd+diode&amp;qid=1674672751&amp;sprefix=SMD+diode%2Caps%2C205&amp;sr=8-9</t>
  </si>
  <si>
    <t>https://www.amazon.com/Teansic-24Models-Connector-Connectors-Samsung/dp/B089Q99ZHS/ref=sr_1_13?crid=2GBV96VM3GYHU&amp;keywords=SMD+micro+usb+port&amp;qid=1674670539&amp;sprefix=smd+micro+usb+port%2Caps%2C209&amp;sr=8-13</t>
  </si>
  <si>
    <t>SMD MicroUSB Kit</t>
  </si>
  <si>
    <t>SMD Zener Diode Book</t>
  </si>
  <si>
    <t>SMD 0805 Ferrite Bead Book</t>
  </si>
  <si>
    <t>https://www.amazon.com/commonly-2V-68V-Diodes-Assortment-Assorted/dp/B09LMT4ZF2/ref=sr_1_9?crid=3DIW3WOS6JADW&amp;keywords=smd+zener+diode+book&amp;qid=1674680591&amp;sprefix=smd+zener+diode+book%2Caps%2C221&amp;sr=8-9</t>
  </si>
  <si>
    <t>https://www.amazon.com/2v-510v-34Values-Package-Assorted-Commonly/dp/B09SF85R9T/ref=sr_1_4?crid=3DIW3WOS6JADW&amp;keywords=smd+zener+diode+book&amp;qid=1674680591&amp;sprefix=smd+zener+diode+book%2Caps%2C221&amp;sr=8-4</t>
  </si>
  <si>
    <t>SMD Power Inductor Kit</t>
  </si>
  <si>
    <t>10k 18mm Potentiometers </t>
  </si>
  <si>
    <t>https://www.amazon.com/eBoot-MP1584EN-Converter-Adjustable-Module/dp/B07RVG34WR?ref_=ast_sto_dp</t>
  </si>
  <si>
    <t>https://www.amazon.com/ZYAMY-2-54mm-Female-Straight-Connector/dp/B0778TFL39/ref=sr_1_2?m=A1N6B1DHDCK3JG&amp;marketplaceID=ATVPDKIKX0DER&amp;qid=1674681270&amp;s=merchant-items&amp;sr=1-2</t>
  </si>
  <si>
    <t>https://www.amazon.com/MG-Chemicals-Pneumatic-Dispenser-Dispensing/dp/B00TS91RLA/ref=sr_1_3?keywords=Solder%2BPaste%2BMG%2BChemicals&amp;qid=1674681906&amp;sr=8-3&amp;th=1</t>
  </si>
  <si>
    <t>Syringe Flux Paste</t>
  </si>
  <si>
    <t>Jar Flux Paste</t>
  </si>
  <si>
    <t>Unleaded Solder Wire</t>
  </si>
  <si>
    <t>https://www.amazon.com/MG-Chemicals-4900-112G-SAC305-Diameter/dp/B005T8UKL2/ref=sr_1_11?keywords=solder%2Bwire%2Bmg%2Bchemicals&amp;qid=1674682769&amp;sprefix=solder%2Bwire%2BMG%2BChem%2Caps%2C175&amp;sr=8-11&amp;th=1</t>
  </si>
  <si>
    <t>Syringe Leaded Solder Paste</t>
  </si>
  <si>
    <t>Jar Unleaded Solder Paste</t>
  </si>
  <si>
    <t>https://www.amazon.com/MG-Chemicals-Liquid-Plating-Solution/dp/B09TWY4YQW/ref=sr_1_2?crid=2EJCTU0AH9VGK&amp;keywords=MG+Chemicals+liquid+tin&amp;qid=1674684585&amp;s=industrial&amp;sprefix=mg+chemicals+liquid+tin%2Cindustrial%2C226&amp;sr=1-2&amp;ufe=app_do%3Aamzn1.fos.006c50ae-5d4c-4777-9bc0-4513d670b6bc</t>
  </si>
  <si>
    <t>Copper Sponge</t>
  </si>
  <si>
    <t>https://www.amazon.com/SINJEE-Soldering-Cleaner-Wire-type-Cleaning/dp/B08C4VN46N?ref_=ast_sto_dp&amp;th=1&amp;psc=1</t>
  </si>
  <si>
    <t>9x12 Silkscreen Frame</t>
  </si>
  <si>
    <t>https://www.amazon.com/CREULT-Through-Cylinder-Fasteners-Machine/dp/B0BH3129CP/ref=sr_1_5?crid=ZZM5KCX5B8TG&amp;keywords=m0.9%2Brivet&amp;qid=1674685461&amp;sprefix=0.9%2Brivet%2Caps%2C183&amp;sr=8-5&amp;th=1</t>
  </si>
  <si>
    <t>https://www.amazon.com/Standard-M0-9M1-3M1-5-M3-0-Through-Hole-Stand-Alone-Tube-M0-93-400pcs/dp/B09HGKDS65/ref=sr_1_6?crid=ZZM5KCX5B8TG&amp;keywords=m0.9%2Brivet&amp;qid=1674685461&amp;sprefix=0.9%2Brivet%2Caps%2C183&amp;sr=8-6&amp;th=1</t>
  </si>
  <si>
    <t>Dowel Pin Kit</t>
  </si>
  <si>
    <t>https://www.amazon.com/Rrina-Stainless-Support-Elements-Assortment/dp/B09C19RQJP/ref=sr_1_4?crid=3MI4Q3AGWDY50&amp;keywords=dowel+pin+assortment&amp;qid=1674693980&amp;sprefix=Dowel+Pin+ass%2Caps%2C1331&amp;sr=8-4</t>
  </si>
  <si>
    <t>https://www.amazon.com/2-Flute-Engraving-Carving-Milling-Lettering/dp/B091TLG33C?ref_=ast_sto_dp</t>
  </si>
  <si>
    <t>https://www.amazon.com/EANOSIC-3-Flute-Carbide-Engraving-Chamfering/dp/B09BM5KXXD/ref=sr_1_9?keywords=bit&amp;m=A2IKOEVV2IJ6DM&amp;qid=1674695691&amp;s=merchant-items&amp;sr=1-9</t>
  </si>
  <si>
    <t>https://www.amazon.com/Genmitsu-Carving-Router-Detail-Profile/dp/B095PL4H2V?ref_=ast_sto_dp</t>
  </si>
  <si>
    <t>https://www.amazon.com/Genmitsu-V-Groove-Coating-Carving-Milling/dp/B09JBN5NR7?ref_=ast_sto_dp</t>
  </si>
  <si>
    <t>https://www.amazon.com/BSTEAN-Pack-Refilling-Measuring-Applicator/dp/B07RSTQ6RV/ref=sxin_15_pa_sp_search_thematic_sspa?content-id=amzn1.sym.14a246c3-7a62-40bf-bdd0-5ac67c2a1913%3Aamzn1.sym.14a246c3-7a62-40bf-bdd0-5ac67c2a1913&amp;cv_ct_cx=Syringe%2BBlunt%2BTip%2BNeedle&amp;keywords=Syringe%2BBlunt%2BTip%2BNeedle&amp;pd_rd_i=B07RSTQ6RV&amp;pd_rd_r=520944c6-0134-405a-869a-af972e31b7fd&amp;pd_rd_w=YlTjg&amp;pd_rd_wg=moe6E&amp;pf_rd_p=14a246c3-7a62-40bf-bdd0-5ac67c2a1913&amp;pf_rd_r=KW28NHECMA0YVEFZCND7&amp;qid=1674695284&amp;s=industrial&amp;sr=1-3-a73d1c8c-2fd2-4f19-aa41-2df022bcb241-spons&amp;spLa=ZW5jcnlwdGVkUXVhbGlmaWVyPUExTUhCVjQ2V0JQMFRHJmVuY3J5cHRlZElkPUEwMDc1Mzc1MVFPNkUwSVJRTDhBUyZlbmNyeXB0ZWRBZElkPUEwMDEzMTU0MjNTN1dLTUJJQkE5USZ3aWRnZXROYW1lPXNwX3NlYXJjaF90aGVtYXRpYyZhY3Rpb249Y2xpY2tSZWRpcmVjdCZkb05vdExvZ0NsaWNrPXRydWU&amp;th=1</t>
  </si>
  <si>
    <t>Syringe Kit</t>
  </si>
  <si>
    <t>https://www.amazon.com/Diameter-Tungsten-Carbide-Endmill-EC-D0-2/dp/B00SXCLIAI/ref=sr_1_2?keywords=0.2mm&amp;m=A1VRKCLH2MTX0C&amp;qid=1674695168&amp;s=merchant-items&amp;sr=1-2</t>
  </si>
  <si>
    <t>https://www.amazon.com/uxcell-3-175mm-Titanium-Tungsten-Engraving/dp/B0B2JXFPT8/ref=sr_1_5?crid=1YTXKQW0920NC&amp;keywords=0.2mm%2Bend%2Bmill%2Bbit&amp;qid=1674694909&amp;sprefix=0.2mm%2Bend%2Bmill%2Caps%2C891&amp;sr=8-5&amp;th=1</t>
  </si>
  <si>
    <t>https://www.amazon.com/uxcell-Carbide-AlTiSin-Milling-Cutting/dp/B0B1ZKQLYN/ref=sr_1_6?crid=1YTXKQW0920NC&amp;keywords=0.2mm%2Bend%2Bmill%2Bbit&amp;qid=1674694909&amp;sprefix=0.2mm%2Bend%2Bmill%2Caps%2C891&amp;sr=8-6&amp;th=1</t>
  </si>
  <si>
    <t>https://www.amazon.com/uxcell-Diamond-Carbide-Engraving-Milling/dp/B0B2J1PV4Q?ref_=ast_sto_dp&amp;th=1</t>
  </si>
  <si>
    <t>https://www.amazon.com/uxcell-Square-Carbide-Milling-Cutting/dp/B0B2JP6PCS?ref_=ast_sto_dp&amp;th=1</t>
  </si>
  <si>
    <t>https://www.amazon.com/Spindle-Cooled-Collet-wrenches-Machine/dp/B0BDRPFRLD/ref=sr_1_6?crid=3T760RHA7L6QT&amp;keywords=65mm%2Bhigh%2Bspeed%2Bspindle&amp;qid=1674745378&amp;sprefix=65mm%2Bhigh%2Bspeed%2Bspin%2Caps%2C766&amp;sr=8-6&amp;th=1</t>
  </si>
  <si>
    <t>https://www.amazon.com/uxcell-Engraving-3-175mm-0-1mm-6-Carbide/dp/B09SZ41ZHY?ref_=ast_sto_dp&amp;th=1</t>
  </si>
  <si>
    <t>1/8 0.1mm Flute Spiral Set</t>
  </si>
  <si>
    <t>1/4 0.1mm 15 Degree V-Groove</t>
  </si>
  <si>
    <t>1/4 0.1mm 20 Degree V-Groove</t>
  </si>
  <si>
    <t>1/4 0.1mm 30 Degree V-Bit</t>
  </si>
  <si>
    <t>1/8 0.1mm 10 Degree V-Bit</t>
  </si>
  <si>
    <t>1/4 0.1mm 60 Degree 4-Flute V-Groove</t>
  </si>
  <si>
    <t>1/4 0.1mm 60 Degree 3-Flute V-Groove</t>
  </si>
  <si>
    <t>1/8 0.1mm Triangular Set</t>
  </si>
  <si>
    <t>CNC Drill Bit Set</t>
  </si>
  <si>
    <t>https://www.amazon.com/FoxAlien-2-Flute-Cutting-Diameter-Aluminum/dp/B0BLTYNPRZ?ref_=ast_sto_dp</t>
  </si>
  <si>
    <t>https://www.amazon.com/dp/B0BGGK191Y/ref=twister_B0BGL9SS44?_encoding=UTF8&amp;th=1</t>
  </si>
  <si>
    <t>https://www.amazon.com/FoxAlien-Cutting-Diameter-Aluminum-Milling/dp/B0BLTYH37K?ref_=ast_sto_dp</t>
  </si>
  <si>
    <t>https://www.amazon.com/FoxAlien-Cutting-Diameter-Aluminum-Milling/dp/B0BLTXQLRH?ref_=ast_sto_dp</t>
  </si>
  <si>
    <t>1/4 2-Flute Flat Bit</t>
  </si>
  <si>
    <t>1/4 1-Flute Flat Bit</t>
  </si>
  <si>
    <t>End Mills Set</t>
  </si>
  <si>
    <t>0.2mm AlTiSin End Mill</t>
  </si>
  <si>
    <t>0.2mm Titanium End Mill</t>
  </si>
  <si>
    <t>0.2mm Diamond End Mill</t>
  </si>
  <si>
    <t>https://www.amazon.com/uxcell-Engraving-Carbide-3-175mm-Acrylic/dp/B098WP22WJ?ref_=ast_sto_dp</t>
  </si>
  <si>
    <t>https://www.amazon.com/JERRAY-Flutes-Carbide-Milling-Cutters/dp/B06W9NDFPQ/ref=sr_1_1?keywords=0.2mm&amp;m=A1VRKCLH2MTX0C&amp;qid=1674695168&amp;s=merchant-items&amp;sr=1-1&amp;th=1#customerReviews</t>
  </si>
  <si>
    <t>0.2mm TiAIN End Mill</t>
  </si>
  <si>
    <t>0.2mm Carbide End Mill</t>
  </si>
  <si>
    <t>https://www.amazon.com/SpeTool-Cutting-Diameter-Woodworking-Engraving/dp/B0BNHMKVFM/ref=sr_1_20_sspa?crid=1S7TVEUZ6OM7B&amp;keywords=0.2mm+1%2F4+V+bit+pcs&amp;qid=1674751694&amp;sprefix=0.2mm+1%2F4+v+bit+%2Caps%2C1455&amp;sr=8-20-spons&amp;psc=1&amp;spLa=ZW5jcnlwdGVkUXVhbGlmaWVyPUExRDVTQjc5Wk1DNURBJmVuY3J5cHRlZElkPUEwMzcyNzg5MkM1M1QyMU5QWElaNiZlbmNyeXB0ZWRBZElkPUEwMjgwODM0TDBCSUpPNzUwS0c3JndpZGdldE5hbWU9c3BfbXRmJmFjdGlvbj1jbGlja1JlZGlyZWN0JmRvTm90TG9nQ2xpY2s9dHJ1ZQ==</t>
  </si>
  <si>
    <t>1/4 0.2mm 20 Degree V-Bit</t>
  </si>
  <si>
    <t>https://www.amazon.com/FOOS-Carving-Router-Premium-Carbide/dp/B08CS17361/ref=sr_1_2?crid=2GSQBZCRYDSJA&amp;keywords=0.2mm%2B1%2F4%2Bbit&amp;qid=1674751298&amp;sprefix=0.2mm%2B1%2F4%2B%2Caps%2C687&amp;sr=8-2&amp;th=1</t>
  </si>
  <si>
    <t>https://www.amazon.com/Yonico-14106q-Groove-Engraving-Carbide/dp/B07W7BWM2S/ref=sxin_15_pa_sp_search_thematic_sspa?content-id=amzn1.sym.14a246c3-7a62-40bf-bdd0-5ac67c2a1913%3Aamzn1.sym.14a246c3-7a62-40bf-bdd0-5ac67c2a1913&amp;cv_ct_cx=0.2mm%2Btip%2B1%2F4%2Bv%2Bbit&amp;keywords=0.2mm%2Btip%2B1%2F4%2Bv%2Bbit&amp;pd_rd_i=B07W7BWM2S&amp;pd_rd_r=e16a4883-9113-46a5-a43c-2d4a0e1513f6&amp;pd_rd_w=B8eaj&amp;pd_rd_wg=7ZYXo&amp;pf_rd_p=14a246c3-7a62-40bf-bdd0-5ac67c2a1913&amp;pf_rd_r=FHJ4MAK4Q2V87RVEH2F3&amp;qid=1674752474&amp;sr=1-3-a73d1c8c-2fd2-4f19-aa41-2df022bcb241-spons&amp;smid=A3T9BYOG4H7RPO&amp;spLa=ZW5jcnlwdGVkUXVhbGlmaWVyPUEzUEhPUlpTRDlZT0Y2JmVuY3J5cHRlZElkPUEwMjU3NjI3MVNOUzVKRFYyWUZYMSZlbmNyeXB0ZWRBZElkPUEwMjM4NjMyWVZDVTI0TzhXRE04JndpZGdldE5hbWU9c3Bfc2VhcmNoX3RoZW1hdGljJmFjdGlvbj1jbGlja1JlZGlyZWN0JmRvTm90TG9nQ2xpY2s9dHJ1ZQ&amp;th=1</t>
  </si>
  <si>
    <t>https://www.amazon.com/Amana-Tool-45624-K-Spektra-Extreme/dp/B07JDFKDMC/ref=sr_1_13?keywords=0.2mm+tip+1%2F4+v+bit&amp;qid=1674752474&amp;sr=8-13</t>
  </si>
  <si>
    <t>https://www.amazon.com/Whiteside-Router-Bits-1541-60-Degree/dp/B000AM18PE/ref=sr_1_5?keywords=0.2mm+1%2F4+V+bit&amp;qid=1674751417&amp;sr=8-5#customerReviews</t>
  </si>
  <si>
    <t>1/4 0.1mm 22 Degree V-Groove</t>
  </si>
  <si>
    <t>https://www.amazon.com/NoCry-Reinforced-Protection-Ambidextrous-Complimentary/dp/B09NHV7FCJ/ref=sr_1_4?keywords=level%2B5%2Bsafety%2Bgloves&amp;qid=1674754942&amp;s=hi&amp;sr=1-4&amp;th=1</t>
  </si>
  <si>
    <t>https://www.amazon.com/Approved-Cable-Luggage-Re-settable-Combination/dp/B01NAOEBZ0?ref_=ast_sto_dp&amp;th=1&amp;psc=1</t>
  </si>
  <si>
    <t>https://www.amazon.com/LEIYER-Upgrade-Acoustic-Self-Adhesive-Quick-Recovery/dp/B09VP3PVSQ/ref=sr_1_9?keywords=acoustic%2Bpanels&amp;qid=1674758851&amp;sprefix=acoustic%2Bpan%2Caps%2C348&amp;sr=8-9&amp;th=1</t>
  </si>
  <si>
    <t>Acoustic Panels</t>
  </si>
  <si>
    <t>Weather Stripping Tape</t>
  </si>
  <si>
    <t>https://www.amazon.com/BXI-Sound-Absorber-Absorption-Polyester/dp/B077Q2HYMW/ref=sr_1_9?crid=3Q8A0FIBVBIA8&amp;keywords=sound%2Babsorbing%2Bsheet&amp;qid=1674757892&amp;sprefix=sound%2Babsorbing%2Bsheet%2Caps%2C192&amp;sr=8-9&amp;th=1</t>
  </si>
  <si>
    <t>https://www.amazon.com/MYOYAY-Upgraded-Soundproofing-Decoration-Treatment/dp/B086SNK4J1/ref=sr_1_7?crid=1O8MGTXJKY1T3&amp;keywords=sound+absorbing+12+x+16&amp;qid=1674758029&amp;sprefix=sound+absorbing+12+x+16%2Caps%2C161&amp;sr=8-7</t>
  </si>
  <si>
    <t>https://www.amazon.com/Feet-Foam-Tape-Strip-Weatherstrip%EF%BC%88Black%EF%BC%89/dp/B0BMTDJS73/ref=sr_1_8?keywords=1%2F4+weather+stripping&amp;qid=1674759500&amp;sr=8-8</t>
  </si>
  <si>
    <t>https://www.amazon.com/Ultra-Thin-Permanent-Double-Sided-Photography-Scrapbooking/dp/B01N167EZT/ref=sr_1_4?crid=25FWV7WUM0TJK&amp;keywords=double%2Bsided%2Bart%2Btape&amp;qid=1674759688&amp;sprefix=double%2Bsided%2Bart%2Bta%2Caps%2C171&amp;sr=8-4&amp;th=1</t>
  </si>
  <si>
    <t>Foam Tape</t>
  </si>
  <si>
    <t>1/8 0.2mm 60 Degree B-Bit</t>
  </si>
  <si>
    <t>1/4 Diamond Tip Engraver</t>
  </si>
  <si>
    <t>DoubleCheck</t>
  </si>
  <si>
    <t>LEFT</t>
  </si>
  <si>
    <t>Vacuum HEPA Filter</t>
  </si>
  <si>
    <t>Printer HEPA Filter</t>
  </si>
  <si>
    <t>Double Check</t>
  </si>
  <si>
    <t>https://www.amazon.com/Socket-Screws-Stainless-Thread-Bright/dp/B07FL1J52T/ref=sr_1_3?crid=2EXD0Y4RK0KF6&amp;keywords=m3%2Bhex%2Bsocket%2Bhead%2Bscrew%2B10mm&amp;qid=1668786148&amp;sprefix=m3%2Bhex%2Bsocket%2Bhead%2Bscrew%2B%2Caps%2C205&amp;sr=8-3&amp;th=1</t>
  </si>
  <si>
    <t>Hook Power Cable</t>
  </si>
  <si>
    <t>https://www.amazon.com/KOTTO-Soldering-Magnetic-Flexible-Workshop/dp/B07W42SR65/ref=sr_1_12?m=A38V7SOCF2OM8H&amp;marketplaceID=ATVPDKIKX0DER&amp;qid=1674767901&amp;s=merchant-items&amp;sr=1-12&amp;th=1</t>
  </si>
  <si>
    <t>https://www.amazon.com/APC-Battery-Protector-BackUPS-BX1500M/dp/B07QYFC76S/ref=sr_1_1_sspa?c=ts&amp;keywords=Computer%2BUninterruptible%2BPower%2BSupply%2BUnits&amp;qid=1674768190&amp;s=pc&amp;sr=1-1-spons&amp;ts_id=764572&amp;ufe=app_do%3Aamzn1.fos.f5122f16-c3e8-4386-bf32-63e904010ad0&amp;spLa=ZW5jcnlwdGVkUXVhbGlmaWVyPUExQTBGRlY4VkUzUEFZJmVuY3J5cHRlZElkPUEwMDQ2OTM3M0c4SlhQRjJSN1VBTSZlbmNyeXB0ZWRBZElkPUEwOTUwMjEyWkRTVlNQRVA0SFo4JndpZGdldE5hbWU9c3BfYXRmJmFjdGlvbj1jbGlja1JlZGlyZWN0JmRvTm90TG9nQ2xpY2s9dHJ1ZQ&amp;th=1</t>
  </si>
  <si>
    <t>https://www.amazon.com/Micro-Swiss-Hotend-FlashForge-Builder/dp/B01CW37YZG?ref_=ast_sto_dp</t>
  </si>
  <si>
    <t>https://www.amazon.com/Electrical-Conductor-parallel-silicone-Extension/dp/B07RRPFBSJ/ref=sr_1_4?keywords=12awg&amp;m=A2O30CO8D3AY3D&amp;qid=1674769325&amp;s=merchant-items&amp;sr=1-4&amp;th=1</t>
  </si>
  <si>
    <t>https://www.amazon.com/Super-Lube-92003-Lubricating-Translucent/dp/B0081JE0OO/ref=sr_1_3_mod_primary_new?crid=2LLDDSDNFSIBO&amp;keywords=Super%2BLube%2B92003&amp;qid=1674769499&amp;s=industrial&amp;sbo=RZvfv%2F%2FHxDF%2BO5021pAnSA%3D%3D&amp;sprefix=super%2Blube%2B92003%2Cindustrial%2C165&amp;sr=1-3&amp;th=1</t>
  </si>
  <si>
    <t>https://www.amazon.com/Archetype-X-Max-Magnetic-300x250mm-Qidi/dp/B09GLJSDGV/ref=sr_1_3?crid=10CT3GJ0KLYYS&amp;keywords=QIDI+TECH+X-Max+Build+Plate&amp;qid=1674769541&amp;s=industrial&amp;sprefix=qidi+tech+x-max+build+plate%2Cindustrial%2C484&amp;sr=1-3</t>
  </si>
  <si>
    <t>https://www.amazon.com/Magnetic-Flexible-Spring-Printer-192x120mm/dp/B0BJF2H57K?ref_=ast_sto_dp&amp;th=1</t>
  </si>
  <si>
    <t>https://www.amazon.com/Hoki-Found-Silicone-Food-Mats/dp/B08RDS5NLQ/ref=sr_1_1_sspa?keywords=Hoki%2BFound&amp;qid=1674770154&amp;sr=8-1-spons&amp;spLa=ZW5jcnlwdGVkUXVhbGlmaWVyPUEzUElFU1FWR0s5U1ZXJmVuY3J5cHRlZElkPUEwMDUyMTIwMzhRSzROWU5IWTA5RSZlbmNyeXB0ZWRBZElkPUEwNjgxMzYwMk9RQ0g1WlFJNVdXUSZ3aWRnZXROYW1lPXNwX2F0ZiZhY3Rpb249Y2xpY2tSZWRpcmVjdCZkb05vdExvZ0NsaWNrPXRydWU&amp;th=1</t>
  </si>
  <si>
    <t>https://www.amazon.com/HiLetgo-Temperature-Controller-Thermostat-One-Channel/dp/B07VDRGK9F/ref=sr_1_2?crid=2ZPW5CCSP3UB6&amp;keywords=HiLetgo%2B2pcs%2BW1209&amp;qid=1674770367&amp;s=industrial&amp;sprefix=%2Cindustrial%2C264&amp;sr=1-2&amp;th=1</t>
  </si>
  <si>
    <t>Heater Power Supply</t>
  </si>
  <si>
    <t>https://www.amazon.com/Aluminum-Covered-Protective-Polished-Deburred/dp/B0B4DY723P/ref=sr_1_2_sspa?keywords=6061+aluminum+plate+1%2F4&amp;qid=1674770840&amp;sprefix=6061+%2Caps%2C193&amp;sr=8-2-spons&amp;psc=1&amp;spLa=ZW5jcnlwdGVkUXVhbGlmaWVyPUFGTEFLMU5LVk43NVgmZW5jcnlwdGVkSWQ9QTA3NDEwMDUxQVZKQldCVkM1NEYxJmVuY3J5cHRlZEFkSWQ9QTAzMzM2ODIyQ1QwRjkxUjNER1I1JndpZGdldE5hbWU9c3BfYXRmJmFjdGlvbj1jbGlja1JlZGlyZWN0JmRvTm90TG9nQ2xpY2s9dHJ1ZQ==</t>
  </si>
  <si>
    <t>1/4 0.1mm V-Groove Set</t>
  </si>
  <si>
    <t>https://www.amazon.com/RoyceMart-Serrated-Flange-Locknuts-Stainless/dp/B08G1M2121/ref=sr_1_3?keywords=m5%2Bflange%2Bnut&amp;qid=1674772428&amp;sr=8-3&amp;th=1</t>
  </si>
  <si>
    <t>SMD Aluminum Capacitors</t>
  </si>
  <si>
    <t>https://www.amazon.com/Leverage-Utility-Klein-Tools-22003/dp/B00140AYWY/ref=sr_1_8?crid=BGZKWRD7MIHQ&amp;keywords=metal+shears&amp;qid=1674774132&amp;refinements=p_89%3AKlein+Tools%7CMilwaukee&amp;rnid=2528832011&amp;s=hi&amp;sprefix=metal+shears%2Caps%2C131&amp;sr=1-8#customerReviews</t>
  </si>
  <si>
    <t>High Shear Scissors</t>
  </si>
  <si>
    <t>M0.9 Brass Rivet Vias</t>
  </si>
  <si>
    <t>MicroUSB Port</t>
  </si>
  <si>
    <t>https://www.amazon.com/300pcs-0805-Resistor-Chip-0805-1K/dp/B0BK53NTJP/ref=sr_1_15?crid=79ABO4BWXH2T&amp;keywords=1k+smd+0805+resistor&amp;qid=1674775229&amp;sprefix=1k+smd+0805+resistor%2Caps%2C135&amp;sr=8-15</t>
  </si>
  <si>
    <t>https://www.amazon.com/300pcs-0805-Resistor-Chip-0805-10K/dp/B0BK5464YP/ref=sr_1_11?crid=1LE3HB8UJS541&amp;keywords=10k+smd+0805+resistor&amp;qid=1674775152&amp;sprefix=10k+smd+0805+resistor%2Caps%2C133&amp;sr=8-11</t>
  </si>
  <si>
    <t>SMD 0805 1k Resistor Reel</t>
  </si>
  <si>
    <t>SMD 0805 10k Resistor Reel</t>
  </si>
  <si>
    <t>https://www.amazon.com/100pcs-0805-100nf-Multilayer-Ceramic-Capacitor/dp/B07P9D6W78/ref=sr_1_1?keywords=SMD+0805+capacitor&amp;m=A14A2SS3D2OXQ9&amp;qid=1674775682&amp;s=merchant-items&amp;sr=1-1</t>
  </si>
  <si>
    <t>SMD 0805 100n Capacitor Reel</t>
  </si>
  <si>
    <t>https://www.amazon.com/LCR-Research-Pro1-Plus-Tweezers/dp/B07K2RCZVB?ref_=ast_sto_dp&amp;th=1</t>
  </si>
  <si>
    <t>https://www.amazon.com/LASER-TREE-Quadruple-Compressed-Fixed-Focus/dp/B0BNPQT1V2?ref_=ast_sto_dp&amp;th=1</t>
  </si>
  <si>
    <t>https://www.amazon.com/Spindle-Bracket-Screws-Diameter-Aluminum/dp/B09YV959FT/ref=sr_1_7?keywords=65mm%2Bspindle%2Bmount&amp;qid=1674782084&amp;sprefix=65mm%2Bspi%2Caps%2C156&amp;sr=8-7&amp;th=1</t>
  </si>
  <si>
    <t>https://www.amazon.com/Aluminum-Spindle-Z-clamp-4040-XE-Compatible/dp/B09QKSW1FN/ref=sr_1_2?keywords=foxalien%2Bspindle%2Bclamp&amp;qid=1674783236&amp;sprefix=foxalien%2Bspindle%2B%2Caps%2C167&amp;sr=8-2&amp;th=1</t>
  </si>
  <si>
    <t>Spindle Mount</t>
  </si>
  <si>
    <t>Spindle Clamp</t>
  </si>
  <si>
    <t>https://www.amazon.com/Engraver-Module-Optical-Compatible-Machines/dp/B0BQ74TW14?ref_=ast_sto_dp</t>
  </si>
  <si>
    <t>Spoilboard</t>
  </si>
  <si>
    <t>https://www.amazon.com/Bright-Creations-Board-Inches-Pack/dp/B07R32SPKV/ref=sr_1_15?crid=AK43YV2HAOTB&amp;keywords=MDF+1%2F4&amp;qid=1674789473&amp;sprefix=mdf+1%2F4%2Caps%2C125&amp;sr=8-15</t>
  </si>
  <si>
    <t>https://www.amazon.com/Artlicious-Hardboard-Alternative-Canvas-Boards/dp/B07RWRT6JQ/ref=sr_1_30?crid=AK43YV2HAOTB&amp;keywords=MDF+1%2F4&amp;qid=1674789473&amp;sprefix=mdf+1%2F4%2Caps%2C125&amp;sr=8-30</t>
  </si>
  <si>
    <t>https://www.amazon.com/Chaoos-Spoilboard-Flattening-Woodworking-Additional/dp/B09X2RRBPQ/ref=sr_1_1_sspa?keywords=spoil%2Bboard%2Bresurfacing%2Bbit&amp;qid=1674788958&amp;sprefix=spoil%2Bboard%2B%2Caps%2C111&amp;sr=8-1-spons&amp;spLa=ZW5jcnlwdGVkUXVhbGlmaWVyPUEzTzdFTVpHV0FLRjMmZW5jcnlwdGVkSWQ9QTA4MjcyMTIzUlJXU1JCNTFWSDNJJmVuY3J5cHRlZEFkSWQ9QTA0NjA2NDgzVDI3Q0lVOUkwWFBWJndpZGdldE5hbWU9c3BfYXRmJmFjdGlvbj1jbGlja1JlZGlyZWN0JmRvTm90TG9nQ2xpY2s9dHJ1ZQ&amp;th=1</t>
  </si>
  <si>
    <t>https://www.amazon.com/RDZ-DEGREE-DIAMOND-ENGRAVING-TOOL/dp/B082S332GZ/ref=sr_1_1?keywords=RDZ+60+DEGREE+DIAMOND&amp;qid=1674792837&amp;sr=8-1</t>
  </si>
  <si>
    <t>Spoilboard Surfacing Bit</t>
  </si>
  <si>
    <t>Air Nozzel</t>
  </si>
  <si>
    <t>https://www.amazon.com/Upgrade-Version-Coolant-Lubrication-Engraving/dp/B07X89Z1W9/ref=sr_1_3?crid=1L2KLSW1LRU2I&amp;keywords=air+blast+nozzle+cnc&amp;qid=1674793664&amp;sprefix=cnc+air+nozzle%2Caps%2C130&amp;sr=8-3</t>
  </si>
  <si>
    <t>https://www.amazon.com/WAKISO-Spindle-Inverter-Milling-Woodworking/dp/B0BPPV4JNT/ref=sr_1_30?crid=33DX9B1293CFG&amp;keywords=65mm%2Bspindle&amp;qid=1674795700&amp;sprefix=65mm%2Bspindle%2Caps%2C109&amp;sr=8-30&amp;ufe=app_do%3Aamzn1.fos.2b70bf2b-6730-4ccf-ab97-eb60747b8daf&amp;th=1</t>
  </si>
  <si>
    <t>https://www.amazon.com/WAKISO-Spindle-Cooling-Inverter-Bracket/dp/B0BPPV9MXD/ref=sr_1_35?crid=33DX9B1293CFG&amp;keywords=65mm%2Bspindle&amp;qid=1674795700&amp;sprefix=65mm%2Bspindle%2Caps%2C109&amp;sr=8-35&amp;ufe=app_do%3Aamzn1.fos.2b70bf2b-6730-4ccf-ab97-eb60747b8daf&amp;th=1</t>
  </si>
  <si>
    <t>https://www.amazon.com/WHY-YUE-Spindle-Cooled-Router-Interver/dp/B09Q61THCM/ref=sr_1_36?crid=33DX9B1293CFG&amp;keywords=65mm+spindle&amp;qid=1674795700&amp;sprefix=65mm+spindle%2Caps%2C109&amp;sr=8-36&amp;ufe=app_do%3Aamzn1.fos.2b70bf2b-6730-4ccf-ab97-eb60747b8daf</t>
  </si>
  <si>
    <t>https://www.amazon.com/Spindle-Cooled-motor-wrenches-Machine/dp/B0B9BDQ3XM?source=ps-sl-shoppingads-lpcontext&amp;ref_=fplfs&amp;psc=1&amp;smid=A2IFOCZBWBH5F8</t>
  </si>
  <si>
    <t>https://www.amazon.com/outstanding-Flexible-Plastic-Coolant-Milling/dp/B08JYCL4QN/ref=sr_1_4?crid=17SWO6RF1M2Z3&amp;keywords=CNC%2Bcoolant%2Bhose%2B1%2F4&amp;qid=1674828028&amp;sprefix=coolant%2Bhose%2B1%2F4%2Caps%2C928&amp;sr=8-4&amp;th=1</t>
  </si>
  <si>
    <t>https://www.amazon.com/GASHER-Fittings-FNPT%EF%BC%8C3-FNPT%EF%BC%8C1-Adapter/dp/B09YGQF78M/ref=sxin_15_pa_sp_search_thematic_sspa?content-id=amzn1.sym.14a246c3-7a62-40bf-bdd0-5ac67c2a1913%3Aamzn1.sym.14a246c3-7a62-40bf-bdd0-5ac67c2a1913&amp;crid=1ORP40ZJZTU0T&amp;cv_ct_cx=1%2F4PT%2B1%2F4%2Bbarb%2Bfitting&amp;keywords=1%2F4PT%2B1%2F4%2Bbarb%2Bfitting&amp;pd_rd_i=B09YGQF78M&amp;pd_rd_r=76c25681-0a02-4af4-972e-5bb0508613ca&amp;pd_rd_w=ooS9r&amp;pd_rd_wg=Pfsfw&amp;pf_rd_p=14a246c3-7a62-40bf-bdd0-5ac67c2a1913&amp;pf_rd_r=PZQK9N4FNNE1EG02596F&amp;qid=1674831511&amp;sprefix=1%2F4pt%2B1%2F4%2Bbarb%2Bfit%2Caps%2C772&amp;sr=1-2-a73d1c8c-2fd2-4f19-aa41-2df022bcb241-spons&amp;spLa=ZW5jcnlwdGVkUXVhbGlmaWVyPUEzTkw4VThXT0FNWldYJmVuY3J5cHRlZElkPUEwMjg0NzM2M0dCSVA2OVREQTVGRiZlbmNyeXB0ZWRBZElkPUEwNzc3ODU5STExUUJLQVVJWklEJndpZGdldE5hbWU9c3Bfc2VhcmNoX3RoZW1hdGljJmFjdGlvbj1jbGlja1JlZGlyZWN0JmRvTm90TG9nQ2xpY2s9dHJ1ZQ&amp;th=1</t>
  </si>
  <si>
    <t>Air Hose Fitting</t>
  </si>
  <si>
    <t>https://www.amazon.com/Spindle-Kits%EF%BC%9A110V-bearings-Cooled-110V-1-5kw/dp/B07BBHJMQB?ref_=ast_sto_dp#customerReviews</t>
  </si>
  <si>
    <t>Push To Fitting</t>
  </si>
  <si>
    <t>https://www.amazon.com/Tailonz-Pneumatic-Straight-Connect-Fittings/dp/B086MLRWXS/ref=sr_1_9?crid=UUEIJ2YZI3QL&amp;keywords=push%2Bto%2B8mm&amp;qid=1674845142&amp;sprefix=push%2Bto%2B8%2Caps%2C1218&amp;sr=8-9&amp;th=1</t>
  </si>
  <si>
    <t>Lightburn</t>
  </si>
  <si>
    <t>https://www.amazon.com/Cloudray-LightBurn-G-CODE-Version-FoxAlien-XCarve/dp/B0BFDWKD5Z/ref=sr_1_3?keywords=lightburn&amp;qid=1674955186&amp;sr=8-3</t>
  </si>
  <si>
    <t>Solder Mask</t>
  </si>
  <si>
    <t>High Temp Resin</t>
  </si>
  <si>
    <t>https://www.amazon.com/Siraya-Tech-Sculpt-1kg-Engineering/dp/B08V8T9NZL/ref=sr_1_1_sspa?crid=3PY6A0T37FMEL&amp;keywords=siraya%2Btech%2Bsculpt&amp;qid=1675093726&amp;sprefix=siraya%2Btech%2Bsc%2Caps%2C314&amp;sr=8-1-spons&amp;spLa=ZW5jcnlwdGVkUXVhbGlmaWVyPUExOEpVR1ExVjNaVldKJmVuY3J5cHRlZElkPUEwMzc0OTY3MzRCU1RZM1FGVjhJRCZlbmNyeXB0ZWRBZElkPUEwNDAzMDU3MlE1VDdGQzE5VzFZRiZ3aWRnZXROYW1lPXNwX2F0ZiZhY3Rpb249Y2xpY2tSZWRpcmVjdCZkb05vdExvZ0NsaWNrPXRydWU&amp;th=1</t>
  </si>
  <si>
    <t>ABS-like Resin</t>
  </si>
  <si>
    <t>https://www.amazon.com/ABS-Like-Curing-Non-Brittle-Printing-Resin/dp/B07WFJ53LP/ref=sr_1_1_sspa?keywords=siraya%2Btech%2Babs%2Blike&amp;qid=1675093243&amp;sprefix=siraya%2Btech%2Babs%2Caps%2C143&amp;sr=8-1-spons&amp;spLa=ZW5jcnlwdGVkUXVhbGlmaWVyPUFDTUswSDUwUEY1UlMmZW5jcnlwdGVkSWQ9QTA2Njc5NTkySzFNSVdWOFNROTVRJmVuY3J5cHRlZEFkSWQ9QTA3NjAyOTlSVUtZUFZBSDFOWDAmd2lkZ2V0TmFtZT1zcF9hdGYmYWN0aW9uPWNsaWNrUmVkaXJlY3QmZG9Ob3RMb2dDbGljaz10cnVl&amp;th=1</t>
  </si>
  <si>
    <t>Grub Screw Set</t>
  </si>
  <si>
    <t>https://www.amazon.com/JROUTH-Assortment-Internal-Cup-Point-Stainless/dp/B0BNH4ZKQ1/ref=sr_1_5?crid=111HWKVTQWF8C&amp;keywords=stainless%2Bgrub%2Bscrew%2Bassortment&amp;qid=1675094952&amp;sprefix=stainless%2Bgrub%2Bscrew%2Bassortment%2Caps%2C139&amp;sr=8-5&amp;th=1</t>
  </si>
  <si>
    <t>1/8 0.2mm 10 Degree V-Bit</t>
  </si>
  <si>
    <t>1/8 0.3mm 10 Degree V-Bit</t>
  </si>
  <si>
    <t>https://www.amazon.com/uxcell-Engraving-3-175mm-0-1mm-6-Carbide/dp/B09SYYQRTS?ref_=ast_sto_dp&amp;th=1</t>
  </si>
  <si>
    <t>https://www.amazon.com/uxcell-Engraving-3-175mm-0-1mm-6-Carbide/dp/B09SZ4VZX1?ref_=ast_sto_dp&amp;th=1</t>
  </si>
  <si>
    <t>1/8 0.5mm 20 Degree V-Bit</t>
  </si>
  <si>
    <t>https://www.amazon.com/Straight-Grooves-Tungsten-Engraving-Coating/dp/B08X189DSY/ref=sr_1_1?keywords=0.5mm+Tip&amp;m=A37FHBMCAOCO4O&amp;qid=1675095554&amp;s=merchant-items&amp;sr=1-1</t>
  </si>
  <si>
    <t>1/8 0.2mm Flute Spiral Set</t>
  </si>
  <si>
    <t>https://www.amazon.com/Intel-i9-13900K-Desktop-Processor-P-cores/dp/B0BCF54SR1/ref=sr_1_2_mod_primary_new?crid=1I7VAXTBG2P7V&amp;keywords=13900K&amp;qid=1675131376&amp;sbo=RZvfv%2F%2FHxDF%2BO5021pAnSA%3D%3D&amp;sprefix=13900k%2Caps%2C140&amp;sr=8-2</t>
  </si>
  <si>
    <t>https://www.amazon.com/ASUS-Intel%C2%AE13th-Motherboard-Type-C-ThunderboltTM/dp/B0BG6NVPVG?ref_=ast_sto_dp</t>
  </si>
  <si>
    <t>Motherboard</t>
  </si>
  <si>
    <t>CPU</t>
  </si>
  <si>
    <t>RAM</t>
  </si>
  <si>
    <t>SSD</t>
  </si>
  <si>
    <t>GPU</t>
  </si>
  <si>
    <t>PSU</t>
  </si>
  <si>
    <t>Case</t>
  </si>
  <si>
    <t>Cooling System</t>
  </si>
  <si>
    <t>https://www.amazon.com/Corsair-Vengeance-Regulation-Form-Factor-Heatspreader/dp/B0B15DST2L?ref_=ast_sto_dp</t>
  </si>
  <si>
    <t>https://www.amazon.com/Samsung-970-EVO-Plus-MZ-V7S2T0B/dp/B07MFZXR1B/ref=sr_1_2?crid=1EX6KAVTJ7MGM&amp;keywords=ssd+2tb&amp;qid=1675133027&amp;refinements=p_89%3ASAMSUNG&amp;rnid=2528832011&amp;s=electronics&amp;sprefix=SSD+%2Caps%2C148&amp;sr=1-2&amp;ufe=app_do%3Aamzn1.fos.f5122f16-c3e8-4386-bf32-63e904010ad0</t>
  </si>
  <si>
    <t>https://www.amazon.com/CORSAIR-Radiator-Advanced-Lighting-Software/dp/B0829S536D?ref_=ast_sto_dp&amp;th=1</t>
  </si>
  <si>
    <t>Windows</t>
  </si>
  <si>
    <t>https://www.amazon.com/Microsoft-Windows-Pro-System-Builder/dp/B00ZSHDJ4O?ref_=ast_sto_dp&amp;th=1</t>
  </si>
  <si>
    <t>https://www.amazon.com/ASUS-ROG-D4-Intel%C2%AE13th-Motherboard/dp/B0BHYFF4FK?ref_=ast_sto_dp</t>
  </si>
  <si>
    <t>https://www.amazon.com/Microsoft-12-month-subscription-Auto-renewal-Download/dp/B07F3SNQT5?ref_=ast_sto_dp&amp;th=1</t>
  </si>
  <si>
    <t>Office 365</t>
  </si>
  <si>
    <t>https://www.amazon.com/Corsair-5000D-Airflow-Tempered-Mid-Tower/dp/B08M49WW51?ref_=ast_sto_dp&amp;th=1</t>
  </si>
  <si>
    <t>https://www.amazon.com/CORSAIR-H170i-CAPELLIX-Liquid-Cooler/dp/B095W3666C</t>
  </si>
  <si>
    <t>https://www.amazon.com/Corsair-HX1000i-Platinum-Ultra-Low-Connectors/dp/B0B3S8HR8M?ref_=ast_sto_dp&amp;th=1</t>
  </si>
  <si>
    <t>https://www.amazon.com/ZOTAC-Graphics-IceStorm-Advanced-ZT-D40710B-10P/dp/B0BQCZX91X/ref=sr_1_2_mod_primary_new?keywords=4070+ti&amp;qid=1675138595&amp;s=pc&amp;sbo=RZvfv%2F%2FHxDF%2BO5021pAnSA%3D%3D&amp;sr=1-2</t>
  </si>
  <si>
    <t>https://www.amazon.com/ASUS-NVIDIA-GeForce-Gaming-Graphics/dp/B09R9L6J71/ref=sr_1_5?keywords=3050&amp;qid=1675139273&amp;s=pc&amp;sr=1-5&amp;ufe=app_do%3Aamzn1.fos.c3015c4a-46bb-44b9-81a4-dc28e6d374b3&amp;th=1</t>
  </si>
  <si>
    <t>https://www.amazon.com/Corsair-Premium-Magnetic-Levitation-2-Pack/dp/B01G5I6MRK?ref_=ast_sto_dp&amp;th=1</t>
  </si>
  <si>
    <t>Cooling Fans</t>
  </si>
  <si>
    <t>Thermal Paste</t>
  </si>
  <si>
    <t>https://www.amazon.com/Thermal-Grizzly-Performance-Processors-Computers/dp/B08R6QG2CQ/ref=sr_1_3?keywords=thermal%2Bgrizzly&amp;qid=1675259854&amp;s=electronics&amp;sprefix=thermal%2Bgr%2Celectronics%2C562&amp;sr=1-3&amp;th=1</t>
  </si>
  <si>
    <t>https://www.amazon.com/dp/B07MZ5GQBM/ref=sspa_dk_detail_1?psc=1&amp;pd_rd_i=B07MZ5GQBM&amp;pd_rd_w=Uu2sd&amp;content-id=amzn1.sym.dd2c6db7-6626-466d-bf04-9570e69a7df0&amp;pf_rd_p=dd2c6db7-6626-466d-bf04-9570e69a7df0&amp;pf_rd_r=1XJTE33DRYBKNBFFTKKN&amp;pd_rd_wg=RWJ8n&amp;pd_rd_r=59784a87-6c23-4c0a-bc1a-438265b4a2b3&amp;s=electronics&amp;sp_csd=d2lkZ2V0TmFtZT1zcF9kZXRhaWxfdGhlbWF0aWM&amp;smid=A1Z5H6ZGWCMTNX&amp;spLa=ZW5jcnlwdGVkUXVhbGlmaWVyPUExWEc4TDlJNVU1QURaJmVuY3J5cHRlZElkPUEwNzQwMDc0MU05S05CWktONjhKWSZlbmNyeXB0ZWRBZElkPUEwNDA2MDM2U0QzS0VXM0ZZNUkxJndpZGdldE5hbWU9c3BfZGV0YWlsX3RoZW1hdGljJmFjdGlvbj1jbGlja1JlZGlyZWN0JmRvTm90TG9nQ2xpY2s9dHJ1ZQ==</t>
  </si>
  <si>
    <t>Table Vise</t>
  </si>
  <si>
    <t>Diagonal Cutter</t>
  </si>
  <si>
    <t>https://www.amazon.com/TECHNIKS-SUPER-PRECISION-COLLET-ACCURACY/dp/B000VW63BC/ref=pd_bxgy_vft_none_sccl_2/145-6461915-2405918?pd_rd_w=XVkrJ&amp;content-id=amzn1.sym.7f0cf323-50c6-49e3-b3f9-63546bb79c92&amp;pf_rd_p=7f0cf323-50c6-49e3-b3f9-63546bb79c92&amp;pf_rd_r=69NTYF6KVX45RA3F2DP3&amp;pd_rd_wg=y9wpx&amp;pd_rd_r=d8ffc271-57ab-474b-80ef-321068347f87&amp;pd_rd_i=B000VW63BC&amp;psc=1</t>
  </si>
  <si>
    <t>https://www.amazon.com/TECHNIKS-SUPER-PRECISION-COLLET-ACCURACY/dp/B000VWBAFQ/ref=pd_bxgy_vft_none_sccl_1/145-6461915-2405918?pd_rd_w=XVkrJ&amp;content-id=amzn1.sym.7f0cf323-50c6-49e3-b3f9-63546bb79c92&amp;pf_rd_p=7f0cf323-50c6-49e3-b3f9-63546bb79c92&amp;pf_rd_r=69NTYF6KVX45RA3F2DP3&amp;pd_rd_wg=y9wpx&amp;pd_rd_r=d8ffc271-57ab-474b-80ef-321068347f87&amp;pd_rd_i=B000VWBAFQ&amp;psc=1</t>
  </si>
  <si>
    <t>Metric ER11 Collet Set</t>
  </si>
  <si>
    <t>1/8 ER11 Collet</t>
  </si>
  <si>
    <t>1/4 ER11 Collet</t>
  </si>
  <si>
    <t>https://www.amazon.com/MakerHawk-Full-Range-Advertising-Connector-Separating/dp/B08JCHK7GR/ref=sr_1_3?keywords=5v%2Bspeaker&amp;qid=1675355540&amp;sr=8-3&amp;th=1</t>
  </si>
  <si>
    <t>SMD 6.8uH Inductor</t>
  </si>
  <si>
    <t>https://www.amazon.com/10104mm-Inductor-CDRH104R-Inductance-Shielded/dp/B09NHPR3BD/ref=sr_1_6?crid=28AONHAN6S281&amp;keywords=6.8uH+inductor&amp;qid=1675449209&amp;sprefix=6.8uh+indu%2Caps%2C597&amp;sr=8-6</t>
  </si>
  <si>
    <t>Boost Converter</t>
  </si>
  <si>
    <t>https://www.amazon.com/Pieces-Converter-Adjustable-Voltage-Regulator/dp/B089Y7NDCR/ref=sr_1_3?crid=2KJ5DZXYES5Y2&amp;keywords=boost+converter&amp;qid=1675449292&amp;sprefix=boost+conve%2Caps%2C917&amp;sr=8-3</t>
  </si>
  <si>
    <t>https://www.amazon.com/Eiechip-Voltage-Regulator-Converter-Module/dp/B07RNBJK5F/ref=sxin_15_pa_sp_search_thematic_sspa?content-id=amzn1.sym.f0c5ad8f-c1b9-48f0-8868-482b84b2d5eb%3Aamzn1.sym.f0c5ad8f-c1b9-48f0-8868-482b84b2d5eb&amp;crid=2KJ5DZXYES5Y2&amp;cv_ct_cx=boost+converter&amp;keywords=boost+converter&amp;pd_rd_i=B07RNBJK5F&amp;pd_rd_r=46d2df1d-1ba4-4dc0-94c4-9886bb3d9c23&amp;pd_rd_w=wL4UV&amp;pd_rd_wg=gSYhq&amp;pf_rd_p=f0c5ad8f-c1b9-48f0-8868-482b84b2d5eb&amp;pf_rd_r=M4SZ1BWCGRR48VAH5A5X&amp;qid=1675449292&amp;sprefix=boost+conve%2Caps%2C917&amp;sr=1-1-a73d1c8c-2fd2-4f19-aa41-2df022bcb241-spons&amp;psc=1&amp;spLa=ZW5jcnlwdGVkUXVhbGlmaWVyPUEyNlRBMldDVEJKOFhOJmVuY3J5cHRlZElkPUEwODU4ODk1Mk5KVTRaRTlIM0lGQSZlbmNyeXB0ZWRBZElkPUEwMzMxNTc3MjcwUkM1Q1pNTUJNRiZ3aWRnZXROYW1lPXNwX3NlYXJjaF90aGVtYXRpYyZhY3Rpb249Y2xpY2tSZWRpcmVjdCZkb05vdExvZ0NsaWNrPXRydWU=</t>
  </si>
  <si>
    <t>Clear Acrylic Sheets</t>
  </si>
  <si>
    <t>https://www.amazon.com/M5-0-8-Flanged-Button-Stainless-Quantity/dp/B088TK6M7Z/ref=sr_1_2_sspa?crid=18XZNWWOPK9SZ&amp;keywords=m5%2Bflange%2Bhead&amp;qid=1674332370&amp;sprefix=m5%2Bflange%2Bhead%2Caps%2C145&amp;sr=8-2-spons&amp;spLa=ZW5jcnlwdGVkUXVhbGlmaWVyPUExSldEWThUVUgxUldTJmVuY3J5cHRlZElkPUEwMDkxODc2MUtYTUlLUzBPTU1JMCZlbmNyeXB0ZWRBZElkPUEwNTEwNjE5M1NFN0gxNTVZSkpUNyZ3aWRnZXROYW1lPXNwX2F0ZiZhY3Rpb249Y2xpY2tSZWRpcmVjdCZkb05vdExvZ0NsaWNrPXRydWU&amp;th=1</t>
  </si>
  <si>
    <t>M5 x 25mm Flanged Button Head</t>
  </si>
  <si>
    <t>M5 x 16mm Flanged Button Head</t>
  </si>
  <si>
    <t>5k 18mm Potentiometers </t>
  </si>
  <si>
    <t>https://www.amazon.com/BNTECHGO-AWG-Magnet-Wire-Transformers/dp/B07DYHHMYH/ref=pd_bxgy_vft_none_sccl_2/145-6461915-2405918?pd_rd_w=yngwr&amp;content-id=amzn1.sym.7f0cf323-50c6-49e3-b3f9-63546bb79c92&amp;pf_rd_p=7f0cf323-50c6-49e3-b3f9-63546bb79c92&amp;pf_rd_r=NX6RVE948SA2Q2BJFF9P&amp;pd_rd_wg=9T9Ua&amp;pd_rd_r=29beb18c-d57c-481c-a33c-10a1c4874097&amp;pd_rd_i=B07DYF53ZN&amp;th=1</t>
  </si>
  <si>
    <t>26AWG Wire</t>
  </si>
  <si>
    <t>5.5mm Toroidal Core</t>
  </si>
  <si>
    <t>https://www.amazon.com/Yohii-Inductor-Coils-Toroid-Ferrite/dp/B07F1PK7PB/ref=sr_1_18?crid=AETM70XW6QI1&amp;keywords=toroid+core&amp;qid=1675696194&amp;sprefix=toroid+c%2Caps%2C633&amp;sr=8-18</t>
  </si>
  <si>
    <t>https://www.amazon.com/uxcell-Ferrite-Chokes-Powder-Toroid/dp/B07G6QTG3P/ref=d_pd_di_sccai_cn_sccl_2_5/145-6461915-2405918?pd_rd_w=qhy2P&amp;content-id=amzn1.sym.e13de93e-5518-4644-8e6b-4ee5f2e0b062&amp;pf_rd_p=e13de93e-5518-4644-8e6b-4ee5f2e0b062&amp;pf_rd_r=N3NN4QVJEZWYANC827EM&amp;pd_rd_wg=eVJme&amp;pd_rd_r=4d99f380-bf34-4c6e-be53-0df90b1ce28c&amp;pd_rd_i=B07G6QTG3P&amp;psc=1</t>
  </si>
  <si>
    <t>https://www.amazon.com/Fielect-Toroid-Ferrite-Inductor-9-4x17-5x4-83mm%EF%BC%8CYellow/dp/B081Q61VG5/ref=sr_1_15?crid=KUZM6CS6KQ05&amp;keywords=toroid%2Bcore%2Bpcs&amp;qid=1675696380&amp;sprefix=toroid%2Bcore%2Caps%2C1412&amp;sr=8-15&amp;th=1</t>
  </si>
  <si>
    <t>Wireless Display Adapter</t>
  </si>
  <si>
    <t>P-Channel MOSFET</t>
  </si>
  <si>
    <t>1W Speaker</t>
  </si>
  <si>
    <t>https://www.amazon.com/Yootop-Internal-Magnet-Loudspeaker-Speaker/dp/B07FMR5JGX/ref=sr_1_2?m=A3UAIR0DYVQQPY&amp;marketplaceID=ATVPDKIKX0DER&amp;qid=1675808184&amp;s=merchant-items&amp;sr=1-2</t>
  </si>
  <si>
    <t>https://www.amazon.com/BOJACK-IRF4905-Transistors-IRF4905S-P-Channel/dp/B0854CG2DQ/ref=sr_1_1?keywords=IRF4905&amp;m=A2RFXKS6GNXFWP&amp;qid=1675808225&amp;s=merchant-items&amp;sr=1-1</t>
  </si>
  <si>
    <t>40mH Inductor</t>
  </si>
  <si>
    <t>https://www.amazon.com/Fielect-Vertical-Magnetic-Monolayer-Inductance/dp/B08YK9ZLNG?ref_=ast_sto_dp</t>
  </si>
  <si>
    <t>https://www.amazon.com/WMYCONGCONG-Speaker-Stereo-Loudspeaker-Arduino/dp/B07DVDW8PV/ref=sxin_15_pa_sp_search_thematic_sspa?content-id=amzn1.sym.f0c5ad8f-c1b9-48f0-8868-482b84b2d5eb%3Aamzn1.sym.f0c5ad8f-c1b9-48f0-8868-482b84b2d5eb&amp;crid=2OT7TQGPKEAJ3&amp;cv_ct_cx=3W+speaker&amp;keywords=3W+speaker&amp;pd_rd_i=B07DVDW8PV&amp;pd_rd_r=5bc901b8-80c4-45fe-9af6-c8e6b1e9260e&amp;pd_rd_w=f8vr4&amp;pd_rd_wg=Laf0z&amp;pf_rd_p=f0c5ad8f-c1b9-48f0-8868-482b84b2d5eb&amp;pf_rd_r=B48ZBCFKNEGA7VMJKZA0&amp;qid=1675808748&amp;sprefix=3w+speaker%2Caps%2C563&amp;sr=1-2-a73d1c8c-2fd2-4f19-aa41-2df022bcb241-spons&amp;psc=1&amp;spLa=ZW5jcnlwdGVkUXVhbGlmaWVyPUEzM1pQSFFXTEtXR1BIJmVuY3J5cHRlZElkPUEwMTU5MTA5MTZHSjNPSTJIRDRGUyZlbmNyeXB0ZWRBZElkPUEwODM3ODQzMTY3RVdZMzk3U1Y2VCZ3aWRnZXROYW1lPXNwX3NlYXJjaF90aGVtYXRpYyZhY3Rpb249Y2xpY2tSZWRpcmVjdCZkb05vdExvZ0NsaWNrPXRydWU=</t>
  </si>
  <si>
    <t>https://www.amazon.com/AITIAO-Speakers-Internal-Speaker-Multimedia/dp/B09XQMNB6P/ref=sr_1_fkmr1_1?keywords=1W+8+Ohm&amp;m=AGTXEOAZWIVDD&amp;qid=1675808478&amp;s=merchant-items&amp;sr=1-1-fkmr1</t>
  </si>
  <si>
    <t>THT Buzzer</t>
  </si>
  <si>
    <t>https://www.amazon.com/Fielect-Industrial-Electronic-Sensitivity-Products/dp/B0827DHNPP?ref_=ast_sto_dp</t>
  </si>
  <si>
    <t>https://www.amazon.com/Fielect-Electronic-Buzzerphone-FSD-3015B-2-3x1-9cm/dp/B083J554LV?ref_=ast_sto_dp</t>
  </si>
  <si>
    <t>Separated Buzzer</t>
  </si>
  <si>
    <t>https://www.amazon.com/Fielect-Magnet-Speaker-Internal-Diameter/dp/B082768BWL/ref=sr_1_6?keywords=3w%2Bspeaker%2B4%2Bohm&amp;qid=1675809886&amp;sprefix=3w%2Bspea%2Caps%2C985&amp;sr=8-6&amp;th=1</t>
  </si>
  <si>
    <t>https://www.amazon.com/Fielect-Magnet-Speaker-Internal-Diameter/dp/B0826YJHXM?ref_=ast_sto_dp</t>
  </si>
  <si>
    <t>36mm Speaker</t>
  </si>
  <si>
    <t>40mm Speaker</t>
  </si>
  <si>
    <t>9.4mm Toroidal Core</t>
  </si>
  <si>
    <t>https://www.amazon.com/Fielect-Toroid-Ferrite-Inductor-8-53x15-2x5-94mm%EF%BC%8CYellow/dp/B081Q25Y8R?ref_=ast_sto_dp&amp;th=1&amp;psc=1</t>
  </si>
  <si>
    <t>8.53mm Toroidal Core</t>
  </si>
  <si>
    <t>https://www.amazon.com/Microsoft-Wireless-Display-Adapter-Black/dp/B08JM41WGW/ref=sr_1_3?keywords=Microsoft+4k+Wireless+Display+Adapter&amp;qid=1675811791&amp;s=electronics&amp;sr=1-3&amp;ufe=app_do%3Aamzn1.fos.006c50ae-5d4c-4777-9bc0-4513d670b6bc</t>
  </si>
  <si>
    <t>https://www.amazon.com/Genmitsu-Precision-Engraving-Milling-1-0mm-7-0mm/dp/B08K7FDDRR/ref=sr_1_3?crid=1OPHS06JQ7P74&amp;keywords=ER11+Set&amp;qid=1675811894&amp;sprefix=er1%2Caps%2C1133&amp;sr=8-3</t>
  </si>
  <si>
    <t>Black Acrylic Sheets</t>
  </si>
  <si>
    <t>1mm End Mill Bit</t>
  </si>
  <si>
    <t>Rosin Paste</t>
  </si>
  <si>
    <t>KN95 Mask</t>
  </si>
  <si>
    <t>https://www.amazon.com/SRA-Rosin-Paste-Flux-135/dp/B008ZIV85A?th=1</t>
  </si>
  <si>
    <t>https://www.amazon.com/Funight-KN95-Breathable-Filter-Disposable/dp/B09GLY1S79/ref=sr_1_5?crid=E611KJC5PEZI&amp;keywords=N95%2BMask&amp;qid=1675275992&amp;sprefix=n95%2Bmask%2Caps%2C191&amp;sr=8-5&amp;th=1&amp;qty=2</t>
  </si>
  <si>
    <t>https://www.amazon.com/Black-Acrylic-Plexiglass-0-236-AZM/dp/B07X8F9X4K/ref=sr_1_3?crid=2G8R06LVDBCGN&amp;keywords=Acrylic+1%2F4+black&amp;qid=1675186896&amp;sprefix=acrylic+1%2F4+black%2Caps%2C207&amp;sr=8-3</t>
  </si>
  <si>
    <t>https://www.amazon.com/Heyiarbeit-Potentiometer-Variable-Resistors-Adjustment/dp/B09BZ65LFX/ref=sr_1_19?crid=1AZB4F5VEYQCK&amp;keywords=Top%2Badjustment%2Bpotentiometer&amp;qid=1673282883&amp;sprefix=top%2Badjustment%2Bpotentiometer%2Caps%2C962&amp;sr=8-19&amp;th=1</t>
  </si>
  <si>
    <t>Vacuum Bags</t>
  </si>
  <si>
    <t>Socket Set</t>
  </si>
  <si>
    <t>https://www.amazon.com/NEIKO-02481A-Impact-Socket-Metric/dp/B09MR8PYR1/ref=sr_1_5?keywords=metric%2Bsocket%2Bset%2B1%2F4&amp;qid=1676737811&amp;sr=8-5&amp;th=1</t>
  </si>
  <si>
    <t>https://www.amazon.com/DEWALT-DWMT73804-Drive-Socket-Piece/dp/B00WLVV2YE/ref=sr_1_1?keywords=metric+socket+set+1%2F4&amp;qid=1676737894&amp;refinements=p_89%3ADEWALT&amp;rnid=2528832011&amp;s=hi&amp;sr=1-1</t>
  </si>
  <si>
    <t>https://www.amazon.com/Heating-Element-Ceramic-Thermostatic-Insulated/dp/B08JDV9TSQ/ref=sr_1_9?crid=2TSQ74CA85DNN&amp;keywords=110v+heater&amp;qid=1677002924&amp;sprefix=110v+heat%2Caps%2C769&amp;sr=8-9</t>
  </si>
  <si>
    <t>MK8 Nozzel</t>
  </si>
  <si>
    <t>https://www.amazon.com/Diamondback-Nozzles-Compatible-Polycrystalline-Extrusion/dp/B0BFK1M4NC/ref=sr_1_2_sspa?keywords=mk8%2Bnozzle%2B0.6&amp;qid=1677014694&amp;sr=8-2-spons&amp;ufe=app_do%3Aamzn1.fos.08f69ac3-fd3d-4b88-bca2-8997e41410bb&amp;spLa=ZW5jcnlwdGVkUXVhbGlmaWVyPUEyOFVHRVk2RkhRUjNIJmVuY3J5cHRlZElkPUEwMjQ5MzkxRlRDWjVPUDRRMFpXJmVuY3J5cHRlZEFkSWQ9QTAzMTM4MjI0NDhWOUVNRldGUjImd2lkZ2V0TmFtZT1zcF9hdGYmYWN0aW9uPWNsaWNrUmVkaXJlY3QmZG9Ob3RMb2dDbGljaz10cnVl&amp;th=1</t>
  </si>
  <si>
    <t>M5 Washer</t>
  </si>
  <si>
    <t>https://www.amazon.com/uxcell-100Pcs-Stainless-Metric-Washer/dp/B015A39UDY/ref=sr_1_3?crid=CNWVJ45N8KCJ&amp;keywords=M5+washer&amp;qid=1677343420&amp;sprefix=m5%2Caps%2C2000&amp;sr=8-3</t>
  </si>
  <si>
    <t>https://www.amazon.com/TICONN-40PCS-Hose-Clamp-Set/dp/B08HJK3G92/ref=sr_1_1_sspa?crid=1RJJF3EVVIYUP&amp;keywords=hose+clamps&amp;qid=1677525067&amp;sprefix=hose+clamsp%2Caps%2C1008&amp;sr=8-1-spons&amp;psc=1&amp;spLa=ZW5jcnlwdGVkUXVhbGlmaWVyPUExM1k5REIzN1FERDJEJmVuY3J5cHRlZElkPUEwNjgzNjk3Tlg4NDM2NlE3QUROJmVuY3J5cHRlZEFkSWQ9QTA1NDg3MjAxMkNVSktWTlVNQTc1JndpZGdldE5hbWU9c3BfYXRmJmFjdGlvbj1jbGlja1JlZGlyZWN0JmRvTm90TG9nQ2xpY2s9dHJ1ZQ==</t>
  </si>
  <si>
    <t>16x3 LCD</t>
  </si>
  <si>
    <t>https://www.amazon.com/GeeekPi-Interface-Adapter-Backlight-Raspberry/dp/B086VVT4NH/ref=sr_1_4?keywords=LCD+arduino&amp;qid=1677543637&amp;sr=8-4</t>
  </si>
  <si>
    <t>https://www.amazon.com/WORKSHOP-Wet-Dry-Accessories-WS25022A/dp/B019C23JIQ/ref=sr_1_7?crid=2BN52C1BNLQFD&amp;keywords=vacuum%2Bhose&amp;qid=1677804160&amp;sprefix=vacuum%2Bhose%2B1%2Bin%2Caps%2C1967&amp;sr=8-7&amp;th=1</t>
  </si>
  <si>
    <t>https://www.amazon.com/Craftsman-9-38759-Pos-I-Lock-Vacuum-Hose/dp/B013RMJLKC/ref=sr_1_8?crid=2BN52C1BNLQFD&amp;keywords=vacuum%2Bhose&amp;qid=1677804160&amp;sprefix=vacuum%2Bhose%2B1%2Bin%2Caps%2C1967&amp;sr=8-8&amp;th=1</t>
  </si>
  <si>
    <t>???</t>
  </si>
  <si>
    <t>Torx Bit Set</t>
  </si>
  <si>
    <t>https://www.amazon.com/Tonsiki-Security-Resistant-Magnetic-Screwdriver/dp/B0BCVYFWKB?ref_=ast_sto_dp&amp;th=1&amp;psc=1</t>
  </si>
  <si>
    <t>https://www.amazon.com/Sipytoph-Control-Regulator-Constant-Adjustable/dp/B097F54D24/ref=sr_1_4?crid=2K6SCTFJ90UCD&amp;keywords=ac+dimmer&amp;qid=1678125164&amp;sprefix=ac%2Caps%2C1195&amp;sr=8-4</t>
  </si>
  <si>
    <t>AC Dimmer Circuit</t>
  </si>
  <si>
    <t>https://www.amazon.com/Peachtree-Woodworking-Supply-Universal-Fittings/dp/B01M27BN5Y/ref=sr_1_6?crid=3U338OGKGKI2M&amp;keywords=dust%2Bcollection%2Bhose&amp;qid=1678199632&amp;sprefix=dust%2Bcollehose%2Caps%2C1074&amp;sr=8-6&amp;th=1</t>
  </si>
  <si>
    <t>https://www.amazon.com/CRAFTSMAN-CMXZVBE38662-Automotive-Detailing-Accessories/dp/B07M6RHB7V/ref=sr_1_51_sspa?crid=3U338OGKGKI2M&amp;keywords=dust+collection+hose&amp;qid=1678199794&amp;sprefix=dust+collehose%2Caps%2C1074&amp;sr=8-51-spons&amp;psc=1&amp;spLa=ZW5jcnlwdGVkUXVhbGlmaWVyPUFOUkFTQkpTVkdFVDImZW5jcnlwdGVkSWQ9QTAyNjE4MjUzMFRZVzhUUUlHVkhKJmVuY3J5cHRlZEFkSWQ9QTAxNTUxMDMyWVhGQk1FSjdZOTJNJndpZGdldE5hbWU9c3BfbXRmJmFjdGlvbj1jbGlja1JlZGlyZWN0JmRvTm90TG9nQ2xpY2s9dHJ1ZQ==</t>
  </si>
  <si>
    <t>https://www.amazon.com/DCT-Dust-Collector-Accessories-Kit/dp/B07MFWDFSK/ref=sr_1_58?crid=3U338OGKGKI2M&amp;keywords=dust+collection+hose&amp;qid=1678199794&amp;sprefix=dust+collehose%2Caps%2C1074&amp;sr=8-58</t>
  </si>
  <si>
    <t>Dust Shoe</t>
  </si>
  <si>
    <t>https://www.amazon.com/Acrux7-Engraving-Machine-Vacuum-Spindle/dp/B07VNSDSJJ/ref=sr_1_8?keywords=dust+shoe&amp;qid=1678223954&amp;sr=8-8</t>
  </si>
  <si>
    <t>ER11 Collet Nut</t>
  </si>
  <si>
    <t>https://www.amazon.com/Genmitsu-Clamping-Dynamic-Balance-Milling/dp/B08QMDC4X8/ref=sr_1_6?keywords=er11+collet+nut&amp;qid=1678388905&amp;sr=8-6</t>
  </si>
  <si>
    <t>1/8 0.2mm 60 Degree V-Bit</t>
  </si>
  <si>
    <t>M6 Hex Socket Bolts</t>
  </si>
  <si>
    <t>https://www.amazon.com/HELIFOUNER-Pieces-Socket-Washers-Stainless/dp/B09GS4FJMF/ref=sr_1_4?crid=2WQB2QLDVV24W&amp;keywords=HELIFOUNER+M6&amp;qid=1679066954&amp;sprefix=helifouner+m%2Caps%2C521&amp;sr=8-4</t>
  </si>
  <si>
    <t>Vacuum Hose 2 1/2</t>
  </si>
  <si>
    <t>Dust Collector Hose 1 1/4</t>
  </si>
  <si>
    <t>https://www.amazon.com/AC-Infinity-Cooling-Ventilation-Projects/dp/B07CZRKTBZ/ref=sr_1_3?keywords=axial+fan+120v&amp;qid=1679490255&amp;refinements=p_89%3AAC+Infinity&amp;rnid=2528832011&amp;s=electronics&amp;sprefix=axial+120v+fan%2Caps%2C1115&amp;sr=1-3#customerReviews</t>
  </si>
  <si>
    <t>https://www.amazon.com/Willwin-Socket-Female-Connectors-Adapter/dp/B078S17FZ5/ref=sr_1_1_mod_primary_new?keywords=US+3+Pins+Power+Socket+Plug+Panel+Screw+Mount+Type+Female+Connectors+Adapter&amp;qid=1679490990&amp;s=hi&amp;sbo=RZvfv%2F%2FHxDF%2BO5021pAnSA%3D%3D&amp;sr=1-1</t>
  </si>
  <si>
    <t>AC Female Outlet</t>
  </si>
  <si>
    <t>AC Male Inlet</t>
  </si>
  <si>
    <t>https://www.amazon.com/Panel-Adapter-Connector-Socket-MXR/dp/B07DCXKNXQ/ref=pd_bxgy_sccl_1/145-6461915-2405918?pd_rd_w=B3gcI&amp;content-id=amzn1.sym.6953b182-f957-43e6-9fe3-866e180e1e05&amp;pf_rd_p=6953b182-f957-43e6-9fe3-866e180e1e05&amp;pf_rd_r=18HNBFW82P6TT5XHDYMC&amp;pd_rd_wg=8B1Pm&amp;pd_rd_r=3a436d18-b490-497d-ab4e-4108faa26835&amp;pd_rd_i=B07DCXKNXQ&amp;psc=1</t>
  </si>
  <si>
    <t>https://www.amazon.com/SainSmart-Genmitsu-Engraving-Degree-Conical/dp/B07P99F3L1/ref=sr_1_9?crid=1WTI3VXLRE47J&amp;keywords=v%2Bbit%2B1%2F8&amp;qid=1680181277&amp;sprefix=v%2Bbit%2B1%2Caps%2C1196&amp;sr=8-9&amp;th=1</t>
  </si>
  <si>
    <t>https://www.amazon.com/uxcell-Carving-Titanium-Carbide-Engraving/dp/B0BRWPRSWD/ref=sr_1_32?crid=1WTI3VXLRE47J&amp;keywords=v%2Bbit%2B1%2F8&amp;qid=1680181277&amp;sprefix=v%2Bbit%2B1%2Caps%2C1196&amp;sr=8-32&amp;th=1</t>
  </si>
  <si>
    <t>https://www.amazon.com/uxcell-Carving-Titanium-Carbide-Engraving/dp/B0BRWR99S6/ref=sr_1_32?crid=1WTI3VXLRE47J&amp;keywords=v%2Bbit%2B1%2F8&amp;qid=1680181277&amp;sprefix=v%2Bbit%2B1%2Caps%2C1196&amp;sr=8-32&amp;th=1</t>
  </si>
  <si>
    <t>1/8 0.1mm 30 Degree V Bit</t>
  </si>
  <si>
    <t>1/8 0.1mm 15 Degree V Bit</t>
  </si>
  <si>
    <t>1/8 0.1mm 20 Degree V Bit</t>
  </si>
  <si>
    <t>https://www.amazon.com/JIULI-TOOL-Carbide-Tungsten-Milling/dp/B0BCGG7RHS/ref=sr_1_38_sspa?crid=2CE3YHK3SRZBQ&amp;keywords=cobalt%2Bend%2Bmill%2Bbit%2B1%2F4&amp;qid=1674347353&amp;sprefix=cobalt%2Bend%2Bmill%2Bbit%2B1%2F4%2Caps%2C185&amp;sr=8-38-spons&amp;spLa=ZW5jcnlwdGVkUXVhbGlmaWVyPUEyRFNRSjU5OFFLUDZMJmVuY3J5cHRlZElkPUEwMTc5MjgzWEQxMTdCVE1YRDNXJmVuY3J5cHRlZEFkSWQ9QTA5NzA4NTIzNDJDRExMUFpXVVMxJndpZGdldE5hbWU9c3BfbXRmJmFjdGlvbj1jbGlja1JlZGlyZWN0JmRvTm90TG9nQ2xpY2s9dHJ1ZQ&amp;th=1</t>
  </si>
  <si>
    <t>https://www.amazon.com/uxcell-Engraving-Carbide-3-175mm-Acrylic/dp/B098X32WJF?ref_=ast_sto_dp&amp;th=1&amp;psc=1</t>
  </si>
  <si>
    <t>https://www.amazon.com/uxcell-Engraving-3-175mm-Carbide-Milling/dp/B09SZ5Z33M?ref_=ast_sto_dp&amp;th=1</t>
  </si>
  <si>
    <t>https://www.amazon.com/Magigoo-MO2018-Printing-Adhesive-Colorless/dp/B079RP3VFX?ref_=ast_sto_dp&amp;th=1</t>
  </si>
  <si>
    <t>Magigoo All-in-One</t>
  </si>
  <si>
    <t>4mm Motor Shaft</t>
  </si>
  <si>
    <t>https://www.amazon.com/Vbestlife-Aircraft-Replacement-Brushless-Suitable/dp/B0B9C1M1WG/ref=sr_1_28_sspa?crid=2US1UBJJEMBD&amp;keywords=rc+motor+shaft+replacement&amp;qid=1681517661&amp;sprefix=rc+motor+shaft+repl%2Caps%2C1481&amp;sr=8-28-spons&amp;psc=1&amp;spLa=ZW5jcnlwdGVkUXVhbGlmaWVyPUEyV1pOT0tQOE0xNU5BJmVuY3J5cHRlZElkPUEwMDk4MDM2MjI4Nk9LR09GOVAwUSZlbmNyeXB0ZWRBZElkPUEwMTg2NzQwMU00UDk4S1M0VFdXMCZ3aWRnZXROYW1lPXNwX210ZiZhY3Rpb249Y2xpY2tSZWRpcmVjdCZkb05vdExvZ0NsaWNrPXRydWU=</t>
  </si>
  <si>
    <t>https://www.amazon.com/Brushless-Diameter-Silver-Stainless-Aircraft/dp/B0BFP2C8BF/ref=sr_1_6?keywords=4mm+brushless+motor+shaft&amp;qid=1681143809&amp;sr=8-6</t>
  </si>
  <si>
    <t>5mm Motor Shaft</t>
  </si>
  <si>
    <t>https://www.amazon.com/Dilwe-Torque-Stainless-Replacement-Accessory/dp/B07HFCVK9P/ref=sr_1_20_sspa?keywords=4mm+brushless+motor+shaft&amp;qid=1681143809&amp;sr=8-20-spons&amp;psc=1&amp;spLa=ZW5jcnlwdGVkUXVhbGlmaWVyPUEzMVdOMVMySEwwVUszJmVuY3J5cHRlZElkPUEwODYzMzEzMlRKODRXNjlFMUJWNSZlbmNyeXB0ZWRBZElkPUEwOTc1NjA4MlFLT1pZSUw4Nk1OVyZ3aWRnZXROYW1lPXNwX210ZiZhY3Rpb249Y2xpY2tSZWRpcmVjdCZkb05vdExvZ0NsaWNrPXRydWU=</t>
  </si>
  <si>
    <t>3.17mm Motor Shaft</t>
  </si>
  <si>
    <t>https://www.amazon.com/BQLZR-3-17mm-Replacement-Brushless-Outrunner/dp/B00LHRUFBY/ref=sxin_16_ci_mcx_mi_sr_m_ts?content-id=amzn1.sym.5aa38d01-f4e4-49d0-aaaa-bf65d3f91314%3Aamzn1.sym.5aa38d01-f4e4-49d0-aaaa-bf65d3f91314&amp;crid=2US1UBJJEMBD&amp;cv_ct_cx=rc+motor+shaft+replacement&amp;keywords=rc+motor+shaft+replacement&amp;pd_rd_i=B00LHRUFBY&amp;pd_rd_r=b2719607-8d10-4600-9094-5ecbdf27b309&amp;pd_rd_w=OyQMO&amp;pd_rd_wg=CTnnh&amp;pf_rd_p=5aa38d01-f4e4-49d0-aaaa-bf65d3f91314&amp;pf_rd_r=37V1BCGPF4M3RCTB8N5V&amp;qid=1681517661&amp;sbo=RZvfv%2F%2FHxDF%2BO5021pAnSA%3D%3D&amp;sprefix=rc+motor+shaft+repl%2Caps%2C1481&amp;sr=1-2-adf8a58d-854e-4c79-9f56-e84cb8dfa902</t>
  </si>
  <si>
    <t>Ultra Clear Resin</t>
  </si>
  <si>
    <t>https://www.amazon.com/Siraya-Tech-Ultra-Clear-Non-Yellow-Transparency/dp/B09LQW7RHX?ref_=ast_sto_dp&amp;th=1</t>
  </si>
  <si>
    <t>PEI Build Plate</t>
  </si>
  <si>
    <t>Vacuum Chamber</t>
  </si>
  <si>
    <t>https://www.amazon.com/VEVOR-Chamber-Pump-Gallon-CFM/dp/B0B9SH3GCB/ref=sr_1_1_sspa?keywords=vacuum+chamber+for+resin&amp;qid=1681848388&amp;sprefix=vacumm+chamber%2Caps%2C2209&amp;sr=8-1-spons&amp;psc=1&amp;spLa=ZW5jcnlwdGVkUXVhbGlmaWVyPUEyRllPV0RHM0RVNDVYJmVuY3J5cHRlZElkPUEwNTQ4NjA2MkRWTE5EUDc1WjVHRiZlbmNyeXB0ZWRBZElkPUEwNzQ0OTA3MVdISUZTOU5RT09HRiZ3aWRnZXROYW1lPXNwX2F0ZiZhY3Rpb249Y2xpY2tSZWRpcmVjdCZkb05vdExvZ0NsaWNrPXRydWU=</t>
  </si>
  <si>
    <t>https://www.amazon.com/Tempered-Degassing-Stabilizing-Silicones-Essential/dp/B092Z8PW8X/ref=sr_1_16?keywords=vacuum%2Bchamber%2Bfor%2Bresin&amp;qid=1681848388&amp;sprefix=vacumm%2Bchamber%2Caps%2C2209&amp;sr=8-16&amp;th=1</t>
  </si>
  <si>
    <t>Silicone Mold</t>
  </si>
  <si>
    <t>https://www.amazon.com/Siraya-Tech-Platinum-Translucent-Inhibition/dp/B0BX64WG3Z/ref=sr_1_4_sspa?crid=N4C8630D5K0H&amp;keywords=silicone%2Bmold&amp;qid=1681854790&amp;sprefix=silicone%2Bmold%2Caps%2C1703&amp;sr=8-4-spons&amp;spLa=ZW5jcnlwdGVkUXVhbGlmaWVyPUExQkU1NVBNRTgyODVFJmVuY3J5cHRlZElkPUEwMzc5NDA3MlNHTkdSQzdQMDVXOCZlbmNyeXB0ZWRBZElkPUEwOTg0MTUyMVpDUjJOMFFLOFBFNyZ3aWRnZXROYW1lPXNwX2F0ZiZhY3Rpb249Y2xpY2tSZWRpcmVjdCZkb05vdExvZ0NsaWNrPXRydWU&amp;th=1</t>
  </si>
  <si>
    <t>Epoxy Resin</t>
  </si>
  <si>
    <t>https://www.amazon.com/Promise-Epoxy-Hardener-Resistant-Minimal/dp/B01LYK2NAG/ref=sr_1_1_sspa?keywords=epoxy%2Bresin%2Bkit&amp;qid=1681911174&amp;sprefix=expoxy%2Caps%2C1115&amp;sr=8-1-spons&amp;spLa=ZW5jcnlwdGVkUXVhbGlmaWVyPUEySlExTlRaSE5LSVhKJmVuY3J5cHRlZElkPUEwMjA0NjI3MUo4WTFENFZMTkdVNyZlbmNyeXB0ZWRBZElkPUEwNjcwNDM0M1IzWDVXREFZUjBYRyZ3aWRnZXROYW1lPXNwX2F0ZiZhY3Rpb249Y2xpY2tSZWRpcmVjdCZkb05vdExvZ0NsaWNrPXRydWU&amp;th=1</t>
  </si>
  <si>
    <t>Omron Limit Switch</t>
  </si>
  <si>
    <t>Lubricant Oil</t>
  </si>
  <si>
    <t>https://www.amazon.com/Micro-Limit-Switch-Roller-Travel/dp/B091DTT3SR/ref=sr_1_5?keywords=Precision%2BDC%2BLimit%2BSwitch&amp;qid=1682022798&amp;sr=8-5&amp;th=1</t>
  </si>
  <si>
    <t>https://www.amazon.com/uxcell-V-155-1C25-Switch-Roller-Action/dp/B007Q81Q5M?ref_=ast_sto_dp</t>
  </si>
  <si>
    <t>https://www.amazon.com/uxcell-AC250V-Momentary-Switch-Button/dp/B07N2MLVWQ?ref_=ast_sto_dp</t>
  </si>
  <si>
    <t>Column1</t>
  </si>
  <si>
    <t>120mm Coaxial Fan</t>
  </si>
  <si>
    <t>https://www.amazon.com/UTUO-Brushless-Centrifugal-Bearing-4-72x4-72x1-26/dp/B07V41X4RT/ref=sr_1_6?keywords=24V%2B120mm%2BBlower%2BFan&amp;qid=1683735527&amp;sr=8-6&amp;th=1</t>
  </si>
  <si>
    <t>https://www.amazon.com/Wathai-Industrial-Bearing-Brushless-Cooling/dp/B07SH42DCD?ref_=ast_sto_dp&amp;th=1&amp;psc=1</t>
  </si>
  <si>
    <t>https://www.amazon.com/Fdit-Insulated-Aluminium-Temperature-Thermistors/dp/B084P6FW85/ref=sr_1_15?keywords=24v%2Bptc%2Bheater&amp;qid=1683736449&amp;sr=8-15&amp;th=1</t>
  </si>
  <si>
    <t>110V PTC Heater</t>
  </si>
  <si>
    <t>https://www.amazon.com/Heating-Element-Insulated-Ceramic-Thermistor/dp/B07SFVWCC7/ref=sr_1_8?crid=1K0QLPFJ3KSDG&amp;keywords=110v+ptc+heater&amp;qid=1683736704&amp;sprefix=11ptc+heater%2Caps%2C721&amp;sr=8-8</t>
  </si>
  <si>
    <t>Ball End Mills Set</t>
  </si>
  <si>
    <t>Syringe Unleaded Solder Paste</t>
  </si>
  <si>
    <t>IRFZ44N MOSFET</t>
  </si>
  <si>
    <t>https://www.amazon.com/BOJACK-IRFZ44NPBF-N-Channel-Rectifier-Transistor/dp/B07WQWLL34/ref=sr_1_5?keywords=irfz44n&amp;qid=1683746465&amp;sprefix=IRFZ%2Caps%2C1090&amp;sr=8-5</t>
  </si>
  <si>
    <t>IRF4905 MOSFET</t>
  </si>
  <si>
    <t>https://www.amazon.com/Bridgold-N-Channel-Transistor-International-Rectifier/dp/B07MW1N4Q5/ref=sr_1_3?keywords=irfz44n&amp;qid=1683746465&amp;sprefix=IRFZ%2Caps%2C1090&amp;sr=8-3</t>
  </si>
  <si>
    <t>https://www.amazon.com/Constant-Temperature-Humidifier-Conditioning-Appliances/dp/B07MDN81C3?ref_=v_sp_product_dpx</t>
  </si>
  <si>
    <t>https://www.amazon.com/ELECTRONIC-COMPONENTS-V-10G5-1C24-K-SWITCH-ROLLER/dp/B00MMYKVD8/ref=sr_1_13?crid=2SAILOI7PYTTP&amp;keywords=Omron+Microswitch&amp;qid=1683748357&amp;sprefix=omron+microswitch+%2Caps%2C495&amp;sr=8-13</t>
  </si>
  <si>
    <t>https://www.amazon.com/Omron-Electronic-Components-Microswitch-Roller/dp/B00DECQ38E/ref=sr_1_17?crid=2SAILOI7PYTTP&amp;keywords=Omron+Microswitch&amp;qid=1683748390&amp;sprefix=omron+microswitch+%2Caps%2C495&amp;sr=8-17</t>
  </si>
  <si>
    <t>https://www.amazon.com/ANYCUBIC-Screen-Photon-Premium-Inches/dp/B0BP6NQWXY/ref=sr_1_3?crid=2FAFE0L91J3IO&amp;keywords=m3+premium+LCD&amp;qid=1683748124&amp;sprefix=m3+premium+lc%2Caps%2C1365&amp;sr=8-3&amp;ufe=app_do%3Aamzn1.fos.f5122f16-c3e8-4386-bf32-63e904010ad0</t>
  </si>
  <si>
    <t xml:space="preserve">Replacable LCD Screen </t>
  </si>
  <si>
    <t>https://www.amazon.com/ANYCUBIC-Printer-Photon-Premium-Plastic/dp/B0BP72NYFK?ref_=ast_sto_dp</t>
  </si>
  <si>
    <t>Resin Vat</t>
  </si>
  <si>
    <t>https://www.amazon.com/Fulament-Flashforge-Textured-Magnetic-Fula-Flex/dp/B0BRNV3ZTM/ref=sr_1_3?crid=129KLCDBD8RNO&amp;keywords=QIDI%2BX-Max%2BPEI%2BBuild%2BPlate&amp;qid=1683749070&amp;sprefix=qid%2Bx-max%2Bpei%2Bbuild%2Bplate%2Caps%2C575&amp;sr=8-3&amp;ufe=app_do%3Aamzn1.fos.006c50ae-5d4c-4777-9bc0-4513d670b6bc&amp;th=1</t>
  </si>
  <si>
    <t>https://www.amazon.com/FYSETC-Flexible-300x250mm-Compatible-Accessories/dp/B08HW9P1FM/ref=sr_1_4?crid=129KLCDBD8RNO&amp;keywords=QIDI+X-Max+PEI+Build+Plate&amp;qid=1683749070&amp;sprefix=qid+x-max+pei+build+plate%2Caps%2C575&amp;sr=8-4</t>
  </si>
  <si>
    <t>https://www.amazon.com/X-Charger-Adapter-Charging-Samsung/dp/B0794WT57Y/ref=sr_1_2?keywords=2.1a+phone+charger+pcs&amp;qid=1683750275&amp;sr=8-2</t>
  </si>
  <si>
    <t>https://www.amazon.com/HiLetgo-Atmega328P-AU-Development-Microcontroller-Bootloadered/dp/B00E87VWQW/ref=sr_1_6?crid=M3CP47QTBSBT&amp;keywords=Pro+Mini+Atmega328P&amp;qid=1683750832&amp;s=electronics&amp;sprefix=pro+mini+atmega328p%2Celectronics%2C1717&amp;sr=1-6</t>
  </si>
  <si>
    <t>https://www.amazon.com/AITRIP-Atmega328P-AU-Development-Microcontroller-Bootloadered/dp/B08H85MM9M/ref=sr_1_5?keywords=Pro+Mini+Atmega328P&amp;qid=1683750988&amp;s=electronics&amp;sr=1-5</t>
  </si>
  <si>
    <t>https://www.amazon.com/Knipex-7402200-Leverage-Diagonal-Cutters/dp/B0001P0CES/ref=sr_1_5?keywords=knipex%2Bdiagonal&amp;qid=1683753689&amp;sr=8-5&amp;th=1</t>
  </si>
  <si>
    <t>MicroSwitch</t>
  </si>
  <si>
    <t>Purchase</t>
  </si>
  <si>
    <t>https://www.amazon.com/Walfront-Light-Curing-Solder-Resist/dp/B07KWV13P9/ref=sr_1_6?keywords=solder+mask&amp;qid=1683757222&amp;sr=8-6</t>
  </si>
  <si>
    <t>1/8 20 Degree V Bit</t>
  </si>
  <si>
    <t>4 Pin JST XH</t>
  </si>
  <si>
    <t>https://www.amazon.com/Pieces-Slotted-Aluminum-Meter-Meters/dp/B018UMW73W/ref=sr_1_4?crid=1YVTKG9MPF2TM&amp;keywords=slotted+Rail&amp;qid=1683757956&amp;s=industrial&amp;sprefix=slorail%2Cindustrial%2C1023&amp;sr=1-4</t>
  </si>
  <si>
    <t>12x12x13 Button</t>
  </si>
  <si>
    <t>1/8 10 Degree V Bit</t>
  </si>
  <si>
    <t>https://www.amazon.com/WGCD-Knurled-Linear-Rotary-Potentiometer/dp/B07B64MWRF/ref=sr_1_5?crid=17SYPGN9S3YND&amp;keywords=WH148+Potentiometer+10K&amp;qid=1683762210&amp;s=industrial&amp;sprefix=wh148+potentiometer+10k%2Cindustrial%2C1058&amp;sr=1-5</t>
  </si>
  <si>
    <t>10k Potentiometer</t>
  </si>
  <si>
    <t>https://www.amazon.com/HiLetgo-Single-Joint-Potentiometer-Variable-Resistors/dp/B00MCK7JMS/ref=sr_1_3?crid=17SYPGN9S3YND&amp;keywords=WH148+Potentiometer+10K&amp;qid=1683762210&amp;s=industrial&amp;sprefix=wh148+potentiometer+10k%2Cindustrial%2C1058&amp;sr=1-3</t>
  </si>
  <si>
    <t>https://www.amazon.com/Cenrykay-Knurled-Linear-Potentiometer-Plastic/dp/B07QMR2L2B/ref=sr_1_9?crid=17SYPGN9S3YND&amp;keywords=WH148+Potentiometer+10K&amp;qid=1683762210&amp;s=industrial&amp;sprefix=wh148+potentiometer+10k%2Cindustrial%2C1058&amp;sr=1-9</t>
  </si>
  <si>
    <t>https://www.amazon.com/Samsill-Transparent-Projector-Transparency-Printers/dp/B07F45YXJD/ref=sr_1_5?crid=1ZZC87LHQ1BCP&amp;keywords=Laser%2Btransparent%2BFilm&amp;qid=1683762539&amp;sprefix=laser%2Btransparenfilm%2Caps%2C965&amp;sr=8-5&amp;th=1</t>
  </si>
  <si>
    <t>Laser Print Transparency Film</t>
  </si>
  <si>
    <t>https://www.amazon.com/Optiazure-Transparency-Overhead-Projector-Printer/dp/B085BFLX5V/ref=sr_1_7?crid=1ZZC87LHQ1BCP&amp;keywords=Laser+transparent+Film&amp;qid=1683762539&amp;sprefix=laser+transparenfilm%2Caps%2C965&amp;sr=8-7</t>
  </si>
  <si>
    <t>https://www.amazon.com/Coated-Nozzle-Filament-Nozzles-Printer/dp/B0BXSN18GP/ref=sr_1_2?keywords=ZANYAPTR&amp;qid=1683764435&amp;sr=8-2&amp;th=1</t>
  </si>
  <si>
    <t>0.4mm V6 PTFE Nozzle</t>
  </si>
  <si>
    <t>0.6mm V6 PTFE Nozzle</t>
  </si>
  <si>
    <t>https://www.amazon.com/Coated-Nozzle-Filament-Nozzles-Printer/dp/B0BXSQ3KPS/ref=sr_1_2?keywords=ZANYAPTR&amp;qid=1683764435&amp;sr=8-2&amp;th=1</t>
  </si>
  <si>
    <t>https://www.amazon.com/Nozzle-Nozzles-Three-Eyes-Printer-Accessories/dp/B0BXP1QKW4/ref=sr_1_6?keywords=ZANYAPTR&amp;qid=1683764435&amp;sr=8-6</t>
  </si>
  <si>
    <t>0.9 Degree Stepper Motor</t>
  </si>
  <si>
    <t>https://www.amazon.com/STEPPERONLINE-Stepper-Bipolar-42x42x48mm-4-wires/dp/B00W9A2L3S/ref=sr_1_1?crid=3D9MR1HRI3VOM&amp;keywords=0.9+stepper+motor+NEMA+17&amp;qid=1683764838&amp;sprefix=0.9+stepper+motor+nema+%2Caps%2C787&amp;sr=8-1</t>
  </si>
  <si>
    <t>https://www.amazon.com/uxcell-Engraving-Carbide-3-175mm-Acrylic/dp/B098X9HBN5?ref_=ast_sto_dp</t>
  </si>
  <si>
    <t>https://www.amazon.com/uxcell-Carving-Titanium-Carbide-Engraving/dp/B0BRWR5FCL?ref_=ast_sto_dp&amp;th=1</t>
  </si>
  <si>
    <t>https://www.amazon.com/uxcell-Engraving-3-175mm-Carbide-Milling/dp/B09SZ323QD?ref_=ast_sto_dp</t>
  </si>
  <si>
    <t>1/8 25 Degree V Bit</t>
  </si>
  <si>
    <t>https://www.amazon.com/uxcell-Engraving-Carbide-Acrylic-Carving/dp/B09BM5M5VR?ref_=ast_sto_dp&amp;th=1&amp;psc=1</t>
  </si>
  <si>
    <t>1/8 30 Degree 0.2mm V Bit</t>
  </si>
  <si>
    <t>1/8 15 Degree Coated V Bit</t>
  </si>
  <si>
    <t>1/8 30 Degree Coated V Bit</t>
  </si>
  <si>
    <t>6mm 30 Degree V Bit</t>
  </si>
  <si>
    <t>https://www.amazon.com/ELEGOO-HC-SR04-Ultrasonic-Distance-MEGA2560/dp/B01COSN7O6/ref=sr_1_6?keywords=ultrasonic+sensor&amp;qid=1683766679&amp;sprefix=ultrasonic+s%2Caps%2C1353&amp;sr=8-6</t>
  </si>
  <si>
    <t>Ultrasonic Cleaner</t>
  </si>
  <si>
    <t>https://www.amazon.com/VEVOR-Commercial-Ultrasonic-Capacity-Solution/dp/B01HGNM5WE/ref=sr_1_11?keywords=ultrasonic%2Bcleaner&amp;qid=1683839694&amp;sprefix=ultrasonic%2Bc%2Caps%2C194&amp;sr=8-11&amp;th=1</t>
  </si>
  <si>
    <t>https://www.amazon.com/Super-Lube-51010-Oil/dp/B000BXOGHY/ref=sr_1_3?crid=1QWO2F5Q32YKN&amp;keywords=super+lube+oil&amp;qid=1683840004&amp;sprefix=super+lube+oil%2Caps%2C167&amp;sr=8-3</t>
  </si>
  <si>
    <t>Hose Clamp Set</t>
  </si>
  <si>
    <t>CAN Bus Breakout Board</t>
  </si>
  <si>
    <t>https://www.amazon.com/BIGTREETECH-Supports-Connection-Interface-Raspberry/dp/B0BXRZ48Y2/ref=sr_1_4?crid=JNZCZE1XFEF3&amp;keywords=bigtreetech%2Bcan&amp;qid=1683840747&amp;sprefix=bigtreetech%2Bcan%2Caps%2C326&amp;sr=8-4&amp;th=1</t>
  </si>
  <si>
    <t>https://www.amazon.com/BIGTREETECH-Supports-Connection-Interface-Raspberry/dp/B0BVQQ82SP/ref=sr_1_4?crid=JNZCZE1XFEF3&amp;keywords=bigtreetech%2Bcan&amp;qid=1683840747&amp;sprefix=bigtreetech%2Bcan%2Caps%2C326&amp;sr=8-4&amp;th=1</t>
  </si>
  <si>
    <t>CAN Bus Interface</t>
  </si>
  <si>
    <t>https://www.amazon.com/BIGTREETECH-Extruder-Breakout-Stealthburner-Support/dp/B0C42WTDV2/ref=sr_1_6?crid=JNZCZE1XFEF3&amp;keywords=bigtreetech%2Bcan&amp;qid=1683840747&amp;sprefix=bigtreetech%2Bcan%2Caps%2C326&amp;sr=8-6&amp;th=1</t>
  </si>
  <si>
    <t>https://www.amazon.com/BIGTREETECH-Adapter-Supports-Connection-Interface/dp/B0B1X47319/ref=sr_1_3?crid=JNZCZE1XFEF3&amp;keywords=bigtreetech+can&amp;qid=1683840747&amp;sprefix=bigtreetech+can%2Caps%2C326&amp;sr=8-3</t>
  </si>
  <si>
    <t>Thread Locker</t>
  </si>
  <si>
    <t>Atmega328p Microcontroller</t>
  </si>
  <si>
    <t>RP2040 Microcontroller</t>
  </si>
  <si>
    <t>https://www.amazon.com/seeed-studio-Raspberry-Microcontroller-Dual-core/dp/B08ZSKMJJD/ref=sr_1_5?crid=USKRJF1FU2MI&amp;keywords=pi%2Bpico&amp;qid=1684418908&amp;sprefix=pi%2Bp%2Caps%2C1398&amp;sr=8-5&amp;th=1</t>
  </si>
  <si>
    <t>https://www.amazon.com/GeeekPi-Raspberry-Microcontroller-Development-Dual-Core/dp/B093PJ2NJZ/ref=sr_1_15?crid=USKRJF1FU2MI&amp;keywords=pi+pico&amp;qid=1684418908&amp;sprefix=pi+p%2Caps%2C1398&amp;sr=8-15</t>
  </si>
  <si>
    <t>RP2040W Microcontroller</t>
  </si>
  <si>
    <t>https://www.amazon.com/GeeekPi-Raspberry-Pin-Headers-Wireless-Connectivity/dp/B0BGRQLQKS/ref=sr_1_9?keywords=pi+pico+w&amp;qid=1684419546&amp;sr=8-9</t>
  </si>
  <si>
    <t>https://www.amazon.com/Raspberry-Pi-Pico-Zero-W/dp/B0C4XKQ6F2?ref_=ast_sto_dp</t>
  </si>
  <si>
    <t>Pi Zero W</t>
  </si>
  <si>
    <t>Pi Camera</t>
  </si>
  <si>
    <t>https://www.amazon.com/Pieces-Megapixels-Sensor-Compatible-Raspberry/dp/B07ZZ2K7WP/ref=sr_1_4?crid=22D6PMZBZDIAS&amp;keywords=pi+camera&amp;qid=1684420060&amp;sprefix=pi%2Caps%2C827&amp;sr=8-4</t>
  </si>
  <si>
    <t>https://www.amazon.com/Fermerry-Stranded-Electrical-Connectors-Silicone/dp/B089CP2PRW/ref=sr_1_5?crid=2HB8Z43506BW9&amp;keywords=24awg%2Bsilicone&amp;qid=1684437051&amp;sprefix=24awg%2Bsili%2Caps%2C767&amp;sr=8-5&amp;th=1</t>
  </si>
  <si>
    <t>24AWG Silicone Wire</t>
  </si>
  <si>
    <t>https://www.amazon.com/Pieces-2-54mm-JST-XHR-Connector-Female/dp/B0B2RB524Y/ref=sr_1_3?keywords=jst%2Bxh%2B6%2Bpin&amp;qid=1674255832&amp;sr=8-3&amp;th=1</t>
  </si>
  <si>
    <t>1/8 30 Degree 0.3mm V Bit</t>
  </si>
  <si>
    <t>https://www.amazon.com/Diitao-TXS0108E-Converter-Channel-Bi-Directional/dp/B0B4ZP2Y8F/ref=sr_1_8?keywords=txs0108e&amp;qid=1684443453&amp;sprefix=txs0108%2Caps%2C658&amp;sr=8-8</t>
  </si>
  <si>
    <t>https://www.amazon.com/AEDIKO-TXS0108E-Channel-Bi-Directional-High-Speed/dp/B09JVRVH9P/ref=sr_1_21?crid=1A49YFCAVQIA6&amp;keywords=level+shifter&amp;qid=1684443038&amp;sprefix=lelvel+shifeter%2Caps%2C343&amp;sr=8-21</t>
  </si>
  <si>
    <t>https://www.amazon.com/GeeekPi-TXS0108E-Converter-Bi-Directional-Raspberry/dp/B088LMJR5K/ref=sr_1_5?crid=1A49YFCAVQIA6&amp;keywords=level+shifter&amp;qid=1684443038&amp;sprefix=lelvel+shifeter%2Caps%2C343&amp;sr=8-5</t>
  </si>
  <si>
    <t>https://www.amazon.com/3DX-3DXMAX-PC-ABS-Black-1-75mm/dp/B0844VP927?ref_=ast_sto_dp&amp;th=1</t>
  </si>
  <si>
    <t>ABS-PC Filament</t>
  </si>
  <si>
    <t>https://www.amazon.com/M5-0-8-Button-Socket-Stainless-Quantity/dp/B084MMND2L/ref=sr_1_2_sspa?crid=26ILUV2QZG5XN&amp;keywords=m5x10%2Bbutton%2Bhead&amp;qid=1674498785&amp;sprefix=m5x10%2Bbutton%2Bhead%2Caps%2C196&amp;sr=8-2-spons&amp;spLa=ZW5jcnlwdGVkUXVhbGlmaWVyPUEyVTBTTjBQNklDVDlRJmVuY3J5cHRlZElkPUEwNDQ1ODc5MTcxS0EwS084UEg4WiZlbmNyeXB0ZWRBZElkPUEwMTE5OTA5M0tTS1hLSUkxTU9UVyZ3aWRnZXROYW1lPXNwX2F0ZiZhY3Rpb249Y2xpY2tSZWRpcmVjdCZkb05vdExvZ0NsaWNrPXRydWU&amp;th=1</t>
  </si>
  <si>
    <t>M5x8mm Button Head Bolt</t>
  </si>
  <si>
    <t>https://www.amazon.com/Loctite-Heavy-Duty-Threadlocker-Single/dp/B000I1RSNS/ref=sr_1_5?crid=F4Z79LD7ZNBJ&amp;keywords=threadlocker&amp;qid=1684445556&amp;sprefix=threadloc%2Caps%2C878&amp;sr=8-5&amp;th=1</t>
  </si>
  <si>
    <t>https://www.amazon.com/AFA-Tooling-Deburring-Blade-Blades/dp/B09ND8164N/ref=sr_1_3?crid=C8FT0WD4A661&amp;keywords=deburring%2Btool&amp;qid=1684453156&amp;sprefix=deb%2Caps%2C1934&amp;sr=8-3&amp;th=1</t>
  </si>
  <si>
    <t>Deburring Tool</t>
  </si>
  <si>
    <t>Heat Insulator</t>
  </si>
  <si>
    <t>https://www.amazon.com/SmartSHIELD-3mm-Reflective-Insulation-Commercial/dp/B084RGYM7S/ref=sr_1_3?crid=29RUX12F4BOE2&amp;keywords=heat%2Binsulation&amp;qid=1684453527&amp;sprefix=heat%2Binsulation%2Caps%2C1363&amp;sr=8-3&amp;th=1</t>
  </si>
  <si>
    <t>https://www.amazon.com/Noctua-NF-A20-FLX-Premium-Quality-Quiet/dp/B071PFLMFT/ref=sr_1_5?keywords=noctua+fan+200&amp;qid=1684454291&amp;s=electronics&amp;sr=1-5</t>
  </si>
  <si>
    <t>200mm Noctua Fan</t>
  </si>
  <si>
    <t>https://www.amazon.com/Omron-D2FC-FL-NH-Subminiature-Compatible-Microsoft/dp/B01GG1BXA2/ref=sr_1_1?crid=20LBI4FBDMQFC&amp;keywords=omron+D2F&amp;qid=1684455382&amp;sprefix=omron+mouse+switch%2Caps%2C2180&amp;sr=8-1</t>
  </si>
  <si>
    <t>https://www.amazon.com/MIN-Neodymium-Small-Magnets-6mm/dp/B096LZNZTQ/ref=sr_1_4?crid=P11TWSUMH3CW&amp;keywords=6x3mm%2Bmagnets%2Bneodymium%2Bstrong&amp;qid=1684458207&amp;sprefix=6x3mm%2Bmagnets%2Bneodymium%2Bs%2Caps%2C1089&amp;sr=8-4&amp;th=1</t>
  </si>
  <si>
    <t>https://www.amazon.com/EDGELEC-Breadboard-Optional-Assorted-Multicolored/dp/B07GD2BWPY/ref=sr_1_3?keywords=Dupont%2BWire&amp;qid=1684501118&amp;s=industrial&amp;sr=1-3&amp;th=1</t>
  </si>
  <si>
    <t>Dupont Wire</t>
  </si>
  <si>
    <t>https://www.amazon.com/HiLetgo-TXS0108E-Conversion-Bi-Directional-Converter/dp/B07BNYVJBB/ref=sr_1_4?keywords=TXS0108E&amp;qid=1684501923&amp;sr=8-4</t>
  </si>
  <si>
    <t>https://www.amazon.com/uxcell-Aluminum-Standoff-Fastener-Quadcopter/dp/B01MYBB70W?th=1</t>
  </si>
  <si>
    <t>M3 30mm Round Standoff</t>
  </si>
  <si>
    <t>48V Power Supply</t>
  </si>
  <si>
    <t>https://www.amazon.com/MEAN-WELL-LRS-350-48-350-4W-Switchable/dp/B013EU4KNK/ref=sr_1_2_mod_primary_new?keywords=mean+well+LRS+48v&amp;qid=1684510538&amp;sbo=RZvfv%2F%2FHxDF%2BO5021pAnSA%3D%3D&amp;sr=8-2</t>
  </si>
  <si>
    <t>24V Power Supply</t>
  </si>
  <si>
    <t>https://www.amazon.com/MEAN-WELL-LRS-350-24-Switching-Printer/dp/B07SQLJG5L/ref=sr_1_4?keywords=mean%2Bwell%2BLRS%2B48v%2B450w&amp;qid=1684510644&amp;sr=8-4&amp;th=1</t>
  </si>
  <si>
    <t>https://www.amazon.com/MEAN-WELL-LRS-350-24-350-4W-Switchable/dp/B013ETVO12/ref=sr_1_2?crid=3AF2S7OD32P6E&amp;keywords=mean%2Bwell%2BLRS%2B24v&amp;qid=1684510703&amp;sprefix=mean%2Bwell%2Blrs%2B2%2Caps%2C932&amp;sr=8-2&amp;th=1</t>
  </si>
  <si>
    <t>https://www.amazon.com/Raceway-UMTELE-Management-Channel-Computer/dp/B081GWZTB7/ref=sr_1_21?crid=23YKLATXB8NO6&amp;keywords=slotted%2Bwire%2Bduct&amp;qid=1684514692&amp;sprefix=slotted%2Bwi%2Caps%2C2025&amp;sr=8-21&amp;th=1</t>
  </si>
  <si>
    <t>Slotted Wire Duct</t>
  </si>
  <si>
    <t>1/4 Aluminum Sheet</t>
  </si>
  <si>
    <t>https://www.amazon.com/SEUNMUK-Aluminum-Thickness-Tooling-Protective/dp/B096G764FH/ref=sr_1_3?crid=1L7S1CMGPYCP5&amp;keywords=1%2F4%2Baluminum&amp;qid=1684518807&amp;sprefix=1%2F4%2Bal%2Caps%2C1805&amp;sr=8-3&amp;th=1</t>
  </si>
  <si>
    <t>M1.7m5mm Self Tapping Screw</t>
  </si>
  <si>
    <t>https://www.amazon.com/uxcell-M1-7x6mm-Thread-Nickel-Tapping/dp/B01FXMJ34S?ref_=ast_sto_dp</t>
  </si>
  <si>
    <t>https://www.amazon.com/BIGTREETECH-TMC5160-Ultra-Silent-Compatible-Controller/dp/B09JS5YDQN/ref=sr_1_4?keywords=tmc5160%2Bpro&amp;qid=1684531792&amp;sr=8-4&amp;th=1</t>
  </si>
  <si>
    <t>TMC5160 Pro</t>
  </si>
  <si>
    <t>DC SSR</t>
  </si>
  <si>
    <t>https://www.amazon.com/SSR-25DD-3-32VDC-Output-5-240VDC-Plastic/dp/B08GNSPCND/ref=sr_1_3?keywords=dc%2Bsolid%2Bstate%2Brelay&amp;qid=1684537283&amp;s=industrial&amp;sr=1-3&amp;th=1</t>
  </si>
  <si>
    <t>Splicing Wire Connectors</t>
  </si>
  <si>
    <t>https://www.amazon.com/GKEEMARS-Splicing-Connectors-Assortment-Connector/dp/B08QMLSMC6/ref=sr_1_4?crid=1GTA3CFYRPEPM&amp;keywords=lever+wire+connector&amp;qid=1684537941&amp;sprefix=wire+connector%2Caps%2C1660&amp;sr=8-4</t>
  </si>
  <si>
    <t>https://www.amazon.com/Glutoad-Connectors-Assortment-Electrical-Connection/dp/B08YYRP72Z/ref=sr_1_20?crid=3KM8SKS307J2H&amp;keywords=wire%2Bconnector&amp;qid=1684537885&amp;sprefix=wire%2Bconne%2Caps%2C940&amp;sr=8-20&amp;th=1</t>
  </si>
  <si>
    <t>Lever Wire Connectors</t>
  </si>
  <si>
    <t>Solder Seal Wire Connectors</t>
  </si>
  <si>
    <t>https://www.amazon.com/TICONN-Connectors-Waterproof-Insulated-Electrical/dp/B087PPQTQR/ref=sr_1_11?keywords=Splicing%2BWire%2BConnectors&amp;qid=1684538062&amp;sr=8-11&amp;th=1</t>
  </si>
  <si>
    <t>https://www.amazon.com/DIYhz-Aluminum-Graphics-Radiator-Endothermic/dp/B07FTWWVDV/ref=sr_1_5?crid=3TY8F0P64MP21&amp;keywords=water+cooling+block&amp;qid=1684609227&amp;sprefix=water+coolblock%2Caps%2C881&amp;sr=8-5</t>
  </si>
  <si>
    <t>Water Blocks</t>
  </si>
  <si>
    <t>1/4" Ball Valve</t>
  </si>
  <si>
    <t>1/2" Ball Valve</t>
  </si>
  <si>
    <t>3/8" Ball Valve</t>
  </si>
  <si>
    <t>https://www.amazon.com/Flutesan-Pneumatic-Connect-Fittings-Straight/dp/B0B1V7F65S/ref=sr_1_1?keywords=ball%2Bvalve&amp;m=A10SCPSUX1IZI5&amp;qid=1684797901&amp;s=merchant-items&amp;sr=1-1&amp;th=1</t>
  </si>
  <si>
    <t>https://www.amazon.com/Flutesan-Pneumatic-Connect-Fittings-Straight/dp/B09PXVMTGX/ref=sr_1_1?keywords=ball%2Bvalve&amp;m=A10SCPSUX1IZI5&amp;qid=1684797901&amp;s=merchant-items&amp;sr=1-1&amp;th=1</t>
  </si>
  <si>
    <t>https://www.amazon.com/Flutesan-Pneumatic-Connect-Fittings-Straight/dp/B09W8YWJZC/ref=sr_1_1?keywords=ball%2Bvalve&amp;m=A10SCPSUX1IZI5&amp;qid=1684797901&amp;s=merchant-items&amp;sr=1-1&amp;th=1</t>
  </si>
  <si>
    <t>https://www.amazon.com/Pneumatic-Connect-Fitting-Control-Straight/dp/B09H6TQ1M1/ref=sr_1_5?crid=16HX47IBZHOP9&amp;keywords=3%2F8%2Bpush%2Bto%2Bconnect%2Bball%2Bvalve&amp;qid=1684797767&amp;sprefix=3%2F8%2Bpush%2Bto%2Bconnectbavalve%2Caps%2C535&amp;sr=8-5&amp;th=1</t>
  </si>
  <si>
    <t>https://www.amazon.com/uxcell-Circuit-Aluminum-Thermal-Celsius/dp/B00FH4EP1O/ref=sr_1_2?crid=1RQHPJZSBX50Y&amp;keywords=100c+thermal+fuse&amp;qid=1684801850&amp;sprefix=thermal+fuse+100%2Caps%2C738&amp;sr=8-2</t>
  </si>
  <si>
    <t>Thermal Fuse</t>
  </si>
  <si>
    <t>0.4mm MK8 High Speed Nozzle</t>
  </si>
  <si>
    <t>0.6mm MK8 High Speed Nozzle</t>
  </si>
  <si>
    <t>Silicone Socks</t>
  </si>
  <si>
    <t>Red Lizard K1 Pro Hotend</t>
  </si>
  <si>
    <t>https://www.amazon.com/Upgrade-Ceramic-Heating-Compatible-Extruder/dp/B0BXPD5LYL?ref_=ast_sto_dp&amp;th=1&amp;psc=1</t>
  </si>
  <si>
    <t>https://www.amazon.com/Upgrade-Lizard-Compatible-Extruder-Printer/dp/B09P595BPJ?ref_=ast_sto_dp</t>
  </si>
  <si>
    <t>Red Lizard K1 Hotend</t>
  </si>
  <si>
    <t>https://www.amazon.com/Upgrade-Temperature-Cartridge-Compatible-Dragonfly/dp/B0B4CC1BFW/ref=sr_1_6?keywords=65w+heater+cartridge&amp;qid=1684869697&amp;s=industrial&amp;sprefix=65w+heater+car%2Cindustrial%2C759&amp;sr=1-6</t>
  </si>
  <si>
    <t>Heater Cartride</t>
  </si>
  <si>
    <t>PT1000 Thermistor</t>
  </si>
  <si>
    <t>https://www.amazon.com/Shion-Kwoo-Thermistor-Temperature-Resistance-Compatible/dp/B0BLNY465Z/ref=sr_1_14?m=A31JC84P0YIETG&amp;marketplaceID=ATVPDKIKX0DER&amp;qid=1684869614&amp;s=merchant-items&amp;sr=1-14&amp;th=1</t>
  </si>
  <si>
    <t>https://www.amazon.com/Thermistor-Cartridge-Temperature-Printer-Printing/dp/B0B5XLX8HZ?ref_=ast_sto_dp</t>
  </si>
  <si>
    <t>https://www.amazon.com/3-Pack-Silicone-Covers-Dragonfly-HOTEND/dp/B08YFJ3J1V/ref=sr_1_11?crid=HADRNVF9JZSE&amp;keywords=PHAETUS%2BDragonfly&amp;qid=1684856286&amp;sprefix=phaetus%2Bdragonfly%2Caps%2C646&amp;sr=8-11&amp;th=1</t>
  </si>
  <si>
    <t>Screw Terminal</t>
  </si>
  <si>
    <t>https://www.amazon.com/PinTerminal-Connector-Calculators-Electronic-Equipments/dp/B0B1J2SW16/ref=sr_1_28?crid=3IK6UJWFKID21&amp;keywords=pcb+screw+in&amp;qid=1684874819&amp;s=electronics&amp;sprefix=pc+scr%2Celectronics%2C1236&amp;sr=1-28</t>
  </si>
  <si>
    <t>Terminal Removal Tool Kit</t>
  </si>
  <si>
    <t>https://www.amazon.com/Depinning-Electrical-Connector-Extractor-Automotive/dp/B0922GF9W8/ref=sr_1_35?crid=2ATAGXKPK7U7Z&amp;keywords=molex+connector+kit&amp;qid=1684882438&amp;sprefix=mconnector+kit%2Caps%2C756&amp;sr=8-35</t>
  </si>
  <si>
    <t>JST SM Kit</t>
  </si>
  <si>
    <t>https://www.amazon.com/Connector-Crimping-Terminals-Connectors-PEBA/dp/B08GR76H3D/ref=sr_1_8?crid=3RHQYPD568JXD&amp;keywords=jst+sm&amp;qid=1684878088&amp;sprefix=jst+sm%2Caps%2C736&amp;sr=8-8#customerReviews</t>
  </si>
  <si>
    <t>Dupont Right Angle</t>
  </si>
  <si>
    <t>https://www.amazon.com/Swpeet-Connector-Assortment-Straight-Compatible/dp/B0B1DTQ97V/ref=sr_1_4?crid=3G5ADUCP5M75D&amp;keywords=dupont+right+angle+2x20&amp;qid=1684881078&amp;sprefix=dupont+right+angle+2x10%2Caps%2C335&amp;sr=8-4</t>
  </si>
  <si>
    <t>https://www.amazon.com/HJ-Garden-Connectors-Terminal-1-12Pin/dp/B07BDJ63CP/ref=sr_1_8?crid=37XF80IOG8DLI&amp;keywords=crimp%2Bpin%2Bjumper&amp;qid=1684881454&amp;sprefix=crimp%2Bpin%2Bjump%2Caps%2C658&amp;sr=8-8&amp;th=1</t>
  </si>
  <si>
    <t>Dupont Header</t>
  </si>
  <si>
    <t>https://www.amazon.com/OCTSEPCY-620pcs-Connector-Terminal-Housing/dp/B0BZRFX7S4/ref=sr_1_6?crid=37XF80IOG8DLI&amp;keywords=crimp+pin+jumper&amp;qid=1684881454&amp;sprefix=crimp+pin+jump%2Caps%2C658&amp;sr=8-6</t>
  </si>
  <si>
    <t>https://www.amazon.com/HiLetgo-SSR-60DA-Single-Semi-Conductor-24-380V/dp/B01MSTFKIP/ref=sr_1_9?keywords=ssr&amp;qid=1684885468&amp;sr=8-9</t>
  </si>
  <si>
    <t>AC SSR</t>
  </si>
  <si>
    <t>https://www.amazon.com/Original-Heatblock-PHAETUS-Dragonfly-Accessories/dp/B09J8DJ6K5/ref=sr_1_3?crid=1ERWIP8AN0Z4V&amp;keywords=dragonfly+heater+block&amp;qid=1684885955&amp;sprefix=drago+heater+block%2Caps%2C1780&amp;sr=8-3</t>
  </si>
  <si>
    <t>Heater Block</t>
  </si>
  <si>
    <t>https://www.amazon.com/Catridge-Thermistor-Temperature-Compatible-Printer/dp/B0B5DRBXZP/ref=sr_1_13?crid=1ERWIP8AN0Z4V&amp;keywords=dragonfly+heater+block&amp;qid=1684885955&amp;sprefix=drago+heater+block%2Caps%2C1780&amp;sr=8-13</t>
  </si>
  <si>
    <t>NTC 100k</t>
  </si>
  <si>
    <t>https://www.amazon.com/Extruder-Titanium-Heatbreak-Compatible-Creality/dp/B09XJZZKX3?ref_=ast_sto_dp&amp;th=1</t>
  </si>
  <si>
    <t>Heat Break</t>
  </si>
  <si>
    <t>Black PLA Filament</t>
  </si>
  <si>
    <t>Red PLA Filamentq</t>
  </si>
  <si>
    <t>https://www.amazon.com/PLA-Filament-SUNLU-Dimensional-Plus/dp/B08CVG2RVP?ref_=ast_sto_dp&amp;th=1</t>
  </si>
  <si>
    <t>https://www.amazon.com/SUNLU-Filament-Printing-Tolerance-Accuracy/dp/B08CVGTKC7?ref_=ast_sto_dp&amp;th=1</t>
  </si>
  <si>
    <t>https://www.amazon.com/Diamondback-Nozzles-Compatible-Polycrystalline-Efficiency/dp/B09LM357Q1/ref=sr_1_4?crid=2I12AI7PN6O0W&amp;keywords=diamond%2Bnozzle&amp;qid=1684895775&amp;sprefix=diamnond%2Bnozzle%2Caps%2C133&amp;sr=8-4&amp;th=1</t>
  </si>
  <si>
    <t>Diamond Nozzle</t>
  </si>
  <si>
    <t/>
  </si>
  <si>
    <t>S-Price</t>
  </si>
  <si>
    <t>R-Qty</t>
  </si>
  <si>
    <t>5P Male JST-XH</t>
  </si>
  <si>
    <t>PCB</t>
  </si>
  <si>
    <t>https://www.amazon.com/BOJACK-Ceramic-Capacitor-Assortment-Capacitors/dp/B07P7HRGT9/ref=sr_1_5?keywords=ceramic+capacitor+kit&amp;sr=8-5</t>
  </si>
  <si>
    <t>Big Value Capacitor Kit</t>
  </si>
  <si>
    <t>Differential Probe</t>
  </si>
  <si>
    <t>https://www.amazon.com/Micsig-Differential-Attenuation-Oscilloscope-Accessory/dp/B08SBN49YJ/ref=sr_1_3?keywords=Differential+Probe&amp;sr=8-3&amp;ufe=app_do%3Aamzn1.fos.f5122f16-c3e8-4386-bf32-63e904010ad0</t>
  </si>
  <si>
    <t>https://www.amazon.com/Hantek-Transducer-Multimeter-Oscilloscope-Connector/dp/B08KZMS4Z2/ref=sr_1_3?keywords=oscilloscope+current&amp;sr=8-3&amp;ufe=app_do%3Aamzn1.fos.006c50ae-5d4c-4777-9bc0-4513d670b6bc</t>
  </si>
  <si>
    <t>Current Probe</t>
  </si>
  <si>
    <t>https://www.amazon.com/Oscilloscope-CP2100A-Current-Standard-Interface/dp/B095RX7CP6/ref=sr_1_5?keywords=oscilloscope+current&amp;sr=8-5&amp;ufe=app_do%3Aamzn1.fos.c3015c4a-46bb-44b9-81a4-dc28e6d374b3</t>
  </si>
  <si>
    <t>https://www.amazon.com/100-Pieces-SS34-Schottky-Rectifier/dp/B079KHVRKD/ref=sr_1_8?keywords=schottky+diode+smd&amp;sr=8-8</t>
  </si>
  <si>
    <t>https://www.amazon.com/Threaded-Inserts-Printing-Embedment-Automotive/dp/B0BQJ6CRNJ/ref=sr_1_14?keywords=brass%2Binserts%2B3d%2Bprinting&amp;sr=8-14</t>
  </si>
  <si>
    <t>LR44 Battery</t>
  </si>
  <si>
    <t>https://www.amazon.com/POWEROWL-Capacity-LR44-Batteries-Alkaline/dp/B088BBV7DS?ref_=ast_sto_dp</t>
  </si>
  <si>
    <t>https://www.amazon.com/Energizer-Batteries-Triple-Long-Lasting-Alkaline/dp/B09RTVN5GN/ref=sr_1_8?keywords=aaa+batteries&amp;sr=8-8</t>
  </si>
  <si>
    <t>AAA Battery</t>
  </si>
  <si>
    <t>Thermal Fuse 15A</t>
  </si>
  <si>
    <t>https://www.amazon.com/uxcell-Celsius-Circuit-Temperature-Ceramics/dp/B07XN76Q4F?ref_=ast_sto_dp</t>
  </si>
  <si>
    <t>https://www.amazon.com/uxcell-Thermal-Celsius-Temperature-Electrical/dp/B07RYR349V?ref_=ast_sto_dp</t>
  </si>
  <si>
    <t xml:space="preserve">Heat Shrink Termial Kit </t>
  </si>
  <si>
    <t>https://www.amazon.com/TICONN-Connectors-Waterproof-Automotive-Electrical/dp/B07ZPD8V5W/ref=sr_1_3?keywords=heat%2Bshrink%2Bterminal&amp;s=industrial&amp;sr=1-3&amp;th=1</t>
  </si>
  <si>
    <t>https://www.amazon.com/REXBETI-Premium-Precision-Triangle-Half-round/dp/B07MVW7CLM/ref=sr_1_5?keywords=file+set&amp;sr=8-5</t>
  </si>
  <si>
    <t>File Set</t>
  </si>
  <si>
    <t>https://www.amazon.com/Coated-Nozzle-Filament-Nozzles-Printer/dp/B0BXSN18GP/ref=sr_1_11?m=A2KWJGU9CKOMEA&amp;marketplaceID=ATVPDKIKX0DER&amp;s=merchant-items&amp;sr=1-11&amp;th=1</t>
  </si>
  <si>
    <t>https://www.amazon.com/Coated-Nozzle-Filament-Nozzles-Printer/dp/B0BXSQ3KPS/ref=sr_1_11?m=A2KWJGU9CKOMEA&amp;marketplaceID=ATVPDKIKX0DER&amp;s=merchant-items&amp;sr=1-11&amp;th=1</t>
  </si>
  <si>
    <t>0.8mm MK8 High Speed Nozzle</t>
  </si>
  <si>
    <t>https://www.amazon.com/Coated-Nozzle-Filament-Nozzles-Printer/dp/B0BXSP1PHV/ref=sr_1_11?m=A2KWJGU9CKOMEA&amp;marketplaceID=ATVPDKIKX0DER&amp;s=merchant-items&amp;sr=1-11&amp;th=1</t>
  </si>
  <si>
    <t>https://www.amazon.com/Upgrade-Ceramic-Heating-Compatible-Extruder/dp/B0BXP9PZXZ/ref=sr_1_5?keywords=Red%2BLizard%2BK1&amp;sr=8-5&amp;th=1</t>
  </si>
  <si>
    <t>Red Lizard K1 UHF Hotend</t>
  </si>
  <si>
    <t>Thermistor</t>
  </si>
  <si>
    <t>https://www.amazon.com/HiLetgo-Thermistors-Printers-Temperature-Accessories/dp/B07V6YBFSY/ref=sr_1_10?keywords=thermistor+3d+printer&amp;sr=8-10</t>
  </si>
  <si>
    <t>https://www.amazon.com/BOSCH-HSBIM9-Universal-Applications-Materials/dp/B08NTW1613/ref=sr_1_9?keywords=hole+saw&amp;sr=8-9</t>
  </si>
  <si>
    <t>https://www.amazon.com/100PCS-100nF-0-1uF-Ceramic-Capacitor/dp/B09M9Q5KQ7/ref=sr_1_3?keywords=0603+100nf+capacitor&amp;sr=8-3</t>
  </si>
  <si>
    <t>0603 100nF Capacitor</t>
  </si>
  <si>
    <t>6x3mm Magnet</t>
  </si>
  <si>
    <t>Ultrasonic Brass Cleaning Solution</t>
  </si>
  <si>
    <t>https://www.amazon.com/iSonic-CSGJ01-8OZx2-Ultrasonic-Cleaning-Concentrate/dp/B01DBP3YTO/ref=sr_1_4?keywords=ultrasonic+circuit+board+cleaning+solution&amp;sr=8-4</t>
  </si>
  <si>
    <t>1808 SMD Fuse</t>
  </si>
  <si>
    <t>https://www.amazon.com/Fielect-Surface-Mount-Delay-Com-Communications/dp/B08BCP79WW?ref_=ast_sto_dp</t>
  </si>
  <si>
    <t>https://www.amazon.com/iSonic-CSBC001-Ultrasonic-Cleaning-Concentrate/dp/B003PZK1P6/ref=sr_1_43?keywords=ultrasonic%2Bcleaner&amp;sr=8-43&amp;th=1</t>
  </si>
  <si>
    <t>5.5mm Drill Bit</t>
  </si>
  <si>
    <t>https://www.amazon.com/STROTON-Metric-Cobalt-Drill-Stainless/dp/B08H1JQQKP?ref_=ast_sto_dp&amp;th=1</t>
  </si>
  <si>
    <t>https://www.amazon.com/Neiko-10218A-Countersink-Carrying-Tri-Flat/dp/B00C5NIRKU/ref=sr_1_5?keywords=chamfer+bit&amp;sr=8-5</t>
  </si>
  <si>
    <t>Chamfer Bits</t>
  </si>
  <si>
    <t>https://www.amazon.com/STROTON-Metric-Cobalt-Stainless-4-32mm/dp/B0886JKJMD?ref_=ast_sto_dp&amp;th=1</t>
  </si>
  <si>
    <t>Step Drill Bit</t>
  </si>
  <si>
    <t>https://www.amazon.com/SolderFun-Soldering-X-Tronic-soldering-900M-T-LB/dp/B07HNCJ935/ref=sr_1_5?keywords=solder+tips&amp;s=industrial&amp;sr=1-5</t>
  </si>
  <si>
    <t>https://www.amazon.com/FEITA-Soldering-900M-T-LI-Diameter-5-Piece/dp/B07CXXCB4H/ref=sr_1_26?keywords=solder+tips&amp;s=industrial&amp;sr=1-26</t>
  </si>
  <si>
    <t>Solder Fine Tips</t>
  </si>
  <si>
    <t>https://www.amazon.com/Saipe-Soldering-Welding-Replacement-Station/dp/B094NTFYXG/ref=sr_1_31?keywords=solder%2Btips&amp;s=industrial&amp;sr=1-31&amp;th=1</t>
  </si>
  <si>
    <t>https://www.amazon.com/Saipe-Soldering-Welding-Replacement-Station/dp/B094NTRQTG/ref=sr_1_31?keywords=solder%2Btips&amp;s=industrial&amp;sr=1-31&amp;th=1</t>
  </si>
  <si>
    <t>Solder Course Tips</t>
  </si>
  <si>
    <t>Solder Curve Tips</t>
  </si>
  <si>
    <t>https://www.amazon.com/DK-SONIC-Professional-Ultrasonic-Necessaries/dp/B088KBMH5X/ref=sr_1_4?keywords=ultrasonic%2Bcleaner%2Bsweep&amp;sr=8-4&amp;ufe=app_do%3Aamzn1.fos.f5122f16-c3e8-4386-bf32-63e904010ad0&amp;th=1</t>
  </si>
  <si>
    <t>https://www.amazon.com/Shooters-Choice-Ultrasonic-Cleaning-Solution/dp/B00NVOPHKU/ref=pd_bxgy_sccl_1/141-1762843-9634753?content-id=amzn1.sym.26a5c67f-1a30-486b-bb90-b523ad38d5a0&amp;pd_rd_i=B00NVOPHKU&amp;psc=1</t>
  </si>
  <si>
    <t>https://www.amazon.com/Weller-T0051388199-Lead-Free-Solder/dp/B09LDGTZZC/ref=sr_1_8?keywords=lead%2Bfree%2Bsolder%2B0.3mm&amp;sr=8-8&amp;th=1</t>
  </si>
  <si>
    <t>https://www.amazon.com/Solder-Precision-Electrical-Soldering-Component/dp/B085QKMC6K/ref=sr_1_7?keywords=lead+free+solder+0.3mm&amp;sr=8-7</t>
  </si>
  <si>
    <t>https://www.amazon.com/MG-Chemicals-Sn42Bi57Ag1-Temperature-Dispensing/dp/B075ZV9D2S/ref=sr_1_13?keywords=low%2Btemp%2Bsolder&amp;sr=8-13&amp;th=1</t>
  </si>
  <si>
    <t>Low Temp Solder Paste</t>
  </si>
  <si>
    <t>https://www.amazon.com/Solder-Dispenser-Extruder-Syringe-Excluded/dp/B0CCTYKGH1/ref=sr_1_4?keywords=solder%2Bpaste%2Bdispenser&amp;sr=8-4&amp;th=1</t>
  </si>
  <si>
    <t>https://www.amazon.com/KOTTO-Soldering-Absorber-Electric-Extractor/dp/B07ZHH5H7N/ref=sr_1_1?keywords=hose+fume+smoke&amp;sr=8-1</t>
  </si>
  <si>
    <t>Solder Fume Absorber</t>
  </si>
  <si>
    <t>https://www.amazon.com/STEPPERONLINE-Bipolar-Stepper-22-6oz-Extruder/dp/B00PNEQ79Q/ref=d_m_crc_dp_lf_d_t1_sccl_3_2/141-1762843-9634753?content-id=amzn1.sym.5d471845-5073-424b-b27b-c0676f48a016&amp;pd_rd_i=B00PNEQ79Q&amp;psc=1</t>
  </si>
  <si>
    <t>Extruder Stepper Motor</t>
  </si>
  <si>
    <t>https://www.amazon.com/Usongshine-Stepper-Bipolar-Extruder-17HS4023/dp/B07TY4BFF2/ref=sr_1_3?keywords=titan%2Bstepper%2Bmotor&amp;sr=8-3&amp;th=1</t>
  </si>
  <si>
    <t>https://www.amazon.com/Iverntech-Stepper-Extruder-Printer-4-Lead/dp/B07PMWQ21T/ref=sr_1_4?keywords=titan%2Bstepper%2Bmotor&amp;sr=8-4&amp;th=1#customerReviews</t>
  </si>
  <si>
    <t>https://www.amazon.com/STEPPERONLINE-Pancake-Stepper-Bipolar-Extruder/dp/B0B93PNYCP/ref=d_m_crc_dp_lf_d_t1_sccl_3_1/141-1762843-9634753?content-id=amzn1.sym.5d471845-5073-424b-b27b-c0676f48a016&amp;pd_rd_i=B0B93PNYCP&amp;th=1</t>
  </si>
  <si>
    <t>https://www.amazon.com/HiLetgo-40R-100K-Digital-Potentiometer-Balance/dp/B01MTU9FSK/ref=pd_ybh_a_sccl_216/141-1762843-9634753?content-id=amzn1.sym.67f8cf21-ade4-4299-b433-69e404eeecf1&amp;pd_rd_i=B01MTU9FSK&amp;psc=1</t>
  </si>
  <si>
    <t>Digital Potentiometer</t>
  </si>
  <si>
    <t>https://www.amazon.com/ES08MA-Metal-Analog-Servo-Model/dp/B07KYK9N1G/ref=pd_ybh_a_sccl_218/141-1762843-9634753?content-id=amzn1.sym.67f8cf21-ade4-4299-b433-69e404eeecf1&amp;pd_rd_i=B07KYK9N1G&amp;th=1</t>
  </si>
  <si>
    <t>Mini Servo</t>
  </si>
  <si>
    <t>20A ESC</t>
  </si>
  <si>
    <t>https://www.amazon.com/Brushless-Electronic-Controller-Multirotor-Quadcopter/dp/B09F3GLKBG/ref=sr_1_3?keywords=20a+esc&amp;s=toys-and-games&amp;sr=1-3</t>
  </si>
  <si>
    <t>https://www.amazon.com/HiLetgo-Consistency-Controller-Adjustment-Helicopter/dp/B07TQSKLBK/ref=sr_1_7?keywords=servo+controller&amp;sr=8-7</t>
  </si>
  <si>
    <t>Servo Tester</t>
  </si>
  <si>
    <t>https://www.amazon.com/QWinOut-HYD3508-Brushless-Multirotor-Multicopter/dp/B08HN2JCFF/ref=sr_1_19?keywords=brushless%2Bmotor%2B700kv&amp;sr=8-19&amp;th=1</t>
  </si>
  <si>
    <t>Brushless Motor</t>
  </si>
  <si>
    <t>https://www.amazon.com/Alomejor-Brushless-Outrunner-Accessories-Aircraft/dp/B0BB2FMNT6/ref=pd_ybh_a_sccl_219/141-1762843-9634753?content-id=amzn1.sym.67f8cf21-ade4-4299-b433-69e404eeecf1&amp;pd_rd_i=B0BB2FMNT6&amp;psc=1</t>
  </si>
  <si>
    <t>https://www.amazon.com/KAIWEETS-Multimeter-Auto-ranging-Temperature-Capacitance/dp/B07Z398YWF/ref=pd_ybh_a_sccl_226/141-1762843-9634753?content-id=amzn1.sym.67f8cf21-ade4-4299-b433-69e404eeecf1&amp;pd_rd_i=B07Z398YWF&amp;th=1</t>
  </si>
  <si>
    <t>Clamp Meter</t>
  </si>
  <si>
    <t>https://www.amazon.com/Samsung-970-EVO-Plus-MZ-V7S2T0B/dp/B07MFZXR1B/ref=pd_ybh_a_sccl_220/141-1762843-9634753?content-id=amzn1.sym.67f8cf21-ade4-4299-b433-69e404eeecf1&amp;pd_rd_i=B07MFZXR1B&amp;th=1</t>
  </si>
  <si>
    <t>https://www.amazon.com/Evolution-Power-Tools-RAGEBLADE-Multipurpose/dp/B0C3BBBYSM/ref=pd_bxgy_sccl_2/141-1762843-9634753?content-id=amzn1.sym.26a5c67f-1a30-486b-bb90-b523ad38d5a0&amp;pd_rd_i=B00249FW26&amp;th=1</t>
  </si>
  <si>
    <t>Chop Saw</t>
  </si>
  <si>
    <t>https://www.amazon.com/FYSETC-Sherpa-Extruder-Compatible-Printer/dp/B095WFBGL4/ref=pd_ybh_a_sccl_63/141-1762843-9634753?content-id=amzn1.sym.67f8cf21-ade4-4299-b433-69e404eeecf1&amp;pd_rd_i=B095WFBGL4&amp;th=1</t>
  </si>
  <si>
    <t>Sherpa Mini Extruder</t>
  </si>
  <si>
    <t>https://www.amazon.com/Stepper-Controller-Forward-Communication-Universal/dp/B0BFRTCVPR/ref=sr_1_6?keywords=stepper+controller&amp;sr=8-6</t>
  </si>
  <si>
    <t>Stepper Controller</t>
  </si>
  <si>
    <t>https://www.amazon.com/LM2596-Converter-3-0-40V-1-5-35V-Supply/dp/B08NV3JCBC/ref=pd_ybh_a_sccl_229/141-1762843-9634753?content-id=amzn1.sym.67f8cf21-ade4-4299-b433-69e404eeecf1&amp;pd_rd_i=B08NV3JCBC&amp;th=1</t>
  </si>
  <si>
    <t>https://www.amazon.com/MG-Chemicals-Conductive-Coating-Aerosol/dp/B01N3AWGNX/ref=pd_ybh_a_sccl_84/141-1762843-9634753?content-id=amzn1.sym.67f8cf21-ade4-4299-b433-69e404eeecf1&amp;pd_rd_i=B01N3AWGNX&amp;psc=1</t>
  </si>
  <si>
    <t>Spray Conductive Paint</t>
  </si>
  <si>
    <t>https://www.amazon.com/MG-Chemicals-Shield-Conductive-Coating/dp/B06XTP8GR5/ref=pd_ybh_a_sccl_86/141-1762843-9634753?content-id=amzn1.sym.67f8cf21-ade4-4299-b433-69e404eeecf1&amp;pd_rd_i=B06XTFT3SX&amp;th=1</t>
  </si>
  <si>
    <t>Print Conductive Paint</t>
  </si>
  <si>
    <t>https://www.amazon.com/Aluminum-Extrusion-European-Standard-Industrial/dp/B09DYJWBGD/ref=sr_1_6?keywords=aluminum%2Bextrusion%2B2020%2Bv%2Bslot&amp;sr=8-6&amp;ufe=app_do%3Aamzn1.fos.006c50ae-5d4c-4777-9bc0-4513d670b6bc&amp;th=1</t>
  </si>
  <si>
    <t>V Slot Aluminum Extrusion</t>
  </si>
  <si>
    <t>https://www.amazon.com/BELLA-BAYS-Extrusion-Engraving-Workbench/dp/B0BM8H5XZ9/ref=sr_1_3?keywords=aluminum%2Bextrusion%2B2020%2Bv%2Bslot&amp;sr=8-3&amp;ufe=app_do%3Aamzn1.fos.f5122f16-c3e8-4386-bf32-63e904010ad0&amp;th=1</t>
  </si>
  <si>
    <t>https://www.amazon.com/Fireproof-Dustproof-Protective-Enclosure-700x720x400mm/dp/B0CC8X867Q/ref=sr_1_44?keywords=laser+machine&amp;sr=8-44&amp;ufe=app_do%3Aamzn1.fos.006c50ae-5d4c-4777-9bc0-4513d670b6bc</t>
  </si>
  <si>
    <t>Laser Engraver Cover</t>
  </si>
  <si>
    <t>https://www.amazon.com/Comgrow-Engraving-Engraver-Compressed-Protection/dp/B09S3JDQ44/ref=sr_1_28?keywords=laser%2Bengraver&amp;sr=8-28&amp;ufe=app_do%3Aamzn1.fos.f5122f16-c3e8-4386-bf32-63e904010ad0&amp;th=1</t>
  </si>
  <si>
    <t>Laser Engraver</t>
  </si>
  <si>
    <t>https://www.amazon.com/Sovol-3D-Extruder-Upgraded-Mainboard/dp/B0BCWG9RB2?ref_=ast_sto_dp</t>
  </si>
  <si>
    <t>Sovol SV05</t>
  </si>
  <si>
    <t>https://www.amazon.com/BIQU-Extruder-Upgraded-Creality-Printers/dp/B09JWCBKLH/ref=sr_1_5?keywords=h2%2Bextruder&amp;sr=8-5&amp;ufe=app_do%3Aamzn1.fos.006c50ae-5d4c-4777-9bc0-4513d670b6bc&amp;th=1</t>
  </si>
  <si>
    <t>BIQU H2 V2S</t>
  </si>
  <si>
    <t>https://www.amazon.com/Upgrade-Volcano-Heatbreak-Compatible-Extruder/dp/B0BQYR2TPV/ref=sr_1_12?keywords=red+lizard+uhf&amp;sr=8-12&amp;ufe=app_do%3Aamzn1.fos.006c50ae-5d4c-4777-9bc0-4513d670b6bc</t>
  </si>
  <si>
    <t>Red Lizard K1 Volcano Hotend</t>
  </si>
  <si>
    <t>https://www.amazon.com/Printer-Aluminum-Silicone-Replacement-Volcano/dp/B0BCNXKPHV?ref_=ast_sto_dp&amp;th=1</t>
  </si>
  <si>
    <t>Heat Block</t>
  </si>
  <si>
    <t>Heatbreak</t>
  </si>
  <si>
    <t>https://www.amazon.com/Upgraded-Filament-SUNLU-Filaments-Compatible/dp/B08C9RZPMN?ref_=ast_sto_dp&amp;th=1</t>
  </si>
  <si>
    <t>Filament Dry Box</t>
  </si>
  <si>
    <t>https://www.amazon.com/eSUN-Printing-Filament-Electronic-Resistant/dp/B0B9MRK1WR/ref=sr_1_3?keywords=filament%2Bvacuum%2Bpump&amp;sr=8-3&amp;th=1</t>
  </si>
  <si>
    <t>Filament Vacuum Pump</t>
  </si>
  <si>
    <t>https://www.amazon.com/HICTOP-Flexible-Platform-235x235mm-V2%EF%BC%8CEnder-3/dp/B08PFJKW5J?ref_=ast_sto_dp&amp;th=1</t>
  </si>
  <si>
    <t>https://www.amazon.com/Volcano-Adapter-Connector-Nozzles-Tempeture/dp/B0BYCS1CGW/ref=sr_1_9?keywords=v6+volcano+nozzle+plated&amp;sr=8-9</t>
  </si>
  <si>
    <t>Volcano Adaptor</t>
  </si>
  <si>
    <t>https://www.amazon.com/Cartridge-Upgrade-Compatible-Extruder-Volcano/dp/B09SY28KJW/ref=sr_1_6?keywords=volcano%2Bheater%2Bcartridge&amp;sr=8-6&amp;th=1</t>
  </si>
  <si>
    <t>https://www.amazon.com/Temperature-Thermistor-Silicone-1-5Meters-Centigrade/dp/B0BM67Z667/ref=sr_1_15?keywords=pt1000+sensor&amp;sr=8-15</t>
  </si>
  <si>
    <t>https://www.amazon.com/Temperature-Cartridge-Thermistor-Compatible-Dragonfly/dp/B0B4RN3YYY/ref=sr_1_34?keywords=pt1000+sensor&amp;sr=8-34</t>
  </si>
  <si>
    <t>https://www.amazon.com/Comgrow-Engraving-Engraver-Compressed-Protection/dp/B0BFZVNZGQ/ref=sr_1_28?keywords=laser%2Bengraver&amp;sr=8-28&amp;ufe=app_do%3Aamzn1.fos.f5122f16-c3e8-4386-bf32-63e904010ad0&amp;th=1</t>
  </si>
  <si>
    <t>https://www.amazon.com/gp/product/B09S3JDQ44/ref=ewc_pr_img_1?smid=A1RS1AJDKSSLTP&amp;th=1</t>
  </si>
  <si>
    <t>Tweezer Kit</t>
  </si>
  <si>
    <t>https://www.amazon.com/Dynalink-DL-WRX36-8-Stream-Wireless-3-6Gbps/dp/B096K9SVCT</t>
  </si>
  <si>
    <t>Wifi Router</t>
  </si>
  <si>
    <t>https://www.amazon.com/Linksys-Networking-Wireless-Coverage-E8450/dp/B08LMQLG7X</t>
  </si>
  <si>
    <t>https://www.amazon.com/NETGEAR-Wireless-WAX206-Dual-Band-Ethernet/dp/B098BRF91P</t>
  </si>
  <si>
    <t>Dehydrator</t>
  </si>
  <si>
    <t>https://www.amazon.com/CROWNFUL-Convection-Rotisserie-Dehydrator-Accessories/dp/B08ZKGN24Z/ref=sr_1_21?keywords=air%2Bfryer%2Bdehydrator&amp;sr=8-21&amp;th=1</t>
  </si>
  <si>
    <t>https://www.amazon.com/Instant-Pot-Vortex-Pro-10/dp/B07VM1HQ87/ref=sr_1_20?keywords=air%2Bfryer%2Bdehydrator&amp;sr=8-20&amp;th=1</t>
  </si>
  <si>
    <t>https://www.amazon.com/COSORI-Convection-Countertop-Accessories-CS100-AO/dp/B08K8T3W2V/ref=sr_1_18?keywords=air%2Bfryer%2Bdehydrator&amp;sr=8-18&amp;th=1</t>
  </si>
  <si>
    <t>https://www.amazon.com/Precision-Infrared-Cyclic-Heating-Soldering/dp/B0C9WQ8D9P/ref=sr_1_7?keywords=reflow%2Boven&amp;sr=8-7&amp;th=1</t>
  </si>
  <si>
    <t>Infared Camera</t>
  </si>
  <si>
    <t>https://www.amazon.com/InfiRay-P2-Pro-Smartphones-Resolution/dp/B0BG72B2RJ?ref_=ast_sto_dp#customerReviews</t>
  </si>
  <si>
    <t>https://www.amazon.com/Adapter-XAOSUN-One-Sided-SuperSpeed-Charging/dp/B083XXLW77/ref=sr_1_3?keywords=usb%2Bc%2Bfemale%2B3.1%2Badapter&amp;sr=8-3&amp;th=1</t>
  </si>
  <si>
    <t>USBC Adaptor</t>
  </si>
  <si>
    <t>https://www.amazon.com/dp/B0B8WW6RVZ?ref_=posts#customerReviews</t>
  </si>
  <si>
    <t>https://www.amazon.com/Adapter-JXMOX-Charger-Compatible-Samsung/dp/B092JNHDSB/ref=sr_1_8?keywords=usb%2Bc%2Bto%2Busb%2Ba&amp;sr=8-8&amp;th=1</t>
  </si>
  <si>
    <t>https://www.amazon.com/Anker-Supports-Display-Transfer-Charging/dp/B09YM3V7NX?ref_=ast_sto_dp</t>
  </si>
  <si>
    <t>USBC Cable</t>
  </si>
  <si>
    <t>Sodium Persulfate</t>
  </si>
  <si>
    <t>https://www.amazon.com/Sodium-Persulfate-Bottle-Reagent-Powder/dp/B07XGZWJ3W/ref=sr_1_3?keywords=sodium%2Bpersulfate&amp;sr=8-3&amp;th=1</t>
  </si>
  <si>
    <t>https://www.amazon.com/Silver-Nitrate-Solution-0-1M-100mL/dp/B0787GCSKG/ref=sr_1_11?keywords=silver+nitrate&amp;sr=8-11</t>
  </si>
  <si>
    <t>Silver Nitrate</t>
  </si>
  <si>
    <t>PEG 8000</t>
  </si>
  <si>
    <t>https://www.amazon.com/PEG-8000-Polyethylene-Glycol-Grams/dp/B00I31SAKA/ref=sr_1_3?keywords=poly+glycol+8000&amp;sr=8-3</t>
  </si>
  <si>
    <t>Glycolic Acid</t>
  </si>
  <si>
    <t>https://www.amazon.com/Glycolic-Acid-Powder-Crystal-grams/dp/B08PF217DT/ref=sr_1_5?keywords=acid%2Bglycolic%2Bpure&amp;sr=8-5&amp;th=1</t>
  </si>
  <si>
    <t>Copper (II) Chloride</t>
  </si>
  <si>
    <t>https://www.amazon.com/Copper-Chloride-Dihydrate-500g-Collection/dp/B0787BVX76/ref=sr_1_3?keywords=copper+chloride&amp;sr=8-3</t>
  </si>
  <si>
    <t>Copper Sulfate</t>
  </si>
  <si>
    <t>https://www.amazon.com/Copper-Sulfate-Pentahydrate-Dissolve-Powder/dp/B00L222PXA/ref=sr_1_5?keywords=copper+sulfate&amp;sr=8-5</t>
  </si>
  <si>
    <t>Hydrochloric Acid</t>
  </si>
  <si>
    <t>https://www.amazon.com/Hydrochloric-Acid-Solution-500mL-Collection/dp/B0787BW7PQ/ref=sr_1_3?keywords=hydrochloric+acid&amp;sr=8-3</t>
  </si>
  <si>
    <t>Sulfuric Acid</t>
  </si>
  <si>
    <t>https://www.amazon.com/Sulfuric-Acid-Solution-1M-Collection/dp/B078C9M89J/ref=sr_1_4?keywords=sulfuric+acid&amp;sr=8-4</t>
  </si>
  <si>
    <t>Sodium Hydroxide</t>
  </si>
  <si>
    <t>https://www.amazon.com/Sodium-Hydroxide-Grade-Caustic-Pound/dp/B07KNR9SVF/ref=sr_1_4?keywords=sodium+hydroxide&amp;sr=8-4</t>
  </si>
  <si>
    <t>Palladium(II) Chloride</t>
  </si>
  <si>
    <t>https://www.amazon.com/Palladium-Chloride-99-99-Trace-Metals/dp/B00QVXV8GU/ref=sr_1_1?keywords=palladium+chloride&amp;sr=8-1</t>
  </si>
  <si>
    <t>https://www.amazon.com/Stannous-Chloride-Crystals-Ounce-SHIPS/dp/B00HY1S0QO/ref=sr_1_5?keywords=palladium+chloride&amp;sr=8-5</t>
  </si>
  <si>
    <t>Stannous Chloride</t>
  </si>
  <si>
    <t>https://www.amazon.com/Thickness-Attached-Material-Crafting-Electrical/dp/B0BK8TBKKQ/ref=sr_1_5?keywords=copper+sheet&amp;sr=8-5</t>
  </si>
  <si>
    <t>Pure Copper</t>
  </si>
  <si>
    <t>https://www.amazon.com/VEVOR-Lab-Analytical-Balance-Conversion/dp/B09PCYBM1P/ref=sr_1_30?keywords=lab%2Bscale&amp;sr=8-30&amp;ufe=app_do%3Aamzn1.fos.006c50ae-5d4c-4777-9bc0-4513d670b6bc&amp;th=1</t>
  </si>
  <si>
    <t>Lab Scale</t>
  </si>
  <si>
    <t>Pipette Droppers</t>
  </si>
  <si>
    <t>https://www.amazon.com/Disposable-Transfer-Calibrated-Essential-Laboratory/dp/B07F3ZN56V/ref=sr_1_5?keywords=Pipette+Droppers&amp;s=industrial&amp;sr=1-5</t>
  </si>
  <si>
    <t>https://www.amazon.com/Economy-Bottle-Squeeze-Medical-Tattoo/dp/B00WTHLR18/ref=pd_bxgy_sccl_1/136-1651556-6958011?content-id=amzn1.sym.7746dde5-5539-43d2-b75f-28935d70f100&amp;pd_rd_i=B00WTHLR18&amp;th=1</t>
  </si>
  <si>
    <t>Wash Bottle</t>
  </si>
  <si>
    <t>https://www.amazon.ca/Rubbermaid-2108400-Modular-Stacking-Containers/dp/B07X3XTRQC?th=1</t>
  </si>
  <si>
    <t>Container</t>
  </si>
  <si>
    <t>https://www.amazon.com/Thermaltake-Pacific-Adapter-Fitting-CL-W052-CU00BL/dp/B01EE9AP52/ref=sr_1_4?keywords=thermaltake%2Bg1%2F4&amp;sr=8-4&amp;th=1</t>
  </si>
  <si>
    <t>https://www.amazon.com/Alphacool-Eiszapfen-Temperature-Sensor-Black/dp/B01HQ8LKBQ/ref=sr_1_2?keywords=pc+reservoir+temperature+sensor&amp;sr=8-2</t>
  </si>
  <si>
    <t>https://www.amazon.com/XSPC-Inline-Sensor-Matte-Black/dp/B08GJ72CC3/ref=sr_1_15?keywords=temperature+sensor+G1%2F4&amp;sr=8-15</t>
  </si>
  <si>
    <t>Temperature Sensor</t>
  </si>
  <si>
    <t>Right Angle G1/4 Fitting</t>
  </si>
  <si>
    <t>Compression G1/4 Fitting</t>
  </si>
  <si>
    <t>Orange Pi 5 Plus</t>
  </si>
  <si>
    <t>https://www.amazon.com/Orange-Pi-Computer-Frequency-Android/dp/B0C9HWHZ88?ref_=ast_sto_dp&amp;th=1</t>
  </si>
  <si>
    <t>https://www.amazon.com/Orange-Plus-Case-Aluminum-Alloy/dp/B0C8NKWD63/ref=sr_1_5?keywords=orange+pi+5+plus+heatsink&amp;sr=8-5</t>
  </si>
  <si>
    <t>Orange Pi 5 Plus Case</t>
  </si>
  <si>
    <t>Stereo Camera</t>
  </si>
  <si>
    <t>https://www.amazon.com/ELP-Synchronization-Lightburn-Binocular-Raspberry/dp/B0CBLZJZBT/ref=sr_1_11?keywords=stereo%2Bcamera%2Braspberry%2Bpi&amp;sr=8-11&amp;th=1</t>
  </si>
  <si>
    <t>https://www.amazon.com/IMX219-83-Binocular-3280x2464-Developer-XYGStudy/dp/B088ZLMR9M/ref=sr_1_2?keywords=stereo+camera+raspberry+pi&amp;sr=8-2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</si>
</sst>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8" fontId="0" fillId="0" borderId="1" xfId="0" applyNumberFormat="1" applyBorder="1"/>
    <xf numFmtId="8" fontId="0" fillId="0" borderId="6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3" borderId="1" xfId="0" applyFill="1" applyBorder="1"/>
    <xf numFmtId="8" fontId="0" fillId="4" borderId="1" xfId="0" applyNumberFormat="1" applyFill="1" applyBorder="1"/>
    <xf numFmtId="0" fontId="1" fillId="5" borderId="4" xfId="0" applyFont="1" applyFill="1" applyBorder="1"/>
    <xf numFmtId="0" fontId="1" fillId="2" borderId="0" xfId="0" applyFont="1" applyFill="1"/>
    <xf numFmtId="0" fontId="1" fillId="5" borderId="0" xfId="0" applyFont="1" applyFill="1"/>
    <xf numFmtId="8" fontId="0" fillId="6" borderId="0" xfId="0" applyNumberFormat="1" applyFill="1"/>
    <xf numFmtId="164" fontId="0" fillId="0" borderId="0" xfId="0" applyNumberFormat="1"/>
    <xf numFmtId="0" fontId="0" fillId="8" borderId="0" xfId="0" applyFill="1"/>
    <xf numFmtId="0" fontId="0" fillId="5" borderId="0" xfId="0" applyFill="1"/>
    <xf numFmtId="0" fontId="0" fillId="0" borderId="8" xfId="0" applyBorder="1"/>
    <xf numFmtId="0" fontId="1" fillId="2" borderId="8" xfId="0" applyFont="1" applyFill="1" applyBorder="1"/>
    <xf numFmtId="0" fontId="0" fillId="4" borderId="0" xfId="0" applyFill="1"/>
    <xf numFmtId="165" fontId="0" fillId="7" borderId="0" xfId="0" applyNumberFormat="1" applyFill="1"/>
    <xf numFmtId="165" fontId="1" fillId="5" borderId="0" xfId="0" applyNumberFormat="1" applyFont="1" applyFill="1"/>
    <xf numFmtId="165" fontId="1" fillId="2" borderId="0" xfId="0" applyNumberFormat="1" applyFont="1" applyFill="1"/>
    <xf numFmtId="8" fontId="0" fillId="0" borderId="0" xfId="0" applyNumberFormat="1"/>
    <xf numFmtId="0" fontId="0" fillId="9" borderId="0" xfId="0" applyFill="1"/>
    <xf numFmtId="0" fontId="0" fillId="10" borderId="9" xfId="0" applyFill="1" applyBorder="1"/>
    <xf numFmtId="0" fontId="0" fillId="10" borderId="10" xfId="0" applyFill="1" applyBorder="1"/>
    <xf numFmtId="0" fontId="0" fillId="9" borderId="10" xfId="0" applyFill="1" applyBorder="1"/>
    <xf numFmtId="0" fontId="0" fillId="11" borderId="0" xfId="0" applyFill="1"/>
    <xf numFmtId="14" fontId="0" fillId="0" borderId="0" xfId="0" applyNumberFormat="1"/>
    <xf numFmtId="0" fontId="0" fillId="7" borderId="0" xfId="0" applyFill="1"/>
    <xf numFmtId="0" fontId="0" fillId="10" borderId="12" xfId="0" applyFill="1" applyBorder="1"/>
    <xf numFmtId="0" fontId="0" fillId="9" borderId="12" xfId="0" applyFill="1" applyBorder="1"/>
    <xf numFmtId="0" fontId="0" fillId="8" borderId="11" xfId="0" applyFill="1" applyBorder="1"/>
    <xf numFmtId="165" fontId="0" fillId="9" borderId="10" xfId="0" applyNumberFormat="1" applyFill="1" applyBorder="1"/>
    <xf numFmtId="14" fontId="0" fillId="9" borderId="10" xfId="0" applyNumberFormat="1" applyFill="1" applyBorder="1"/>
    <xf numFmtId="165" fontId="0" fillId="7" borderId="10" xfId="0" applyNumberFormat="1" applyFill="1" applyBorder="1"/>
    <xf numFmtId="165" fontId="0" fillId="10" borderId="10" xfId="0" applyNumberFormat="1" applyFill="1" applyBorder="1"/>
    <xf numFmtId="14" fontId="0" fillId="10" borderId="10" xfId="0" applyNumberFormat="1" applyFill="1" applyBorder="1"/>
    <xf numFmtId="0" fontId="0" fillId="4" borderId="11" xfId="0" applyFill="1" applyBorder="1"/>
    <xf numFmtId="0" fontId="0" fillId="12" borderId="0" xfId="0" applyFill="1"/>
    <xf numFmtId="0" fontId="0" fillId="0" borderId="13" xfId="0" applyBorder="1"/>
    <xf numFmtId="0" fontId="0" fillId="10" borderId="0" xfId="0" applyFill="1"/>
    <xf numFmtId="0" fontId="0" fillId="0" borderId="10" xfId="0" applyBorder="1"/>
    <xf numFmtId="0" fontId="0" fillId="13" borderId="0" xfId="0" applyFill="1"/>
    <xf numFmtId="165" fontId="5" fillId="0" borderId="0" xfId="0" applyNumberFormat="1" applyFont="1"/>
    <xf numFmtId="165" fontId="6" fillId="0" borderId="0" xfId="0" applyNumberFormat="1" applyFont="1"/>
    <xf numFmtId="165" fontId="0" fillId="6" borderId="0" xfId="0" applyNumberFormat="1" applyFill="1"/>
    <xf numFmtId="0" fontId="7" fillId="2" borderId="3" xfId="0" applyFont="1" applyFill="1" applyBorder="1"/>
    <xf numFmtId="44" fontId="0" fillId="0" borderId="0" xfId="0" applyNumberFormat="1"/>
    <xf numFmtId="165" fontId="6" fillId="0" borderId="0" xfId="1" applyNumberFormat="1" applyFont="1" applyFill="1"/>
    <xf numFmtId="2" fontId="6" fillId="0" borderId="0" xfId="0" applyNumberFormat="1" applyFont="1"/>
    <xf numFmtId="0" fontId="6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_);[Red]\(&quot;$&quot;#,##0.0\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5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_);[Red]\(&quot;$&quot;#,##0.0\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2" formatCode="&quot;$&quot;#,##0.00_);[Red]\(&quot;$&quot;#,##0.00\)"/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numFmt numFmtId="164" formatCode="&quot;$&quot;#,##0.0_);[Red]\(&quot;$&quot;#,##0.0\)"/>
    </dxf>
    <dxf>
      <numFmt numFmtId="12" formatCode="&quot;$&quot;#,##0.00_);[Red]\(&quot;$&quot;#,##0.00\)"/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165" formatCode="&quot;$&quot;#,##0.00"/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65" formatCode="&quot;$&quot;#,##0.00"/>
      <fill>
        <patternFill patternType="solid">
          <fgColor indexed="64"/>
          <bgColor rgb="FF92D050"/>
        </patternFill>
      </fill>
    </dxf>
    <dxf>
      <numFmt numFmtId="165" formatCode="&quot;$&quot;#,##0.00"/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color auto="1"/>
      </font>
      <numFmt numFmtId="19" formatCode="m/d/yyyy"/>
      <fill>
        <patternFill patternType="none">
          <fgColor indexed="64"/>
          <bgColor indexed="65"/>
        </patternFill>
      </fill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numFmt numFmtId="165" formatCode="&quot;$&quot;#,##0.00"/>
    </dxf>
    <dxf>
      <numFmt numFmtId="165" formatCode="&quot;$&quot;#,##0.00"/>
      <fill>
        <patternFill patternType="solid">
          <fgColor indexed="64"/>
          <bgColor rgb="FF92D050"/>
        </patternFill>
      </fill>
    </dxf>
    <dxf>
      <numFmt numFmtId="165" formatCode="&quot;$&quot;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  <fill>
        <patternFill patternType="solid">
          <fgColor indexed="64"/>
          <bgColor rgb="FF92D050"/>
        </patternFill>
      </fill>
    </dxf>
    <dxf>
      <numFmt numFmtId="165" formatCode="&quot;$&quot;#,##0.00"/>
    </dxf>
    <dxf>
      <numFmt numFmtId="19" formatCode="m/d/yyyy"/>
    </dxf>
    <dxf>
      <numFmt numFmtId="19" formatCode="m/d/yyyy"/>
      <fill>
        <patternFill patternType="solid">
          <fgColor indexed="64"/>
          <bgColor theme="9"/>
        </patternFill>
      </fill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2" formatCode="&quot;$&quot;#,##0.00_);[Red]\(&quot;$&quot;#,##0.00\)"/>
      <fill>
        <patternFill patternType="solid">
          <fgColor indexed="64"/>
          <bgColor theme="9"/>
        </patternFill>
      </fill>
    </dxf>
    <dxf>
      <numFmt numFmtId="165" formatCode="&quot;$&quot;#,##0.00"/>
    </dxf>
    <dxf>
      <numFmt numFmtId="19" formatCode="m/d/yyyy"/>
    </dxf>
    <dxf>
      <numFmt numFmtId="165" formatCode="&quot;$&quot;#,##0.00"/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2" formatCode="&quot;$&quot;#,##0.00_);[Red]\(&quot;$&quot;#,##0.00\)"/>
      <fill>
        <patternFill patternType="solid">
          <fgColor indexed="64"/>
          <bgColor theme="9"/>
        </patternFill>
      </fill>
    </dxf>
    <dxf>
      <numFmt numFmtId="165" formatCode="&quot;$&quot;#,##0.00"/>
    </dxf>
    <dxf>
      <numFmt numFmtId="19" formatCode="m/d/yyyy"/>
    </dxf>
    <dxf>
      <numFmt numFmtId="19" formatCode="m/d/yyyy"/>
    </dxf>
    <dxf>
      <numFmt numFmtId="165" formatCode="&quot;$&quot;#,##0.00"/>
    </dxf>
    <dxf>
      <numFmt numFmtId="165" formatCode="&quot;$&quot;#,##0.00"/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  <fill>
        <patternFill patternType="solid">
          <fgColor indexed="64"/>
          <bgColor theme="9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  <fill>
        <patternFill patternType="solid">
          <fgColor indexed="64"/>
          <bgColor theme="9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  <fill>
        <patternFill patternType="solid">
          <fgColor indexed="64"/>
          <bgColor theme="9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_);[Red]\(&quot;$&quot;#,##0.0\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528917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B21B99-9A30-08CF-01B9-AE56C4AAB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7"/>
        <a:stretch/>
      </xdr:blipFill>
      <xdr:spPr>
        <a:xfrm>
          <a:off x="4046220" y="0"/>
          <a:ext cx="5257800" cy="29260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69B12B-771C-2D16-97C5-35F48B0A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3291840"/>
          <a:ext cx="3154680" cy="29260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</xdr:colOff>
      <xdr:row>36</xdr:row>
      <xdr:rowOff>0</xdr:rowOff>
    </xdr:from>
    <xdr:to>
      <xdr:col>10</xdr:col>
      <xdr:colOff>290163</xdr:colOff>
      <xdr:row>52</xdr:row>
      <xdr:rowOff>2770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F35183-4A30-A0EC-B3D7-6790E1E2F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460" y="6583680"/>
          <a:ext cx="2378044" cy="292607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6</xdr:row>
      <xdr:rowOff>0</xdr:rowOff>
    </xdr:from>
    <xdr:to>
      <xdr:col>19</xdr:col>
      <xdr:colOff>0</xdr:colOff>
      <xdr:row>9</xdr:row>
      <xdr:rowOff>0</xdr:rowOff>
    </xdr:to>
    <xdr:sp macro="" textlink="">
      <xdr:nvSpPr>
        <xdr:cNvPr id="12" name="Arrow: Left 11">
          <a:extLst>
            <a:ext uri="{FF2B5EF4-FFF2-40B4-BE49-F238E27FC236}">
              <a16:creationId xmlns:a16="http://schemas.microsoft.com/office/drawing/2014/main" id="{0A9DE636-2438-FCF8-5F2A-0E3F2CC5CE0F}"/>
            </a:ext>
          </a:extLst>
        </xdr:cNvPr>
        <xdr:cNvSpPr/>
      </xdr:nvSpPr>
      <xdr:spPr>
        <a:xfrm>
          <a:off x="9829800" y="1097280"/>
          <a:ext cx="1051560" cy="5486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SolidWorks </a:t>
          </a:r>
          <a:endParaRPr lang="en-US" sz="1100"/>
        </a:p>
      </xdr:txBody>
    </xdr:sp>
    <xdr:clientData/>
  </xdr:twoCellAnchor>
  <xdr:twoCellAnchor editAs="oneCell">
    <xdr:from>
      <xdr:col>6</xdr:col>
      <xdr:colOff>1757</xdr:colOff>
      <xdr:row>54</xdr:row>
      <xdr:rowOff>0</xdr:rowOff>
    </xdr:from>
    <xdr:to>
      <xdr:col>12</xdr:col>
      <xdr:colOff>1758</xdr:colOff>
      <xdr:row>68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9CEC40B-20CC-4047-B8B3-1788B5092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7977" y="9875520"/>
          <a:ext cx="3154681" cy="256032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24</xdr:row>
      <xdr:rowOff>0</xdr:rowOff>
    </xdr:from>
    <xdr:to>
      <xdr:col>16</xdr:col>
      <xdr:colOff>0</xdr:colOff>
      <xdr:row>27</xdr:row>
      <xdr:rowOff>0</xdr:rowOff>
    </xdr:to>
    <xdr:sp macro="" textlink="">
      <xdr:nvSpPr>
        <xdr:cNvPr id="17" name="Arrow: Left 16">
          <a:extLst>
            <a:ext uri="{FF2B5EF4-FFF2-40B4-BE49-F238E27FC236}">
              <a16:creationId xmlns:a16="http://schemas.microsoft.com/office/drawing/2014/main" id="{69BF164F-58F4-4676-B375-FB4E4933A63B}"/>
            </a:ext>
          </a:extLst>
        </xdr:cNvPr>
        <xdr:cNvSpPr/>
      </xdr:nvSpPr>
      <xdr:spPr>
        <a:xfrm>
          <a:off x="7726680" y="4389120"/>
          <a:ext cx="1577340" cy="5486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FDM 3D Printer</a:t>
          </a:r>
          <a:endParaRPr lang="en-US" sz="1100"/>
        </a:p>
      </xdr:txBody>
    </xdr:sp>
    <xdr:clientData/>
  </xdr:twoCellAnchor>
  <xdr:twoCellAnchor>
    <xdr:from>
      <xdr:col>12</xdr:col>
      <xdr:colOff>0</xdr:colOff>
      <xdr:row>42</xdr:row>
      <xdr:rowOff>0</xdr:rowOff>
    </xdr:from>
    <xdr:to>
      <xdr:col>15</xdr:col>
      <xdr:colOff>0</xdr:colOff>
      <xdr:row>45</xdr:row>
      <xdr:rowOff>0</xdr:rowOff>
    </xdr:to>
    <xdr:sp macro="" textlink="">
      <xdr:nvSpPr>
        <xdr:cNvPr id="18" name="Arrow: Left 17">
          <a:extLst>
            <a:ext uri="{FF2B5EF4-FFF2-40B4-BE49-F238E27FC236}">
              <a16:creationId xmlns:a16="http://schemas.microsoft.com/office/drawing/2014/main" id="{C3BC40D8-BA9D-4FCA-B876-6F77213D3CD3}"/>
            </a:ext>
          </a:extLst>
        </xdr:cNvPr>
        <xdr:cNvSpPr/>
      </xdr:nvSpPr>
      <xdr:spPr>
        <a:xfrm>
          <a:off x="7200900" y="7680960"/>
          <a:ext cx="1577340" cy="5486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Resin 3D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Printer</a:t>
          </a:r>
          <a:endParaRPr lang="en-US" sz="1100"/>
        </a:p>
      </xdr:txBody>
    </xdr:sp>
    <xdr:clientData/>
  </xdr:twoCellAnchor>
  <xdr:twoCellAnchor editAs="oneCell">
    <xdr:from>
      <xdr:col>6</xdr:col>
      <xdr:colOff>0</xdr:colOff>
      <xdr:row>86</xdr:row>
      <xdr:rowOff>0</xdr:rowOff>
    </xdr:from>
    <xdr:to>
      <xdr:col>12</xdr:col>
      <xdr:colOff>0</xdr:colOff>
      <xdr:row>99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89921B0-6B61-482A-BC56-2F7DAE0BBF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592" b="13066"/>
        <a:stretch/>
      </xdr:blipFill>
      <xdr:spPr bwMode="auto">
        <a:xfrm>
          <a:off x="4046220" y="15727680"/>
          <a:ext cx="3154680" cy="23774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59</xdr:row>
      <xdr:rowOff>0</xdr:rowOff>
    </xdr:from>
    <xdr:to>
      <xdr:col>16</xdr:col>
      <xdr:colOff>0</xdr:colOff>
      <xdr:row>62</xdr:row>
      <xdr:rowOff>0</xdr:rowOff>
    </xdr:to>
    <xdr:sp macro="" textlink="">
      <xdr:nvSpPr>
        <xdr:cNvPr id="21" name="Arrow: Left 20">
          <a:extLst>
            <a:ext uri="{FF2B5EF4-FFF2-40B4-BE49-F238E27FC236}">
              <a16:creationId xmlns:a16="http://schemas.microsoft.com/office/drawing/2014/main" id="{04525F09-C488-49FF-BEC6-730E48F2305F}"/>
            </a:ext>
          </a:extLst>
        </xdr:cNvPr>
        <xdr:cNvSpPr/>
      </xdr:nvSpPr>
      <xdr:spPr>
        <a:xfrm>
          <a:off x="7726680" y="10789920"/>
          <a:ext cx="1577340" cy="5486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CNC Machine </a:t>
          </a:r>
          <a:endParaRPr lang="en-US" sz="1100"/>
        </a:p>
      </xdr:txBody>
    </xdr:sp>
    <xdr:clientData/>
  </xdr:twoCellAnchor>
  <xdr:twoCellAnchor>
    <xdr:from>
      <xdr:col>17</xdr:col>
      <xdr:colOff>526472</xdr:colOff>
      <xdr:row>74</xdr:row>
      <xdr:rowOff>96982</xdr:rowOff>
    </xdr:from>
    <xdr:to>
      <xdr:col>21</xdr:col>
      <xdr:colOff>0</xdr:colOff>
      <xdr:row>77</xdr:row>
      <xdr:rowOff>96982</xdr:rowOff>
    </xdr:to>
    <xdr:sp macro="" textlink="">
      <xdr:nvSpPr>
        <xdr:cNvPr id="22" name="Arrow: Left 21">
          <a:extLst>
            <a:ext uri="{FF2B5EF4-FFF2-40B4-BE49-F238E27FC236}">
              <a16:creationId xmlns:a16="http://schemas.microsoft.com/office/drawing/2014/main" id="{75F613D9-2CC6-4AE7-A8ED-0B36608F2004}"/>
            </a:ext>
          </a:extLst>
        </xdr:cNvPr>
        <xdr:cNvSpPr/>
      </xdr:nvSpPr>
      <xdr:spPr>
        <a:xfrm>
          <a:off x="10363199" y="13425055"/>
          <a:ext cx="1579419" cy="54032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3D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Scanner</a:t>
          </a:r>
          <a:endParaRPr lang="en-US" sz="1100"/>
        </a:p>
      </xdr:txBody>
    </xdr:sp>
    <xdr:clientData/>
  </xdr:twoCellAnchor>
  <xdr:twoCellAnchor>
    <xdr:from>
      <xdr:col>13</xdr:col>
      <xdr:colOff>53340</xdr:colOff>
      <xdr:row>91</xdr:row>
      <xdr:rowOff>0</xdr:rowOff>
    </xdr:from>
    <xdr:to>
      <xdr:col>15</xdr:col>
      <xdr:colOff>53340</xdr:colOff>
      <xdr:row>94</xdr:row>
      <xdr:rowOff>0</xdr:rowOff>
    </xdr:to>
    <xdr:sp macro="" textlink="">
      <xdr:nvSpPr>
        <xdr:cNvPr id="23" name="Arrow: Left 22">
          <a:extLst>
            <a:ext uri="{FF2B5EF4-FFF2-40B4-BE49-F238E27FC236}">
              <a16:creationId xmlns:a16="http://schemas.microsoft.com/office/drawing/2014/main" id="{DA27E023-CB4A-43FC-B414-9308B7E18FC0}"/>
            </a:ext>
          </a:extLst>
        </xdr:cNvPr>
        <xdr:cNvSpPr/>
      </xdr:nvSpPr>
      <xdr:spPr>
        <a:xfrm>
          <a:off x="7780020" y="16642080"/>
          <a:ext cx="1051560" cy="5486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Oscilloscope</a:t>
          </a:r>
          <a:endParaRPr lang="en-US" sz="1100"/>
        </a:p>
      </xdr:txBody>
    </xdr:sp>
    <xdr:clientData/>
  </xdr:twoCellAnchor>
  <xdr:twoCellAnchor editAs="oneCell">
    <xdr:from>
      <xdr:col>6</xdr:col>
      <xdr:colOff>0</xdr:colOff>
      <xdr:row>68</xdr:row>
      <xdr:rowOff>0</xdr:rowOff>
    </xdr:from>
    <xdr:to>
      <xdr:col>12</xdr:col>
      <xdr:colOff>0</xdr:colOff>
      <xdr:row>85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BFBECE-2CCD-EF57-4D4A-2A7C714EE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012" y="12192000"/>
          <a:ext cx="3173506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ummary" displayName="Summary" ref="A1:E203" totalsRowCount="1" headerRowDxfId="160" totalsRowDxfId="157" headerRowBorderDxfId="159" tableBorderDxfId="158" totalsRowBorderDxfId="156">
  <autoFilter ref="A1:E202" xr:uid="{00000000-0009-0000-0100-000003000000}"/>
  <tableColumns count="5">
    <tableColumn id="1" xr3:uid="{00000000-0010-0000-0000-000001000000}" name="Part" totalsRowLabel="Total" dataDxfId="155" totalsRowDxfId="154"/>
    <tableColumn id="2" xr3:uid="{00000000-0010-0000-0000-000002000000}" name="Single price" dataDxfId="153" totalsRowDxfId="152"/>
    <tableColumn id="3" xr3:uid="{00000000-0010-0000-0000-000003000000}" name="Need" dataDxfId="151" totalsRowDxfId="150"/>
    <tableColumn id="4" xr3:uid="{00000000-0010-0000-0000-000004000000}" name="Total" totalsRowFunction="sum" dataDxfId="149" totalsRowDxfId="148"/>
    <tableColumn id="5" xr3:uid="{00000000-0010-0000-0000-000005000000}" name="Link" dataDxfId="147" totalsRowDxfId="1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Equipment" displayName="Equipment" ref="A1:J371" totalsRowCount="1" headerRowDxfId="67" totalsRowDxfId="66">
  <autoFilter ref="A1:J370" xr:uid="{00000000-0009-0000-0100-000005000000}"/>
  <sortState xmlns:xlrd2="http://schemas.microsoft.com/office/spreadsheetml/2017/richdata2" ref="A2:J370">
    <sortCondition sortBy="cellColor" ref="A2:A370" dxfId="65"/>
    <sortCondition sortBy="cellColor" ref="A2:A370" dxfId="64"/>
    <sortCondition sortBy="cellColor" ref="A2:A370" dxfId="63"/>
    <sortCondition sortBy="cellColor" ref="A2:A370" dxfId="62"/>
  </sortState>
  <tableColumns count="10">
    <tableColumn id="1" xr3:uid="{00000000-0010-0000-0500-000001000000}" name="Part" totalsRowLabel="Total"/>
    <tableColumn id="2" xr3:uid="{00000000-0010-0000-0500-000002000000}" name="Single price" dataDxfId="61"/>
    <tableColumn id="3" xr3:uid="{00000000-0010-0000-0500-000003000000}" name="Qty" dataDxfId="60"/>
    <tableColumn id="4" xr3:uid="{00000000-0010-0000-0500-000004000000}" name="Total" totalsRowFunction="sum" dataDxfId="59" totalsRowDxfId="58">
      <calculatedColumnFormula>Equipment[[#This Row],[Single price]]*Equipment[[#This Row],[Qty]]</calculatedColumnFormula>
    </tableColumn>
    <tableColumn id="5" xr3:uid="{00000000-0010-0000-0500-000005000000}" name="Link"/>
    <tableColumn id="6" xr3:uid="{00000000-0010-0000-0500-000006000000}" name="Option 2" dataDxfId="57" totalsRowDxfId="56"/>
    <tableColumn id="8" xr3:uid="{00000000-0010-0000-0500-000008000000}" name="Option 3" dataDxfId="55" totalsRowDxfId="54"/>
    <tableColumn id="10" xr3:uid="{3BA8F7DB-D0E7-47A5-8546-0BCC4B9E5E60}" name="Purchase" totalsRowDxfId="53"/>
    <tableColumn id="9" xr3:uid="{CA2DD982-177A-450A-8C38-E0F1B9E206D4}" name="LEFT" dataDxfId="52" totalsRowDxfId="51">
      <calculatedColumnFormula>LEFT(Equipment[[#This Row],[Link]],255)</calculatedColumnFormula>
    </tableColumn>
    <tableColumn id="7" xr3:uid="{419BD225-D5CA-4BFC-8AB8-C983734E8A6D}" name="DoubleCheck" dataDxfId="50" totalsRowDxfId="49">
      <calculatedColumnFormula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Equipment5" displayName="Equipment5" ref="A1:E139" totalsRowCount="1" headerRowDxfId="48" totalsRowDxfId="45" headerRowBorderDxfId="47" tableBorderDxfId="46" totalsRowBorderDxfId="44">
  <autoFilter ref="A1:E138" xr:uid="{00000000-0009-0000-0100-000004000000}"/>
  <tableColumns count="5">
    <tableColumn id="1" xr3:uid="{00000000-0010-0000-0600-000001000000}" name="Part" totalsRowLabel="Total" dataDxfId="43" totalsRowDxfId="42"/>
    <tableColumn id="2" xr3:uid="{00000000-0010-0000-0600-000002000000}" name="Single price" dataDxfId="41" totalsRowDxfId="40"/>
    <tableColumn id="3" xr3:uid="{00000000-0010-0000-0600-000003000000}" name="Need" dataDxfId="39" totalsRowDxfId="38"/>
    <tableColumn id="4" xr3:uid="{00000000-0010-0000-0600-000004000000}" name="Total" totalsRowFunction="sum" dataDxfId="37" totalsRowDxfId="36">
      <calculatedColumnFormula>Equipment5[[#This Row],[Single price]]*Equipment5[[#This Row],[Need]]</calculatedColumnFormula>
    </tableColumn>
    <tableColumn id="5" xr3:uid="{00000000-0010-0000-0600-000005000000}" name="Link" dataDxfId="35" totalsRow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Equipment_Options" displayName="Equipment_Options" ref="A1:E69" totalsRowCount="1" headerRowDxfId="33" totalsRowDxfId="30" headerRowBorderDxfId="32" tableBorderDxfId="31" totalsRowBorderDxfId="29">
  <autoFilter ref="A1:E68" xr:uid="{00000000-0009-0000-0100-000001000000}"/>
  <tableColumns count="5">
    <tableColumn id="1" xr3:uid="{00000000-0010-0000-0700-000001000000}" name="Part" totalsRowLabel="Total" dataDxfId="28" totalsRowDxfId="27"/>
    <tableColumn id="2" xr3:uid="{00000000-0010-0000-0700-000002000000}" name="Single price" dataDxfId="26" totalsRowDxfId="25"/>
    <tableColumn id="3" xr3:uid="{00000000-0010-0000-0700-000003000000}" name="Qty" dataDxfId="24" totalsRowDxfId="23">
      <calculatedColumnFormula>1</calculatedColumnFormula>
    </tableColumn>
    <tableColumn id="4" xr3:uid="{00000000-0010-0000-0700-000004000000}" name="Total" totalsRowFunction="sum" dataDxfId="22" totalsRowDxfId="21">
      <calculatedColumnFormula>Equipment_Options[[#This Row],[Single price]]*Equipment_Options[[#This Row],[Qty]]</calculatedColumnFormula>
    </tableColumn>
    <tableColumn id="5" xr3:uid="{00000000-0010-0000-0700-000005000000}" name="Link" dataDxfId="20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Equipment7" displayName="Equipment7" ref="A1:H196" totalsRowCount="1" headerRowDxfId="145" totalsRowDxfId="144">
  <autoFilter ref="A1:H195" xr:uid="{00000000-0009-0000-0100-000006000000}"/>
  <tableColumns count="8">
    <tableColumn id="1" xr3:uid="{00000000-0010-0000-0100-000001000000}" name="Part" dataDxfId="143"/>
    <tableColumn id="11" xr3:uid="{00000000-0010-0000-0100-00000B000000}" name="Purchase Price" dataDxfId="142" totalsRowDxfId="141"/>
    <tableColumn id="2" xr3:uid="{00000000-0010-0000-0100-000002000000}" name="Single price" dataDxfId="140" totalsRowDxfId="139"/>
    <tableColumn id="3" xr3:uid="{00000000-0010-0000-0100-000003000000}" name="Qty"/>
    <tableColumn id="4" xr3:uid="{00000000-0010-0000-0100-000004000000}" name="Total" totalsRowFunction="sum" dataDxfId="138" totalsRowDxfId="137">
      <calculatedColumnFormula>Equipment7[[#This Row],[Single price]]*Equipment7[[#This Row],[Qty]]</calculatedColumnFormula>
    </tableColumn>
    <tableColumn id="5" xr3:uid="{00000000-0010-0000-0100-000005000000}" name="Link"/>
    <tableColumn id="6" xr3:uid="{00000000-0010-0000-0100-000006000000}" name="Option 2"/>
    <tableColumn id="7" xr3:uid="{00000000-0010-0000-0100-000007000000}" name="Option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EDD3CC-28EA-4ACE-83EA-C2CB09B4D33B}" name="SOLIDWORKS" displayName="SOLIDWORKS" ref="A1:G3" totalsRowCount="1" headerRowDxfId="136" totalsRowDxfId="135">
  <autoFilter ref="A1:G2" xr:uid="{00000000-0009-0000-0100-000007000000}"/>
  <tableColumns count="7">
    <tableColumn id="1" xr3:uid="{5F935CB1-B890-4D63-ADD8-7B4DED95FFBA}" name="Part"/>
    <tableColumn id="7" xr3:uid="{880B33C1-A02F-4E75-8AC8-BDD56751CFE4}" name="Purchase Price" totalsRowFunction="custom" dataDxfId="134" totalsRowDxfId="133">
      <totalsRowFormula>SUBTOTAL(109,SOLIDWORKS[Purchase Price]) * 1.1</totalsRowFormula>
    </tableColumn>
    <tableColumn id="8" xr3:uid="{E1B7309C-541F-40B4-BBCC-B4249C5F0E36}" name="Received Date"/>
    <tableColumn id="2" xr3:uid="{C1A5780F-68F2-4BF8-BE28-4AB24896247F}" name="Single price" dataDxfId="132"/>
    <tableColumn id="3" xr3:uid="{DC28652D-8BC5-48EA-8A8F-BF963FD91B09}" name="Qty"/>
    <tableColumn id="4" xr3:uid="{82B68121-55A6-439C-8990-4765F5505353}" name="Total" totalsRowFunction="sum" dataDxfId="131" totalsRowDxfId="130">
      <calculatedColumnFormula>SOLIDWORKS[[#This Row],[Single price]]*SOLIDWORKS[[#This Row],[Qty]]</calculatedColumnFormula>
    </tableColumn>
    <tableColumn id="5" xr3:uid="{CB27185F-6A22-4F46-9A4F-82F53DDF346F}" name="Link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FIRST" displayName="FIRST" ref="A1:G71" totalsRowCount="1" headerRowDxfId="129" totalsRowDxfId="128">
  <autoFilter ref="A1:G70" xr:uid="{00000000-0009-0000-0100-000007000000}"/>
  <tableColumns count="7">
    <tableColumn id="1" xr3:uid="{00000000-0010-0000-0200-000001000000}" name="Part"/>
    <tableColumn id="7" xr3:uid="{00000000-0010-0000-0200-000007000000}" name="Purchase Price" totalsRowFunction="custom" dataDxfId="127" totalsRowDxfId="126">
      <totalsRowFormula>SUBTOTAL(109,FIRST[Purchase Price]) * 1.08</totalsRowFormula>
    </tableColumn>
    <tableColumn id="8" xr3:uid="{00000000-0010-0000-0200-000008000000}" name="Received Date"/>
    <tableColumn id="2" xr3:uid="{00000000-0010-0000-0200-000002000000}" name="Single price" dataDxfId="125"/>
    <tableColumn id="3" xr3:uid="{00000000-0010-0000-0200-000003000000}" name="Qty"/>
    <tableColumn id="4" xr3:uid="{00000000-0010-0000-0200-000004000000}" name="Total" totalsRowFunction="custom" dataDxfId="124" totalsRowDxfId="123">
      <calculatedColumnFormula>FIRST[[#This Row],[Single price]]*FIRST[[#This Row],[Qty]]</calculatedColumnFormula>
      <totalsRowFormula>SUBTOTAL(109,FIRST[Total]) * 1.08</totalsRowFormula>
    </tableColumn>
    <tableColumn id="5" xr3:uid="{00000000-0010-0000-0200-000005000000}" name="Link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SECOND" displayName="SECOND" ref="A1:G270" totalsRowCount="1" headerRowDxfId="122" totalsRowDxfId="121">
  <autoFilter ref="A1:G269" xr:uid="{00000000-0009-0000-0100-000008000000}"/>
  <tableColumns count="7">
    <tableColumn id="1" xr3:uid="{00000000-0010-0000-0300-000001000000}" name="Part" dataDxfId="120"/>
    <tableColumn id="7" xr3:uid="{2042BEF5-530E-47A7-BFCB-1A7480887A16}" name="Purchase Price" totalsRowFunction="custom" dataDxfId="119" totalsRowDxfId="118">
      <totalsRowFormula>SUBTOTAL(109,SECOND[Purchase Price]) * 1.08</totalsRowFormula>
    </tableColumn>
    <tableColumn id="8" xr3:uid="{CF8D04AF-A2AF-4C66-9514-67E8F4C39A07}" name="Received Date" dataDxfId="117" totalsRowDxfId="116"/>
    <tableColumn id="2" xr3:uid="{00000000-0010-0000-0300-000002000000}" name="Single price" dataDxfId="115"/>
    <tableColumn id="3" xr3:uid="{00000000-0010-0000-0300-000003000000}" name="Qty"/>
    <tableColumn id="4" xr3:uid="{00000000-0010-0000-0300-000004000000}" name="Total" totalsRowFunction="custom" dataDxfId="114" totalsRowDxfId="113">
      <calculatedColumnFormula>SECOND[[#This Row],[Single price]]*SECOND[[#This Row],[Qty]]</calculatedColumnFormula>
      <totalsRowFormula>SUBTOTAL(109,SECOND[Total]) * 1.08</totalsRowFormula>
    </tableColumn>
    <tableColumn id="5" xr3:uid="{00000000-0010-0000-0300-000005000000}" name="Link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0939D1-ECEB-456A-952A-EF811D04F68F}" name="SECOND.5" displayName="SECOND.5" ref="A1:G17" totalsRowCount="1" headerRowDxfId="112" totalsRowDxfId="111">
  <autoFilter ref="A1:G16" xr:uid="{00000000-0009-0000-0100-000008000000}"/>
  <tableColumns count="7">
    <tableColumn id="1" xr3:uid="{D7B428D9-2C2A-4BFD-8257-BCC3D18BC8A0}" name="Part" dataDxfId="110"/>
    <tableColumn id="8" xr3:uid="{5C056A3E-D3AC-416A-90C9-7E0368E8A66B}" name="Purchase Price" dataDxfId="109"/>
    <tableColumn id="6" xr3:uid="{16301517-4E37-4E2F-A8C0-821A195894B2}" name="Received Date" dataDxfId="108"/>
    <tableColumn id="2" xr3:uid="{768F8894-5811-417F-A88C-BE2402B9FBCF}" name="Single price" dataDxfId="107"/>
    <tableColumn id="3" xr3:uid="{54A4BA46-DDD4-41CC-A8D4-B94B965452E1}" name="Qty"/>
    <tableColumn id="4" xr3:uid="{F142FE31-8E71-4C96-B9A0-6B79FED2320D}" name="Total" totalsRowFunction="custom" dataDxfId="106" totalsRowDxfId="105">
      <calculatedColumnFormula>SECOND.5[[#This Row],[Single price]]*SECOND.5[[#This Row],[Qty]]</calculatedColumnFormula>
      <totalsRowFormula>SUBTOTAL(109,SECOND.5[Total]) * 1.08</totalsRowFormula>
    </tableColumn>
    <tableColumn id="5" xr3:uid="{EC21C088-EAB6-4F3F-B991-74FA9397CEFA}" name="Link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D987AB-FCD3-4933-9576-744BA32DC238}" name="THIRD" displayName="THIRD" ref="A1:H113" totalsRowCount="1" headerRowDxfId="104" totalsRowDxfId="103">
  <autoFilter ref="A1:H112" xr:uid="{00000000-0009-0000-0100-000008000000}"/>
  <tableColumns count="8">
    <tableColumn id="1" xr3:uid="{B8B317D4-565D-41A1-BE79-6A98D24E9E02}" name="Part" dataDxfId="102"/>
    <tableColumn id="9" xr3:uid="{09F958E3-101B-41DC-9131-264E7CF40DD0}" name="R-Qty" dataDxfId="101" totalsRowDxfId="100"/>
    <tableColumn id="6" xr3:uid="{372BDB95-FCCC-422C-9E3F-68AB26665B73}" name="S-Price" dataDxfId="99" totalsRowDxfId="98" dataCellStyle="Currency"/>
    <tableColumn id="8" xr3:uid="{650336F5-0FE2-4646-ABAE-BA6334056466}" name="Received Date" dataDxfId="97" totalsRowDxfId="96"/>
    <tableColumn id="2" xr3:uid="{42193B3D-F595-44FF-B5F2-4DEC403335D2}" name="Single price" dataDxfId="95"/>
    <tableColumn id="3" xr3:uid="{2D40C152-70BE-491C-8581-338F4457ADCC}" name="Qty"/>
    <tableColumn id="4" xr3:uid="{C3F46E87-4186-45E9-B33F-D0C668FAED1B}" name="Total" totalsRowFunction="custom" dataDxfId="94" totalsRowDxfId="93">
      <calculatedColumnFormula>THIRD[[#This Row],[Single price]]*THIRD[[#This Row],[Qty]]</calculatedColumnFormula>
      <totalsRowFormula>SUBTOTAL(109,THIRD[Total]) * 1.08</totalsRowFormula>
    </tableColumn>
    <tableColumn id="5" xr3:uid="{0D301FC1-65EC-44FB-BE21-63075F99A5CB}" name="Link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07B55D-947A-4A12-AAAD-D8EA9137E3B0}" name="THIRD13" displayName="THIRD13" ref="A1:H114" totalsRowCount="1" headerRowDxfId="92" totalsRowDxfId="91">
  <autoFilter ref="A1:H113" xr:uid="{00000000-0009-0000-0100-000008000000}"/>
  <tableColumns count="8">
    <tableColumn id="1" xr3:uid="{1AC031CD-4DCC-43AD-8EB3-FAC427F652B1}" name="Part" dataDxfId="90"/>
    <tableColumn id="2" xr3:uid="{25A1D296-5FE7-4853-BCD3-64ED532C7477}" name="Single price" dataDxfId="89"/>
    <tableColumn id="3" xr3:uid="{56AC6A01-CFAF-4129-8779-EDE401210594}" name="Qty"/>
    <tableColumn id="4" xr3:uid="{3BFA43AB-BF25-4323-B0A1-079928013115}" name="Total" totalsRowFunction="custom" dataDxfId="88" totalsRowDxfId="87">
      <calculatedColumnFormula>THIRD13[[#This Row],[Single price]]*THIRD13[[#This Row],[Qty]]</calculatedColumnFormula>
      <totalsRowFormula>SUBTOTAL(109,THIRD13[Total]) * 1.08</totalsRowFormula>
    </tableColumn>
    <tableColumn id="5" xr3:uid="{110FC666-0A63-4C30-8B19-7071E9876C18}" name="Link"/>
    <tableColumn id="9" xr3:uid="{903A9EBD-38D1-4494-A02D-CCB7BC9DC0C3}" name="R-Qty" dataDxfId="86" totalsRowDxfId="85"/>
    <tableColumn id="6" xr3:uid="{DDF9E2A8-5107-42DA-A1D1-A79094E4894E}" name="S-Price" dataDxfId="84" totalsRowDxfId="83" dataCellStyle="Currency"/>
    <tableColumn id="8" xr3:uid="{ED3B39C7-C42F-4DC8-87C3-711B8A3EFC71}" name="Received Date" dataDxfId="82" totalsRowDxfId="81" dataCellStyle="Currenc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Materials" displayName="Materials" ref="A1:J271" totalsRowCount="1" headerRowDxfId="80" headerRowBorderDxfId="79" tableBorderDxfId="78" totalsRowBorderDxfId="77">
  <autoFilter ref="A1:J270" xr:uid="{00000000-0009-0000-0100-000002000000}"/>
  <sortState xmlns:xlrd2="http://schemas.microsoft.com/office/spreadsheetml/2017/richdata2" ref="A2:J270">
    <sortCondition sortBy="cellColor" ref="A2:A270" dxfId="76"/>
    <sortCondition sortBy="cellColor" ref="A2:A270" dxfId="75"/>
    <sortCondition sortBy="cellColor" ref="A2:A270" dxfId="74"/>
  </sortState>
  <tableColumns count="10">
    <tableColumn id="1" xr3:uid="{00000000-0010-0000-0400-000001000000}" name="Part" totalsRowLabel="Total"/>
    <tableColumn id="2" xr3:uid="{00000000-0010-0000-0400-000002000000}" name="Single price" dataDxfId="73"/>
    <tableColumn id="3" xr3:uid="{00000000-0010-0000-0400-000003000000}" name="Qty"/>
    <tableColumn id="4" xr3:uid="{00000000-0010-0000-0400-000004000000}" name="Total" totalsRowFunction="sum" dataDxfId="72" totalsRowDxfId="71">
      <calculatedColumnFormula>Materials[[#This Row],[Single price]]*Materials[[#This Row],[Qty]]</calculatedColumnFormula>
    </tableColumn>
    <tableColumn id="5" xr3:uid="{00000000-0010-0000-0400-000005000000}" name="Link"/>
    <tableColumn id="6" xr3:uid="{00000000-0010-0000-0400-000006000000}" name="Option 2" dataDxfId="70"/>
    <tableColumn id="7" xr3:uid="{00000000-0010-0000-0400-000007000000}" name="Option 3"/>
    <tableColumn id="11" xr3:uid="{DC95A4D6-649E-4907-AC68-EA84A2519B16}" name="Purchase"/>
    <tableColumn id="8" xr3:uid="{DB5AB920-FC7F-4623-85E9-406177F7CA0A}" name="LEFT" dataDxfId="69">
      <calculatedColumnFormula>LEFT(Materials[[#This Row],[Link]],255)</calculatedColumnFormula>
    </tableColumn>
    <tableColumn id="9" xr3:uid="{F30E64BE-6588-43E4-AC66-EAD68A2D917D}" name="Double Check" dataDxfId="68">
      <calculatedColumnFormula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AED2D5-7359-4161-BE43-A2AD9AA9E899}">
  <we:reference id="wa200003696" version="1.2.0.0" store="en-US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3"/>
  <sheetViews>
    <sheetView zoomScaleNormal="100" workbookViewId="0">
      <selection activeCell="A32" sqref="A32"/>
    </sheetView>
  </sheetViews>
  <sheetFormatPr defaultColWidth="7.6640625" defaultRowHeight="14.4" x14ac:dyDescent="0.3"/>
  <cols>
    <col min="1" max="1" width="21.109375" bestFit="1" customWidth="1"/>
    <col min="2" max="2" width="13.88671875" bestFit="1" customWidth="1"/>
    <col min="3" max="3" width="8.33203125" bestFit="1" customWidth="1"/>
    <col min="4" max="4" width="9.6640625" bestFit="1" customWidth="1"/>
    <col min="5" max="5" width="44.6640625" hidden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4" t="s">
        <v>3</v>
      </c>
      <c r="E1" s="3" t="s">
        <v>29</v>
      </c>
    </row>
    <row r="2" spans="1:5" x14ac:dyDescent="0.3">
      <c r="A2" s="1" t="s">
        <v>4</v>
      </c>
      <c r="B2" s="8">
        <v>4195</v>
      </c>
      <c r="C2" s="1">
        <v>1</v>
      </c>
      <c r="D2" s="8">
        <v>4195</v>
      </c>
      <c r="E2" s="1" t="s">
        <v>67</v>
      </c>
    </row>
    <row r="3" spans="1:5" x14ac:dyDescent="0.3">
      <c r="A3" s="1"/>
      <c r="B3" s="8"/>
      <c r="C3" s="1">
        <v>1</v>
      </c>
      <c r="D3" s="8">
        <v>0</v>
      </c>
      <c r="E3" s="1"/>
    </row>
    <row r="4" spans="1:5" x14ac:dyDescent="0.3">
      <c r="A4" s="1" t="s">
        <v>24</v>
      </c>
      <c r="B4">
        <v>1849</v>
      </c>
      <c r="C4" s="1">
        <v>1</v>
      </c>
      <c r="D4" s="8">
        <v>1849</v>
      </c>
      <c r="E4" s="1" t="s">
        <v>74</v>
      </c>
    </row>
    <row r="5" spans="1:5" x14ac:dyDescent="0.3">
      <c r="A5" s="1" t="s">
        <v>299</v>
      </c>
      <c r="B5" s="8">
        <v>246.95</v>
      </c>
      <c r="C5" s="1">
        <v>1</v>
      </c>
      <c r="D5" s="8">
        <v>246.95</v>
      </c>
      <c r="E5" s="1" t="s">
        <v>369</v>
      </c>
    </row>
    <row r="6" spans="1:5" x14ac:dyDescent="0.3">
      <c r="A6" s="1" t="s">
        <v>312</v>
      </c>
      <c r="B6" s="8">
        <v>89.99</v>
      </c>
      <c r="C6" s="1">
        <v>1</v>
      </c>
      <c r="D6" s="8">
        <v>89.99</v>
      </c>
      <c r="E6" s="1" t="s">
        <v>311</v>
      </c>
    </row>
    <row r="7" spans="1:5" x14ac:dyDescent="0.3">
      <c r="A7" s="1" t="s">
        <v>328</v>
      </c>
      <c r="B7" s="8">
        <v>109.99</v>
      </c>
      <c r="C7" s="1">
        <v>1</v>
      </c>
      <c r="D7" s="8">
        <v>109.99</v>
      </c>
      <c r="E7" s="1" t="s">
        <v>327</v>
      </c>
    </row>
    <row r="8" spans="1:5" x14ac:dyDescent="0.3">
      <c r="A8" s="1" t="s">
        <v>293</v>
      </c>
      <c r="B8" s="8">
        <v>99.99</v>
      </c>
      <c r="C8" s="1">
        <v>1</v>
      </c>
      <c r="D8" s="8">
        <v>99.99</v>
      </c>
      <c r="E8" s="1" t="s">
        <v>310</v>
      </c>
    </row>
    <row r="9" spans="1:5" x14ac:dyDescent="0.3">
      <c r="A9" s="1" t="s">
        <v>330</v>
      </c>
      <c r="B9" s="8">
        <v>164</v>
      </c>
      <c r="C9" s="1">
        <v>1</v>
      </c>
      <c r="D9" s="8">
        <v>164</v>
      </c>
      <c r="E9" s="1" t="s">
        <v>329</v>
      </c>
    </row>
    <row r="10" spans="1:5" x14ac:dyDescent="0.3">
      <c r="A10" s="1" t="s">
        <v>333</v>
      </c>
      <c r="B10" s="8">
        <v>73.849999999999994</v>
      </c>
      <c r="C10" s="1">
        <v>1</v>
      </c>
      <c r="D10" s="8">
        <v>73.849999999999994</v>
      </c>
      <c r="E10" s="1" t="s">
        <v>331</v>
      </c>
    </row>
    <row r="11" spans="1:5" x14ac:dyDescent="0.3">
      <c r="A11" s="1" t="s">
        <v>334</v>
      </c>
      <c r="B11" s="8">
        <v>35</v>
      </c>
      <c r="C11" s="1">
        <v>1</v>
      </c>
      <c r="D11" s="8">
        <v>35</v>
      </c>
      <c r="E11" s="1" t="s">
        <v>332</v>
      </c>
    </row>
    <row r="12" spans="1:5" x14ac:dyDescent="0.3">
      <c r="A12" s="1" t="s">
        <v>306</v>
      </c>
      <c r="B12" s="8">
        <v>75.989999999999995</v>
      </c>
      <c r="C12" s="1">
        <v>1</v>
      </c>
      <c r="D12" s="8">
        <v>75.989999999999995</v>
      </c>
      <c r="E12" s="1" t="s">
        <v>307</v>
      </c>
    </row>
    <row r="13" spans="1:5" x14ac:dyDescent="0.3">
      <c r="A13" s="1" t="s">
        <v>308</v>
      </c>
      <c r="B13" s="8">
        <v>30.99</v>
      </c>
      <c r="C13" s="1">
        <v>1</v>
      </c>
      <c r="D13" s="8">
        <v>30.99</v>
      </c>
      <c r="E13" s="1" t="s">
        <v>309</v>
      </c>
    </row>
    <row r="14" spans="1:5" x14ac:dyDescent="0.3">
      <c r="A14" s="1" t="s">
        <v>371</v>
      </c>
      <c r="B14" s="8">
        <v>7.39</v>
      </c>
      <c r="C14" s="1">
        <v>1</v>
      </c>
      <c r="D14" s="8">
        <v>7.39</v>
      </c>
      <c r="E14" s="1" t="s">
        <v>370</v>
      </c>
    </row>
    <row r="15" spans="1:5" x14ac:dyDescent="0.3">
      <c r="A15" s="1" t="s">
        <v>373</v>
      </c>
      <c r="B15" s="8">
        <v>13.99</v>
      </c>
      <c r="C15" s="1">
        <v>1</v>
      </c>
      <c r="D15" s="8">
        <v>13.99</v>
      </c>
      <c r="E15" s="1" t="s">
        <v>372</v>
      </c>
    </row>
    <row r="16" spans="1:5" x14ac:dyDescent="0.3">
      <c r="A16" s="1" t="s">
        <v>48</v>
      </c>
      <c r="B16" s="8">
        <v>37.75</v>
      </c>
      <c r="C16" s="1">
        <v>2</v>
      </c>
      <c r="D16" s="8">
        <v>75.5</v>
      </c>
      <c r="E16" s="1" t="s">
        <v>49</v>
      </c>
    </row>
    <row r="17" spans="1:5" x14ac:dyDescent="0.3">
      <c r="A17" s="1" t="s">
        <v>210</v>
      </c>
      <c r="B17" s="8">
        <v>19.75</v>
      </c>
      <c r="C17" s="1">
        <v>1</v>
      </c>
      <c r="D17" s="8">
        <v>19.75</v>
      </c>
      <c r="E17" s="1" t="s">
        <v>209</v>
      </c>
    </row>
    <row r="18" spans="1:5" x14ac:dyDescent="0.3">
      <c r="A18" s="1" t="s">
        <v>292</v>
      </c>
      <c r="B18" s="8">
        <v>41.99</v>
      </c>
      <c r="C18" s="1">
        <v>1</v>
      </c>
      <c r="D18" s="8">
        <v>41.99</v>
      </c>
      <c r="E18" s="1" t="s">
        <v>291</v>
      </c>
    </row>
    <row r="19" spans="1:5" x14ac:dyDescent="0.3">
      <c r="A19" s="1" t="s">
        <v>387</v>
      </c>
      <c r="B19" s="8">
        <v>22.99</v>
      </c>
      <c r="C19" s="1">
        <v>2</v>
      </c>
      <c r="D19" s="8">
        <v>45.98</v>
      </c>
      <c r="E19" s="1" t="s">
        <v>386</v>
      </c>
    </row>
    <row r="20" spans="1:5" x14ac:dyDescent="0.3">
      <c r="A20" s="1" t="s">
        <v>316</v>
      </c>
      <c r="B20" s="10">
        <v>30.99</v>
      </c>
      <c r="C20" s="1">
        <v>2</v>
      </c>
      <c r="D20" s="8">
        <v>61.98</v>
      </c>
      <c r="E20" s="1" t="s">
        <v>315</v>
      </c>
    </row>
    <row r="21" spans="1:5" x14ac:dyDescent="0.3">
      <c r="A21" s="1" t="s">
        <v>303</v>
      </c>
      <c r="B21" s="10">
        <v>16.989999999999998</v>
      </c>
      <c r="C21" s="1">
        <v>1</v>
      </c>
      <c r="D21" s="8">
        <v>16.989999999999998</v>
      </c>
      <c r="E21" s="1" t="s">
        <v>302</v>
      </c>
    </row>
    <row r="22" spans="1:5" x14ac:dyDescent="0.3">
      <c r="A22" s="1" t="s">
        <v>314</v>
      </c>
      <c r="B22" s="8">
        <v>12.99</v>
      </c>
      <c r="C22" s="1">
        <v>3</v>
      </c>
      <c r="D22" s="8">
        <v>38.97</v>
      </c>
      <c r="E22" s="1" t="s">
        <v>313</v>
      </c>
    </row>
    <row r="23" spans="1:5" x14ac:dyDescent="0.3">
      <c r="A23" s="1" t="s">
        <v>250</v>
      </c>
      <c r="B23" s="8">
        <v>25.59</v>
      </c>
      <c r="C23" s="1">
        <v>2</v>
      </c>
      <c r="D23" s="8">
        <v>51.18</v>
      </c>
      <c r="E23" s="1" t="s">
        <v>104</v>
      </c>
    </row>
    <row r="24" spans="1:5" x14ac:dyDescent="0.3">
      <c r="A24" s="1" t="s">
        <v>83</v>
      </c>
      <c r="B24" s="8">
        <v>9.99</v>
      </c>
      <c r="C24" s="1">
        <v>1</v>
      </c>
      <c r="D24" s="8">
        <v>9.99</v>
      </c>
      <c r="E24" s="1" t="s">
        <v>82</v>
      </c>
    </row>
    <row r="25" spans="1:5" x14ac:dyDescent="0.3">
      <c r="A25" s="1" t="s">
        <v>103</v>
      </c>
      <c r="B25" s="8">
        <v>59.88</v>
      </c>
      <c r="C25" s="1">
        <v>1</v>
      </c>
      <c r="D25" s="8">
        <v>59.88</v>
      </c>
      <c r="E25" s="1" t="s">
        <v>105</v>
      </c>
    </row>
    <row r="26" spans="1:5" x14ac:dyDescent="0.3">
      <c r="A26" s="1" t="s">
        <v>317</v>
      </c>
      <c r="B26" s="8">
        <v>7.99</v>
      </c>
      <c r="C26" s="1">
        <v>1</v>
      </c>
      <c r="D26" s="8">
        <v>7.99</v>
      </c>
      <c r="E26" s="1" t="s">
        <v>106</v>
      </c>
    </row>
    <row r="27" spans="1:5" x14ac:dyDescent="0.3">
      <c r="A27" s="1" t="s">
        <v>239</v>
      </c>
      <c r="B27" s="8">
        <v>17.989999999999998</v>
      </c>
      <c r="C27" s="1">
        <v>1</v>
      </c>
      <c r="D27" s="8">
        <v>17.989999999999998</v>
      </c>
      <c r="E27" s="1" t="s">
        <v>238</v>
      </c>
    </row>
    <row r="28" spans="1:5" x14ac:dyDescent="0.3">
      <c r="A28" s="1" t="s">
        <v>304</v>
      </c>
      <c r="B28" s="8">
        <v>14.95</v>
      </c>
      <c r="C28" s="1">
        <v>2</v>
      </c>
      <c r="D28" s="8">
        <v>29.9</v>
      </c>
      <c r="E28" s="1" t="s">
        <v>305</v>
      </c>
    </row>
    <row r="29" spans="1:5" x14ac:dyDescent="0.3">
      <c r="A29" s="1" t="s">
        <v>178</v>
      </c>
      <c r="B29" s="10">
        <v>13.99</v>
      </c>
      <c r="C29" s="1">
        <v>1</v>
      </c>
      <c r="D29" s="8">
        <v>13.99</v>
      </c>
      <c r="E29" s="1" t="s">
        <v>179</v>
      </c>
    </row>
    <row r="30" spans="1:5" x14ac:dyDescent="0.3">
      <c r="A30" s="1" t="s">
        <v>212</v>
      </c>
      <c r="B30" s="10">
        <v>28.06</v>
      </c>
      <c r="C30" s="1">
        <v>1</v>
      </c>
      <c r="D30" s="8">
        <v>28.06</v>
      </c>
      <c r="E30" s="1" t="s">
        <v>211</v>
      </c>
    </row>
    <row r="31" spans="1:5" x14ac:dyDescent="0.3">
      <c r="A31" s="1" t="s">
        <v>27</v>
      </c>
      <c r="B31" s="10">
        <v>149.99</v>
      </c>
      <c r="C31" s="1">
        <v>1</v>
      </c>
      <c r="D31" s="8">
        <v>149.99</v>
      </c>
      <c r="E31" s="1" t="s">
        <v>36</v>
      </c>
    </row>
    <row r="32" spans="1:5" x14ac:dyDescent="0.3">
      <c r="A32" s="1" t="s">
        <v>262</v>
      </c>
      <c r="B32" s="10">
        <v>89.99</v>
      </c>
      <c r="C32" s="1">
        <v>1</v>
      </c>
      <c r="D32" s="8">
        <v>89.99</v>
      </c>
      <c r="E32" s="1" t="s">
        <v>263</v>
      </c>
    </row>
    <row r="33" spans="1:5" x14ac:dyDescent="0.3">
      <c r="A33" s="1" t="s">
        <v>396</v>
      </c>
      <c r="B33" s="8">
        <v>22.99</v>
      </c>
      <c r="C33" s="1">
        <v>1</v>
      </c>
      <c r="D33" s="8">
        <v>22.99</v>
      </c>
      <c r="E33" s="1" t="s">
        <v>395</v>
      </c>
    </row>
    <row r="34" spans="1:5" x14ac:dyDescent="0.3">
      <c r="A34" s="1" t="s">
        <v>264</v>
      </c>
      <c r="B34" s="8">
        <v>39.99</v>
      </c>
      <c r="C34" s="1">
        <v>1</v>
      </c>
      <c r="D34" s="8">
        <v>39.99</v>
      </c>
      <c r="E34" s="1" t="s">
        <v>385</v>
      </c>
    </row>
    <row r="35" spans="1:5" x14ac:dyDescent="0.3">
      <c r="A35" s="1" t="s">
        <v>266</v>
      </c>
      <c r="B35" s="8">
        <v>11.89</v>
      </c>
      <c r="C35" s="1">
        <v>1</v>
      </c>
      <c r="D35" s="8">
        <v>11.89</v>
      </c>
      <c r="E35" s="1" t="s">
        <v>265</v>
      </c>
    </row>
    <row r="36" spans="1:5" x14ac:dyDescent="0.3">
      <c r="A36" s="1" t="s">
        <v>115</v>
      </c>
      <c r="B36" s="8">
        <v>22.28</v>
      </c>
      <c r="C36" s="1">
        <v>1</v>
      </c>
      <c r="D36" s="8">
        <v>22.28</v>
      </c>
      <c r="E36" s="1" t="s">
        <v>114</v>
      </c>
    </row>
    <row r="37" spans="1:5" x14ac:dyDescent="0.3">
      <c r="A37" s="1" t="s">
        <v>215</v>
      </c>
      <c r="B37" s="8">
        <v>59.95</v>
      </c>
      <c r="C37" s="1">
        <v>1</v>
      </c>
      <c r="D37" s="8">
        <v>59.95</v>
      </c>
      <c r="E37" s="1" t="s">
        <v>214</v>
      </c>
    </row>
    <row r="38" spans="1:5" x14ac:dyDescent="0.3">
      <c r="A38" s="1" t="s">
        <v>216</v>
      </c>
      <c r="B38" s="8">
        <v>85</v>
      </c>
      <c r="C38" s="1">
        <v>1</v>
      </c>
      <c r="D38" s="8">
        <v>85</v>
      </c>
      <c r="E38" s="1" t="s">
        <v>217</v>
      </c>
    </row>
    <row r="39" spans="1:5" x14ac:dyDescent="0.3">
      <c r="A39" s="1" t="s">
        <v>219</v>
      </c>
      <c r="B39" s="8">
        <v>29.98</v>
      </c>
      <c r="C39" s="1">
        <v>1</v>
      </c>
      <c r="D39" s="8">
        <v>29.98</v>
      </c>
      <c r="E39" s="1" t="s">
        <v>218</v>
      </c>
    </row>
    <row r="40" spans="1:5" x14ac:dyDescent="0.3">
      <c r="A40" s="1"/>
      <c r="B40" s="8"/>
      <c r="C40" s="1">
        <v>1</v>
      </c>
      <c r="D40" s="8">
        <v>0</v>
      </c>
      <c r="E40" s="1"/>
    </row>
    <row r="41" spans="1:5" x14ac:dyDescent="0.3">
      <c r="A41" s="1" t="s">
        <v>25</v>
      </c>
      <c r="B41" s="8">
        <v>799.99</v>
      </c>
      <c r="C41" s="1">
        <v>1</v>
      </c>
      <c r="D41" s="8">
        <v>799.99</v>
      </c>
      <c r="E41" s="1" t="s">
        <v>68</v>
      </c>
    </row>
    <row r="42" spans="1:5" x14ac:dyDescent="0.3">
      <c r="A42" s="1" t="s">
        <v>69</v>
      </c>
      <c r="B42" s="8">
        <v>249.99</v>
      </c>
      <c r="C42" s="1">
        <v>1</v>
      </c>
      <c r="D42" s="8">
        <v>249.99</v>
      </c>
      <c r="E42" s="1" t="s">
        <v>70</v>
      </c>
    </row>
    <row r="43" spans="1:5" x14ac:dyDescent="0.3">
      <c r="A43" s="1" t="s">
        <v>364</v>
      </c>
      <c r="B43" s="8">
        <v>49.99</v>
      </c>
      <c r="C43" s="1">
        <v>1</v>
      </c>
      <c r="D43" s="8">
        <v>49.99</v>
      </c>
      <c r="E43" s="1" t="s">
        <v>363</v>
      </c>
    </row>
    <row r="44" spans="1:5" x14ac:dyDescent="0.3">
      <c r="A44" s="1" t="s">
        <v>78</v>
      </c>
      <c r="B44" s="8">
        <v>26.99</v>
      </c>
      <c r="C44" s="1">
        <v>1</v>
      </c>
      <c r="D44" s="8">
        <v>26.99</v>
      </c>
      <c r="E44" s="1" t="s">
        <v>79</v>
      </c>
    </row>
    <row r="45" spans="1:5" x14ac:dyDescent="0.3">
      <c r="A45" s="1" t="s">
        <v>318</v>
      </c>
      <c r="B45" s="8">
        <v>75</v>
      </c>
      <c r="C45" s="1">
        <v>2</v>
      </c>
      <c r="D45" s="8">
        <v>150</v>
      </c>
      <c r="E45" s="1" t="s">
        <v>362</v>
      </c>
    </row>
    <row r="46" spans="1:5" x14ac:dyDescent="0.3">
      <c r="A46" s="1" t="s">
        <v>80</v>
      </c>
      <c r="B46" s="8">
        <v>16.95</v>
      </c>
      <c r="C46" s="1">
        <v>1</v>
      </c>
      <c r="D46" s="8">
        <v>16.95</v>
      </c>
      <c r="E46" s="1" t="s">
        <v>81</v>
      </c>
    </row>
    <row r="47" spans="1:5" x14ac:dyDescent="0.3">
      <c r="A47" s="1" t="s">
        <v>251</v>
      </c>
      <c r="B47" s="8">
        <v>16.989999999999998</v>
      </c>
      <c r="C47" s="1">
        <v>1</v>
      </c>
      <c r="D47" s="8">
        <v>16.989999999999998</v>
      </c>
      <c r="E47" s="1" t="s">
        <v>252</v>
      </c>
    </row>
    <row r="48" spans="1:5" x14ac:dyDescent="0.3">
      <c r="A48" s="1" t="s">
        <v>250</v>
      </c>
      <c r="B48" s="8">
        <v>25.59</v>
      </c>
      <c r="C48" s="1">
        <v>1</v>
      </c>
      <c r="D48" s="8">
        <v>25.59</v>
      </c>
      <c r="E48" s="1" t="s">
        <v>104</v>
      </c>
    </row>
    <row r="49" spans="1:5" x14ac:dyDescent="0.3">
      <c r="A49" s="1" t="s">
        <v>83</v>
      </c>
      <c r="B49" s="8">
        <v>9.99</v>
      </c>
      <c r="C49" s="1">
        <v>1</v>
      </c>
      <c r="D49" s="8">
        <v>9.99</v>
      </c>
      <c r="E49" s="1" t="s">
        <v>82</v>
      </c>
    </row>
    <row r="50" spans="1:5" x14ac:dyDescent="0.3">
      <c r="A50" s="1" t="s">
        <v>103</v>
      </c>
      <c r="B50" s="8">
        <v>59.88</v>
      </c>
      <c r="C50" s="1">
        <v>1</v>
      </c>
      <c r="D50" s="8">
        <v>59.88</v>
      </c>
      <c r="E50" s="1" t="s">
        <v>105</v>
      </c>
    </row>
    <row r="51" spans="1:5" x14ac:dyDescent="0.3">
      <c r="A51" s="1" t="s">
        <v>254</v>
      </c>
      <c r="B51" s="8">
        <v>14.88</v>
      </c>
      <c r="C51" s="1">
        <v>1</v>
      </c>
      <c r="D51" s="8">
        <v>14.88</v>
      </c>
      <c r="E51" s="1" t="s">
        <v>255</v>
      </c>
    </row>
    <row r="52" spans="1:5" x14ac:dyDescent="0.3">
      <c r="A52" s="1" t="s">
        <v>414</v>
      </c>
      <c r="B52" s="8">
        <v>12.99</v>
      </c>
      <c r="C52" s="1">
        <v>2</v>
      </c>
      <c r="D52" s="8">
        <v>25.98</v>
      </c>
      <c r="E52" s="1" t="s">
        <v>85</v>
      </c>
    </row>
    <row r="53" spans="1:5" x14ac:dyDescent="0.3">
      <c r="A53" s="1" t="s">
        <v>86</v>
      </c>
      <c r="B53" s="8">
        <v>12.99</v>
      </c>
      <c r="C53" s="1">
        <v>1</v>
      </c>
      <c r="D53" s="8">
        <v>12.99</v>
      </c>
      <c r="E53" s="1" t="s">
        <v>87</v>
      </c>
    </row>
    <row r="54" spans="1:5" x14ac:dyDescent="0.3">
      <c r="A54" s="1" t="s">
        <v>241</v>
      </c>
      <c r="B54" s="8">
        <v>14.99</v>
      </c>
      <c r="C54" s="1">
        <v>1</v>
      </c>
      <c r="D54" s="8">
        <v>14.99</v>
      </c>
      <c r="E54" s="1" t="s">
        <v>240</v>
      </c>
    </row>
    <row r="55" spans="1:5" x14ac:dyDescent="0.3">
      <c r="A55" s="1" t="s">
        <v>101</v>
      </c>
      <c r="B55" s="8">
        <v>19.989999999999998</v>
      </c>
      <c r="C55" s="1">
        <v>1</v>
      </c>
      <c r="D55" s="8">
        <v>19.989999999999998</v>
      </c>
      <c r="E55" s="1" t="s">
        <v>100</v>
      </c>
    </row>
    <row r="56" spans="1:5" x14ac:dyDescent="0.3">
      <c r="A56" s="1" t="s">
        <v>243</v>
      </c>
      <c r="B56" s="8">
        <v>9.39</v>
      </c>
      <c r="C56" s="1">
        <v>1</v>
      </c>
      <c r="D56" s="8">
        <v>9.39</v>
      </c>
      <c r="E56" s="1" t="s">
        <v>242</v>
      </c>
    </row>
    <row r="57" spans="1:5" x14ac:dyDescent="0.3">
      <c r="A57" s="1" t="s">
        <v>102</v>
      </c>
      <c r="B57" s="8">
        <v>49.99</v>
      </c>
      <c r="C57" s="1">
        <v>1</v>
      </c>
      <c r="D57" s="8">
        <v>49.99</v>
      </c>
      <c r="E57" s="1" t="s">
        <v>342</v>
      </c>
    </row>
    <row r="58" spans="1:5" x14ac:dyDescent="0.3">
      <c r="A58" s="1" t="s">
        <v>393</v>
      </c>
      <c r="B58" s="8">
        <v>11.99</v>
      </c>
      <c r="C58" s="1">
        <v>2</v>
      </c>
      <c r="D58" s="8">
        <v>23.98</v>
      </c>
      <c r="E58" s="1" t="s">
        <v>392</v>
      </c>
    </row>
    <row r="59" spans="1:5" x14ac:dyDescent="0.3">
      <c r="A59" s="1"/>
      <c r="B59" s="8"/>
      <c r="C59" s="1">
        <v>1</v>
      </c>
      <c r="D59" s="8">
        <v>0</v>
      </c>
      <c r="E59" s="1"/>
    </row>
    <row r="60" spans="1:5" x14ac:dyDescent="0.3">
      <c r="A60" s="1" t="s">
        <v>349</v>
      </c>
      <c r="B60" s="8">
        <v>799</v>
      </c>
      <c r="C60" s="1">
        <v>1</v>
      </c>
      <c r="D60" s="8">
        <v>799</v>
      </c>
      <c r="E60" s="1" t="s">
        <v>399</v>
      </c>
    </row>
    <row r="61" spans="1:5" x14ac:dyDescent="0.3">
      <c r="A61" s="1" t="s">
        <v>355</v>
      </c>
      <c r="B61" s="8">
        <v>254</v>
      </c>
      <c r="C61" s="1">
        <v>1</v>
      </c>
      <c r="D61" s="8">
        <v>254</v>
      </c>
      <c r="E61" s="1" t="s">
        <v>356</v>
      </c>
    </row>
    <row r="62" spans="1:5" x14ac:dyDescent="0.3">
      <c r="A62" s="1"/>
      <c r="B62" s="8"/>
      <c r="C62" s="1">
        <v>1</v>
      </c>
      <c r="D62" s="8">
        <v>0</v>
      </c>
      <c r="E62" s="1"/>
    </row>
    <row r="63" spans="1:5" x14ac:dyDescent="0.3">
      <c r="A63" s="1" t="s">
        <v>5</v>
      </c>
      <c r="B63" s="8">
        <v>899</v>
      </c>
      <c r="C63" s="1">
        <v>1</v>
      </c>
      <c r="D63" s="8">
        <v>899</v>
      </c>
      <c r="E63" s="1" t="s">
        <v>31</v>
      </c>
    </row>
    <row r="64" spans="1:5" x14ac:dyDescent="0.3">
      <c r="A64" s="1" t="s">
        <v>119</v>
      </c>
      <c r="B64" s="8">
        <v>49.99</v>
      </c>
      <c r="C64" s="1">
        <v>1</v>
      </c>
      <c r="D64" s="8">
        <v>49.99</v>
      </c>
      <c r="E64" s="1" t="s">
        <v>118</v>
      </c>
    </row>
    <row r="65" spans="1:5" x14ac:dyDescent="0.3">
      <c r="A65" s="1" t="s">
        <v>28</v>
      </c>
      <c r="B65" s="8">
        <v>365.96</v>
      </c>
      <c r="C65" s="1">
        <v>1</v>
      </c>
      <c r="D65" s="8">
        <v>365.96</v>
      </c>
      <c r="E65" s="1" t="s">
        <v>30</v>
      </c>
    </row>
    <row r="66" spans="1:5" x14ac:dyDescent="0.3">
      <c r="A66" s="1" t="s">
        <v>293</v>
      </c>
      <c r="B66" s="8">
        <v>329.99</v>
      </c>
      <c r="C66" s="1">
        <v>1</v>
      </c>
      <c r="D66" s="8">
        <v>329.99</v>
      </c>
      <c r="E66" s="1" t="s">
        <v>296</v>
      </c>
    </row>
    <row r="67" spans="1:5" x14ac:dyDescent="0.3">
      <c r="A67" s="1" t="s">
        <v>295</v>
      </c>
      <c r="B67" s="8">
        <v>10.99</v>
      </c>
      <c r="C67" s="1">
        <v>1</v>
      </c>
      <c r="D67" s="8">
        <v>10.99</v>
      </c>
      <c r="E67" s="1" t="s">
        <v>294</v>
      </c>
    </row>
    <row r="68" spans="1:5" x14ac:dyDescent="0.3">
      <c r="A68" s="1" t="s">
        <v>123</v>
      </c>
      <c r="B68" s="8">
        <v>28.26</v>
      </c>
      <c r="C68" s="1">
        <v>5</v>
      </c>
      <c r="D68" s="8">
        <v>141.30000000000001</v>
      </c>
      <c r="E68" s="1" t="s">
        <v>122</v>
      </c>
    </row>
    <row r="69" spans="1:5" x14ac:dyDescent="0.3">
      <c r="A69" s="1" t="s">
        <v>32</v>
      </c>
      <c r="B69" s="8">
        <v>10.99</v>
      </c>
      <c r="C69" s="1">
        <v>1</v>
      </c>
      <c r="D69" s="8">
        <v>10.99</v>
      </c>
      <c r="E69" s="1" t="s">
        <v>244</v>
      </c>
    </row>
    <row r="70" spans="1:5" x14ac:dyDescent="0.3">
      <c r="A70" s="1" t="s">
        <v>91</v>
      </c>
      <c r="B70" s="8">
        <v>12.99</v>
      </c>
      <c r="C70" s="1">
        <v>2</v>
      </c>
      <c r="D70" s="8">
        <v>25.98</v>
      </c>
      <c r="E70" s="1" t="s">
        <v>253</v>
      </c>
    </row>
    <row r="71" spans="1:5" x14ac:dyDescent="0.3">
      <c r="A71" s="1"/>
      <c r="B71" s="8"/>
      <c r="C71" s="1">
        <v>1</v>
      </c>
      <c r="D71" s="8">
        <v>0</v>
      </c>
      <c r="E71" s="1"/>
    </row>
    <row r="72" spans="1:5" x14ac:dyDescent="0.3">
      <c r="A72" s="1" t="s">
        <v>246</v>
      </c>
      <c r="B72" s="10">
        <v>12.99</v>
      </c>
      <c r="C72" s="1">
        <v>1</v>
      </c>
      <c r="D72" s="8">
        <v>12.99</v>
      </c>
      <c r="E72" s="1" t="s">
        <v>245</v>
      </c>
    </row>
    <row r="73" spans="1:5" x14ac:dyDescent="0.3">
      <c r="A73" s="1" t="s">
        <v>39</v>
      </c>
      <c r="B73" s="8">
        <v>19.989999999999998</v>
      </c>
      <c r="C73" s="1">
        <v>5</v>
      </c>
      <c r="D73" s="8">
        <v>99.949999999999989</v>
      </c>
      <c r="E73" s="1" t="s">
        <v>40</v>
      </c>
    </row>
    <row r="74" spans="1:5" x14ac:dyDescent="0.3">
      <c r="A74" s="1" t="s">
        <v>41</v>
      </c>
      <c r="B74" s="8">
        <v>22.99</v>
      </c>
      <c r="C74" s="1">
        <v>5</v>
      </c>
      <c r="D74" s="8">
        <v>114.94999999999999</v>
      </c>
      <c r="E74" s="1" t="s">
        <v>42</v>
      </c>
    </row>
    <row r="75" spans="1:5" x14ac:dyDescent="0.3">
      <c r="A75" s="1" t="s">
        <v>43</v>
      </c>
      <c r="B75" s="10">
        <v>14.59</v>
      </c>
      <c r="C75" s="1">
        <v>5</v>
      </c>
      <c r="D75" s="8">
        <v>72.95</v>
      </c>
      <c r="E75" s="1" t="s">
        <v>44</v>
      </c>
    </row>
    <row r="76" spans="1:5" x14ac:dyDescent="0.3">
      <c r="A76" s="1" t="s">
        <v>301</v>
      </c>
      <c r="B76" s="10">
        <v>21.99</v>
      </c>
      <c r="C76" s="1">
        <v>1</v>
      </c>
      <c r="D76" s="8">
        <v>21.99</v>
      </c>
      <c r="E76" s="1" t="s">
        <v>300</v>
      </c>
    </row>
    <row r="77" spans="1:5" x14ac:dyDescent="0.3">
      <c r="A77" s="1" t="s">
        <v>18</v>
      </c>
      <c r="B77" s="8">
        <v>318.55</v>
      </c>
      <c r="C77" s="1">
        <v>1</v>
      </c>
      <c r="D77" s="8">
        <v>318.55</v>
      </c>
      <c r="E77" s="1" t="s">
        <v>384</v>
      </c>
    </row>
    <row r="78" spans="1:5" x14ac:dyDescent="0.3">
      <c r="A78" s="1" t="s">
        <v>344</v>
      </c>
      <c r="B78" s="8">
        <v>34.950000000000003</v>
      </c>
      <c r="C78" s="1">
        <v>1</v>
      </c>
      <c r="D78" s="8">
        <v>34.950000000000003</v>
      </c>
      <c r="E78" s="1" t="s">
        <v>343</v>
      </c>
    </row>
    <row r="79" spans="1:5" x14ac:dyDescent="0.3">
      <c r="A79" s="1" t="s">
        <v>345</v>
      </c>
      <c r="B79" s="8">
        <v>119.1</v>
      </c>
      <c r="C79" s="1">
        <v>1</v>
      </c>
      <c r="D79" s="8">
        <v>119.1</v>
      </c>
      <c r="E79" s="1" t="s">
        <v>346</v>
      </c>
    </row>
    <row r="80" spans="1:5" x14ac:dyDescent="0.3">
      <c r="A80" s="1" t="s">
        <v>20</v>
      </c>
      <c r="B80" s="8">
        <v>139.99</v>
      </c>
      <c r="C80" s="1">
        <v>1</v>
      </c>
      <c r="D80" s="8">
        <v>139.99</v>
      </c>
      <c r="E80" s="1" t="s">
        <v>394</v>
      </c>
    </row>
    <row r="81" spans="1:5" x14ac:dyDescent="0.3">
      <c r="A81" s="1" t="s">
        <v>21</v>
      </c>
      <c r="B81" s="8">
        <v>13.99</v>
      </c>
      <c r="C81" s="1">
        <v>2</v>
      </c>
      <c r="D81" s="8">
        <v>27.98</v>
      </c>
      <c r="E81" s="1" t="s">
        <v>60</v>
      </c>
    </row>
    <row r="82" spans="1:5" x14ac:dyDescent="0.3">
      <c r="A82" s="1" t="s">
        <v>257</v>
      </c>
      <c r="B82" s="8">
        <v>30.96</v>
      </c>
      <c r="C82" s="1">
        <v>1</v>
      </c>
      <c r="D82" s="8">
        <v>30.96</v>
      </c>
      <c r="E82" s="1" t="s">
        <v>256</v>
      </c>
    </row>
    <row r="83" spans="1:5" x14ac:dyDescent="0.3">
      <c r="A83" s="1"/>
      <c r="B83" s="8"/>
      <c r="C83" s="1">
        <v>1</v>
      </c>
      <c r="D83" s="8">
        <v>0</v>
      </c>
      <c r="E83" s="1"/>
    </row>
    <row r="84" spans="1:5" x14ac:dyDescent="0.3">
      <c r="A84" s="1" t="s">
        <v>286</v>
      </c>
      <c r="B84" s="8">
        <v>141.99</v>
      </c>
      <c r="C84" s="1">
        <v>1</v>
      </c>
      <c r="D84" s="8">
        <v>141.99</v>
      </c>
      <c r="E84" s="1" t="s">
        <v>285</v>
      </c>
    </row>
    <row r="85" spans="1:5" x14ac:dyDescent="0.3">
      <c r="A85" s="1" t="s">
        <v>270</v>
      </c>
      <c r="B85" s="8">
        <v>82.99</v>
      </c>
      <c r="C85" s="1">
        <v>3</v>
      </c>
      <c r="D85" s="8">
        <v>248.96999999999997</v>
      </c>
      <c r="E85" s="1" t="s">
        <v>357</v>
      </c>
    </row>
    <row r="86" spans="1:5" x14ac:dyDescent="0.3">
      <c r="A86" s="1" t="s">
        <v>94</v>
      </c>
      <c r="B86" s="8">
        <v>30.99</v>
      </c>
      <c r="C86" s="1">
        <v>1</v>
      </c>
      <c r="D86" s="8">
        <v>30.99</v>
      </c>
      <c r="E86" s="1" t="s">
        <v>95</v>
      </c>
    </row>
    <row r="87" spans="1:5" x14ac:dyDescent="0.3">
      <c r="A87" s="1" t="s">
        <v>19</v>
      </c>
      <c r="B87" s="8">
        <v>79.989999999999995</v>
      </c>
      <c r="C87" s="1">
        <v>1</v>
      </c>
      <c r="D87" s="8">
        <v>79.989999999999995</v>
      </c>
      <c r="E87" s="1" t="s">
        <v>360</v>
      </c>
    </row>
    <row r="88" spans="1:5" x14ac:dyDescent="0.3">
      <c r="A88" s="1" t="s">
        <v>17</v>
      </c>
      <c r="B88" s="8">
        <v>13</v>
      </c>
      <c r="C88" s="1">
        <v>1</v>
      </c>
      <c r="D88" s="8">
        <v>13</v>
      </c>
      <c r="E88" s="1" t="s">
        <v>57</v>
      </c>
    </row>
    <row r="89" spans="1:5" x14ac:dyDescent="0.3">
      <c r="A89" s="1" t="s">
        <v>268</v>
      </c>
      <c r="B89" s="8">
        <v>33.99</v>
      </c>
      <c r="C89" s="1">
        <v>1</v>
      </c>
      <c r="D89" s="8">
        <v>33.99</v>
      </c>
      <c r="E89" s="1" t="s">
        <v>267</v>
      </c>
    </row>
    <row r="90" spans="1:5" x14ac:dyDescent="0.3">
      <c r="A90" s="1" t="s">
        <v>348</v>
      </c>
      <c r="B90" s="8">
        <v>44.99</v>
      </c>
      <c r="C90" s="1">
        <v>1</v>
      </c>
      <c r="D90" s="8">
        <v>44.99</v>
      </c>
      <c r="E90" s="1" t="s">
        <v>347</v>
      </c>
    </row>
    <row r="91" spans="1:5" x14ac:dyDescent="0.3">
      <c r="A91" s="1" t="s">
        <v>359</v>
      </c>
      <c r="B91" s="8">
        <v>16.989999999999998</v>
      </c>
      <c r="C91" s="1">
        <v>1</v>
      </c>
      <c r="D91" s="8">
        <v>16.989999999999998</v>
      </c>
      <c r="E91" s="1" t="s">
        <v>358</v>
      </c>
    </row>
    <row r="92" spans="1:5" x14ac:dyDescent="0.3">
      <c r="A92" s="1" t="s">
        <v>366</v>
      </c>
      <c r="B92" s="8">
        <v>65.45</v>
      </c>
      <c r="C92" s="1">
        <v>1</v>
      </c>
      <c r="D92" s="8">
        <v>65.45</v>
      </c>
      <c r="E92" s="1" t="s">
        <v>365</v>
      </c>
    </row>
    <row r="93" spans="1:5" x14ac:dyDescent="0.3">
      <c r="A93" s="1"/>
      <c r="B93" s="8"/>
      <c r="C93" s="1">
        <v>1</v>
      </c>
      <c r="D93" s="8">
        <v>0</v>
      </c>
      <c r="E93" s="1"/>
    </row>
    <row r="94" spans="1:5" x14ac:dyDescent="0.3">
      <c r="A94" s="1" t="s">
        <v>11</v>
      </c>
      <c r="B94" s="8">
        <v>1174</v>
      </c>
      <c r="C94" s="1">
        <v>1</v>
      </c>
      <c r="D94" s="8">
        <v>1174</v>
      </c>
      <c r="E94" s="1" t="s">
        <v>361</v>
      </c>
    </row>
    <row r="95" spans="1:5" x14ac:dyDescent="0.3">
      <c r="A95" s="1" t="s">
        <v>206</v>
      </c>
      <c r="B95" s="8">
        <v>22.39</v>
      </c>
      <c r="C95" s="1">
        <v>1</v>
      </c>
      <c r="D95" s="8">
        <v>22.39</v>
      </c>
      <c r="E95" s="1" t="s">
        <v>205</v>
      </c>
    </row>
    <row r="96" spans="1:5" x14ac:dyDescent="0.3">
      <c r="A96" s="1" t="s">
        <v>227</v>
      </c>
      <c r="B96" s="8">
        <v>449.99</v>
      </c>
      <c r="C96" s="1">
        <v>1</v>
      </c>
      <c r="D96" s="8">
        <v>449.99</v>
      </c>
      <c r="E96" s="1" t="s">
        <v>228</v>
      </c>
    </row>
    <row r="97" spans="1:5" x14ac:dyDescent="0.3">
      <c r="A97" s="1" t="s">
        <v>339</v>
      </c>
      <c r="B97" s="10">
        <v>299.99</v>
      </c>
      <c r="C97" s="1">
        <v>1</v>
      </c>
      <c r="D97" s="10">
        <v>299.99</v>
      </c>
      <c r="E97" s="1" t="s">
        <v>53</v>
      </c>
    </row>
    <row r="98" spans="1:5" x14ac:dyDescent="0.3">
      <c r="A98" s="1" t="s">
        <v>336</v>
      </c>
      <c r="B98" s="10">
        <v>259.99</v>
      </c>
      <c r="C98" s="1">
        <v>1</v>
      </c>
      <c r="D98" s="10">
        <v>259.99</v>
      </c>
      <c r="E98" s="1" t="s">
        <v>335</v>
      </c>
    </row>
    <row r="99" spans="1:5" x14ac:dyDescent="0.3">
      <c r="A99" s="1" t="s">
        <v>338</v>
      </c>
      <c r="B99" s="10">
        <v>350.99</v>
      </c>
      <c r="C99" s="1">
        <v>1</v>
      </c>
      <c r="D99" s="10">
        <v>350.99</v>
      </c>
      <c r="E99" s="1" t="s">
        <v>337</v>
      </c>
    </row>
    <row r="100" spans="1:5" x14ac:dyDescent="0.3">
      <c r="A100" s="1" t="s">
        <v>375</v>
      </c>
      <c r="B100" s="10">
        <v>25.97</v>
      </c>
      <c r="C100" s="1">
        <v>1</v>
      </c>
      <c r="D100" s="10">
        <v>25.97</v>
      </c>
      <c r="E100" s="1" t="s">
        <v>374</v>
      </c>
    </row>
    <row r="101" spans="1:5" x14ac:dyDescent="0.3">
      <c r="A101" s="1" t="s">
        <v>411</v>
      </c>
      <c r="B101" s="10">
        <v>51.3</v>
      </c>
      <c r="C101" s="1">
        <v>1</v>
      </c>
      <c r="D101" s="10">
        <v>51.3</v>
      </c>
      <c r="E101" s="1" t="s">
        <v>410</v>
      </c>
    </row>
    <row r="102" spans="1:5" x14ac:dyDescent="0.3">
      <c r="A102" s="1" t="s">
        <v>125</v>
      </c>
      <c r="B102" s="10">
        <v>25.99</v>
      </c>
      <c r="C102" s="1">
        <v>1</v>
      </c>
      <c r="D102" s="10">
        <v>25.99</v>
      </c>
      <c r="E102" s="1" t="s">
        <v>124</v>
      </c>
    </row>
    <row r="103" spans="1:5" x14ac:dyDescent="0.3">
      <c r="A103" s="1" t="s">
        <v>13</v>
      </c>
      <c r="B103" s="10">
        <v>52.99</v>
      </c>
      <c r="C103" s="1">
        <v>1</v>
      </c>
      <c r="D103" s="10">
        <v>52.99</v>
      </c>
      <c r="E103" s="1" t="s">
        <v>56</v>
      </c>
    </row>
    <row r="104" spans="1:5" x14ac:dyDescent="0.3">
      <c r="A104" s="1" t="s">
        <v>12</v>
      </c>
      <c r="B104" s="10">
        <v>100.89</v>
      </c>
      <c r="C104" s="1">
        <v>1</v>
      </c>
      <c r="D104" s="10">
        <v>100.89</v>
      </c>
      <c r="E104" s="1" t="s">
        <v>378</v>
      </c>
    </row>
    <row r="105" spans="1:5" x14ac:dyDescent="0.3">
      <c r="A105" s="1" t="s">
        <v>62</v>
      </c>
      <c r="B105" s="10">
        <v>42.99</v>
      </c>
      <c r="C105" s="1">
        <v>1</v>
      </c>
      <c r="D105" s="10">
        <v>42.99</v>
      </c>
      <c r="E105" s="1" t="s">
        <v>63</v>
      </c>
    </row>
    <row r="106" spans="1:5" x14ac:dyDescent="0.3">
      <c r="A106" s="1"/>
      <c r="B106" s="1"/>
      <c r="C106" s="1">
        <v>1</v>
      </c>
      <c r="D106" s="10">
        <v>0</v>
      </c>
      <c r="E106" s="1"/>
    </row>
    <row r="107" spans="1:5" x14ac:dyDescent="0.3">
      <c r="A107" s="1" t="s">
        <v>84</v>
      </c>
      <c r="B107" s="10">
        <v>499.99</v>
      </c>
      <c r="C107" s="1">
        <v>1</v>
      </c>
      <c r="D107" s="10">
        <v>499.99</v>
      </c>
      <c r="E107" s="1" t="s">
        <v>415</v>
      </c>
    </row>
    <row r="108" spans="1:5" x14ac:dyDescent="0.3">
      <c r="A108" s="1" t="s">
        <v>417</v>
      </c>
      <c r="B108" s="10">
        <v>75.989999999999995</v>
      </c>
      <c r="C108" s="1">
        <v>1</v>
      </c>
      <c r="D108" s="10">
        <v>75.989999999999995</v>
      </c>
      <c r="E108" s="1" t="s">
        <v>416</v>
      </c>
    </row>
    <row r="109" spans="1:5" x14ac:dyDescent="0.3">
      <c r="A109" s="1"/>
      <c r="B109" s="10"/>
      <c r="C109" s="1">
        <v>1</v>
      </c>
      <c r="D109" s="10">
        <v>0</v>
      </c>
      <c r="E109" s="1"/>
    </row>
    <row r="110" spans="1:5" x14ac:dyDescent="0.3">
      <c r="A110" s="1" t="s">
        <v>7</v>
      </c>
      <c r="B110" s="10">
        <v>142.04</v>
      </c>
      <c r="C110" s="1">
        <v>1</v>
      </c>
      <c r="D110" s="10">
        <v>142.04</v>
      </c>
      <c r="E110" s="1" t="s">
        <v>66</v>
      </c>
    </row>
    <row r="111" spans="1:5" x14ac:dyDescent="0.3">
      <c r="A111" s="1" t="s">
        <v>383</v>
      </c>
      <c r="B111" s="10">
        <v>17.690000000000001</v>
      </c>
      <c r="C111" s="1">
        <v>1</v>
      </c>
      <c r="D111" s="10">
        <v>17.690000000000001</v>
      </c>
      <c r="E111" s="1" t="s">
        <v>382</v>
      </c>
    </row>
    <row r="112" spans="1:5" x14ac:dyDescent="0.3">
      <c r="A112" s="1" t="s">
        <v>247</v>
      </c>
      <c r="B112" s="10">
        <v>339</v>
      </c>
      <c r="C112" s="1">
        <v>1</v>
      </c>
      <c r="D112" s="10">
        <v>339</v>
      </c>
      <c r="E112" s="1" t="s">
        <v>93</v>
      </c>
    </row>
    <row r="113" spans="1:5" x14ac:dyDescent="0.3">
      <c r="A113" s="1" t="s">
        <v>248</v>
      </c>
      <c r="B113" s="10">
        <v>34.89</v>
      </c>
      <c r="C113" s="1">
        <v>1</v>
      </c>
      <c r="D113" s="10">
        <v>34.89</v>
      </c>
      <c r="E113" s="1" t="s">
        <v>45</v>
      </c>
    </row>
    <row r="114" spans="1:5" x14ac:dyDescent="0.3">
      <c r="A114" s="1" t="s">
        <v>288</v>
      </c>
      <c r="B114" s="10">
        <v>40.99</v>
      </c>
      <c r="C114" s="1">
        <v>1</v>
      </c>
      <c r="D114" s="10">
        <v>40.99</v>
      </c>
      <c r="E114" s="1" t="s">
        <v>287</v>
      </c>
    </row>
    <row r="115" spans="1:5" x14ac:dyDescent="0.3">
      <c r="A115" s="1" t="s">
        <v>249</v>
      </c>
      <c r="B115" s="10">
        <v>62.4</v>
      </c>
      <c r="C115" s="1">
        <v>1</v>
      </c>
      <c r="D115" s="10">
        <v>62.4</v>
      </c>
      <c r="E115" s="1" t="s">
        <v>52</v>
      </c>
    </row>
    <row r="116" spans="1:5" x14ac:dyDescent="0.3">
      <c r="A116" s="1" t="s">
        <v>289</v>
      </c>
      <c r="B116" s="10">
        <v>19.989999999999998</v>
      </c>
      <c r="C116" s="1">
        <v>1</v>
      </c>
      <c r="D116" s="10">
        <v>19.989999999999998</v>
      </c>
      <c r="E116" s="1" t="s">
        <v>290</v>
      </c>
    </row>
    <row r="117" spans="1:5" x14ac:dyDescent="0.3">
      <c r="A117" s="1" t="s">
        <v>97</v>
      </c>
      <c r="B117" s="10">
        <v>24.99</v>
      </c>
      <c r="C117" s="1">
        <v>1</v>
      </c>
      <c r="D117" s="10">
        <v>24.99</v>
      </c>
      <c r="E117" s="1" t="s">
        <v>96</v>
      </c>
    </row>
    <row r="118" spans="1:5" x14ac:dyDescent="0.3">
      <c r="A118" s="1" t="s">
        <v>99</v>
      </c>
      <c r="B118" s="10">
        <v>25.99</v>
      </c>
      <c r="C118" s="1">
        <v>1</v>
      </c>
      <c r="D118" s="10">
        <v>25.99</v>
      </c>
      <c r="E118" s="1" t="s">
        <v>98</v>
      </c>
    </row>
    <row r="119" spans="1:5" x14ac:dyDescent="0.3">
      <c r="A119" s="1" t="s">
        <v>46</v>
      </c>
      <c r="B119" s="10">
        <v>59.97</v>
      </c>
      <c r="C119" s="1">
        <v>1</v>
      </c>
      <c r="D119" s="10">
        <v>59.97</v>
      </c>
      <c r="E119" s="1" t="s">
        <v>47</v>
      </c>
    </row>
    <row r="120" spans="1:5" x14ac:dyDescent="0.3">
      <c r="A120" s="1"/>
      <c r="B120" s="10"/>
      <c r="C120" s="1">
        <v>1</v>
      </c>
      <c r="D120" s="10">
        <v>0</v>
      </c>
      <c r="E120" s="1"/>
    </row>
    <row r="121" spans="1:5" x14ac:dyDescent="0.3">
      <c r="A121" s="1" t="s">
        <v>381</v>
      </c>
      <c r="B121" s="10">
        <v>15.99</v>
      </c>
      <c r="C121" s="1">
        <v>1</v>
      </c>
      <c r="D121" s="10">
        <v>15.99</v>
      </c>
      <c r="E121" s="1" t="s">
        <v>380</v>
      </c>
    </row>
    <row r="122" spans="1:5" x14ac:dyDescent="0.3">
      <c r="A122" s="1" t="s">
        <v>213</v>
      </c>
      <c r="B122" s="10">
        <v>44.85</v>
      </c>
      <c r="C122" s="1">
        <v>1</v>
      </c>
      <c r="D122" s="10">
        <v>44.85</v>
      </c>
      <c r="E122" s="1" t="s">
        <v>379</v>
      </c>
    </row>
    <row r="123" spans="1:5" x14ac:dyDescent="0.3">
      <c r="A123" s="1" t="s">
        <v>64</v>
      </c>
      <c r="B123" s="10">
        <v>76.989999999999995</v>
      </c>
      <c r="C123" s="1">
        <v>1</v>
      </c>
      <c r="D123" s="10">
        <v>76.989999999999995</v>
      </c>
      <c r="E123" s="1" t="s">
        <v>65</v>
      </c>
    </row>
    <row r="124" spans="1:5" x14ac:dyDescent="0.3">
      <c r="A124" s="1" t="s">
        <v>16</v>
      </c>
      <c r="B124" s="10">
        <v>28.04</v>
      </c>
      <c r="C124" s="1">
        <v>1</v>
      </c>
      <c r="D124" s="10">
        <v>28.04</v>
      </c>
      <c r="E124" s="1" t="s">
        <v>58</v>
      </c>
    </row>
    <row r="125" spans="1:5" x14ac:dyDescent="0.3">
      <c r="A125" s="1" t="s">
        <v>377</v>
      </c>
      <c r="B125" s="10">
        <v>21.69</v>
      </c>
      <c r="C125" s="1">
        <v>1</v>
      </c>
      <c r="D125" s="10">
        <v>21.69</v>
      </c>
      <c r="E125" s="1" t="s">
        <v>376</v>
      </c>
    </row>
    <row r="126" spans="1:5" x14ac:dyDescent="0.3">
      <c r="A126" s="1" t="s">
        <v>398</v>
      </c>
      <c r="B126" s="10">
        <v>79.849999999999994</v>
      </c>
      <c r="C126" s="1">
        <v>1</v>
      </c>
      <c r="D126" s="10">
        <v>79.849999999999994</v>
      </c>
      <c r="E126" s="1" t="s">
        <v>397</v>
      </c>
    </row>
    <row r="127" spans="1:5" x14ac:dyDescent="0.3">
      <c r="A127" s="1" t="s">
        <v>406</v>
      </c>
      <c r="B127" s="10">
        <v>23.11</v>
      </c>
      <c r="C127" s="1">
        <v>1</v>
      </c>
      <c r="D127" s="10">
        <v>23.11</v>
      </c>
      <c r="E127" s="1" t="s">
        <v>407</v>
      </c>
    </row>
    <row r="128" spans="1:5" x14ac:dyDescent="0.3">
      <c r="A128" s="1"/>
      <c r="B128" s="10"/>
      <c r="C128" s="1">
        <v>1</v>
      </c>
      <c r="D128" s="10">
        <v>0</v>
      </c>
      <c r="E128" s="1"/>
    </row>
    <row r="129" spans="1:5" x14ac:dyDescent="0.3">
      <c r="A129" s="1" t="s">
        <v>107</v>
      </c>
      <c r="B129" s="10">
        <v>76.989999999999995</v>
      </c>
      <c r="C129" s="1">
        <v>10</v>
      </c>
      <c r="D129" s="10">
        <v>769.9</v>
      </c>
      <c r="E129" s="1" t="s">
        <v>169</v>
      </c>
    </row>
    <row r="130" spans="1:5" x14ac:dyDescent="0.3">
      <c r="A130" s="1" t="s">
        <v>109</v>
      </c>
      <c r="B130" s="10">
        <v>49.95</v>
      </c>
      <c r="C130" s="1">
        <v>5</v>
      </c>
      <c r="D130" s="10">
        <v>249.75</v>
      </c>
      <c r="E130" s="1" t="s">
        <v>108</v>
      </c>
    </row>
    <row r="131" spans="1:5" x14ac:dyDescent="0.3">
      <c r="A131" s="1" t="s">
        <v>298</v>
      </c>
      <c r="B131" s="10">
        <v>31.08</v>
      </c>
      <c r="C131" s="1">
        <v>2</v>
      </c>
      <c r="D131" s="10">
        <v>62.16</v>
      </c>
      <c r="E131" s="1" t="s">
        <v>297</v>
      </c>
    </row>
    <row r="132" spans="1:5" x14ac:dyDescent="0.3">
      <c r="A132" s="1" t="s">
        <v>111</v>
      </c>
      <c r="B132" s="10">
        <v>70.95</v>
      </c>
      <c r="C132" s="1">
        <v>2</v>
      </c>
      <c r="D132" s="10">
        <v>141.9</v>
      </c>
      <c r="E132" s="1" t="s">
        <v>110</v>
      </c>
    </row>
    <row r="133" spans="1:5" x14ac:dyDescent="0.3">
      <c r="A133" s="1" t="s">
        <v>409</v>
      </c>
      <c r="B133" s="10">
        <v>26.79</v>
      </c>
      <c r="C133" s="1">
        <v>10</v>
      </c>
      <c r="D133" s="10">
        <v>267.89999999999998</v>
      </c>
      <c r="E133" s="1" t="s">
        <v>408</v>
      </c>
    </row>
    <row r="134" spans="1:5" x14ac:dyDescent="0.3">
      <c r="A134" s="1" t="s">
        <v>113</v>
      </c>
      <c r="B134" s="10">
        <v>19.989999999999998</v>
      </c>
      <c r="C134" s="1">
        <v>2</v>
      </c>
      <c r="D134" s="10">
        <v>39.979999999999997</v>
      </c>
      <c r="E134" s="1" t="s">
        <v>112</v>
      </c>
    </row>
    <row r="135" spans="1:5" x14ac:dyDescent="0.3">
      <c r="A135" s="1" t="s">
        <v>401</v>
      </c>
      <c r="B135" s="10">
        <v>8.98</v>
      </c>
      <c r="C135" s="1">
        <v>5</v>
      </c>
      <c r="D135" s="10">
        <v>44.900000000000006</v>
      </c>
      <c r="E135" s="1" t="s">
        <v>400</v>
      </c>
    </row>
    <row r="136" spans="1:5" x14ac:dyDescent="0.3">
      <c r="A136" s="1" t="s">
        <v>402</v>
      </c>
      <c r="B136" s="10">
        <v>10.98</v>
      </c>
      <c r="C136" s="1">
        <v>3</v>
      </c>
      <c r="D136" s="10">
        <v>32.94</v>
      </c>
      <c r="E136" s="1" t="s">
        <v>403</v>
      </c>
    </row>
    <row r="137" spans="1:5" x14ac:dyDescent="0.3">
      <c r="A137" s="1" t="s">
        <v>324</v>
      </c>
      <c r="B137" s="10">
        <v>8.99</v>
      </c>
      <c r="C137" s="1">
        <v>5</v>
      </c>
      <c r="D137" s="10">
        <v>44.95</v>
      </c>
      <c r="E137" s="1" t="s">
        <v>323</v>
      </c>
    </row>
    <row r="138" spans="1:5" x14ac:dyDescent="0.3">
      <c r="A138" s="1" t="s">
        <v>320</v>
      </c>
      <c r="B138" s="10">
        <v>7.49</v>
      </c>
      <c r="C138" s="1">
        <v>5</v>
      </c>
      <c r="D138" s="10">
        <v>37.450000000000003</v>
      </c>
      <c r="E138" s="1" t="s">
        <v>220</v>
      </c>
    </row>
    <row r="139" spans="1:5" x14ac:dyDescent="0.3">
      <c r="A139" s="1" t="s">
        <v>322</v>
      </c>
      <c r="B139" s="10">
        <v>7.99</v>
      </c>
      <c r="C139" s="1">
        <v>5</v>
      </c>
      <c r="D139" s="10">
        <v>39.950000000000003</v>
      </c>
      <c r="E139" s="1" t="s">
        <v>321</v>
      </c>
    </row>
    <row r="140" spans="1:5" x14ac:dyDescent="0.3">
      <c r="A140" s="1" t="s">
        <v>325</v>
      </c>
      <c r="B140" s="10">
        <v>8.49</v>
      </c>
      <c r="C140" s="1">
        <v>5</v>
      </c>
      <c r="D140" s="10">
        <v>42.45</v>
      </c>
      <c r="E140" s="1" t="s">
        <v>319</v>
      </c>
    </row>
    <row r="141" spans="1:5" x14ac:dyDescent="0.3">
      <c r="A141" s="1" t="s">
        <v>208</v>
      </c>
      <c r="B141" s="10">
        <v>24.95</v>
      </c>
      <c r="C141" s="1">
        <v>1</v>
      </c>
      <c r="D141" s="10">
        <v>24.95</v>
      </c>
      <c r="E141" s="1" t="s">
        <v>207</v>
      </c>
    </row>
    <row r="142" spans="1:5" x14ac:dyDescent="0.3">
      <c r="A142" s="1" t="s">
        <v>168</v>
      </c>
      <c r="B142" s="10">
        <v>11.99</v>
      </c>
      <c r="C142" s="1">
        <v>5</v>
      </c>
      <c r="D142" s="10">
        <v>59.95</v>
      </c>
      <c r="E142" s="1" t="s">
        <v>167</v>
      </c>
    </row>
    <row r="143" spans="1:5" x14ac:dyDescent="0.3">
      <c r="A143" s="1"/>
      <c r="B143" s="10"/>
      <c r="C143" s="1">
        <v>1</v>
      </c>
      <c r="D143" s="10">
        <v>0</v>
      </c>
      <c r="E143" s="1"/>
    </row>
    <row r="144" spans="1:5" x14ac:dyDescent="0.3">
      <c r="A144" s="1" t="s">
        <v>121</v>
      </c>
      <c r="B144" s="10">
        <v>23.99</v>
      </c>
      <c r="C144" s="1">
        <v>10</v>
      </c>
      <c r="D144" s="10">
        <v>239.89999999999998</v>
      </c>
      <c r="E144" s="1" t="s">
        <v>120</v>
      </c>
    </row>
    <row r="145" spans="1:5" x14ac:dyDescent="0.3">
      <c r="A145" s="1" t="s">
        <v>117</v>
      </c>
      <c r="B145" s="10">
        <v>9.99</v>
      </c>
      <c r="C145" s="1">
        <v>3</v>
      </c>
      <c r="D145" s="10">
        <v>29.97</v>
      </c>
      <c r="E145" s="1" t="s">
        <v>116</v>
      </c>
    </row>
    <row r="146" spans="1:5" x14ac:dyDescent="0.3">
      <c r="A146" s="1" t="s">
        <v>126</v>
      </c>
      <c r="B146" s="10">
        <v>15.95</v>
      </c>
      <c r="C146" s="1">
        <v>10</v>
      </c>
      <c r="D146" s="10">
        <v>159.5</v>
      </c>
      <c r="E146" s="1" t="s">
        <v>127</v>
      </c>
    </row>
    <row r="147" spans="1:5" x14ac:dyDescent="0.3">
      <c r="A147" s="1" t="s">
        <v>341</v>
      </c>
      <c r="B147" s="10">
        <v>13.99</v>
      </c>
      <c r="C147" s="1">
        <v>1</v>
      </c>
      <c r="D147" s="10">
        <v>13.99</v>
      </c>
      <c r="E147" s="1" t="s">
        <v>340</v>
      </c>
    </row>
    <row r="148" spans="1:5" x14ac:dyDescent="0.3">
      <c r="A148" s="1" t="s">
        <v>412</v>
      </c>
      <c r="B148" s="10">
        <v>14.95</v>
      </c>
      <c r="C148" s="1">
        <v>2</v>
      </c>
      <c r="D148" s="10">
        <v>29.9</v>
      </c>
      <c r="E148" s="1" t="s">
        <v>413</v>
      </c>
    </row>
    <row r="149" spans="1:5" x14ac:dyDescent="0.3">
      <c r="A149" s="1" t="s">
        <v>129</v>
      </c>
      <c r="B149" s="10">
        <v>16.649999999999999</v>
      </c>
      <c r="C149" s="1">
        <v>10</v>
      </c>
      <c r="D149" s="10">
        <v>166.5</v>
      </c>
      <c r="E149" s="1" t="s">
        <v>128</v>
      </c>
    </row>
    <row r="150" spans="1:5" x14ac:dyDescent="0.3">
      <c r="A150" s="1" t="s">
        <v>131</v>
      </c>
      <c r="B150" s="10">
        <v>30</v>
      </c>
      <c r="C150" s="1">
        <v>1</v>
      </c>
      <c r="D150" s="10">
        <v>30</v>
      </c>
      <c r="E150" s="1" t="s">
        <v>130</v>
      </c>
    </row>
    <row r="151" spans="1:5" x14ac:dyDescent="0.3">
      <c r="A151" s="1" t="s">
        <v>132</v>
      </c>
      <c r="B151" s="10">
        <v>19.989999999999998</v>
      </c>
      <c r="C151" s="1">
        <v>2</v>
      </c>
      <c r="D151" s="10">
        <v>39.979999999999997</v>
      </c>
      <c r="E151" s="1" t="s">
        <v>133</v>
      </c>
    </row>
    <row r="152" spans="1:5" x14ac:dyDescent="0.3">
      <c r="A152" s="1" t="s">
        <v>134</v>
      </c>
      <c r="B152" s="10">
        <v>13.96</v>
      </c>
      <c r="C152" s="1">
        <v>1</v>
      </c>
      <c r="D152" s="10">
        <v>13.96</v>
      </c>
      <c r="E152" s="1" t="s">
        <v>135</v>
      </c>
    </row>
    <row r="153" spans="1:5" x14ac:dyDescent="0.3">
      <c r="A153" s="1" t="s">
        <v>136</v>
      </c>
      <c r="B153" s="10">
        <v>17.89</v>
      </c>
      <c r="C153" s="1">
        <v>20</v>
      </c>
      <c r="D153" s="10">
        <v>357.8</v>
      </c>
      <c r="E153" s="1" t="s">
        <v>137</v>
      </c>
    </row>
    <row r="154" spans="1:5" x14ac:dyDescent="0.3">
      <c r="A154" s="1" t="s">
        <v>138</v>
      </c>
      <c r="B154" s="10">
        <v>34.450000000000003</v>
      </c>
      <c r="C154" s="1">
        <v>5</v>
      </c>
      <c r="D154" s="10">
        <v>172.25</v>
      </c>
      <c r="E154" s="1" t="s">
        <v>139</v>
      </c>
    </row>
    <row r="155" spans="1:5" x14ac:dyDescent="0.3">
      <c r="A155" s="1"/>
      <c r="B155" s="10"/>
      <c r="C155" s="1">
        <v>1</v>
      </c>
      <c r="D155" s="10">
        <v>0</v>
      </c>
      <c r="E155" s="1"/>
    </row>
    <row r="156" spans="1:5" x14ac:dyDescent="0.3">
      <c r="A156" s="1" t="s">
        <v>140</v>
      </c>
      <c r="B156" s="10">
        <v>12.88</v>
      </c>
      <c r="C156" s="1">
        <v>1</v>
      </c>
      <c r="D156" s="10">
        <v>12.88</v>
      </c>
      <c r="E156" s="1" t="s">
        <v>141</v>
      </c>
    </row>
    <row r="157" spans="1:5" x14ac:dyDescent="0.3">
      <c r="A157" s="1" t="s">
        <v>142</v>
      </c>
      <c r="B157" s="10">
        <v>9.99</v>
      </c>
      <c r="C157" s="1">
        <v>1</v>
      </c>
      <c r="D157" s="10">
        <v>9.99</v>
      </c>
      <c r="E157" s="1" t="s">
        <v>143</v>
      </c>
    </row>
    <row r="158" spans="1:5" x14ac:dyDescent="0.3">
      <c r="A158" s="1" t="s">
        <v>145</v>
      </c>
      <c r="B158" s="10">
        <v>15.99</v>
      </c>
      <c r="C158" s="1">
        <v>1</v>
      </c>
      <c r="D158" s="10">
        <v>15.99</v>
      </c>
      <c r="E158" s="1" t="s">
        <v>144</v>
      </c>
    </row>
    <row r="159" spans="1:5" x14ac:dyDescent="0.3">
      <c r="A159" s="1" t="s">
        <v>149</v>
      </c>
      <c r="B159" s="8">
        <v>13.99</v>
      </c>
      <c r="C159" s="1">
        <v>1</v>
      </c>
      <c r="D159" s="8">
        <v>13.99</v>
      </c>
      <c r="E159" s="1" t="s">
        <v>146</v>
      </c>
    </row>
    <row r="160" spans="1:5" x14ac:dyDescent="0.3">
      <c r="A160" s="1" t="s">
        <v>148</v>
      </c>
      <c r="B160" s="8">
        <v>13.99</v>
      </c>
      <c r="C160" s="1">
        <v>1</v>
      </c>
      <c r="D160" s="8">
        <v>13.99</v>
      </c>
      <c r="E160" s="1" t="s">
        <v>147</v>
      </c>
    </row>
    <row r="161" spans="1:5" x14ac:dyDescent="0.3">
      <c r="A161" s="1" t="s">
        <v>151</v>
      </c>
      <c r="B161" s="8">
        <v>15.99</v>
      </c>
      <c r="C161" s="1">
        <v>1</v>
      </c>
      <c r="D161" s="8">
        <v>15.99</v>
      </c>
      <c r="E161" s="1" t="s">
        <v>150</v>
      </c>
    </row>
    <row r="162" spans="1:5" x14ac:dyDescent="0.3">
      <c r="A162" s="1" t="s">
        <v>153</v>
      </c>
      <c r="B162" s="8">
        <v>18.989999999999998</v>
      </c>
      <c r="C162" s="1">
        <v>1</v>
      </c>
      <c r="D162" s="8">
        <v>18.989999999999998</v>
      </c>
      <c r="E162" s="1" t="s">
        <v>152</v>
      </c>
    </row>
    <row r="163" spans="1:5" x14ac:dyDescent="0.3">
      <c r="A163" s="1" t="s">
        <v>155</v>
      </c>
      <c r="B163" s="8">
        <v>9.9</v>
      </c>
      <c r="C163" s="1">
        <v>1</v>
      </c>
      <c r="D163" s="8">
        <v>9.9</v>
      </c>
      <c r="E163" s="1" t="s">
        <v>154</v>
      </c>
    </row>
    <row r="164" spans="1:5" x14ac:dyDescent="0.3">
      <c r="A164" s="1" t="s">
        <v>157</v>
      </c>
      <c r="B164" s="8">
        <v>18.989999999999998</v>
      </c>
      <c r="C164" s="1">
        <v>1</v>
      </c>
      <c r="D164" s="8">
        <v>18.989999999999998</v>
      </c>
      <c r="E164" s="1" t="s">
        <v>156</v>
      </c>
    </row>
    <row r="165" spans="1:5" x14ac:dyDescent="0.3">
      <c r="A165" s="1" t="s">
        <v>159</v>
      </c>
      <c r="B165" s="8">
        <v>16.989999999999998</v>
      </c>
      <c r="C165" s="1">
        <v>1</v>
      </c>
      <c r="D165" s="8">
        <v>16.989999999999998</v>
      </c>
      <c r="E165" s="1" t="s">
        <v>158</v>
      </c>
    </row>
    <row r="166" spans="1:5" x14ac:dyDescent="0.3">
      <c r="A166" s="1" t="s">
        <v>161</v>
      </c>
      <c r="B166" s="8">
        <v>12.99</v>
      </c>
      <c r="C166" s="1">
        <v>1</v>
      </c>
      <c r="D166" s="8">
        <v>12.99</v>
      </c>
      <c r="E166" s="1" t="s">
        <v>160</v>
      </c>
    </row>
    <row r="167" spans="1:5" x14ac:dyDescent="0.3">
      <c r="A167" s="1" t="s">
        <v>166</v>
      </c>
      <c r="B167" s="8">
        <v>18.989999999999998</v>
      </c>
      <c r="C167" s="1">
        <v>1</v>
      </c>
      <c r="D167" s="8">
        <v>18.989999999999998</v>
      </c>
      <c r="E167" s="1" t="s">
        <v>165</v>
      </c>
    </row>
    <row r="168" spans="1:5" x14ac:dyDescent="0.3">
      <c r="A168" s="1" t="s">
        <v>23</v>
      </c>
      <c r="B168" s="8">
        <v>10.99</v>
      </c>
      <c r="C168" s="1">
        <v>1</v>
      </c>
      <c r="D168" s="8">
        <v>10.99</v>
      </c>
      <c r="E168" s="1" t="s">
        <v>162</v>
      </c>
    </row>
    <row r="169" spans="1:5" x14ac:dyDescent="0.3">
      <c r="A169" s="1" t="s">
        <v>202</v>
      </c>
      <c r="B169" s="8">
        <v>7.98</v>
      </c>
      <c r="C169" s="1">
        <v>1</v>
      </c>
      <c r="D169" s="8">
        <v>7.98</v>
      </c>
      <c r="E169" s="1" t="s">
        <v>201</v>
      </c>
    </row>
    <row r="170" spans="1:5" x14ac:dyDescent="0.3">
      <c r="A170" s="1" t="s">
        <v>180</v>
      </c>
      <c r="B170" s="8">
        <v>7.99</v>
      </c>
      <c r="C170" s="1">
        <v>1</v>
      </c>
      <c r="D170" s="8">
        <v>7.99</v>
      </c>
      <c r="E170" s="1" t="s">
        <v>185</v>
      </c>
    </row>
    <row r="171" spans="1:5" x14ac:dyDescent="0.3">
      <c r="A171" s="1" t="s">
        <v>203</v>
      </c>
      <c r="B171" s="8">
        <v>19.989999999999998</v>
      </c>
      <c r="C171" s="1">
        <v>1</v>
      </c>
      <c r="D171" s="8">
        <v>19.989999999999998</v>
      </c>
      <c r="E171" s="1" t="s">
        <v>204</v>
      </c>
    </row>
    <row r="172" spans="1:5" x14ac:dyDescent="0.3">
      <c r="A172" s="1" t="s">
        <v>182</v>
      </c>
      <c r="B172" s="8">
        <v>22.99</v>
      </c>
      <c r="C172" s="1">
        <v>1</v>
      </c>
      <c r="D172" s="8">
        <v>22.99</v>
      </c>
      <c r="E172" s="1" t="s">
        <v>181</v>
      </c>
    </row>
    <row r="173" spans="1:5" x14ac:dyDescent="0.3">
      <c r="A173" s="1" t="s">
        <v>164</v>
      </c>
      <c r="B173" s="8">
        <v>12.99</v>
      </c>
      <c r="C173" s="1">
        <v>1</v>
      </c>
      <c r="D173" s="8">
        <v>12.99</v>
      </c>
      <c r="E173" s="1" t="s">
        <v>163</v>
      </c>
    </row>
    <row r="174" spans="1:5" x14ac:dyDescent="0.3">
      <c r="A174" s="1" t="s">
        <v>172</v>
      </c>
      <c r="B174" s="8">
        <v>13.99</v>
      </c>
      <c r="C174" s="1">
        <v>1</v>
      </c>
      <c r="D174" s="8">
        <v>13.99</v>
      </c>
      <c r="E174" s="1" t="s">
        <v>173</v>
      </c>
    </row>
    <row r="175" spans="1:5" x14ac:dyDescent="0.3">
      <c r="A175" s="1" t="s">
        <v>174</v>
      </c>
      <c r="B175" s="8">
        <v>13.99</v>
      </c>
      <c r="C175" s="1">
        <v>1</v>
      </c>
      <c r="D175" s="8">
        <v>13.99</v>
      </c>
      <c r="E175" s="1" t="s">
        <v>175</v>
      </c>
    </row>
    <row r="176" spans="1:5" x14ac:dyDescent="0.3">
      <c r="A176" s="1" t="s">
        <v>176</v>
      </c>
      <c r="B176" s="8">
        <v>5.45</v>
      </c>
      <c r="C176" s="1">
        <v>1</v>
      </c>
      <c r="D176" s="8">
        <v>5.45</v>
      </c>
      <c r="E176" s="1" t="s">
        <v>177</v>
      </c>
    </row>
    <row r="177" spans="1:5" x14ac:dyDescent="0.3">
      <c r="A177" s="1"/>
      <c r="B177" s="8"/>
      <c r="C177" s="1">
        <v>1</v>
      </c>
      <c r="D177" s="8">
        <v>0</v>
      </c>
      <c r="E177" s="1"/>
    </row>
    <row r="178" spans="1:5" x14ac:dyDescent="0.3">
      <c r="A178" s="1" t="s">
        <v>390</v>
      </c>
      <c r="B178" s="8">
        <v>11.99</v>
      </c>
      <c r="C178" s="1">
        <v>25</v>
      </c>
      <c r="D178" s="8">
        <v>299.75</v>
      </c>
      <c r="E178" s="1" t="s">
        <v>391</v>
      </c>
    </row>
    <row r="179" spans="1:5" x14ac:dyDescent="0.3">
      <c r="A179" s="1" t="s">
        <v>200</v>
      </c>
      <c r="B179" s="8">
        <v>14.99</v>
      </c>
      <c r="C179" s="1">
        <v>20</v>
      </c>
      <c r="D179" s="8">
        <v>299.8</v>
      </c>
      <c r="E179" s="1" t="s">
        <v>199</v>
      </c>
    </row>
    <row r="180" spans="1:5" x14ac:dyDescent="0.3">
      <c r="A180" s="1" t="s">
        <v>171</v>
      </c>
      <c r="B180" s="8">
        <v>14.36</v>
      </c>
      <c r="C180" s="1">
        <v>20</v>
      </c>
      <c r="D180" s="8">
        <v>287.2</v>
      </c>
      <c r="E180" s="1" t="s">
        <v>170</v>
      </c>
    </row>
    <row r="181" spans="1:5" x14ac:dyDescent="0.3">
      <c r="A181" s="1" t="s">
        <v>183</v>
      </c>
      <c r="B181" s="8">
        <v>7.99</v>
      </c>
      <c r="C181" s="1">
        <v>20</v>
      </c>
      <c r="D181" s="8">
        <v>159.80000000000001</v>
      </c>
      <c r="E181" s="1" t="s">
        <v>184</v>
      </c>
    </row>
    <row r="182" spans="1:5" x14ac:dyDescent="0.3">
      <c r="A182" s="1" t="s">
        <v>187</v>
      </c>
      <c r="B182" s="8">
        <v>8.9499999999999993</v>
      </c>
      <c r="C182" s="1">
        <v>10</v>
      </c>
      <c r="D182" s="8">
        <v>89.5</v>
      </c>
      <c r="E182" s="1" t="s">
        <v>186</v>
      </c>
    </row>
    <row r="183" spans="1:5" x14ac:dyDescent="0.3">
      <c r="A183" s="1" t="s">
        <v>224</v>
      </c>
      <c r="B183" s="8">
        <v>19.899999999999999</v>
      </c>
      <c r="C183" s="1">
        <v>10</v>
      </c>
      <c r="D183" s="8">
        <v>199</v>
      </c>
      <c r="E183" s="1" t="s">
        <v>223</v>
      </c>
    </row>
    <row r="184" spans="1:5" x14ac:dyDescent="0.3">
      <c r="A184" s="1" t="s">
        <v>189</v>
      </c>
      <c r="B184" s="8">
        <v>8.99</v>
      </c>
      <c r="C184" s="1">
        <v>10</v>
      </c>
      <c r="D184" s="8">
        <v>89.9</v>
      </c>
      <c r="E184" s="1" t="s">
        <v>188</v>
      </c>
    </row>
    <row r="185" spans="1:5" x14ac:dyDescent="0.3">
      <c r="A185" s="1" t="s">
        <v>195</v>
      </c>
      <c r="B185" s="8">
        <v>7.98</v>
      </c>
      <c r="C185" s="1">
        <v>10</v>
      </c>
      <c r="D185" s="8">
        <v>79.800000000000011</v>
      </c>
      <c r="E185" s="1" t="s">
        <v>194</v>
      </c>
    </row>
    <row r="186" spans="1:5" x14ac:dyDescent="0.3">
      <c r="A186" s="1" t="s">
        <v>190</v>
      </c>
      <c r="B186" s="8">
        <v>12.96</v>
      </c>
      <c r="C186" s="1">
        <v>10</v>
      </c>
      <c r="D186" s="8">
        <v>129.60000000000002</v>
      </c>
      <c r="E186" s="1" t="s">
        <v>191</v>
      </c>
    </row>
    <row r="187" spans="1:5" x14ac:dyDescent="0.3">
      <c r="A187" s="1" t="s">
        <v>367</v>
      </c>
      <c r="B187" s="8">
        <v>13.99</v>
      </c>
      <c r="C187" s="1">
        <v>10</v>
      </c>
      <c r="D187" s="8">
        <v>139.9</v>
      </c>
      <c r="E187" s="1" t="s">
        <v>368</v>
      </c>
    </row>
    <row r="188" spans="1:5" x14ac:dyDescent="0.3">
      <c r="A188" s="1" t="s">
        <v>193</v>
      </c>
      <c r="B188" s="8">
        <v>24.05</v>
      </c>
      <c r="C188" s="1">
        <v>10</v>
      </c>
      <c r="D188" s="8">
        <v>240.5</v>
      </c>
      <c r="E188" s="1" t="s">
        <v>192</v>
      </c>
    </row>
    <row r="189" spans="1:5" x14ac:dyDescent="0.3">
      <c r="A189" s="1" t="s">
        <v>196</v>
      </c>
      <c r="B189" s="8">
        <v>11.99</v>
      </c>
      <c r="C189" s="1">
        <v>10</v>
      </c>
      <c r="D189" s="8">
        <v>119.9</v>
      </c>
      <c r="E189" s="1" t="s">
        <v>225</v>
      </c>
    </row>
    <row r="190" spans="1:5" x14ac:dyDescent="0.3">
      <c r="A190" s="1" t="s">
        <v>198</v>
      </c>
      <c r="B190" s="8">
        <v>14.9</v>
      </c>
      <c r="C190" s="1">
        <v>10</v>
      </c>
      <c r="D190" s="8">
        <v>149</v>
      </c>
      <c r="E190" s="1" t="s">
        <v>197</v>
      </c>
    </row>
    <row r="191" spans="1:5" x14ac:dyDescent="0.3">
      <c r="A191" s="1" t="s">
        <v>235</v>
      </c>
      <c r="B191" s="8">
        <v>19.989999999999998</v>
      </c>
      <c r="C191" s="1">
        <v>10</v>
      </c>
      <c r="D191" s="8">
        <v>199.89999999999998</v>
      </c>
      <c r="E191" s="1" t="s">
        <v>234</v>
      </c>
    </row>
    <row r="192" spans="1:5" x14ac:dyDescent="0.3">
      <c r="A192" s="1" t="s">
        <v>231</v>
      </c>
      <c r="B192" s="8">
        <v>14.95</v>
      </c>
      <c r="C192" s="1">
        <v>5</v>
      </c>
      <c r="D192" s="8">
        <v>74.75</v>
      </c>
      <c r="E192" s="1" t="s">
        <v>226</v>
      </c>
    </row>
    <row r="193" spans="1:5" x14ac:dyDescent="0.3">
      <c r="A193" s="1" t="s">
        <v>229</v>
      </c>
      <c r="B193" s="8">
        <v>10.99</v>
      </c>
      <c r="C193" s="1">
        <v>5</v>
      </c>
      <c r="D193" s="8">
        <v>54.95</v>
      </c>
      <c r="E193" s="1" t="s">
        <v>230</v>
      </c>
    </row>
    <row r="194" spans="1:5" x14ac:dyDescent="0.3">
      <c r="A194" s="1" t="s">
        <v>233</v>
      </c>
      <c r="B194" s="8">
        <v>15.95</v>
      </c>
      <c r="C194" s="1">
        <v>5</v>
      </c>
      <c r="D194" s="8">
        <v>79.75</v>
      </c>
      <c r="E194" s="1" t="s">
        <v>232</v>
      </c>
    </row>
    <row r="195" spans="1:5" x14ac:dyDescent="0.3">
      <c r="A195" s="1" t="s">
        <v>237</v>
      </c>
      <c r="B195" s="8">
        <v>43.98</v>
      </c>
      <c r="C195" s="1">
        <v>5</v>
      </c>
      <c r="D195" s="8">
        <v>219.89999999999998</v>
      </c>
      <c r="E195" s="1" t="s">
        <v>236</v>
      </c>
    </row>
    <row r="196" spans="1:5" x14ac:dyDescent="0.3">
      <c r="A196" s="1"/>
      <c r="B196" s="8"/>
      <c r="C196" s="1">
        <v>1</v>
      </c>
      <c r="D196" s="8">
        <v>0</v>
      </c>
      <c r="E196" s="1"/>
    </row>
    <row r="197" spans="1:5" x14ac:dyDescent="0.3">
      <c r="A197" s="1" t="s">
        <v>330</v>
      </c>
      <c r="B197" s="8">
        <v>168.5</v>
      </c>
      <c r="C197" s="1">
        <v>10</v>
      </c>
      <c r="D197" s="8">
        <v>1685</v>
      </c>
      <c r="E197" s="1" t="s">
        <v>350</v>
      </c>
    </row>
    <row r="198" spans="1:5" x14ac:dyDescent="0.3">
      <c r="A198" s="1" t="s">
        <v>404</v>
      </c>
      <c r="B198" s="8">
        <v>25.99</v>
      </c>
      <c r="C198" s="1">
        <v>10</v>
      </c>
      <c r="D198" s="8">
        <v>259.89999999999998</v>
      </c>
      <c r="E198" s="1" t="s">
        <v>405</v>
      </c>
    </row>
    <row r="199" spans="1:5" x14ac:dyDescent="0.3">
      <c r="A199" s="1" t="s">
        <v>351</v>
      </c>
      <c r="B199" s="8">
        <v>259.99</v>
      </c>
      <c r="C199" s="1">
        <v>10</v>
      </c>
      <c r="D199" s="8">
        <v>2599.9</v>
      </c>
      <c r="E199" s="1" t="s">
        <v>352</v>
      </c>
    </row>
    <row r="200" spans="1:5" x14ac:dyDescent="0.3">
      <c r="A200" s="1" t="s">
        <v>354</v>
      </c>
      <c r="B200" s="8">
        <v>19.989999999999998</v>
      </c>
      <c r="C200" s="1">
        <v>10</v>
      </c>
      <c r="D200" s="8">
        <v>199.89999999999998</v>
      </c>
      <c r="E200" s="1" t="s">
        <v>353</v>
      </c>
    </row>
    <row r="201" spans="1:5" x14ac:dyDescent="0.3">
      <c r="A201" s="1" t="s">
        <v>389</v>
      </c>
      <c r="B201" s="8">
        <v>22.99</v>
      </c>
      <c r="C201" s="1">
        <v>10</v>
      </c>
      <c r="D201" s="8">
        <v>229.89999999999998</v>
      </c>
      <c r="E201" s="1" t="s">
        <v>388</v>
      </c>
    </row>
    <row r="202" spans="1:5" x14ac:dyDescent="0.3">
      <c r="A202" s="1"/>
      <c r="B202" s="8"/>
      <c r="C202" s="1">
        <v>1</v>
      </c>
      <c r="D202" s="8">
        <v>0</v>
      </c>
      <c r="E202" s="1"/>
    </row>
    <row r="203" spans="1:5" x14ac:dyDescent="0.3">
      <c r="A203" s="5" t="s">
        <v>3</v>
      </c>
      <c r="B203" s="6"/>
      <c r="C203" s="6"/>
      <c r="D203" s="7">
        <f>SUBTOTAL(109,Summary[Total])</f>
        <v>29949.150000000056</v>
      </c>
      <c r="E203" s="6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Q373"/>
  <sheetViews>
    <sheetView tabSelected="1" topLeftCell="A247" workbookViewId="0">
      <selection activeCell="D259" sqref="D259"/>
    </sheetView>
  </sheetViews>
  <sheetFormatPr defaultRowHeight="14.4" x14ac:dyDescent="0.3"/>
  <cols>
    <col min="1" max="1" width="29.77734375" bestFit="1" customWidth="1"/>
    <col min="2" max="2" width="12.6640625" bestFit="1" customWidth="1"/>
    <col min="3" max="3" width="7.6640625" customWidth="1"/>
    <col min="4" max="4" width="10" bestFit="1" customWidth="1"/>
    <col min="5" max="5" width="55.33203125" customWidth="1"/>
    <col min="6" max="6" width="22" customWidth="1"/>
    <col min="7" max="7" width="22.44140625" customWidth="1"/>
    <col min="8" max="8" width="10.88671875" bestFit="1" customWidth="1"/>
    <col min="9" max="9" width="9.77734375" customWidth="1"/>
    <col min="10" max="10" width="14.33203125" bestFit="1" customWidth="1"/>
  </cols>
  <sheetData>
    <row r="1" spans="1:11" x14ac:dyDescent="0.3">
      <c r="A1" s="15" t="s">
        <v>0</v>
      </c>
      <c r="B1" s="15" t="s">
        <v>1</v>
      </c>
      <c r="C1" s="15" t="s">
        <v>518</v>
      </c>
      <c r="D1" s="16" t="s">
        <v>3</v>
      </c>
      <c r="E1" s="15" t="s">
        <v>29</v>
      </c>
      <c r="F1" s="22" t="s">
        <v>450</v>
      </c>
      <c r="G1" s="22" t="s">
        <v>462</v>
      </c>
      <c r="H1" s="22" t="s">
        <v>1174</v>
      </c>
      <c r="I1" s="22" t="s">
        <v>925</v>
      </c>
      <c r="J1" s="22" t="s">
        <v>924</v>
      </c>
      <c r="K1" s="22" t="s">
        <v>1147</v>
      </c>
    </row>
    <row r="2" spans="1:11" x14ac:dyDescent="0.3">
      <c r="A2" s="19" t="s">
        <v>4</v>
      </c>
      <c r="B2" s="11">
        <v>3500</v>
      </c>
      <c r="C2">
        <v>1</v>
      </c>
      <c r="D2" s="17">
        <f>Equipment[[#This Row],[Single price]]*Equipment[[#This Row],[Qty]]</f>
        <v>3500</v>
      </c>
      <c r="E2" t="s">
        <v>67</v>
      </c>
      <c r="F2" t="s">
        <v>463</v>
      </c>
      <c r="G2" t="s">
        <v>463</v>
      </c>
      <c r="H2">
        <v>0</v>
      </c>
      <c r="I2" t="str">
        <f>LEFT(Equipment[[#This Row],[Link]],255)</f>
        <v>https://trimech.com/products/solidworks-standard</v>
      </c>
      <c r="J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" spans="1:11" x14ac:dyDescent="0.3">
      <c r="A3" s="20" t="s">
        <v>349</v>
      </c>
      <c r="B3" s="11">
        <v>799</v>
      </c>
      <c r="C3">
        <v>1</v>
      </c>
      <c r="D3" s="17">
        <f>Equipment[[#This Row],[Single price]]*Equipment[[#This Row],[Qty]]</f>
        <v>799</v>
      </c>
      <c r="E3" t="s">
        <v>399</v>
      </c>
      <c r="F3" t="s">
        <v>463</v>
      </c>
      <c r="G3" t="s">
        <v>463</v>
      </c>
      <c r="H3">
        <v>1</v>
      </c>
      <c r="I3" t="str">
        <f>LEFT(Equipment[[#This Row],[Link]],255)</f>
        <v>https://www.amazon.com/Revopoint-Turntable-Precision-Industrial-Printing/dp/B0B9GJWZ4P/ref=sr_1_1_sspa?crid=38GY05ECDSEG4&amp;keywords=revopoint%2Bmini%2B3d%2Bscanner%2Bpremium&amp;qid=1669733081&amp;sprefix=revopoint%2Bmini%2B%2Caps%2C133&amp;sr=8-1-spons&amp;ufe=app_do%3Aa</v>
      </c>
      <c r="J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" spans="1:11" x14ac:dyDescent="0.3">
      <c r="A4" s="20" t="s">
        <v>355</v>
      </c>
      <c r="B4" s="11">
        <v>4.97</v>
      </c>
      <c r="C4">
        <v>1</v>
      </c>
      <c r="D4" s="17">
        <f>Equipment[[#This Row],[Single price]]*Equipment[[#This Row],[Qty]]</f>
        <v>4.97</v>
      </c>
      <c r="E4" t="s">
        <v>433</v>
      </c>
      <c r="F4" t="s">
        <v>463</v>
      </c>
      <c r="G4" t="s">
        <v>463</v>
      </c>
      <c r="H4">
        <v>1</v>
      </c>
      <c r="I4" t="str">
        <f>LEFT(Equipment[[#This Row],[Link]],255)</f>
        <v>https://www.amazon.com/Dr-Scholls-Odor-x-Antifungal-Powder/dp/B0885HPBHK/ref=sr_1_13?keywords=spray+powder&amp;qid=1671221719&amp;sprefix=spray+powder%2Caps%2C858&amp;sr=8-13</v>
      </c>
      <c r="J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" spans="1:11" x14ac:dyDescent="0.3">
      <c r="A5" s="20" t="s">
        <v>286</v>
      </c>
      <c r="B5" s="11">
        <v>141.99</v>
      </c>
      <c r="C5">
        <v>1</v>
      </c>
      <c r="D5" s="17">
        <f>Equipment[[#This Row],[Single price]]*Equipment[[#This Row],[Qty]]</f>
        <v>141.99</v>
      </c>
      <c r="E5" t="s">
        <v>285</v>
      </c>
      <c r="F5" t="s">
        <v>463</v>
      </c>
      <c r="G5" t="s">
        <v>463</v>
      </c>
      <c r="H5">
        <v>1</v>
      </c>
      <c r="I5" t="str">
        <f>LEFT(Equipment[[#This Row],[Link]],255)</f>
        <v>https://www.amazon.com/gp/product/B01MSYPQNO/ref=ox_sc_act_title_3?smid=A35VWT5J5OGDK0&amp;psc=1</v>
      </c>
      <c r="J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" spans="1:11" x14ac:dyDescent="0.3">
      <c r="A6" s="20" t="s">
        <v>444</v>
      </c>
      <c r="B6" s="11">
        <v>39.99</v>
      </c>
      <c r="C6">
        <v>1</v>
      </c>
      <c r="D6" s="17">
        <f>Equipment[[#This Row],[Single price]]*Equipment[[#This Row],[Qty]]</f>
        <v>39.99</v>
      </c>
      <c r="E6" t="s">
        <v>443</v>
      </c>
      <c r="F6" t="s">
        <v>463</v>
      </c>
      <c r="G6" t="s">
        <v>463</v>
      </c>
      <c r="H6">
        <v>1</v>
      </c>
      <c r="I6" t="str">
        <f>LEFT(Equipment[[#This Row],[Link]],255)</f>
        <v>https://www.amazon.com/Stainless-Turnbuckle-Tensioner-Strainer-Aluminum/dp/B07S3D5MLZ/ref=sr_1_9?crid=YIJW0FPBAK1A&amp;keywords=wire%2Btensioner%2Bkit&amp;qid=1671569119&amp;sprefix=wire%2Btensioner%2B%2B%2Caps%2C251&amp;sr=8-9&amp;th=1</v>
      </c>
      <c r="J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" spans="1:11" x14ac:dyDescent="0.3">
      <c r="A7" s="20" t="s">
        <v>270</v>
      </c>
      <c r="B7" s="11">
        <v>82.99</v>
      </c>
      <c r="C7">
        <v>3</v>
      </c>
      <c r="D7" s="17">
        <f>Equipment[[#This Row],[Single price]]*Equipment[[#This Row],[Qty]]</f>
        <v>248.96999999999997</v>
      </c>
      <c r="E7" t="s">
        <v>357</v>
      </c>
      <c r="F7" t="s">
        <v>463</v>
      </c>
      <c r="G7" t="s">
        <v>463</v>
      </c>
      <c r="H7">
        <v>1</v>
      </c>
      <c r="I7" t="str">
        <f>LEFT(Equipment[[#This Row],[Link]],255)</f>
        <v>https://www.amazon.com/2-Pack-Clear-Acrylic-Sheet-Plexiglass/dp/B088BPVVR3/ref=sr_1_1_sspa?keywords=acrylic%2Bsheets%2B1%2F4%2Binch%2Bthick%2B24%2Bx%2B36&amp;qid=1669669477&amp;sprefix=acrylic%2Bsheets%2B1%2F4%2B24%2Caps%2C232&amp;sr=8-1-spons&amp;ufe=app_do%3Aamzn1.fos.</v>
      </c>
      <c r="J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" spans="1:11" x14ac:dyDescent="0.3">
      <c r="A8" s="20" t="s">
        <v>442</v>
      </c>
      <c r="B8" s="11">
        <v>10.39</v>
      </c>
      <c r="C8">
        <v>1</v>
      </c>
      <c r="D8" s="17">
        <f>Equipment[[#This Row],[Single price]]*Equipment[[#This Row],[Qty]]</f>
        <v>10.39</v>
      </c>
      <c r="E8" t="s">
        <v>441</v>
      </c>
      <c r="F8" t="s">
        <v>463</v>
      </c>
      <c r="G8" t="s">
        <v>463</v>
      </c>
      <c r="H8">
        <v>1</v>
      </c>
      <c r="I8" t="str">
        <f>LEFT(Equipment[[#This Row],[Link]],255)</f>
        <v>https://www.amazon.com/Acrylic-Plexiglass-Convenient-Use-One-blades/dp/B08Y7RZ1WD/ref=sr_1_5?crid=2G4HHRPZPXRIE&amp;keywords=acrylic%2Bcutter&amp;qid=1671228084&amp;sprefix=acrylic%2Bcutter%2Caps%2C228&amp;sr=8-5&amp;th=1</v>
      </c>
      <c r="J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" spans="1:11" x14ac:dyDescent="0.3">
      <c r="A9" s="20" t="s">
        <v>19</v>
      </c>
      <c r="B9" s="11">
        <v>79.989999999999995</v>
      </c>
      <c r="C9">
        <v>1</v>
      </c>
      <c r="D9" s="17">
        <f>Equipment[[#This Row],[Single price]]*Equipment[[#This Row],[Qty]]</f>
        <v>79.989999999999995</v>
      </c>
      <c r="E9" t="s">
        <v>360</v>
      </c>
      <c r="F9" t="s">
        <v>463</v>
      </c>
      <c r="G9" t="s">
        <v>463</v>
      </c>
      <c r="H9">
        <v>1</v>
      </c>
      <c r="I9" t="str">
        <f>LEFT(Equipment[[#This Row],[Link]],255)</f>
        <v>https://www.amazon.com/gp/product/B09LTTHMVR/ref=ox_sc_act_title_5?smid=AT9KVS3IGM8BL&amp;psc=1</v>
      </c>
      <c r="J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" spans="1:11" x14ac:dyDescent="0.3">
      <c r="A10" s="20" t="s">
        <v>17</v>
      </c>
      <c r="B10" s="11">
        <v>13</v>
      </c>
      <c r="C10">
        <v>1</v>
      </c>
      <c r="D10" s="17">
        <f>Equipment[[#This Row],[Single price]]*Equipment[[#This Row],[Qty]]</f>
        <v>13</v>
      </c>
      <c r="E10" t="s">
        <v>57</v>
      </c>
      <c r="F10" t="s">
        <v>463</v>
      </c>
      <c r="G10" t="s">
        <v>463</v>
      </c>
      <c r="H10">
        <v>1</v>
      </c>
      <c r="I10" t="str">
        <f>LEFT(Equipment[[#This Row],[Link]],255)</f>
        <v>https://www.amazon.com/gp/product/B00KX4KB5M/ref=ox_sc_saved_image_3?smid=ATVPDKIKX0DER&amp;psc=1</v>
      </c>
      <c r="J1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" spans="1:11" x14ac:dyDescent="0.3">
      <c r="A11" s="20" t="s">
        <v>268</v>
      </c>
      <c r="B11" s="11">
        <v>33.99</v>
      </c>
      <c r="C11">
        <v>1</v>
      </c>
      <c r="D11" s="17">
        <f>Equipment[[#This Row],[Single price]]*Equipment[[#This Row],[Qty]]</f>
        <v>33.99</v>
      </c>
      <c r="E11" t="s">
        <v>267</v>
      </c>
      <c r="F11" t="s">
        <v>463</v>
      </c>
      <c r="G11" t="s">
        <v>463</v>
      </c>
      <c r="H11">
        <v>1</v>
      </c>
      <c r="I11" t="str">
        <f>LEFT(Equipment[[#This Row],[Link]],255)</f>
        <v>https://www.amazon.com/gp/product/B078S5QMFG/ref=ox_sc_saved_image_10?smid=A28DAVGS359EOX&amp;psc=1</v>
      </c>
      <c r="J1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" spans="1:11" x14ac:dyDescent="0.3">
      <c r="A12" s="20" t="s">
        <v>348</v>
      </c>
      <c r="B12" s="11">
        <v>44.99</v>
      </c>
      <c r="C12">
        <v>1</v>
      </c>
      <c r="D12" s="17">
        <f>Equipment[[#This Row],[Single price]]*Equipment[[#This Row],[Qty]]</f>
        <v>44.99</v>
      </c>
      <c r="E12" t="s">
        <v>347</v>
      </c>
      <c r="F12" t="s">
        <v>463</v>
      </c>
      <c r="G12" t="s">
        <v>463</v>
      </c>
      <c r="H12">
        <v>1</v>
      </c>
      <c r="I12" t="str">
        <f>LEFT(Equipment[[#This Row],[Link]],255)</f>
        <v>https://www.amazon.com/Barrina-Integrated-Fixture-Utility-Electric/dp/B08B4LCPTV/ref=sr_1_5?crid=3IA7ZT6Z2GD1R&amp;keywords=led+2ft&amp;qid=1669070812&amp;sprefix=led+2f%2Caps%2C162&amp;sr=8-5</v>
      </c>
      <c r="J1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" spans="1:11" x14ac:dyDescent="0.3">
      <c r="A13" s="20" t="s">
        <v>359</v>
      </c>
      <c r="B13" s="11">
        <v>16.989999999999998</v>
      </c>
      <c r="C13">
        <v>1</v>
      </c>
      <c r="D13" s="17">
        <f>Equipment[[#This Row],[Single price]]*Equipment[[#This Row],[Qty]]</f>
        <v>16.989999999999998</v>
      </c>
      <c r="E13" t="s">
        <v>358</v>
      </c>
      <c r="F13" t="s">
        <v>463</v>
      </c>
      <c r="G13" t="s">
        <v>463</v>
      </c>
      <c r="H13">
        <v>1</v>
      </c>
      <c r="I13" t="str">
        <f>LEFT(Equipment[[#This Row],[Link]],255)</f>
        <v>https://www.amazon.com/TRYMAG-Different-Neodymium-Refrigerator-Whiteboard/dp/B09WZTSQ9Y/ref=sr_1_3?keywords=neodymium+magnets&amp;qid=1669669706&amp;sprefix=meod%2Caps%2C161&amp;sr=8-3</v>
      </c>
      <c r="J1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" spans="1:11" x14ac:dyDescent="0.3">
      <c r="A14" s="20" t="s">
        <v>366</v>
      </c>
      <c r="B14" s="11">
        <v>65.45</v>
      </c>
      <c r="C14">
        <v>1</v>
      </c>
      <c r="D14" s="17">
        <f>Equipment[[#This Row],[Single price]]*Equipment[[#This Row],[Qty]]</f>
        <v>65.45</v>
      </c>
      <c r="E14" t="s">
        <v>365</v>
      </c>
      <c r="F14" t="s">
        <v>463</v>
      </c>
      <c r="G14" t="s">
        <v>463</v>
      </c>
      <c r="H14">
        <v>1</v>
      </c>
      <c r="I14" t="str">
        <f>LEFT(Equipment[[#This Row],[Link]],255)</f>
        <v>https://www.amazon.com/Irwin-Tools-IRHT83220-QUICK-GRIP-Clamp/dp/B07V2NFYD5/ref=sxin_18_ac_d_rm?ac_md=2-2-aXJ3aW4gcXVpY2sgZ3JpcCBjbGFtcA%3D%3D-ac_d_rm_rm_rm&amp;content-id=amzn1.sym.568df61d-e115-4cb1-a96a-ba070b8f0935%3Aamzn1.sym.568df61d-e115-4cb1-a96a-ba07</v>
      </c>
      <c r="J1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" spans="1:11" x14ac:dyDescent="0.3">
      <c r="A15" s="20" t="s">
        <v>257</v>
      </c>
      <c r="B15" s="11">
        <v>30.96</v>
      </c>
      <c r="C15">
        <v>1</v>
      </c>
      <c r="D15" s="17">
        <f>Equipment[[#This Row],[Single price]]*Equipment[[#This Row],[Qty]]</f>
        <v>30.96</v>
      </c>
      <c r="E15" t="s">
        <v>256</v>
      </c>
      <c r="F15" t="s">
        <v>463</v>
      </c>
      <c r="G15" t="s">
        <v>463</v>
      </c>
      <c r="H15">
        <v>1</v>
      </c>
      <c r="I15" t="str">
        <f>LEFT(Equipment[[#This Row],[Link]],255)</f>
        <v>https://www.amazon.com/Gorilla-8401509-Hot-Glue-Sticks/dp/B0BM3GRZ62/ref=sr_1_5?crid=2JV8ZRL96O2J2&amp;keywords=glue%2Bgun&amp;qid=1668808592&amp;sprefix=glue%2B%2Caps%2C473&amp;sr=8-5&amp;th=1</v>
      </c>
      <c r="J1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" spans="1:11" x14ac:dyDescent="0.3">
      <c r="A16" s="20" t="s">
        <v>64</v>
      </c>
      <c r="B16" s="11">
        <v>29.95</v>
      </c>
      <c r="C16">
        <v>1</v>
      </c>
      <c r="D16" s="17">
        <f>Equipment[[#This Row],[Single price]]*Equipment[[#This Row],[Qty]]</f>
        <v>29.95</v>
      </c>
      <c r="E16" t="s">
        <v>460</v>
      </c>
      <c r="F16" t="s">
        <v>463</v>
      </c>
      <c r="G16" t="s">
        <v>463</v>
      </c>
      <c r="H16">
        <v>1</v>
      </c>
      <c r="I16" t="str">
        <f>LEFT(Equipment[[#This Row],[Link]],255)</f>
        <v>https://www.amazon.com/Milwaukee-48-22-2302-Multi-Bit-Ratcheting/dp/B00D5YLERQ/ref=sr_1_1?crid=2BDIJUJESGNOA&amp;keywords=ratchet+screw+driver&amp;qid=1672696859&amp;refinements=p_89%3AMilwaukee&amp;rnid=2528832011&amp;s=hi&amp;sprefix=ratchet+screw+driver%2Caps%2C1268&amp;sr=1-1</v>
      </c>
      <c r="J1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" spans="1:10" x14ac:dyDescent="0.3">
      <c r="A17" s="20" t="s">
        <v>458</v>
      </c>
      <c r="B17" s="11">
        <v>28.04</v>
      </c>
      <c r="C17">
        <v>1</v>
      </c>
      <c r="D17" s="17">
        <f>Equipment[[#This Row],[Single price]]*Equipment[[#This Row],[Qty]]</f>
        <v>28.04</v>
      </c>
      <c r="E17" t="s">
        <v>58</v>
      </c>
      <c r="F17" t="s">
        <v>463</v>
      </c>
      <c r="G17" t="s">
        <v>463</v>
      </c>
      <c r="H17">
        <v>1</v>
      </c>
      <c r="I17" t="str">
        <f>LEFT(Equipment[[#This Row],[Link]],255)</f>
        <v>https://www.amazon.com/gp/product/B000936OV2/ref=ox_sc_saved_title_7?smid=ATVPDKIKX0DER&amp;psc=1</v>
      </c>
      <c r="J1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" spans="1:10" x14ac:dyDescent="0.3">
      <c r="A18" s="20" t="s">
        <v>377</v>
      </c>
      <c r="B18" s="11">
        <v>21.69</v>
      </c>
      <c r="C18">
        <v>1</v>
      </c>
      <c r="D18" s="17">
        <f>Equipment[[#This Row],[Single price]]*Equipment[[#This Row],[Qty]]</f>
        <v>21.69</v>
      </c>
      <c r="E18" t="s">
        <v>376</v>
      </c>
      <c r="F18" t="s">
        <v>463</v>
      </c>
      <c r="G18" t="s">
        <v>463</v>
      </c>
      <c r="H18">
        <v>1</v>
      </c>
      <c r="I18" t="str">
        <f>LEFT(Equipment[[#This Row],[Link]],255)</f>
        <v>https://www.amazon.com/ENGINEER-PZ-58-Extractor-Combination-fasteners/dp/B002L6HJAA?ref_=ast_sto_dp&amp;th=1</v>
      </c>
      <c r="J1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" spans="1:10" x14ac:dyDescent="0.3">
      <c r="A19" s="20" t="s">
        <v>398</v>
      </c>
      <c r="B19" s="11">
        <v>79.849999999999994</v>
      </c>
      <c r="C19">
        <v>1</v>
      </c>
      <c r="D19" s="17">
        <f>Equipment[[#This Row],[Single price]]*Equipment[[#This Row],[Qty]]</f>
        <v>79.849999999999994</v>
      </c>
      <c r="E19" t="s">
        <v>397</v>
      </c>
      <c r="F19" t="s">
        <v>463</v>
      </c>
      <c r="G19" t="s">
        <v>463</v>
      </c>
      <c r="H19">
        <v>1</v>
      </c>
      <c r="I19" t="str">
        <f>LEFT(Equipment[[#This Row],[Link]],255)</f>
        <v>https://www.amazon.com/gp/product/B0052DVYF0/ref=ox_sc_act_title_1?smid=AEUMAGUQFSUWO&amp;psc=1</v>
      </c>
      <c r="J1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" spans="1:10" x14ac:dyDescent="0.3">
      <c r="A20" s="20" t="s">
        <v>406</v>
      </c>
      <c r="B20" s="11">
        <v>23.11</v>
      </c>
      <c r="C20">
        <v>1</v>
      </c>
      <c r="D20" s="17">
        <f>Equipment[[#This Row],[Single price]]*Equipment[[#This Row],[Qty]]</f>
        <v>23.11</v>
      </c>
      <c r="E20" t="s">
        <v>407</v>
      </c>
      <c r="F20" t="s">
        <v>463</v>
      </c>
      <c r="G20" t="s">
        <v>463</v>
      </c>
      <c r="H20">
        <v>1</v>
      </c>
      <c r="I20" t="str">
        <f>LEFT(Equipment[[#This Row],[Link]],255)</f>
        <v>https://www.amazon.com/Powerbuilt-648331-Hammer-Fiberglass-Handle/dp/B0002YRARU/ref=sr_1_15?crid=3D651ZZD8MZWZ&amp;keywords=ball%2Bhammer%2Bfiberglass&amp;qid=1669736560&amp;sprefix=ball%2Bhammer%2Bfiberglass%2B%2Caps%2C175&amp;sr=8-15&amp;th=1</v>
      </c>
      <c r="J2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" spans="1:10" x14ac:dyDescent="0.3">
      <c r="A21" s="20" t="s">
        <v>445</v>
      </c>
      <c r="B21" s="11">
        <v>29.99</v>
      </c>
      <c r="C21">
        <v>1</v>
      </c>
      <c r="D21" s="17">
        <f>Equipment[[#This Row],[Single price]]*Equipment[[#This Row],[Qty]]</f>
        <v>29.99</v>
      </c>
      <c r="E21" t="s">
        <v>446</v>
      </c>
      <c r="F21" t="s">
        <v>463</v>
      </c>
      <c r="G21" t="s">
        <v>463</v>
      </c>
      <c r="H21">
        <v>1</v>
      </c>
      <c r="I21" t="str">
        <f>LEFT(Equipment[[#This Row],[Link]],255)</f>
        <v>https://www.amazon.com/Casio-Engineering-Scientific-Calculator-fx-115ESPLUS2/dp/B00ZZ93346/ref=sr_1_3?crid=2DYNDZRC856LH&amp;keywords=Casio%2Bfx-115ESPLUS2&amp;qid=1672516713&amp;sprefix=casio%2Bfx115es%2Bplus%2B2%2Caps%2C1003&amp;sr=8-3&amp;th=1</v>
      </c>
      <c r="J2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" spans="1:10" x14ac:dyDescent="0.3">
      <c r="A22" s="20" t="s">
        <v>11</v>
      </c>
      <c r="B22" s="11">
        <v>1274</v>
      </c>
      <c r="C22">
        <v>1</v>
      </c>
      <c r="D22" s="17">
        <f>Equipment[[#This Row],[Single price]]*Equipment[[#This Row],[Qty]]</f>
        <v>1274</v>
      </c>
      <c r="E22" t="s">
        <v>448</v>
      </c>
      <c r="F22" t="s">
        <v>463</v>
      </c>
      <c r="G22" t="s">
        <v>463</v>
      </c>
      <c r="H22">
        <v>1</v>
      </c>
      <c r="I22" t="str">
        <f>LEFT(Equipment[[#This Row],[Link]],255)</f>
        <v>https://www.amazon.com/gp/product/B0BN1B4YGB/ref=ox_sc_act_title_2?smid=ATVPDKIKX0DER&amp;th=1</v>
      </c>
      <c r="J2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" spans="1:10" x14ac:dyDescent="0.3">
      <c r="A23" s="20" t="s">
        <v>492</v>
      </c>
      <c r="B23" s="11">
        <v>289</v>
      </c>
      <c r="C23">
        <v>1</v>
      </c>
      <c r="D23" s="17">
        <f>Equipment[[#This Row],[Single price]]*Equipment[[#This Row],[Qty]]</f>
        <v>289</v>
      </c>
      <c r="E23" t="s">
        <v>449</v>
      </c>
      <c r="F23" t="s">
        <v>463</v>
      </c>
      <c r="G23" t="s">
        <v>463</v>
      </c>
      <c r="H23">
        <v>1</v>
      </c>
      <c r="I23" t="str">
        <f>LEFT(Equipment[[#This Row],[Link]],255)</f>
        <v>https://www.amazon.com/Siglent-Technologies-SPD3303C-Power-Supply/dp/B01HENYNZS?ref_=ast_sto_dp#customerReviews</v>
      </c>
      <c r="J2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" spans="1:10" x14ac:dyDescent="0.3">
      <c r="A24" s="20" t="s">
        <v>423</v>
      </c>
      <c r="B24" s="11">
        <v>269.99</v>
      </c>
      <c r="C24">
        <v>1</v>
      </c>
      <c r="D24" s="17">
        <f>Equipment[[#This Row],[Single price]]*Equipment[[#This Row],[Qty]]</f>
        <v>269.99</v>
      </c>
      <c r="E24" t="s">
        <v>437</v>
      </c>
      <c r="F24" t="s">
        <v>955</v>
      </c>
      <c r="G24" t="s">
        <v>463</v>
      </c>
      <c r="H24">
        <v>1</v>
      </c>
      <c r="I24" t="str">
        <f>LEFT(Equipment[[#This Row],[Link]],255)</f>
        <v>https://www.amazon.com/East-Tester-Capacitance-Multifunction-capacitance/dp/B08VN4D1Z6/ref=sr_1_1_sspa?c=ts&amp;keywords=LCR%2BMeters&amp;qid=1670005600&amp;s=industrial&amp;sr=1-1-spons&amp;ts_id=5011684011&amp;ufe=app_do%3Aamzn1.fos.f5122f16-c3e8-4386-bf32-63e904010ad0&amp;spLa=ZW</v>
      </c>
      <c r="J2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" spans="1:10" x14ac:dyDescent="0.3">
      <c r="A25" s="20" t="s">
        <v>459</v>
      </c>
      <c r="B25" s="11">
        <v>76.989999999999995</v>
      </c>
      <c r="C25">
        <v>1</v>
      </c>
      <c r="D25" s="17">
        <f>Equipment[[#This Row],[Single price]]*Equipment[[#This Row],[Qty]]</f>
        <v>76.989999999999995</v>
      </c>
      <c r="E25" t="s">
        <v>65</v>
      </c>
      <c r="F25" t="s">
        <v>463</v>
      </c>
      <c r="G25" t="s">
        <v>463</v>
      </c>
      <c r="H25">
        <v>1</v>
      </c>
      <c r="I25" t="str">
        <f>LEFT(Equipment[[#This Row],[Link]],255)</f>
        <v>https://www.amazon.com/Screwdriver-Adjustable-Rechargeable-Multi-Function-Smartphone/dp/B07FQH1DTT/ref=sr_1_3_sspa?keywords=automatic%2Bscrewdriver&amp;qid=1668560110&amp;sprefix=automatic%2Bscrew%2Caps%2C158&amp;sr=8-3-spons&amp;sp_csd=d2lkZ2V0TmFtZT1zcF9hdGY&amp;th=1</v>
      </c>
      <c r="J2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" spans="1:10" x14ac:dyDescent="0.3">
      <c r="A26" s="20" t="s">
        <v>467</v>
      </c>
      <c r="B26" s="11">
        <v>19.489999999999998</v>
      </c>
      <c r="C26">
        <v>1</v>
      </c>
      <c r="D26" s="17">
        <f>Equipment[[#This Row],[Single price]]*Equipment[[#This Row],[Qty]]</f>
        <v>19.489999999999998</v>
      </c>
      <c r="E26" t="s">
        <v>466</v>
      </c>
      <c r="F26" t="s">
        <v>463</v>
      </c>
      <c r="G26" t="s">
        <v>463</v>
      </c>
      <c r="H26">
        <v>1</v>
      </c>
      <c r="I26" t="str">
        <f>LEFT(Equipment[[#This Row],[Link]],255)</f>
        <v>https://www.amazon.com/BAFX-Products-Pressure-30-130dBA-Warranty/dp/B00ECCZWWI/ref=sr_1_4?keywords=decibel%2Bmeter&amp;qid=1672700091&amp;s=hi&amp;sprefix=decibal%2B%2Ctools%2C1007&amp;sr=1-4&amp;th=1</v>
      </c>
      <c r="J2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" spans="1:10" x14ac:dyDescent="0.3">
      <c r="A27" s="20" t="s">
        <v>247</v>
      </c>
      <c r="B27" s="11">
        <v>149</v>
      </c>
      <c r="C27">
        <v>1</v>
      </c>
      <c r="D27" s="17">
        <f>Equipment[[#This Row],[Single price]]*Equipment[[#This Row],[Qty]]</f>
        <v>149</v>
      </c>
      <c r="E27" t="s">
        <v>438</v>
      </c>
      <c r="F27" t="s">
        <v>461</v>
      </c>
      <c r="G27" t="s">
        <v>463</v>
      </c>
      <c r="H27">
        <v>1</v>
      </c>
      <c r="I27" t="str">
        <f>LEFT(Equipment[[#This Row],[Link]],255)</f>
        <v>https://www.amazon.com/DEWALT-ATOMIC-Cordless-Compact-DCK278C2/dp/B07QHQ8GHT/ref=sr_1_10?crid=30IT8KYN2LIMA&amp;keywords=dewalt+atomic+kit&amp;qid=1671225932&amp;sprefix=dewalt+atomic+kit%2Caps%2C258&amp;sr=8-10</v>
      </c>
      <c r="J2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" spans="1:10" x14ac:dyDescent="0.3">
      <c r="A28" s="20" t="s">
        <v>301</v>
      </c>
      <c r="B28" s="11">
        <v>21.99</v>
      </c>
      <c r="C28">
        <v>1</v>
      </c>
      <c r="D28" s="17">
        <f>Equipment[[#This Row],[Single price]]*Equipment[[#This Row],[Qty]]</f>
        <v>21.99</v>
      </c>
      <c r="E28" t="s">
        <v>300</v>
      </c>
      <c r="F28" t="s">
        <v>463</v>
      </c>
      <c r="G28" t="s">
        <v>463</v>
      </c>
      <c r="H28">
        <v>1</v>
      </c>
      <c r="I28" t="str">
        <f>LEFT(Equipment[[#This Row],[Link]],255)</f>
        <v>https://www.amazon.com/HYCHIKA-Mandrels-Installation-Plywood-Drywall/dp/B07Y1G2Y7K/ref=sr_1_11?crid=17O1L5ULA3SE9&amp;keywords=hole%2Bsaw%2Bset%2Bmetric&amp;qid=1669039119&amp;sprefix=hole%2Bsaw%2Bset%2Bmetric%2Caps%2C144&amp;sr=8-11&amp;th=1</v>
      </c>
      <c r="J2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" spans="1:10" x14ac:dyDescent="0.3">
      <c r="A29" s="20" t="s">
        <v>248</v>
      </c>
      <c r="B29" s="11">
        <v>34.89</v>
      </c>
      <c r="C29">
        <v>1</v>
      </c>
      <c r="D29" s="17">
        <f>Equipment[[#This Row],[Single price]]*Equipment[[#This Row],[Qty]]</f>
        <v>34.89</v>
      </c>
      <c r="E29" t="s">
        <v>45</v>
      </c>
      <c r="F29" t="s">
        <v>463</v>
      </c>
      <c r="G29" t="s">
        <v>463</v>
      </c>
      <c r="H29">
        <v>1</v>
      </c>
      <c r="I29" t="str">
        <f>LEFT(Equipment[[#This Row],[Link]],255)</f>
        <v>https://www.amazon.com/gp/product/B07MZQMPMC/ref=ox_sc_saved_image_5?smid=A1IIUWKRGI8L3U&amp;psc=1</v>
      </c>
      <c r="J2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" spans="1:10" x14ac:dyDescent="0.3">
      <c r="A30" s="20" t="s">
        <v>288</v>
      </c>
      <c r="B30" s="11">
        <v>40.99</v>
      </c>
      <c r="C30">
        <v>1</v>
      </c>
      <c r="D30" s="17">
        <f>Equipment[[#This Row],[Single price]]*Equipment[[#This Row],[Qty]]</f>
        <v>40.99</v>
      </c>
      <c r="E30" t="s">
        <v>287</v>
      </c>
      <c r="F30" t="s">
        <v>463</v>
      </c>
      <c r="G30" t="s">
        <v>463</v>
      </c>
      <c r="H30">
        <v>1</v>
      </c>
      <c r="I30" t="str">
        <f>LEFT(Equipment[[#This Row],[Link]],255)</f>
        <v>https://www.amazon.com/NordWolf-12-Piece-Titanium-Countersink-Automatic/dp/B083NWL5D2/ref=sr_1_7_sspa?crid=3BMSD7MRIPTW4&amp;keywords=metric+step+drill+bit&amp;qid=1668894420&amp;refinements=p_n_feature_eleven_browse-bin%3A3622111011&amp;rnid=3622110011&amp;s=industrial&amp;spre</v>
      </c>
      <c r="J3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" spans="1:10" x14ac:dyDescent="0.3">
      <c r="A31" s="20" t="s">
        <v>249</v>
      </c>
      <c r="B31" s="11">
        <v>62.4</v>
      </c>
      <c r="C31">
        <v>1</v>
      </c>
      <c r="D31" s="17">
        <f>Equipment[[#This Row],[Single price]]*Equipment[[#This Row],[Qty]]</f>
        <v>62.4</v>
      </c>
      <c r="E31" t="s">
        <v>52</v>
      </c>
      <c r="F31" t="s">
        <v>463</v>
      </c>
      <c r="G31" t="s">
        <v>463</v>
      </c>
      <c r="H31">
        <v>1</v>
      </c>
      <c r="I31" t="str">
        <f>LEFT(Equipment[[#This Row],[Link]],255)</f>
        <v>https://www.amazon.com/AccusizeTools-H-S-S-Drill-Metric-0001-0052/dp/B00SG6C6RK/ref=sr_1_6?keywords=tap+bit+metric&amp;qid=1668550417&amp;sprefix=tap+bit+metr%2Caps%2C183&amp;sr=8-6</v>
      </c>
      <c r="J3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" spans="1:10" x14ac:dyDescent="0.3">
      <c r="A32" s="20" t="s">
        <v>289</v>
      </c>
      <c r="B32" s="11">
        <v>19.989999999999998</v>
      </c>
      <c r="C32">
        <v>1</v>
      </c>
      <c r="D32" s="17">
        <f>Equipment[[#This Row],[Single price]]*Equipment[[#This Row],[Qty]]</f>
        <v>19.989999999999998</v>
      </c>
      <c r="E32" t="s">
        <v>290</v>
      </c>
      <c r="F32" t="s">
        <v>463</v>
      </c>
      <c r="G32" t="s">
        <v>463</v>
      </c>
      <c r="H32">
        <v>1</v>
      </c>
      <c r="I32" t="str">
        <f>LEFT(Equipment[[#This Row],[Link]],255)</f>
        <v>https://www.amazon.com/Tonsiki-Screwdriver-Handle-Magnetic-Release/dp/B0B6J1XZW9/ref=sr_1_17?crid=31DMS8FLWBXNG&amp;keywords=ball%2Bend%2Bhex%2Bbit&amp;qid=1668895480&amp;s=hi&amp;sprefix=ball%2Bend%2Bhex%2Bbit%2Ctools%2C179&amp;sr=1-17&amp;th=1</v>
      </c>
      <c r="J3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" spans="1:10" x14ac:dyDescent="0.3">
      <c r="A33" s="20" t="s">
        <v>451</v>
      </c>
      <c r="B33" s="11">
        <v>48.06</v>
      </c>
      <c r="C33">
        <v>1</v>
      </c>
      <c r="D33" s="17">
        <f>Equipment[[#This Row],[Single price]]*Equipment[[#This Row],[Qty]]</f>
        <v>48.06</v>
      </c>
      <c r="E33" t="s">
        <v>452</v>
      </c>
      <c r="F33" t="s">
        <v>463</v>
      </c>
      <c r="G33" t="s">
        <v>463</v>
      </c>
      <c r="H33">
        <v>1</v>
      </c>
      <c r="I33" t="str">
        <f>LEFT(Equipment[[#This Row],[Link]],255)</f>
        <v>https://www.amazon.com/Dewalt-DWA2NGFT40IR-FlexTorq-IMPACT-Screwdriving/dp/B07CT6NCZM/ref=sr_1_2?keywords=impact+driver+bit+set&amp;qid=1672690899&amp;refinements=p_89%3ADEWALT&amp;rnid=2528832011&amp;s=hi&amp;sprefix=impact+driver+%2Caps%2C1505&amp;sr=1-2</v>
      </c>
      <c r="J3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" spans="1:10" x14ac:dyDescent="0.3">
      <c r="A34" s="20" t="s">
        <v>46</v>
      </c>
      <c r="B34" s="11">
        <v>59.97</v>
      </c>
      <c r="C34">
        <v>1</v>
      </c>
      <c r="D34" s="17">
        <f>Equipment[[#This Row],[Single price]]*Equipment[[#This Row],[Qty]]</f>
        <v>59.97</v>
      </c>
      <c r="E34" t="s">
        <v>47</v>
      </c>
      <c r="F34" t="s">
        <v>463</v>
      </c>
      <c r="G34" t="s">
        <v>463</v>
      </c>
      <c r="H34">
        <v>1</v>
      </c>
      <c r="I34" t="str">
        <f>LEFT(Equipment[[#This Row],[Link]],255)</f>
        <v>https://www.amazon.com/gp/product/B07L5LMYV8/ref=ox_sc_saved_image_2?smid=A36KP4TWAJMS2V&amp;psc=1</v>
      </c>
      <c r="J3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" spans="1:10" x14ac:dyDescent="0.3">
      <c r="A35" s="20" t="s">
        <v>7</v>
      </c>
      <c r="B35" s="11">
        <v>142.04</v>
      </c>
      <c r="C35">
        <v>1</v>
      </c>
      <c r="D35" s="17">
        <f>Equipment[[#This Row],[Single price]]*Equipment[[#This Row],[Qty]]</f>
        <v>142.04</v>
      </c>
      <c r="E35" t="s">
        <v>66</v>
      </c>
      <c r="F35" t="s">
        <v>463</v>
      </c>
      <c r="G35" t="s">
        <v>463</v>
      </c>
      <c r="H35">
        <v>1</v>
      </c>
      <c r="I35" t="str">
        <f>LEFT(Equipment[[#This Row],[Link]],255)</f>
        <v>https://www.amazon.com/Dremel-4000-6-50-Variable-Speed-Accessories/dp/B002L3RUW0/ref=sr_1_5?keywords=dremel%2B4000&amp;qid=1668560814&amp;sprefix=dremel%2Caps%2C172&amp;sr=8-5&amp;th=1</v>
      </c>
      <c r="J3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" spans="1:10" x14ac:dyDescent="0.3">
      <c r="A36" s="20" t="s">
        <v>383</v>
      </c>
      <c r="B36" s="11">
        <v>17.690000000000001</v>
      </c>
      <c r="C36">
        <v>1</v>
      </c>
      <c r="D36" s="17">
        <f>Equipment[[#This Row],[Single price]]*Equipment[[#This Row],[Qty]]</f>
        <v>17.690000000000001</v>
      </c>
      <c r="E36" t="s">
        <v>382</v>
      </c>
      <c r="F36" t="s">
        <v>463</v>
      </c>
      <c r="G36" t="s">
        <v>463</v>
      </c>
      <c r="H36">
        <v>1</v>
      </c>
      <c r="I36" t="str">
        <f>LEFT(Equipment[[#This Row],[Link]],255)</f>
        <v>https://www.amazon.com/YUFUTOL-0-118%EF%BC%883mm%EF%BC%89shank-Tungsten-Woodworking-Engraving/dp/B01NCRD5MW/ref=sr_1_2_sspa?keywords=dremel+carbide+burr+set&amp;qid=1669680518&amp;sprefix=dremel+carbide+bu%2Caps%2C141&amp;sr=8-2-spons&amp;psc=1&amp;spLa=ZW5jcnlwdGVkUXVhbGlma</v>
      </c>
      <c r="J3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7" spans="1:10" x14ac:dyDescent="0.3">
      <c r="A37" s="20" t="s">
        <v>18</v>
      </c>
      <c r="B37" s="11">
        <v>318.55</v>
      </c>
      <c r="C37">
        <v>1</v>
      </c>
      <c r="D37" s="17">
        <f>Equipment[[#This Row],[Single price]]*Equipment[[#This Row],[Qty]]</f>
        <v>318.55</v>
      </c>
      <c r="E37" t="s">
        <v>384</v>
      </c>
      <c r="F37" t="s">
        <v>463</v>
      </c>
      <c r="G37" t="s">
        <v>463</v>
      </c>
      <c r="H37">
        <v>1</v>
      </c>
      <c r="I37" t="str">
        <f>LEFT(Equipment[[#This Row],[Link]],255)</f>
        <v>https://www.amazon.com/Fein-Extractor-Accessories-Capacity-Portable/dp/B00K74N8RQ/ref=pd_bxgy_img_sccl_1/135-0420730-6186744?pd_rd_w=XSSuX&amp;content-id=amzn1.sym.7f0cf323-50c6-49e3-b3f9-63546bb79c92&amp;pf_rd_p=7f0cf323-50c6-49e3-b3f9-63546bb79c92&amp;pf_rd_r=782KF</v>
      </c>
      <c r="J3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8" spans="1:10" x14ac:dyDescent="0.3">
      <c r="A38" s="20" t="s">
        <v>344</v>
      </c>
      <c r="B38" s="11">
        <v>34.950000000000003</v>
      </c>
      <c r="C38">
        <v>1</v>
      </c>
      <c r="D38" s="17">
        <f>Equipment[[#This Row],[Single price]]*Equipment[[#This Row],[Qty]]</f>
        <v>34.950000000000003</v>
      </c>
      <c r="E38" t="s">
        <v>343</v>
      </c>
      <c r="F38" s="47" t="s">
        <v>463</v>
      </c>
      <c r="G38" s="47" t="s">
        <v>463</v>
      </c>
      <c r="H38">
        <v>1</v>
      </c>
      <c r="I38" t="str">
        <f>LEFT(Equipment[[#This Row],[Link]],255)</f>
        <v>https://www.amazon.com/Fein-Fleece-Filter-Accessory-Vacuums/dp/B00K0KAKEG/ref=pd_bxgy_img_sccl_1/135-0420730-6186744?pd_rd_w=2426V&amp;content-id=amzn1.sym.7f0cf323-50c6-49e3-b3f9-63546bb79c92&amp;pf_rd_p=7f0cf323-50c6-49e3-b3f9-63546bb79c92&amp;pf_rd_r=H4PRPJ7RCS5RG</v>
      </c>
      <c r="J3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9" spans="1:10" x14ac:dyDescent="0.3">
      <c r="A39" s="23" t="s">
        <v>921</v>
      </c>
      <c r="B39" s="11">
        <v>15.98</v>
      </c>
      <c r="C39">
        <v>1</v>
      </c>
      <c r="D39" s="17">
        <f>Equipment[[#This Row],[Single price]]*Equipment[[#This Row],[Qty]]</f>
        <v>15.98</v>
      </c>
      <c r="E39" t="s">
        <v>697</v>
      </c>
      <c r="F39" t="s">
        <v>463</v>
      </c>
      <c r="G39" t="s">
        <v>463</v>
      </c>
      <c r="H39">
        <v>2</v>
      </c>
      <c r="I39" t="str">
        <f>LEFT(Equipment[[#This Row],[Link]],255)</f>
        <v>https://www.amazon.com/Tape-Outdoor-Weatherproof-Adhesive-Decorative-Mountings/dp/B07RHX5HL5/ref=sr_1_1?crid=19BQ79LXET86W&amp;keywords=double%2Bsided%2Btape%2Bfoam&amp;qid=1674332499&amp;sprefix=double%2Bsided%2Btape%2Bfoam%2Caps%2C203&amp;sr=8-1&amp;th=1</v>
      </c>
      <c r="J3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0" spans="1:10" x14ac:dyDescent="0.3">
      <c r="A40" s="23" t="s">
        <v>696</v>
      </c>
      <c r="B40" s="11">
        <v>8.5399999999999991</v>
      </c>
      <c r="C40">
        <v>2</v>
      </c>
      <c r="D40" s="17">
        <f>Equipment[[#This Row],[Single price]]*Equipment[[#This Row],[Qty]]</f>
        <v>17.079999999999998</v>
      </c>
      <c r="E40" t="s">
        <v>920</v>
      </c>
      <c r="F40" t="s">
        <v>463</v>
      </c>
      <c r="G40" t="s">
        <v>463</v>
      </c>
      <c r="H40">
        <v>2</v>
      </c>
      <c r="I40" t="str">
        <f>LEFT(Equipment[[#This Row],[Link]],255)</f>
        <v>https://www.amazon.com/Ultra-Thin-Permanent-Double-Sided-Photography-Scrapbooking/dp/B01N167EZT/ref=sr_1_4?crid=25FWV7WUM0TJK&amp;keywords=double%2Bsided%2Bart%2Btape&amp;qid=1674759688&amp;sprefix=double%2Bsided%2Bart%2Bta%2Caps%2C171&amp;sr=8-4&amp;th=1</v>
      </c>
      <c r="J4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1" spans="1:10" x14ac:dyDescent="0.3">
      <c r="A41" s="23" t="s">
        <v>915</v>
      </c>
      <c r="B41" s="11">
        <v>23.99</v>
      </c>
      <c r="C41">
        <v>1</v>
      </c>
      <c r="D41" s="17">
        <f>Equipment[[#This Row],[Single price]]*Equipment[[#This Row],[Qty]]</f>
        <v>23.99</v>
      </c>
      <c r="E41" t="s">
        <v>914</v>
      </c>
      <c r="F41" t="s">
        <v>917</v>
      </c>
      <c r="G41" t="s">
        <v>918</v>
      </c>
      <c r="H41">
        <v>2</v>
      </c>
      <c r="I41" t="str">
        <f>LEFT(Equipment[[#This Row],[Link]],255)</f>
        <v>https://www.amazon.com/LEIYER-Upgrade-Acoustic-Self-Adhesive-Quick-Recovery/dp/B09VP3PVSQ/ref=sr_1_9?keywords=acoustic%2Bpanels&amp;qid=1674758851&amp;sprefix=acoustic%2Bpan%2Caps%2C348&amp;sr=8-9&amp;th=1</v>
      </c>
      <c r="J4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2" spans="1:10" x14ac:dyDescent="0.3">
      <c r="A42" s="23" t="s">
        <v>916</v>
      </c>
      <c r="B42" s="11">
        <v>9.99</v>
      </c>
      <c r="C42">
        <v>4</v>
      </c>
      <c r="D42" s="17">
        <f>Equipment[[#This Row],[Single price]]*Equipment[[#This Row],[Qty]]</f>
        <v>39.96</v>
      </c>
      <c r="E42" t="s">
        <v>919</v>
      </c>
      <c r="F42" t="s">
        <v>463</v>
      </c>
      <c r="G42" t="s">
        <v>463</v>
      </c>
      <c r="H42">
        <v>2</v>
      </c>
      <c r="I42" t="str">
        <f>LEFT(Equipment[[#This Row],[Link]],255)</f>
        <v>https://www.amazon.com/Feet-Foam-Tape-Strip-Weatherstrip%EF%BC%88Black%EF%BC%89/dp/B0BMTDJS73/ref=sr_1_8?keywords=1%2F4+weather+stripping&amp;qid=1674759500&amp;sr=8-8</v>
      </c>
      <c r="J4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3" spans="1:10" x14ac:dyDescent="0.3">
      <c r="A43" s="23" t="s">
        <v>720</v>
      </c>
      <c r="B43" s="11">
        <v>13.51</v>
      </c>
      <c r="C43">
        <v>6</v>
      </c>
      <c r="D43" s="17">
        <f>Equipment[[#This Row],[Single price]]*Equipment[[#This Row],[Qty]]</f>
        <v>81.06</v>
      </c>
      <c r="E43" t="s">
        <v>719</v>
      </c>
      <c r="F43" t="s">
        <v>463</v>
      </c>
      <c r="G43" t="s">
        <v>463</v>
      </c>
      <c r="H43">
        <v>2</v>
      </c>
      <c r="I43" t="str">
        <f>LEFT(Equipment[[#This Row],[Link]],255)</f>
        <v>https://www.amazon.com/QIAO-%E3%80%902Pieces%E3%80%91-Cabinet-Bathroom-Frameless/dp/B087P4C552/ref=sr_1_5?crid=1A18MXJ4FDU2K&amp;keywords=glass%2Bhinge&amp;qid=1674490582&amp;sprefix=glassine%2Caps%2C206&amp;sr=8-5&amp;th=1</v>
      </c>
      <c r="J4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4" spans="1:10" x14ac:dyDescent="0.3">
      <c r="A44" s="23" t="s">
        <v>94</v>
      </c>
      <c r="B44" s="11">
        <v>12.59</v>
      </c>
      <c r="C44">
        <v>2</v>
      </c>
      <c r="D44" s="17">
        <f>Equipment[[#This Row],[Single price]]*Equipment[[#This Row],[Qty]]</f>
        <v>25.18</v>
      </c>
      <c r="E44" t="s">
        <v>912</v>
      </c>
      <c r="F44" t="s">
        <v>463</v>
      </c>
      <c r="G44" t="s">
        <v>463</v>
      </c>
      <c r="H44">
        <v>2</v>
      </c>
      <c r="I44" t="str">
        <f>LEFT(Equipment[[#This Row],[Link]],255)</f>
        <v>https://www.amazon.com/NoCry-Reinforced-Protection-Ambidextrous-Complimentary/dp/B09NHV7FCJ/ref=sr_1_4?keywords=level%2B5%2Bsafety%2Bgloves&amp;qid=1674754942&amp;s=hi&amp;sr=1-4&amp;th=1</v>
      </c>
      <c r="J4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5" spans="1:10" x14ac:dyDescent="0.3">
      <c r="A45" s="23" t="s">
        <v>946</v>
      </c>
      <c r="B45" s="11">
        <v>32.99</v>
      </c>
      <c r="C45">
        <v>1</v>
      </c>
      <c r="D45" s="17">
        <f>Equipment[[#This Row],[Single price]]*Equipment[[#This Row],[Qty]]</f>
        <v>32.99</v>
      </c>
      <c r="E45" t="s">
        <v>945</v>
      </c>
      <c r="F45" t="s">
        <v>463</v>
      </c>
      <c r="G45" t="s">
        <v>463</v>
      </c>
      <c r="H45">
        <v>2</v>
      </c>
      <c r="I45" t="str">
        <f>LEFT(Equipment[[#This Row],[Link]],255)</f>
        <v>https://www.amazon.com/Leverage-Utility-Klein-Tools-22003/dp/B00140AYWY/ref=sr_1_8?crid=BGZKWRD7MIHQ&amp;keywords=metal+shears&amp;qid=1674774132&amp;refinements=p_89%3AKlein+Tools%7CMilwaukee&amp;rnid=2528832011&amp;s=hi&amp;sprefix=metal+shears%2Caps%2C131&amp;sr=1-8#customerRevie</v>
      </c>
      <c r="J4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6" spans="1:10" x14ac:dyDescent="0.3">
      <c r="A46" s="23"/>
      <c r="B46" s="11"/>
      <c r="D46" s="17">
        <f>Equipment[[#This Row],[Single price]]*Equipment[[#This Row],[Qty]]</f>
        <v>0</v>
      </c>
      <c r="E46" t="s">
        <v>463</v>
      </c>
      <c r="F46" s="47" t="s">
        <v>463</v>
      </c>
      <c r="G46" t="s">
        <v>463</v>
      </c>
      <c r="H46">
        <v>2</v>
      </c>
      <c r="I46" t="str">
        <f>LEFT(Equipment[[#This Row],[Link]],255)</f>
        <v xml:space="preserve"> </v>
      </c>
      <c r="J4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7" spans="1:10" x14ac:dyDescent="0.3">
      <c r="A47" s="23" t="s">
        <v>834</v>
      </c>
      <c r="B47" s="11">
        <v>25.99</v>
      </c>
      <c r="C47">
        <v>1</v>
      </c>
      <c r="D47" s="17">
        <f>Equipment[[#This Row],[Single price]]*Equipment[[#This Row],[Qty]]</f>
        <v>25.99</v>
      </c>
      <c r="E47" t="s">
        <v>836</v>
      </c>
      <c r="F47" t="s">
        <v>835</v>
      </c>
      <c r="G47" t="s">
        <v>463</v>
      </c>
      <c r="H47">
        <v>2</v>
      </c>
      <c r="I47" t="str">
        <f>LEFT(Equipment[[#This Row],[Link]],255)</f>
        <v>https://www.amazon.com/Adjustable-Desktop-Organizer-Storage-Supplies%EF%BC%88/dp/B0BG5DWGMP/ref=sr_1_37?crid=1XGC87VSMFAVR&amp;keywords=desktop+bookshelf+3+tier&amp;qid=1674669034&amp;sprefix=desktop+bookshelf+3+tier%2Caps%2C169&amp;sr=8-37</v>
      </c>
      <c r="J4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8" spans="1:10" x14ac:dyDescent="0.3">
      <c r="A48" s="23" t="s">
        <v>88</v>
      </c>
      <c r="B48" s="11">
        <v>99.9</v>
      </c>
      <c r="C48">
        <v>1</v>
      </c>
      <c r="D48" s="17">
        <f>Equipment[[#This Row],[Single price]]*Equipment[[#This Row],[Qty]]</f>
        <v>99.9</v>
      </c>
      <c r="E48" t="s">
        <v>723</v>
      </c>
      <c r="F48" s="28" t="s">
        <v>724</v>
      </c>
      <c r="G48" t="s">
        <v>463</v>
      </c>
      <c r="H48">
        <v>2</v>
      </c>
      <c r="I48" t="str">
        <f>LEFT(Equipment[[#This Row],[Link]],255)</f>
        <v>https://www.amazon.com/Aluminum-Extrusion-European-Standard-Anodized/dp/B08PQQBHCB/ref=sr_1_2_sspa?keywords=aluminum%2Bextrusion%2B2020&amp;qid=1674492646&amp;sprefix=aluminum%2Bextrusion%2B%2Caps%2C191&amp;sr=8-2-spons&amp;ufe=app_do%3Aamzn1.fos.006c50ae-5d4c-4777-9bc0-</v>
      </c>
      <c r="J4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49" spans="1:10" x14ac:dyDescent="0.3">
      <c r="A49" s="23" t="s">
        <v>736</v>
      </c>
      <c r="B49" s="11">
        <v>17.989999999999998</v>
      </c>
      <c r="C49">
        <v>2</v>
      </c>
      <c r="D49" s="17">
        <f>Equipment[[#This Row],[Single price]]*Equipment[[#This Row],[Qty]]</f>
        <v>35.979999999999997</v>
      </c>
      <c r="E49" t="s">
        <v>726</v>
      </c>
      <c r="F49" t="s">
        <v>463</v>
      </c>
      <c r="G49" t="s">
        <v>463</v>
      </c>
      <c r="H49">
        <v>2</v>
      </c>
      <c r="I49" t="str">
        <f>LEFT(Equipment[[#This Row],[Link]],255)</f>
        <v>https://www.amazon.com/Befenybay-20x20x20mm-Aluminum-Extrusion-Corner-8PCS/dp/B08Z3GRQCW/ref=sr_1_10?crid=R34675Z8HA2O&amp;keywords=aluminum%2Bextrusion%2B2020%2Bcorner%2Bbracket&amp;qid=1674498294&amp;sprefix=aluminum%2Bextrusion%2B2020%2Bcorner%2Bbracker%2Caps%2C20</v>
      </c>
      <c r="J4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0" spans="1:10" x14ac:dyDescent="0.3">
      <c r="A50" s="23" t="s">
        <v>277</v>
      </c>
      <c r="B50" s="11">
        <v>17.989999999999998</v>
      </c>
      <c r="C50">
        <v>2</v>
      </c>
      <c r="D50" s="17">
        <f>Equipment[[#This Row],[Single price]]*Equipment[[#This Row],[Qty]]</f>
        <v>35.979999999999997</v>
      </c>
      <c r="E50" t="s">
        <v>725</v>
      </c>
      <c r="F50" t="s">
        <v>463</v>
      </c>
      <c r="G50" t="s">
        <v>463</v>
      </c>
      <c r="H50">
        <v>2</v>
      </c>
      <c r="I50" t="str">
        <f>LEFT(Equipment[[#This Row],[Link]],255)</f>
        <v>https://www.amazon.com/Iverntech-Aluminum-Connector-Fastener-Extrusion/dp/B091GH5QKF/ref=sr_1_1_sspa?keywords=aluminum%2Bextrusion%2B2020%2Bcorner%2Bconnectors&amp;qid=1674492705&amp;sprefix=aluminum%2Bextrusion%2B2020%2B%2Caps%2C213&amp;sr=8-1-spons&amp;spLa=ZW5jcnlwdGV</v>
      </c>
      <c r="J5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1" spans="1:10" x14ac:dyDescent="0.3">
      <c r="A51" s="23" t="s">
        <v>731</v>
      </c>
      <c r="B51" s="11">
        <v>21.99</v>
      </c>
      <c r="C51">
        <v>4</v>
      </c>
      <c r="D51" s="17">
        <f>Equipment[[#This Row],[Single price]]*Equipment[[#This Row],[Qty]]</f>
        <v>87.96</v>
      </c>
      <c r="E51" t="s">
        <v>750</v>
      </c>
      <c r="F51" t="s">
        <v>732</v>
      </c>
      <c r="G51" t="s">
        <v>463</v>
      </c>
      <c r="H51">
        <v>2</v>
      </c>
      <c r="I51" t="str">
        <f>LEFT(Equipment[[#This Row],[Link]],255)</f>
        <v>https://www.amazon.com/Plexiglass-Pinziren-Projects-Business-Signage-12x16/dp/B09Z6C46WJ/ref=sr_1_2_sspa?crid=2H1NS6VIT2968&amp;keywords=acrylic%2B12%22%2Bx%2B16%22&amp;qid=1674577599&amp;sprefix=acrylic%2B12%2Bx%2B16%2B%2Caps%2C422&amp;sr=8-2-spons&amp;spLa=ZW5jcnlwdGVkUXVh</v>
      </c>
      <c r="J5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2" spans="1:10" x14ac:dyDescent="0.3">
      <c r="A52" s="23" t="s">
        <v>733</v>
      </c>
      <c r="B52" s="11">
        <v>35.99</v>
      </c>
      <c r="C52">
        <v>2</v>
      </c>
      <c r="D52" s="17">
        <f>Equipment[[#This Row],[Single price]]*Equipment[[#This Row],[Qty]]</f>
        <v>71.98</v>
      </c>
      <c r="E52" t="s">
        <v>735</v>
      </c>
      <c r="F52" t="s">
        <v>734</v>
      </c>
      <c r="G52" t="s">
        <v>463</v>
      </c>
      <c r="H52">
        <v>2</v>
      </c>
      <c r="I52" t="str">
        <f>LEFT(Equipment[[#This Row],[Link]],255)</f>
        <v>https://www.amazon.com/Plexiglass-Pinziren-Projects-Business-Signage-12x24/dp/B0BLXVBFQQ/ref=sr_1_1_sspa?crid=3P0P7VJNT2RRZ&amp;keywords=acrylic%2B1%2F8%2B12%2Bx%2B24&amp;qid=1674507341&amp;sprefix=acrylic%2B1%2F8%2B12%2Bx%2B24%2Caps%2C236&amp;sr=8-1-spons&amp;spLa=ZW5jcnlwd</v>
      </c>
      <c r="J5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3" spans="1:10" x14ac:dyDescent="0.3">
      <c r="A53" s="23" t="s">
        <v>721</v>
      </c>
      <c r="B53" s="11">
        <v>20.85</v>
      </c>
      <c r="C53">
        <v>1</v>
      </c>
      <c r="D53" s="17">
        <f>Equipment[[#This Row],[Single price]]*Equipment[[#This Row],[Qty]]</f>
        <v>20.85</v>
      </c>
      <c r="E53" t="s">
        <v>722</v>
      </c>
      <c r="F53" s="28" t="s">
        <v>751</v>
      </c>
      <c r="G53" t="s">
        <v>463</v>
      </c>
      <c r="H53">
        <v>2</v>
      </c>
      <c r="I53" t="str">
        <f>LEFT(Equipment[[#This Row],[Link]],255)</f>
        <v>https://www.amazon.com/Weld-Acrylic-Plastic-Cement-Applicator/dp/B0149IG548/ref=sr_1_3?crid=G3QDAZNCXAJO&amp;keywords=acrylic+glue&amp;qid=1674492271&amp;sprefix=acrylic+glue%2Caps%2C214&amp;sr=8-3</v>
      </c>
      <c r="J5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4" spans="1:10" x14ac:dyDescent="0.3">
      <c r="A54" s="23" t="s">
        <v>740</v>
      </c>
      <c r="B54" s="11">
        <v>15.99</v>
      </c>
      <c r="C54">
        <v>1</v>
      </c>
      <c r="D54" s="17">
        <f>Equipment[[#This Row],[Single price]]*Equipment[[#This Row],[Qty]]</f>
        <v>15.99</v>
      </c>
      <c r="E54" t="s">
        <v>739</v>
      </c>
      <c r="F54" s="47" t="s">
        <v>463</v>
      </c>
      <c r="G54" t="s">
        <v>463</v>
      </c>
      <c r="H54">
        <v>2</v>
      </c>
      <c r="I54" t="str">
        <f>LEFT(Equipment[[#This Row],[Link]],255)</f>
        <v>https://www.amazon.com/Liberty-20Pcs-Stainless-Folding-Hinges-assigned/dp/B07R4P9ZH2/ref=sr_1_13?crid=2T788FELYRKYE&amp;keywords=stainless+hinges&amp;qid=1674519019&amp;sprefix=stainless+hinges%2Caps%2C155&amp;sr=8-13#customerReviews</v>
      </c>
      <c r="J5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5" spans="1:10" x14ac:dyDescent="0.3">
      <c r="A55" s="23" t="s">
        <v>753</v>
      </c>
      <c r="B55" s="11">
        <v>9.99</v>
      </c>
      <c r="C55">
        <v>1</v>
      </c>
      <c r="D55" s="17">
        <f>Equipment[[#This Row],[Single price]]*Equipment[[#This Row],[Qty]]</f>
        <v>9.99</v>
      </c>
      <c r="E55" t="s">
        <v>754</v>
      </c>
      <c r="F55" t="s">
        <v>463</v>
      </c>
      <c r="G55" t="s">
        <v>463</v>
      </c>
      <c r="H55">
        <v>2</v>
      </c>
      <c r="I55" t="str">
        <f>LEFT(Equipment[[#This Row],[Link]],255)</f>
        <v>https://www.amazon.com/VictorsHome-Stainless-Crafts-Helicopter-Airplane/dp/B09632VX8L/ref=sxin_15_pa_sp_search_thematic_sspa?content-id=amzn1.sym.14a246c3-7a62-40bf-bdd0-5ac67c2a1913%3Aamzn1.sym.14a246c3-7a62-40bf-bdd0-5ac67c2a1913&amp;crid=18IWVYWL9L8TF&amp;cv_c</v>
      </c>
      <c r="J5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6" spans="1:10" x14ac:dyDescent="0.3">
      <c r="A56" s="23" t="s">
        <v>757</v>
      </c>
      <c r="B56" s="11">
        <v>23.8</v>
      </c>
      <c r="C56">
        <v>1</v>
      </c>
      <c r="D56" s="17">
        <f>Equipment[[#This Row],[Single price]]*Equipment[[#This Row],[Qty]]</f>
        <v>23.8</v>
      </c>
      <c r="E56" t="s">
        <v>756</v>
      </c>
      <c r="F56" t="s">
        <v>463</v>
      </c>
      <c r="G56" t="s">
        <v>463</v>
      </c>
      <c r="H56">
        <v>2</v>
      </c>
      <c r="I56" t="str">
        <f>LEFT(Equipment[[#This Row],[Link]],255)</f>
        <v>https://www.amazon.com/KAKURI-Japanese-Folding-Cutting-Quality/dp/B072QFSCRZ/ref=sr_1_5?crid=G1WHM2555HTJ&amp;keywords=steel%2Bcutting%2Bhand%2Bsaw&amp;qid=1674586297&amp;sprefix=hand%2Bsaw%2Bstee%2Caps%2C223&amp;sr=8-5&amp;th=1</v>
      </c>
      <c r="J5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7" spans="1:10" x14ac:dyDescent="0.3">
      <c r="A57" s="23" t="s">
        <v>755</v>
      </c>
      <c r="B57" s="11">
        <v>22.95</v>
      </c>
      <c r="C57">
        <v>1</v>
      </c>
      <c r="D57" s="17">
        <f>Equipment[[#This Row],[Single price]]*Equipment[[#This Row],[Qty]]</f>
        <v>22.95</v>
      </c>
      <c r="E57" t="s">
        <v>913</v>
      </c>
      <c r="F57" t="s">
        <v>463</v>
      </c>
      <c r="G57" t="s">
        <v>463</v>
      </c>
      <c r="H57">
        <v>2</v>
      </c>
      <c r="I57" t="str">
        <f>LEFT(Equipment[[#This Row],[Link]],255)</f>
        <v>https://www.amazon.com/Approved-Cable-Luggage-Re-settable-Combination/dp/B01NAOEBZ0?ref_=ast_sto_dp&amp;th=1&amp;psc=1</v>
      </c>
      <c r="J5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8" spans="1:10" x14ac:dyDescent="0.3">
      <c r="A58" s="23" t="s">
        <v>926</v>
      </c>
      <c r="B58" s="11">
        <v>129.94999999999999</v>
      </c>
      <c r="C58">
        <v>1</v>
      </c>
      <c r="D58" s="17">
        <f>Equipment[[#This Row],[Single price]]*Equipment[[#This Row],[Qty]]</f>
        <v>129.94999999999999</v>
      </c>
      <c r="E58" t="s">
        <v>698</v>
      </c>
      <c r="F58" t="s">
        <v>463</v>
      </c>
      <c r="G58" t="s">
        <v>463</v>
      </c>
      <c r="H58">
        <v>2</v>
      </c>
      <c r="I58" t="str">
        <f>LEFT(Equipment[[#This Row],[Link]],255)</f>
        <v>https://www.amazon.com/Fein-HEPA-Filter-Hepa/dp/B00K74NB1E?ref_=ast_sto_dp</v>
      </c>
      <c r="J5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59" spans="1:10" x14ac:dyDescent="0.3">
      <c r="A59" s="23"/>
      <c r="B59" s="11"/>
      <c r="D59" s="17">
        <f>Equipment[[#This Row],[Single price]]*Equipment[[#This Row],[Qty]]</f>
        <v>0</v>
      </c>
      <c r="E59" t="s">
        <v>463</v>
      </c>
      <c r="F59" t="s">
        <v>463</v>
      </c>
      <c r="G59" t="s">
        <v>463</v>
      </c>
      <c r="H59">
        <v>2</v>
      </c>
      <c r="I59" t="str">
        <f>LEFT(Equipment[[#This Row],[Link]],255)</f>
        <v xml:space="preserve"> </v>
      </c>
      <c r="J5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0" spans="1:10" x14ac:dyDescent="0.3">
      <c r="A60" s="23" t="s">
        <v>595</v>
      </c>
      <c r="B60" s="11">
        <v>12.49</v>
      </c>
      <c r="C60">
        <v>1</v>
      </c>
      <c r="D60" s="17">
        <f>Equipment[[#This Row],[Single price]]*Equipment[[#This Row],[Qty]]</f>
        <v>12.49</v>
      </c>
      <c r="E60" t="s">
        <v>603</v>
      </c>
      <c r="F60" t="s">
        <v>463</v>
      </c>
      <c r="G60" t="s">
        <v>463</v>
      </c>
      <c r="H60">
        <v>2</v>
      </c>
      <c r="I60" t="str">
        <f>LEFT(Equipment[[#This Row],[Link]],255)</f>
        <v>https://www.amazon.com/DSD-TECH-Adapter-FT232RL-Compatible/dp/B07BBPX8B8/ref=sr_1_7_sspa?crid=36O67J7GZQ1OH&amp;keywords=USB+to+UART+Interface&amp;qid=1673967983&amp;sprefix=usb+to+uart+interface%2Caps%2C1354&amp;sr=8-7-spons&amp;psc=1&amp;spLa=ZW5jcnlwdGVkUXVhbGlmaWVyPUEyU0FPWk</v>
      </c>
      <c r="J6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1" spans="1:10" x14ac:dyDescent="0.3">
      <c r="A61" s="23" t="s">
        <v>618</v>
      </c>
      <c r="B61" s="11">
        <v>29.99</v>
      </c>
      <c r="C61">
        <v>1</v>
      </c>
      <c r="D61" s="17">
        <f>Equipment[[#This Row],[Single price]]*Equipment[[#This Row],[Qty]]</f>
        <v>29.99</v>
      </c>
      <c r="E61" t="s">
        <v>574</v>
      </c>
      <c r="F61" s="46" t="s">
        <v>617</v>
      </c>
      <c r="G61" t="s">
        <v>463</v>
      </c>
      <c r="H61">
        <v>2</v>
      </c>
      <c r="I61" t="str">
        <f>LEFT(Equipment[[#This Row],[Link]],255)</f>
        <v>https://www.amazon.com/uni-Thunderbolt-Aluminum-Multiport-Pavilion/dp/B08P3GDLVP/ref=sr_1_4?crid=92V85W6O1NIZ&amp;keywords=usb%2Bc%2Bhub%2Blong%2Bcable&amp;qid=1673303621&amp;sprefix=usb%2Bc%2Bhub%2Blon%2Caps%2C1068&amp;sr=8-4&amp;th=1</v>
      </c>
      <c r="J6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2" spans="1:10" x14ac:dyDescent="0.3">
      <c r="A62" s="23" t="s">
        <v>605</v>
      </c>
      <c r="B62" s="11">
        <v>15.99</v>
      </c>
      <c r="C62">
        <v>2</v>
      </c>
      <c r="D62" s="17">
        <f>Equipment[[#This Row],[Single price]]*Equipment[[#This Row],[Qty]]</f>
        <v>31.98</v>
      </c>
      <c r="E62" t="s">
        <v>573</v>
      </c>
      <c r="F62" t="s">
        <v>463</v>
      </c>
      <c r="G62" t="s">
        <v>463</v>
      </c>
      <c r="H62">
        <v>2</v>
      </c>
      <c r="I62" t="str">
        <f>LEFT(Equipment[[#This Row],[Link]],255)</f>
        <v>https://www.amazon.com/Micsoa-Leads-Alligator-Clips-Oscilloscope/dp/B07FZV589P/ref=sr_1_1_sspa?crid=3MSCVL5SZL4IM&amp;keywords=Signal+Generator+BNC+Cable&amp;qid=1673302439&amp;sprefix=signal+generator+bn+cable%2Caps%2C956&amp;sr=8-1-spons&amp;psc=1&amp;spLa=ZW5jcnlwdGVkUXVhbGlm</v>
      </c>
      <c r="J6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3" spans="1:10" x14ac:dyDescent="0.3">
      <c r="A63" s="23" t="s">
        <v>930</v>
      </c>
      <c r="B63" s="11">
        <v>10.99</v>
      </c>
      <c r="C63">
        <v>1</v>
      </c>
      <c r="D63" s="17">
        <f>Equipment[[#This Row],[Single price]]*Equipment[[#This Row],[Qty]]</f>
        <v>10.99</v>
      </c>
      <c r="E63" t="s">
        <v>571</v>
      </c>
      <c r="F63" t="s">
        <v>463</v>
      </c>
      <c r="G63" t="s">
        <v>463</v>
      </c>
      <c r="H63">
        <v>2</v>
      </c>
      <c r="I63" t="str">
        <f>LEFT(Equipment[[#This Row],[Link]],255)</f>
        <v>https://www.amazon.com/Sumnacon-Inch-Multimeter-Test-Lead/dp/B07VDNHCFM/ref=pd_bxgy_img_sccl_1/145-6461915-2405918?pd_rd_w=6gDBG&amp;content-id=amzn1.sym.7f0cf323-50c6-49e3-b3f9-63546bb79c92&amp;pf_rd_p=7f0cf323-50c6-49e3-b3f9-63546bb79c92&amp;pf_rd_r=83PYFG2C01JC6VG</v>
      </c>
      <c r="J6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4" spans="1:10" x14ac:dyDescent="0.3">
      <c r="A64" s="23" t="s">
        <v>619</v>
      </c>
      <c r="B64" s="11">
        <v>12.99</v>
      </c>
      <c r="C64">
        <v>1</v>
      </c>
      <c r="D64" s="17">
        <f>Equipment[[#This Row],[Single price]]*Equipment[[#This Row],[Qty]]</f>
        <v>12.99</v>
      </c>
      <c r="E64" t="s">
        <v>572</v>
      </c>
      <c r="F64" t="s">
        <v>463</v>
      </c>
      <c r="G64" t="s">
        <v>463</v>
      </c>
      <c r="H64">
        <v>2</v>
      </c>
      <c r="I64" t="str">
        <f>LEFT(Equipment[[#This Row],[Link]],255)</f>
        <v>https://www.amazon.com/Sumnacon-Multimeter-Crocodile-Alligator-Stackable/dp/B071SL6PQS/ref=pd_bxgy_img_sccl_2/145-6461915-2405918?pd_rd_w=6gDBG&amp;content-id=amzn1.sym.7f0cf323-50c6-49e3-b3f9-63546bb79c92&amp;pf_rd_p=7f0cf323-50c6-49e3-b3f9-63546bb79c92&amp;pf_rd_r=</v>
      </c>
      <c r="J6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5" spans="1:10" x14ac:dyDescent="0.3">
      <c r="A65" s="23" t="s">
        <v>339</v>
      </c>
      <c r="B65" s="11">
        <v>299.99</v>
      </c>
      <c r="C65">
        <v>1</v>
      </c>
      <c r="D65" s="17">
        <f>Equipment[[#This Row],[Single price]]*Equipment[[#This Row],[Qty]]</f>
        <v>299.99</v>
      </c>
      <c r="E65" t="s">
        <v>53</v>
      </c>
      <c r="F65" t="s">
        <v>463</v>
      </c>
      <c r="G65" t="s">
        <v>463</v>
      </c>
      <c r="H65">
        <v>2</v>
      </c>
      <c r="I65" t="str">
        <f>LEFT(Equipment[[#This Row],[Link]],255)</f>
        <v>https://www.amazon.com/YIHUA-Soldering-Desoldering-Suction-Station/dp/B07RNL7YT9/ref=sr_1_29?crid=2BP2RBDAJS727&amp;keywords=hot+air+rework+station&amp;qid=1668551118&amp;sprefix=hot+air+rework+station%2Caps%2C185&amp;sr=8-29</v>
      </c>
      <c r="J6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6" spans="1:10" x14ac:dyDescent="0.3">
      <c r="A66" s="23" t="s">
        <v>336</v>
      </c>
      <c r="B66" s="11">
        <v>259.99</v>
      </c>
      <c r="C66">
        <v>1</v>
      </c>
      <c r="D66" s="17">
        <f>Equipment[[#This Row],[Single price]]*Equipment[[#This Row],[Qty]]</f>
        <v>259.99</v>
      </c>
      <c r="E66" t="s">
        <v>335</v>
      </c>
      <c r="F66" t="s">
        <v>463</v>
      </c>
      <c r="G66" t="s">
        <v>463</v>
      </c>
      <c r="H66">
        <v>2</v>
      </c>
      <c r="I66" t="str">
        <f>LEFT(Equipment[[#This Row],[Link]],255)</f>
        <v>https://www.amazon.com/Dcorn-Microscope-Soldering-Compatible-Included/dp/B09MHC255Z/ref=sr_1_9?keywords=solder%2Bcamera&amp;qid=1669069379&amp;sprefix=solder%2Bcamer%2Caps%2C156&amp;sr=8-9&amp;ufe=app_do%3Aamzn1.fos.08f69ac3-fd3d-4b88-bca2-8997e41410bb&amp;th=1</v>
      </c>
      <c r="J6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7" spans="1:10" x14ac:dyDescent="0.3">
      <c r="A67" s="23" t="s">
        <v>227</v>
      </c>
      <c r="B67" s="11">
        <v>449.99</v>
      </c>
      <c r="C67">
        <v>1</v>
      </c>
      <c r="D67" s="17">
        <f>Equipment[[#This Row],[Single price]]*Equipment[[#This Row],[Qty]]</f>
        <v>449.99</v>
      </c>
      <c r="E67" t="s">
        <v>228</v>
      </c>
      <c r="F67" t="s">
        <v>463</v>
      </c>
      <c r="G67" t="s">
        <v>463</v>
      </c>
      <c r="H67">
        <v>2</v>
      </c>
      <c r="I67" t="str">
        <f>LEFT(Equipment[[#This Row],[Link]],255)</f>
        <v>https://www.amazon.com/Thermal-Imaging-Android-USB-C-Resolution/dp/B0716ZGL7C/ref=sr_1_6?keywords=IR%2Bcamera&amp;qid=1668797829&amp;sr=8-6&amp;ufe=app_do%3Aamzn1.fos.08f69ac3-fd3d-4b88-bca2-8997e41410bb&amp;th=1</v>
      </c>
      <c r="J6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8" spans="1:10" x14ac:dyDescent="0.3">
      <c r="A68" s="23" t="s">
        <v>593</v>
      </c>
      <c r="B68" s="11">
        <v>82.99</v>
      </c>
      <c r="C68">
        <v>1</v>
      </c>
      <c r="D68" s="17">
        <f>Equipment[[#This Row],[Single price]]*Equipment[[#This Row],[Qty]]</f>
        <v>82.99</v>
      </c>
      <c r="E68" t="s">
        <v>594</v>
      </c>
      <c r="F68" t="s">
        <v>463</v>
      </c>
      <c r="G68" t="s">
        <v>463</v>
      </c>
      <c r="H68">
        <v>2</v>
      </c>
      <c r="I68" t="str">
        <f>LEFT(Equipment[[#This Row],[Link]],255)</f>
        <v>https://www.amazon.com/Soiiw-Microcomputer-Soldering-Preheating-200X200mm/dp/B082H12PPT/ref=sr_1_3?keywords=Soiiw+110V+850W+hot+plate+reflow&amp;qid=1673467361&amp;sr=8-3</v>
      </c>
      <c r="J6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69" spans="1:10" x14ac:dyDescent="0.3">
      <c r="A69" s="23" t="s">
        <v>758</v>
      </c>
      <c r="B69" s="11">
        <v>18.989999999999998</v>
      </c>
      <c r="C69">
        <v>1</v>
      </c>
      <c r="D69" s="17">
        <f>Equipment[[#This Row],[Single price]]*Equipment[[#This Row],[Qty]]</f>
        <v>18.989999999999998</v>
      </c>
      <c r="E69" t="s">
        <v>464</v>
      </c>
      <c r="F69" t="s">
        <v>380</v>
      </c>
      <c r="G69" t="s">
        <v>463</v>
      </c>
      <c r="H69">
        <v>2</v>
      </c>
      <c r="I69" t="str">
        <f>LEFT(Equipment[[#This Row],[Link]],255)</f>
        <v>https://www.amazon.com/Magnetic-Precision-Stainless-Soldering-Motherboard/dp/B09RQ8KB7R/ref=sr_1_8?keywords=Ultra+Fine+Tweezers&amp;qid=1672697407&amp;sr=8-8</v>
      </c>
      <c r="J6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0" spans="1:10" x14ac:dyDescent="0.3">
      <c r="A70" s="23" t="s">
        <v>375</v>
      </c>
      <c r="B70" s="11">
        <v>25.97</v>
      </c>
      <c r="C70">
        <v>1</v>
      </c>
      <c r="D70" s="17">
        <f>Equipment[[#This Row],[Single price]]*Equipment[[#This Row],[Qty]]</f>
        <v>25.97</v>
      </c>
      <c r="E70" t="s">
        <v>374</v>
      </c>
      <c r="F70" t="s">
        <v>463</v>
      </c>
      <c r="G70" t="s">
        <v>463</v>
      </c>
      <c r="H70">
        <v>2</v>
      </c>
      <c r="I70" t="str">
        <f>LEFT(Equipment[[#This Row],[Link]],255)</f>
        <v>https://www.amazon.com/Engineer-SS-02-Solder-Sucker/dp/B002MJMXD4?ref_=ast_sto_dp</v>
      </c>
      <c r="J7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1" spans="1:10" x14ac:dyDescent="0.3">
      <c r="A71" s="23" t="s">
        <v>125</v>
      </c>
      <c r="B71" s="11">
        <v>27.99</v>
      </c>
      <c r="C71">
        <v>1</v>
      </c>
      <c r="D71" s="17">
        <f>Equipment[[#This Row],[Single price]]*Equipment[[#This Row],[Qty]]</f>
        <v>27.99</v>
      </c>
      <c r="E71" t="s">
        <v>931</v>
      </c>
      <c r="F71" t="s">
        <v>463</v>
      </c>
      <c r="G71" t="s">
        <v>463</v>
      </c>
      <c r="H71">
        <v>2</v>
      </c>
      <c r="I71" t="str">
        <f>LEFT(Equipment[[#This Row],[Link]],255)</f>
        <v>https://www.amazon.com/KOTTO-Soldering-Magnetic-Flexible-Workshop/dp/B07W42SR65/ref=sr_1_12?m=A38V7SOCF2OM8H&amp;marketplaceID=ATVPDKIKX0DER&amp;qid=1674767901&amp;s=merchant-items&amp;sr=1-12&amp;th=1</v>
      </c>
      <c r="J7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2" spans="1:10" x14ac:dyDescent="0.3">
      <c r="A72" s="23" t="s">
        <v>13</v>
      </c>
      <c r="B72" s="11">
        <v>52.99</v>
      </c>
      <c r="C72">
        <v>1</v>
      </c>
      <c r="D72" s="17">
        <f>Equipment[[#This Row],[Single price]]*Equipment[[#This Row],[Qty]]</f>
        <v>52.99</v>
      </c>
      <c r="E72" t="s">
        <v>759</v>
      </c>
      <c r="F72" t="s">
        <v>463</v>
      </c>
      <c r="G72" t="s">
        <v>463</v>
      </c>
      <c r="H72">
        <v>2</v>
      </c>
      <c r="I72" t="str">
        <f>LEFT(Equipment[[#This Row],[Link]],255)</f>
        <v>https://www.amazon.com/12-62-180-Insulation-Strippers/dp/B000PAR60C/ref=sr_1_2_mod_primary_new?crid=318326C2ULYC0&amp;keywords=Knipex+12+62+180&amp;qid=1674588176&amp;sbo=RZvfv%2F%2FHxDF%2BO5021pAnSA%3D%3D&amp;sprefix=%2Caps%2C397&amp;sr=8-2</v>
      </c>
      <c r="J7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3" spans="1:10" x14ac:dyDescent="0.3">
      <c r="A73" s="23" t="s">
        <v>602</v>
      </c>
      <c r="B73" s="11">
        <v>33.18</v>
      </c>
      <c r="C73">
        <v>1</v>
      </c>
      <c r="D73" s="17">
        <f>Equipment[[#This Row],[Single price]]*Equipment[[#This Row],[Qty]]</f>
        <v>33.18</v>
      </c>
      <c r="E73" t="s">
        <v>601</v>
      </c>
      <c r="F73" t="s">
        <v>760</v>
      </c>
      <c r="G73" t="s">
        <v>463</v>
      </c>
      <c r="H73">
        <v>2</v>
      </c>
      <c r="I73" t="str">
        <f>LEFT(Equipment[[#This Row],[Link]],255)</f>
        <v>https://www.amazon.com/KNIPEX-78-125-ESD-Super-Knips/dp/B005EXOE50/ref=sr_1_1?keywords=KNIPEX%2B-%2B78%2B13%2B125%2BESD%2BTools&amp;qid=1673967604&amp;s=hi&amp;sr=1-1&amp;th=1</v>
      </c>
      <c r="J7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4" spans="1:10" x14ac:dyDescent="0.3">
      <c r="A74" s="23" t="s">
        <v>652</v>
      </c>
      <c r="B74" s="11">
        <v>35.950000000000003</v>
      </c>
      <c r="C74">
        <v>1</v>
      </c>
      <c r="D74" s="17">
        <f>Equipment[[#This Row],[Single price]]*Equipment[[#This Row],[Qty]]</f>
        <v>35.950000000000003</v>
      </c>
      <c r="E74" t="s">
        <v>604</v>
      </c>
      <c r="F74" t="s">
        <v>378</v>
      </c>
      <c r="G74" t="s">
        <v>463</v>
      </c>
      <c r="H74">
        <v>2</v>
      </c>
      <c r="I74" t="str">
        <f>LEFT(Equipment[[#This Row],[Link]],255)</f>
        <v>https://www.amazon.com/Engineer-PA-21-Universal-Crimping-Pliers/dp/B002AVVO7K?ref_=ast_sto_dp&amp;th=1</v>
      </c>
      <c r="J7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5" spans="1:10" x14ac:dyDescent="0.3">
      <c r="A75" s="23" t="s">
        <v>491</v>
      </c>
      <c r="B75" s="11">
        <v>9.99</v>
      </c>
      <c r="C75">
        <v>1</v>
      </c>
      <c r="D75" s="17">
        <f>Equipment[[#This Row],[Single price]]*Equipment[[#This Row],[Qty]]</f>
        <v>9.99</v>
      </c>
      <c r="E75" t="s">
        <v>651</v>
      </c>
      <c r="F75" t="s">
        <v>463</v>
      </c>
      <c r="G75" t="s">
        <v>463</v>
      </c>
      <c r="H75">
        <v>2</v>
      </c>
      <c r="I75" t="str">
        <f>LEFT(Equipment[[#This Row],[Link]],255)</f>
        <v>https://www.amazon.com/Dupont-Connector-Kit-Connectors-Plusivo/dp/B078RRPRQZ/ref=sr_1_1_sspa?crid=1UP88ENZVSCLJ&amp;keywords=JST+connector+kit&amp;qid=1674255638&amp;sprefix=jst+connector+kit%2Caps%2C184&amp;sr=8-1-spons&amp;psc=1&amp;spLa=ZW5jcnlwdGVkUXVhbGlmaWVyPUExSlFTRTFGMEN</v>
      </c>
      <c r="J7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6" spans="1:10" x14ac:dyDescent="0.3">
      <c r="A76" s="23" t="s">
        <v>62</v>
      </c>
      <c r="B76" s="11">
        <v>35.99</v>
      </c>
      <c r="C76">
        <v>1</v>
      </c>
      <c r="D76" s="17">
        <f>Equipment[[#This Row],[Single price]]*Equipment[[#This Row],[Qty]]</f>
        <v>35.99</v>
      </c>
      <c r="E76" t="s">
        <v>650</v>
      </c>
      <c r="F76" t="s">
        <v>463</v>
      </c>
      <c r="G76" t="s">
        <v>463</v>
      </c>
      <c r="H76">
        <v>2</v>
      </c>
      <c r="I76" t="str">
        <f>LEFT(Equipment[[#This Row],[Link]],255)</f>
        <v>https://www.amazon.com/Preciva-0-08-16mm%C2%B2-Self-Adjustable-Terminals-End-sleeves/dp/B09Q399L8J/ref=sr_1_45?keywords=ferrule%2Btool&amp;qid=1674254392&amp;sprefix=ferrule%2Bt%2Caps%2C185&amp;sr=8-45&amp;th=1</v>
      </c>
      <c r="J7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7" spans="1:10" x14ac:dyDescent="0.3">
      <c r="A77" s="23" t="s">
        <v>648</v>
      </c>
      <c r="B77" s="11">
        <v>33.99</v>
      </c>
      <c r="C77">
        <v>1</v>
      </c>
      <c r="D77" s="17">
        <f>Equipment[[#This Row],[Single price]]*Equipment[[#This Row],[Qty]]</f>
        <v>33.99</v>
      </c>
      <c r="E77" t="s">
        <v>645</v>
      </c>
      <c r="F77" t="s">
        <v>463</v>
      </c>
      <c r="G77" t="s">
        <v>463</v>
      </c>
      <c r="H77">
        <v>2</v>
      </c>
      <c r="I77" t="str">
        <f>LEFT(Equipment[[#This Row],[Link]],255)</f>
        <v>https://www.amazon.com/Ferrules-Terminals-Camtek-Assortment-Connector/dp/B07R6QQ7MW/ref=sr_1_2_sspa?crid=3BLVMWP35EVIV&amp;keywords=ferrule+kit&amp;qid=1674252615&amp;sprefix=ferrule+kit%2Caps%2C162&amp;sr=8-2-spons&amp;psc=1&amp;spLa=ZW5jcnlwdGVkUXVhbGlmaWVyPUE1T0IwOVM4Q0pOUE0m</v>
      </c>
      <c r="J7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8" spans="1:10" x14ac:dyDescent="0.3">
      <c r="A78" s="23" t="s">
        <v>653</v>
      </c>
      <c r="B78" s="11">
        <v>39.99</v>
      </c>
      <c r="C78">
        <v>1</v>
      </c>
      <c r="D78" s="17">
        <f>Equipment[[#This Row],[Single price]]*Equipment[[#This Row],[Qty]]</f>
        <v>39.99</v>
      </c>
      <c r="E78" t="s">
        <v>649</v>
      </c>
      <c r="F78" t="s">
        <v>463</v>
      </c>
      <c r="G78" t="s">
        <v>463</v>
      </c>
      <c r="H78">
        <v>2</v>
      </c>
      <c r="I78" t="str">
        <f>LEFT(Equipment[[#This Row],[Link]],255)</f>
        <v>https://www.amazon.com/Klein-Tools-Ratcheting-Crimper-10-22/dp/B08VVX6PWJ/ref=sr_1_3?crid=2SGJP29J9GEKO&amp;keywords=crimping%2Bpliers%2Belectrical&amp;qid=1674252910&amp;sprefix=crimping%2Bpliers%2B%2Caps%2C228&amp;sr=8-3&amp;th=1</v>
      </c>
      <c r="J7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79" spans="1:10" x14ac:dyDescent="0.3">
      <c r="A79" s="23" t="s">
        <v>647</v>
      </c>
      <c r="B79" s="11">
        <v>29.99</v>
      </c>
      <c r="C79">
        <v>1</v>
      </c>
      <c r="D79" s="17">
        <f>Equipment[[#This Row],[Single price]]*Equipment[[#This Row],[Qty]]</f>
        <v>29.99</v>
      </c>
      <c r="E79" t="s">
        <v>646</v>
      </c>
      <c r="F79" t="s">
        <v>463</v>
      </c>
      <c r="G79" t="s">
        <v>463</v>
      </c>
      <c r="H79">
        <v>2</v>
      </c>
      <c r="I79" t="str">
        <f>LEFT(Equipment[[#This Row],[Link]],255)</f>
        <v>https://www.amazon.com/Qibaok-Connectors-Insulated-Electrical-Terminals/dp/B0869FSG86/ref=sr_1_3?crid=MH1U8SRCOZS7&amp;keywords=terminal+kit&amp;qid=1674253083&amp;sprefix=terminal+kit%2Caps%2C199&amp;sr=8-3</v>
      </c>
      <c r="J7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0" spans="1:10" x14ac:dyDescent="0.3">
      <c r="A80" s="23"/>
      <c r="B80" s="11"/>
      <c r="D80" s="17">
        <f>Equipment[[#This Row],[Single price]]*Equipment[[#This Row],[Qty]]</f>
        <v>0</v>
      </c>
      <c r="H80">
        <v>2</v>
      </c>
      <c r="I80" t="str">
        <f>LEFT(Equipment[[#This Row],[Link]],255)</f>
        <v/>
      </c>
      <c r="J8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1" spans="1:10" x14ac:dyDescent="0.3">
      <c r="A81" s="23" t="s">
        <v>24</v>
      </c>
      <c r="B81" s="11">
        <v>1849</v>
      </c>
      <c r="C81">
        <v>1</v>
      </c>
      <c r="D81" s="17">
        <f>Equipment[[#This Row],[Single price]]*Equipment[[#This Row],[Qty]]</f>
        <v>1849</v>
      </c>
      <c r="E81" t="s">
        <v>74</v>
      </c>
      <c r="F81" t="s">
        <v>463</v>
      </c>
      <c r="G81" t="s">
        <v>463</v>
      </c>
      <c r="H81">
        <v>2</v>
      </c>
      <c r="I81" t="str">
        <f>LEFT(Equipment[[#This Row],[Link]],255)</f>
        <v>https://www.amazon.com/QIDI-TECHNOLOGY-Industrial-Specially-11-8x9-8x11-8/dp/B09L7XCW3B/ref=sr_1_15_sspa?keywords=3d+printers&amp;qid=1668547490&amp;sprefix=3d+%2Caps%2C181&amp;sr=8-15-spons&amp;ufe=app_do%3Aamzn1.fos.17f26c18-b61b-4ce9-8a28-de351f41cffb&amp;sp_csd=d2lkZ2V0T</v>
      </c>
      <c r="J8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2" spans="1:10" x14ac:dyDescent="0.3">
      <c r="A82" s="23" t="s">
        <v>27</v>
      </c>
      <c r="B82" s="11">
        <v>149.99</v>
      </c>
      <c r="C82">
        <v>1</v>
      </c>
      <c r="D82" s="17">
        <f>Equipment[[#This Row],[Single price]]*Equipment[[#This Row],[Qty]]</f>
        <v>149.99</v>
      </c>
      <c r="E82" t="s">
        <v>447</v>
      </c>
      <c r="F82" t="s">
        <v>463</v>
      </c>
      <c r="G82" t="s">
        <v>463</v>
      </c>
      <c r="H82">
        <v>2</v>
      </c>
      <c r="I82" t="str">
        <f>LEFT(Equipment[[#This Row],[Link]],255)</f>
        <v>https://www.amazon.com/Filament-Adjustable-Temperature-Humidity-Compatible/dp/B097BCG69C/ref=sxin_15_pa_sp_search_thematic_sspa?content-id=amzn1.sym.d5d2dbeb-b217-4d41-ad6b-bc4af55d7521%3Aamzn1.sym.d5d2dbeb-b217-4d41-ad6b-bc4af55d7521&amp;cv_ct_cx=Filament+Dr</v>
      </c>
      <c r="J8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3" spans="1:10" x14ac:dyDescent="0.3">
      <c r="A83" s="23" t="s">
        <v>587</v>
      </c>
      <c r="B83" s="11">
        <v>28.99</v>
      </c>
      <c r="C83">
        <v>1</v>
      </c>
      <c r="D83" s="17">
        <f>Equipment[[#This Row],[Single price]]*Equipment[[#This Row],[Qty]]</f>
        <v>28.99</v>
      </c>
      <c r="E83" t="s">
        <v>588</v>
      </c>
      <c r="F83" t="s">
        <v>463</v>
      </c>
      <c r="G83" t="s">
        <v>463</v>
      </c>
      <c r="H83">
        <v>2</v>
      </c>
      <c r="I83" t="str">
        <f>LEFT(Equipment[[#This Row],[Link]],255)</f>
        <v>https://www.amazon.com/GE-Outlet-Protector-Extension-46862/dp/B08KR8BWTH/ref=sr_1_1_sspa?keywords=GE%2B6-Outlet%2BSurge%2BProtector%2C%2B2%2BPack&amp;qid=1673448310&amp;sr=8-1-spons&amp;spLa=ZW5jcnlwdGVkUXVhbGlmaWVyPUEzOVBCTjNVQ0gyNVdVJmVuY3J5cHRlZElkPUEwMjg3MzU3MjBE</v>
      </c>
      <c r="J8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4" spans="1:10" x14ac:dyDescent="0.3">
      <c r="A84" s="23" t="s">
        <v>299</v>
      </c>
      <c r="B84" s="11">
        <v>279.98</v>
      </c>
      <c r="C84">
        <v>1</v>
      </c>
      <c r="D84" s="17">
        <f>Equipment[[#This Row],[Single price]]*Equipment[[#This Row],[Qty]]</f>
        <v>279.98</v>
      </c>
      <c r="E84" t="s">
        <v>932</v>
      </c>
      <c r="F84" t="s">
        <v>369</v>
      </c>
      <c r="G84" t="s">
        <v>463</v>
      </c>
      <c r="H84">
        <v>2</v>
      </c>
      <c r="I84" t="str">
        <f>LEFT(Equipment[[#This Row],[Link]],255)</f>
        <v>https://www.amazon.com/APC-Battery-Protector-BackUPS-BX1500M/dp/B07QYFC76S/ref=sr_1_1_sspa?c=ts&amp;keywords=Computer%2BUninterruptible%2BPower%2BSupply%2BUnits&amp;qid=1674768190&amp;s=pc&amp;sr=1-1-spons&amp;ts_id=764572&amp;ufe=app_do%3Aamzn1.fos.f5122f16-c3e8-4386-bf32-63e90</v>
      </c>
      <c r="J8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5" spans="1:10" x14ac:dyDescent="0.3">
      <c r="A85" s="23" t="s">
        <v>48</v>
      </c>
      <c r="B85" s="11">
        <v>37.75</v>
      </c>
      <c r="C85">
        <v>2</v>
      </c>
      <c r="D85" s="17">
        <f>Equipment[[#This Row],[Single price]]*Equipment[[#This Row],[Qty]]</f>
        <v>75.5</v>
      </c>
      <c r="E85" t="s">
        <v>933</v>
      </c>
      <c r="F85" t="s">
        <v>463</v>
      </c>
      <c r="G85" t="s">
        <v>463</v>
      </c>
      <c r="H85">
        <v>2</v>
      </c>
      <c r="I85" t="str">
        <f>LEFT(Equipment[[#This Row],[Link]],255)</f>
        <v>https://www.amazon.com/Micro-Swiss-Hotend-FlashForge-Builder/dp/B01CW37YZG?ref_=ast_sto_dp</v>
      </c>
      <c r="J8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6" spans="1:10" x14ac:dyDescent="0.3">
      <c r="A86" s="23" t="s">
        <v>210</v>
      </c>
      <c r="B86" s="11">
        <v>19.75</v>
      </c>
      <c r="C86">
        <v>1</v>
      </c>
      <c r="D86" s="17">
        <f>Equipment[[#This Row],[Single price]]*Equipment[[#This Row],[Qty]]</f>
        <v>19.75</v>
      </c>
      <c r="E86" t="s">
        <v>209</v>
      </c>
      <c r="F86" t="s">
        <v>463</v>
      </c>
      <c r="G86" t="s">
        <v>463</v>
      </c>
      <c r="H86">
        <v>2</v>
      </c>
      <c r="I86" t="str">
        <f>LEFT(Equipment[[#This Row],[Link]],255)</f>
        <v>https://www.amazon.com/Micro-nozzle-Hotend-Plated-Hardened/dp/B01LOYTH86/ref=sr_1_1_sspa?crid=EBBHRW5VIYTE&amp;keywords=mk10+harden+nozzle&amp;qid=1668782343&amp;sprefix=mk10+hardennozzle%2Caps%2C222&amp;sr=8-1-spons&amp;sp_csd=d2lkZ2V0TmFtZT1zcF9hdGY&amp;psc=1&amp;smid=A1D7NBXHNTHO</v>
      </c>
      <c r="J8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7" spans="1:10" x14ac:dyDescent="0.3">
      <c r="A87" s="23" t="s">
        <v>292</v>
      </c>
      <c r="B87" s="11">
        <v>41.99</v>
      </c>
      <c r="C87">
        <v>1</v>
      </c>
      <c r="D87" s="17">
        <f>Equipment[[#This Row],[Single price]]*Equipment[[#This Row],[Qty]]</f>
        <v>41.99</v>
      </c>
      <c r="E87" t="s">
        <v>291</v>
      </c>
      <c r="F87" t="s">
        <v>463</v>
      </c>
      <c r="G87" t="s">
        <v>463</v>
      </c>
      <c r="H87">
        <v>2</v>
      </c>
      <c r="I87" t="str">
        <f>LEFT(Equipment[[#This Row],[Link]],255)</f>
        <v>https://www.amazon.com/BIGTREETECH-BLTouch-Leveling-Extension-Upgrade/dp/B08J9WN356/ref=sr_1_4?crid=Y29P841CHHSM&amp;keywords=bltouch&amp;qid=1668899190&amp;sprefix=bltouch%2Caps%2C162&amp;sr=8-4</v>
      </c>
      <c r="J8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8" spans="1:10" x14ac:dyDescent="0.3">
      <c r="A88" s="44" t="s">
        <v>627</v>
      </c>
      <c r="B88" s="11">
        <v>69.989999999999995</v>
      </c>
      <c r="C88">
        <v>1</v>
      </c>
      <c r="D88" s="17">
        <f>Equipment[[#This Row],[Single price]]*Equipment[[#This Row],[Qty]]</f>
        <v>69.989999999999995</v>
      </c>
      <c r="E88" t="s">
        <v>626</v>
      </c>
      <c r="F88" t="s">
        <v>463</v>
      </c>
      <c r="G88" t="s">
        <v>463</v>
      </c>
      <c r="H88">
        <v>2</v>
      </c>
      <c r="I88" t="str">
        <f>LEFT(Equipment[[#This Row],[Link]],255)</f>
        <v>https://www.amazon.com/BIQU-Extruder-Upgraded-Creality-Printers/dp/B09JWCBKLH/ref=sr_1_1?keywords=H2+extruder&amp;m=A1LCDIR1SM8KTJ&amp;qid=1674242125&amp;s=merchant-items&amp;sr=1-1&amp;ufe=app_do%3Aamzn1.fos.006c50ae-5d4c-4777-9bc0-4513d670b6bc</v>
      </c>
      <c r="J8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89" spans="1:10" x14ac:dyDescent="0.3">
      <c r="A89" s="44" t="s">
        <v>769</v>
      </c>
      <c r="B89" s="11">
        <v>19.989999999999998</v>
      </c>
      <c r="C89">
        <v>1</v>
      </c>
      <c r="D89" s="17">
        <f>Equipment[[#This Row],[Single price]]*Equipment[[#This Row],[Qty]]</f>
        <v>19.989999999999998</v>
      </c>
      <c r="E89" t="s">
        <v>768</v>
      </c>
      <c r="F89" t="s">
        <v>657</v>
      </c>
      <c r="G89" t="s">
        <v>463</v>
      </c>
      <c r="H89">
        <v>2</v>
      </c>
      <c r="I89" t="str">
        <f>LEFT(Equipment[[#This Row],[Link]],255)</f>
        <v>https://www.amazon.com/HzdaDeve-Printer-Cartridge-Thermistor-Anycubi/dp/B0BMYRYCK5/ref=sr_1_1_sspa?crid=3PK02B89MP41&amp;keywords=heater%2Bcartridge%2Band%2Bthermistor%2B24v&amp;qid=1674593523&amp;sprefix=heater%2Bcartridge%2Band%2Bthermistor%2B24v%2Caps%2C224&amp;sr=8-1</v>
      </c>
      <c r="J8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0" spans="1:10" x14ac:dyDescent="0.3">
      <c r="A90" s="44" t="s">
        <v>642</v>
      </c>
      <c r="B90" s="11">
        <v>75.989999999999995</v>
      </c>
      <c r="C90">
        <v>1</v>
      </c>
      <c r="D90" s="17">
        <f>Equipment[[#This Row],[Single price]]*Equipment[[#This Row],[Qty]]</f>
        <v>75.989999999999995</v>
      </c>
      <c r="E90" t="s">
        <v>641</v>
      </c>
      <c r="F90" t="s">
        <v>463</v>
      </c>
      <c r="G90" t="s">
        <v>463</v>
      </c>
      <c r="H90">
        <v>2</v>
      </c>
      <c r="I90" t="str">
        <f>LEFT(Equipment[[#This Row],[Link]],255)</f>
        <v>https://www.amazon.com/BIGTREETECH-Display-1024x600-Compatible-Raspberry/dp/B0BC4G1L77/ref=sr_1_3?crid=3663X0EBC28B1&amp;keywords=bigtreetech%2Bhdmi&amp;qid=1674251209&amp;sprefix=bigtreetech%2Bhdmi%2Caps%2C183&amp;sr=8-3&amp;ufe=app_do%3Aamzn1.fos.006c50ae-5d4c-4777-9bc0-45</v>
      </c>
      <c r="J9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1" spans="1:10" x14ac:dyDescent="0.3">
      <c r="A91" s="44" t="s">
        <v>621</v>
      </c>
      <c r="B91" s="11">
        <v>39.99</v>
      </c>
      <c r="C91">
        <v>1</v>
      </c>
      <c r="D91" s="17">
        <f>Equipment[[#This Row],[Single price]]*Equipment[[#This Row],[Qty]]</f>
        <v>39.99</v>
      </c>
      <c r="E91" t="s">
        <v>632</v>
      </c>
      <c r="F91" t="s">
        <v>622</v>
      </c>
      <c r="G91" t="s">
        <v>463</v>
      </c>
      <c r="H91">
        <v>2</v>
      </c>
      <c r="I91" t="str">
        <f>LEFT(Equipment[[#This Row],[Link]],255)</f>
        <v>https://www.amazon.com/BIGTREETECH-Integrated-Motherboard-Firmware-Compatible/dp/B0BLN7TYH6/ref=sr_1_1?keywords=bigtreetech%2Bmanta%2Bm8p&amp;qid=1674245385&amp;sprefix=bigtreetech%2Bmanta%2B%2Caps%2C198&amp;sr=8-1&amp;ufe=app_do%3Aamzn1.fos.006c50ae-5d4c-4777-9bc0-4513d</v>
      </c>
      <c r="J9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2" spans="1:10" x14ac:dyDescent="0.3">
      <c r="A92" s="44" t="s">
        <v>624</v>
      </c>
      <c r="B92" s="11">
        <v>9.99</v>
      </c>
      <c r="C92">
        <v>1</v>
      </c>
      <c r="D92" s="17">
        <f>Equipment[[#This Row],[Single price]]*Equipment[[#This Row],[Qty]]</f>
        <v>9.99</v>
      </c>
      <c r="E92" t="s">
        <v>633</v>
      </c>
      <c r="F92" t="s">
        <v>623</v>
      </c>
      <c r="G92" t="s">
        <v>463</v>
      </c>
      <c r="H92">
        <v>2</v>
      </c>
      <c r="I92" t="str">
        <f>LEFT(Equipment[[#This Row],[Link]],255)</f>
        <v>https://www.amazon.com/BIGTREETECH-Integrated-Motherboard-Firmware-Compatible/dp/B0B7W9LJK6/ref=sr_1_1?keywords=bigtreetech%2Bmanta%2Bm8p&amp;qid=1674245385&amp;sprefix=bigtreetech%2Bmanta%2B%2Caps%2C198&amp;sr=8-1&amp;ufe=app_do%3Aamzn1.fos.006c50ae-5d4c-4777-9bc0-4513d</v>
      </c>
      <c r="J9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3" spans="1:10" x14ac:dyDescent="0.3">
      <c r="A93" s="44" t="s">
        <v>767</v>
      </c>
      <c r="B93" s="11">
        <v>79.989999999999995</v>
      </c>
      <c r="C93">
        <v>1</v>
      </c>
      <c r="D93" s="17">
        <f>Equipment[[#This Row],[Single price]]*Equipment[[#This Row],[Qty]]</f>
        <v>79.989999999999995</v>
      </c>
      <c r="E93" t="s">
        <v>631</v>
      </c>
      <c r="F93" t="s">
        <v>620</v>
      </c>
      <c r="G93" t="s">
        <v>307</v>
      </c>
      <c r="H93">
        <v>2</v>
      </c>
      <c r="I93" t="str">
        <f>LEFT(Equipment[[#This Row],[Link]],255)</f>
        <v>https://www.amazon.com/BIGTREETECH-Integrated-Motherboard-Firmware-Compatible/dp/B0B7W53JSY/ref=sr_1_1?keywords=bigtreetech%2Bmanta%2Bm8p&amp;qid=1674245385&amp;sprefix=bigtreetech%2Bmanta%2B%2Caps%2C198&amp;sr=8-1&amp;ufe=app_do%3Aamzn1.fos.006c50ae-5d4c-4777-9bc0-4513d</v>
      </c>
      <c r="J9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4" spans="1:10" x14ac:dyDescent="0.3">
      <c r="A94" s="44" t="s">
        <v>628</v>
      </c>
      <c r="B94" s="11">
        <v>30.99</v>
      </c>
      <c r="C94">
        <v>1</v>
      </c>
      <c r="D94" s="17">
        <f>Equipment[[#This Row],[Single price]]*Equipment[[#This Row],[Qty]]</f>
        <v>30.99</v>
      </c>
      <c r="E94" t="s">
        <v>625</v>
      </c>
      <c r="F94" t="s">
        <v>309</v>
      </c>
      <c r="G94" t="s">
        <v>463</v>
      </c>
      <c r="H94">
        <v>2</v>
      </c>
      <c r="I94" t="str">
        <f>LEFT(Equipment[[#This Row],[Link]],255)</f>
        <v>https://www.amazon.com/BIGTREETECH-Direct-TMC2209-Stepper-Control/dp/B08WZFK9KT/ref=sr_1_1?keywords=Stepper+Drivers+TMC2209&amp;m=ACN639V66DSNJ&amp;qid=1674241493&amp;s=merchant-items&amp;sr=1-1</v>
      </c>
      <c r="J9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5" spans="1:10" x14ac:dyDescent="0.3">
      <c r="A95" s="44" t="s">
        <v>371</v>
      </c>
      <c r="B95" s="11">
        <v>7.39</v>
      </c>
      <c r="C95">
        <v>1</v>
      </c>
      <c r="D95" s="17">
        <f>Equipment[[#This Row],[Single price]]*Equipment[[#This Row],[Qty]]</f>
        <v>7.39</v>
      </c>
      <c r="E95" t="s">
        <v>370</v>
      </c>
      <c r="F95" t="s">
        <v>463</v>
      </c>
      <c r="G95" t="s">
        <v>463</v>
      </c>
      <c r="H95">
        <v>2</v>
      </c>
      <c r="I95" t="str">
        <f>LEFT(Equipment[[#This Row],[Link]],255)</f>
        <v>https://www.amazon.com/HiLetgo-ADXL345-Digital-Acceleration-Transmission/dp/B01DLG4OU6/ref=sr_1_3?crid=BUWP4WFXDZWE&amp;keywords=adxl&amp;qid=1669677271&amp;s=electronics&amp;sprefix=adxl%2Celectronics%2C160&amp;sr=1-3</v>
      </c>
      <c r="J9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6" spans="1:10" x14ac:dyDescent="0.3">
      <c r="A96" s="44" t="s">
        <v>373</v>
      </c>
      <c r="B96" s="11">
        <v>13.49</v>
      </c>
      <c r="C96">
        <v>1</v>
      </c>
      <c r="D96" s="17">
        <f>Equipment[[#This Row],[Single price]]*Equipment[[#This Row],[Qty]]</f>
        <v>13.49</v>
      </c>
      <c r="E96" t="s">
        <v>643</v>
      </c>
      <c r="F96" t="s">
        <v>463</v>
      </c>
      <c r="G96" t="s">
        <v>463</v>
      </c>
      <c r="H96">
        <v>2</v>
      </c>
      <c r="I96" t="str">
        <f>LEFT(Equipment[[#This Row],[Link]],255)</f>
        <v>https://www.amazon.com/Befenybay-Internal-Flexible-Machines-10mmX20mm/dp/B07WJ4CPF5/ref=sr_1_3?crid=2UIARUDMNCKE2&amp;keywords=cable%2Bchain&amp;qid=1669677541&amp;sprefix=cable%2Bchain%2Caps%2C153&amp;sr=8-3&amp;th=1</v>
      </c>
      <c r="J9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7" spans="1:10" x14ac:dyDescent="0.3">
      <c r="A97" s="44" t="s">
        <v>634</v>
      </c>
      <c r="B97" s="11">
        <v>17.989999999999998</v>
      </c>
      <c r="C97">
        <v>1</v>
      </c>
      <c r="D97" s="17">
        <f>Equipment[[#This Row],[Single price]]*Equipment[[#This Row],[Qty]]</f>
        <v>17.989999999999998</v>
      </c>
      <c r="E97" t="s">
        <v>238</v>
      </c>
      <c r="F97" t="s">
        <v>463</v>
      </c>
      <c r="G97" t="s">
        <v>463</v>
      </c>
      <c r="H97">
        <v>2</v>
      </c>
      <c r="I97" t="str">
        <f>LEFT(Equipment[[#This Row],[Link]],255)</f>
        <v>https://www.amazon.com/WINSINN-Bearing-50x50x15mm-Extruder-Makerbot/dp/B07DB7DLMM/ref=sr_1_4?keywords=5015%2Bblower%2Bfan%2B24v&amp;qid=1668801187&amp;sprefix=5015%2Caps%2C329&amp;sr=8-4&amp;th=1</v>
      </c>
      <c r="J9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8" spans="1:10" x14ac:dyDescent="0.3">
      <c r="A98" s="44" t="s">
        <v>635</v>
      </c>
      <c r="B98" s="11">
        <v>14.95</v>
      </c>
      <c r="C98">
        <v>2</v>
      </c>
      <c r="D98" s="17">
        <f>Equipment[[#This Row],[Single price]]*Equipment[[#This Row],[Qty]]</f>
        <v>29.9</v>
      </c>
      <c r="E98" t="s">
        <v>305</v>
      </c>
      <c r="F98" t="s">
        <v>463</v>
      </c>
      <c r="G98" t="s">
        <v>463</v>
      </c>
      <c r="H98">
        <v>2</v>
      </c>
      <c r="I98" t="str">
        <f>LEFT(Equipment[[#This Row],[Link]],255)</f>
        <v>https://www.amazon.com/Noctua-NF-A4x20-PWM-Premium-Quality-Quiet/dp/B071W93333/ref=sr_1_3?crid=2E5HZ1I2FHQM3&amp;keywords=noctua+40x20&amp;qid=1669060709&amp;s=electronics&amp;sprefix=Noctua+40%2Celectronics%2C414&amp;sr=1-3</v>
      </c>
      <c r="J9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99" spans="1:10" x14ac:dyDescent="0.3">
      <c r="A99" s="23" t="s">
        <v>178</v>
      </c>
      <c r="B99" s="11">
        <v>14.49</v>
      </c>
      <c r="C99">
        <v>1</v>
      </c>
      <c r="D99" s="17">
        <f>Equipment[[#This Row],[Single price]]*Equipment[[#This Row],[Qty]]</f>
        <v>14.49</v>
      </c>
      <c r="E99" t="s">
        <v>852</v>
      </c>
      <c r="F99" t="s">
        <v>463</v>
      </c>
      <c r="G99" t="s">
        <v>463</v>
      </c>
      <c r="H99">
        <v>2</v>
      </c>
      <c r="I99" t="str">
        <f>LEFT(Equipment[[#This Row],[Link]],255)</f>
        <v>https://www.amazon.com/eBoot-MP1584EN-Converter-Adjustable-Module/dp/B07RVG34WR?ref_=ast_sto_dp</v>
      </c>
      <c r="J9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0" spans="1:10" x14ac:dyDescent="0.3">
      <c r="A100" s="23" t="s">
        <v>314</v>
      </c>
      <c r="B100" s="11">
        <v>12.99</v>
      </c>
      <c r="C100">
        <v>2</v>
      </c>
      <c r="D100" s="17">
        <f>Equipment[[#This Row],[Single price]]*Equipment[[#This Row],[Qty]]</f>
        <v>25.98</v>
      </c>
      <c r="E100" t="s">
        <v>636</v>
      </c>
      <c r="F100" t="s">
        <v>313</v>
      </c>
      <c r="G100" t="s">
        <v>463</v>
      </c>
      <c r="H100">
        <v>2</v>
      </c>
      <c r="I100" t="str">
        <f>LEFT(Equipment[[#This Row],[Link]],255)</f>
        <v>https://www.amazon.com/SXDOOL-Blower-Bearing-120mmX32mm-3200RPM/dp/B08FJ3C6L8/ref=sr_1_4?crid=3R5GTXLITSF7Q&amp;keywords=120mm+blower+fan+24v&amp;qid=1674244494&amp;sprefix=120mm+blower+fan+24v%2Caps%2C165&amp;sr=8-4#customerReviews</v>
      </c>
      <c r="J10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1" spans="1:10" x14ac:dyDescent="0.3">
      <c r="A101" s="23" t="s">
        <v>638</v>
      </c>
      <c r="B101" s="11">
        <v>10.73</v>
      </c>
      <c r="C101">
        <v>2</v>
      </c>
      <c r="D101" s="17">
        <f>Equipment[[#This Row],[Single price]]*Equipment[[#This Row],[Qty]]</f>
        <v>21.46</v>
      </c>
      <c r="E101" t="s">
        <v>637</v>
      </c>
      <c r="F101" t="s">
        <v>463</v>
      </c>
      <c r="G101" t="s">
        <v>463</v>
      </c>
      <c r="H101">
        <v>2</v>
      </c>
      <c r="I101" t="str">
        <f>LEFT(Equipment[[#This Row],[Link]],255)</f>
        <v>https://www.amazon.com/Sonew-Thermostatic-Temperature-Resistant-Electric/dp/B0BLTZP95G/ref=sr_1_4?crid=2TOBUJSRTELWV&amp;keywords=24v+ptc+heater+100w&amp;qid=1674246791&amp;sprefix=24v+ptc+heater+100w%2Caps%2C167&amp;sr=8-4</v>
      </c>
      <c r="J10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2" spans="1:10" x14ac:dyDescent="0.3">
      <c r="A102" s="23" t="s">
        <v>927</v>
      </c>
      <c r="B102" s="11">
        <v>16.989999999999998</v>
      </c>
      <c r="C102">
        <v>1</v>
      </c>
      <c r="D102" s="17">
        <f>Equipment[[#This Row],[Single price]]*Equipment[[#This Row],[Qty]]</f>
        <v>16.989999999999998</v>
      </c>
      <c r="E102" t="s">
        <v>302</v>
      </c>
      <c r="F102" t="s">
        <v>463</v>
      </c>
      <c r="G102" t="s">
        <v>463</v>
      </c>
      <c r="H102">
        <v>2</v>
      </c>
      <c r="I102" t="str">
        <f>LEFT(Equipment[[#This Row],[Link]],255)</f>
        <v>https://www.amazon.com/Filter-Replacements-E5-Cleaners-Efficiency/dp/B09LCR5R1H/ref=sr_1_4_sspa?crid=2ONVQEY97X9VD&amp;keywords=robot+filter&amp;qid=1669059747&amp;sprefix=robot+filte%2Caps%2C407&amp;sr=8-4-spons&amp;sp_csd=d2lkZ2V0TmFtZT1zcF9hdGY&amp;psc=1</v>
      </c>
      <c r="J10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3" spans="1:10" x14ac:dyDescent="0.3">
      <c r="A103" s="23" t="s">
        <v>591</v>
      </c>
      <c r="B103" s="11">
        <v>29.99</v>
      </c>
      <c r="C103">
        <v>1</v>
      </c>
      <c r="D103" s="17">
        <f>Equipment[[#This Row],[Single price]]*Equipment[[#This Row],[Qty]]</f>
        <v>29.99</v>
      </c>
      <c r="E103" t="s">
        <v>590</v>
      </c>
      <c r="F103" t="s">
        <v>463</v>
      </c>
      <c r="G103" t="s">
        <v>463</v>
      </c>
      <c r="H103">
        <v>2</v>
      </c>
      <c r="I103" t="str">
        <f>LEFT(Equipment[[#This Row],[Link]],255)</f>
        <v>https://www.amazon.com/Charcoal-Purifying-Activated-Deodorizer-Eliminator/dp/B08DSYZGVB/ref=sxin_15_pa_sp_search_thematic_sspa?content-id=amzn1.sym.14a246c3-7a62-40bf-bdd0-5ac67c2a1913%3Aamzn1.sym.14a246c3-7a62-40bf-bdd0-5ac67c2a1913&amp;cv_ct_cx=activated+ch</v>
      </c>
      <c r="J10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4" spans="1:10" x14ac:dyDescent="0.3">
      <c r="A104" s="23" t="s">
        <v>640</v>
      </c>
      <c r="B104" s="11">
        <v>107.53</v>
      </c>
      <c r="C104">
        <v>1</v>
      </c>
      <c r="D104" s="17">
        <f>Equipment[[#This Row],[Single price]]*Equipment[[#This Row],[Qty]]</f>
        <v>107.53</v>
      </c>
      <c r="E104" t="s">
        <v>639</v>
      </c>
      <c r="F104" t="s">
        <v>463</v>
      </c>
      <c r="G104" t="s">
        <v>463</v>
      </c>
      <c r="H104">
        <v>2</v>
      </c>
      <c r="I104" t="str">
        <f>LEFT(Equipment[[#This Row],[Link]],255)</f>
        <v>https://www.amazon.com/MEAN-WELL-SE-600-24-Supply-Single/dp/B00DEDB2U2/ref=sr_1_11?keywords=meanwell+24v+power+supply&amp;qid=1674248250&amp;sprefix=meanwell%2Caps%2C212&amp;sr=8-11&amp;ufe=app_do%3Aamzn1.fos.f5122f16-c3e8-4386-bf32-63e904010ad0</v>
      </c>
      <c r="J10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5" spans="1:10" x14ac:dyDescent="0.3">
      <c r="A105" s="23" t="s">
        <v>644</v>
      </c>
      <c r="B105" s="11">
        <v>29.98</v>
      </c>
      <c r="C105">
        <v>1</v>
      </c>
      <c r="D105" s="17">
        <f>Equipment[[#This Row],[Single price]]*Equipment[[#This Row],[Qty]]</f>
        <v>29.98</v>
      </c>
      <c r="E105" t="s">
        <v>934</v>
      </c>
      <c r="F105" t="s">
        <v>463</v>
      </c>
      <c r="G105" t="s">
        <v>463</v>
      </c>
      <c r="H105">
        <v>2</v>
      </c>
      <c r="I105" t="str">
        <f>LEFT(Equipment[[#This Row],[Link]],255)</f>
        <v>https://www.amazon.com/Electrical-Conductor-parallel-silicone-Extension/dp/B07RRPFBSJ/ref=sr_1_4?keywords=12awg&amp;m=A2O30CO8D3AY3D&amp;qid=1674769325&amp;s=merchant-items&amp;sr=1-4&amp;th=1</v>
      </c>
      <c r="J10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6" spans="1:10" x14ac:dyDescent="0.3">
      <c r="A106" s="23" t="s">
        <v>766</v>
      </c>
      <c r="B106" s="11">
        <v>19.98</v>
      </c>
      <c r="C106">
        <v>1</v>
      </c>
      <c r="D106" s="17">
        <f>Equipment[[#This Row],[Single price]]*Equipment[[#This Row],[Qty]]</f>
        <v>19.98</v>
      </c>
      <c r="E106" t="s">
        <v>765</v>
      </c>
      <c r="F106" t="s">
        <v>463</v>
      </c>
      <c r="G106" t="s">
        <v>463</v>
      </c>
      <c r="H106">
        <v>2</v>
      </c>
      <c r="I106" t="str">
        <f>LEFT(Equipment[[#This Row],[Link]],255)</f>
        <v>https://www.amazon.com/Silicone-Electrical-Conductor-Parallel-Flexible/dp/B07FMTCHC1/ref=sr_1_5?crid=25ZOTXSQGX0VB&amp;keywords=14%2Bawg%2BParallel%2Bsilicone%2Bwire&amp;qid=1674591546&amp;sprefix=14%2Bawg%2Bparallel%2Bsilicone%2Bwire%2Caps%2C349&amp;sr=8-5&amp;th=1</v>
      </c>
      <c r="J10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7" spans="1:10" x14ac:dyDescent="0.3">
      <c r="A107" s="23" t="s">
        <v>317</v>
      </c>
      <c r="B107" s="11">
        <v>7.99</v>
      </c>
      <c r="C107">
        <v>1</v>
      </c>
      <c r="D107" s="17">
        <f>Equipment[[#This Row],[Single price]]*Equipment[[#This Row],[Qty]]</f>
        <v>7.99</v>
      </c>
      <c r="E107" t="s">
        <v>106</v>
      </c>
      <c r="F107" t="s">
        <v>463</v>
      </c>
      <c r="G107" t="s">
        <v>463</v>
      </c>
      <c r="H107">
        <v>2</v>
      </c>
      <c r="I107" t="str">
        <f>LEFT(Equipment[[#This Row],[Link]],255)</f>
        <v>https://www.amazon.com/MCIGICM-Upgrade-Female-Bullet-Connectors/dp/B07Q2SJSZ1/ref=sr_1_2?crid=4JC49QD1KGUT&amp;keywords=60a+connector&amp;qid=1668721882&amp;sprefix=60+connector%2Caps%2C164&amp;sr=8-2</v>
      </c>
      <c r="J10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8" spans="1:10" x14ac:dyDescent="0.3">
      <c r="A108" s="23" t="s">
        <v>212</v>
      </c>
      <c r="B108" s="11">
        <v>28.06</v>
      </c>
      <c r="C108">
        <v>1</v>
      </c>
      <c r="D108" s="17">
        <f>Equipment[[#This Row],[Single price]]*Equipment[[#This Row],[Qty]]</f>
        <v>28.06</v>
      </c>
      <c r="E108" t="s">
        <v>211</v>
      </c>
      <c r="F108" t="s">
        <v>463</v>
      </c>
      <c r="G108" t="s">
        <v>463</v>
      </c>
      <c r="H108">
        <v>2</v>
      </c>
      <c r="I108" t="str">
        <f>LEFT(Equipment[[#This Row],[Link]],255)</f>
        <v>https://www.amazon.com/WANGYOUCAO-Printer-Volcano-Printing-Accessories/dp/B08DM4LVG8/ref=sr_1_11?crid=M6GX3ZA8UDUC&amp;keywords=mk10%2Bnozzle%2Bwrench&amp;qid=1668783203&amp;sprefix=mk10nozzel%2Bwrench%2Caps%2C143&amp;sr=8-11&amp;th=1#customerReviews</v>
      </c>
      <c r="J10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09" spans="1:10" x14ac:dyDescent="0.3">
      <c r="A109" s="23" t="s">
        <v>262</v>
      </c>
      <c r="B109" s="11">
        <v>64.989999999999995</v>
      </c>
      <c r="C109">
        <v>1</v>
      </c>
      <c r="D109" s="17">
        <f>Equipment[[#This Row],[Single price]]*Equipment[[#This Row],[Qty]]</f>
        <v>64.989999999999995</v>
      </c>
      <c r="E109" t="s">
        <v>589</v>
      </c>
      <c r="F109" t="s">
        <v>263</v>
      </c>
      <c r="G109" t="s">
        <v>463</v>
      </c>
      <c r="H109">
        <v>2</v>
      </c>
      <c r="I109" t="str">
        <f>LEFT(Equipment[[#This Row],[Link]],255)</f>
        <v>https://www.amazon.com/Sterilite-Quart-Gasket-Latches-19344304/dp/B002BA5F3O/ref=sr_1_1_sspa?crid=3MSQ2G1N73N4R&amp;keywords=storage%2Bcontainers%2Blid%2Bseal&amp;qid=1673451865&amp;sprefix=storage%2Bcontainers%2Blid%2Bseal%2Caps%2C237&amp;sr=8-1-spons&amp;smid=A1DXN92KCKEQV</v>
      </c>
      <c r="J10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0" spans="1:10" x14ac:dyDescent="0.3">
      <c r="A110" s="23" t="s">
        <v>264</v>
      </c>
      <c r="B110" s="11">
        <v>39.99</v>
      </c>
      <c r="C110">
        <v>1</v>
      </c>
      <c r="D110" s="17">
        <f>Equipment[[#This Row],[Single price]]*Equipment[[#This Row],[Qty]]</f>
        <v>39.99</v>
      </c>
      <c r="E110" t="s">
        <v>385</v>
      </c>
      <c r="F110" t="s">
        <v>463</v>
      </c>
      <c r="G110" t="s">
        <v>463</v>
      </c>
      <c r="H110">
        <v>2</v>
      </c>
      <c r="I110" t="str">
        <f>LEFT(Equipment[[#This Row],[Link]],255)</f>
        <v>https://www.amazon.com/Premium-Indicating-Silica-Industry-Standard/dp/B09TX3DNY5/ref=sxin_16_pa_sp_search_thematic_sspa?content-id=amzn1.sym.4e7a2229-074e-44de-95c4-9fd858f46295%3Aamzn1.sym.4e7a2229-074e-44de-95c4-9fd858f46295&amp;cv_ct_cx=silica%2Bgel&amp;keywor</v>
      </c>
      <c r="J11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1" spans="1:10" x14ac:dyDescent="0.3">
      <c r="A111" s="23" t="s">
        <v>266</v>
      </c>
      <c r="B111" s="11">
        <v>11.89</v>
      </c>
      <c r="C111">
        <v>1</v>
      </c>
      <c r="D111" s="17">
        <f>Equipment[[#This Row],[Single price]]*Equipment[[#This Row],[Qty]]</f>
        <v>11.89</v>
      </c>
      <c r="E111" t="s">
        <v>265</v>
      </c>
      <c r="F111" t="s">
        <v>463</v>
      </c>
      <c r="G111" t="s">
        <v>463</v>
      </c>
      <c r="H111">
        <v>2</v>
      </c>
      <c r="I111" t="str">
        <f>LEFT(Equipment[[#This Row],[Link]],255)</f>
        <v>https://www.amazon.com/Haosens-Pack-Strainer-Reusable-BPA-Free/dp/B09BMWKWJG/ref=sr_1_5?crid=GI6T5DIDHDQ8&amp;keywords=strainer+bag&amp;qid=1668814373&amp;sprefix=strainer+bag%2Caps%2C304&amp;sr=8-5</v>
      </c>
      <c r="J11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2" spans="1:10" x14ac:dyDescent="0.3">
      <c r="A112" s="23" t="s">
        <v>115</v>
      </c>
      <c r="B112" s="11">
        <v>22.28</v>
      </c>
      <c r="C112">
        <v>1</v>
      </c>
      <c r="D112" s="17">
        <f>Equipment[[#This Row],[Single price]]*Equipment[[#This Row],[Qty]]</f>
        <v>22.28</v>
      </c>
      <c r="E112" t="s">
        <v>935</v>
      </c>
      <c r="F112" t="s">
        <v>463</v>
      </c>
      <c r="G112" t="s">
        <v>463</v>
      </c>
      <c r="H112">
        <v>2</v>
      </c>
      <c r="I112" t="str">
        <f>LEFT(Equipment[[#This Row],[Link]],255)</f>
        <v>https://www.amazon.com/Super-Lube-92003-Lubricating-Translucent/dp/B0081JE0OO/ref=sr_1_3_mod_primary_new?crid=2LLDDSDNFSIBO&amp;keywords=Super%2BLube%2B92003&amp;qid=1674769499&amp;s=industrial&amp;sbo=RZvfv%2F%2FHxDF%2BO5021pAnSA%3D%3D&amp;sprefix=super%2Blube%2B92003%2Cind</v>
      </c>
      <c r="J11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3" spans="1:10" x14ac:dyDescent="0.3">
      <c r="A113" s="23" t="s">
        <v>215</v>
      </c>
      <c r="B113" s="11">
        <v>59.95</v>
      </c>
      <c r="C113">
        <v>1</v>
      </c>
      <c r="D113" s="17">
        <f>Equipment[[#This Row],[Single price]]*Equipment[[#This Row],[Qty]]</f>
        <v>59.95</v>
      </c>
      <c r="E113" t="s">
        <v>936</v>
      </c>
      <c r="F113" t="s">
        <v>463</v>
      </c>
      <c r="G113" t="s">
        <v>463</v>
      </c>
      <c r="H113">
        <v>2</v>
      </c>
      <c r="I113" t="str">
        <f>LEFT(Equipment[[#This Row],[Link]],255)</f>
        <v>https://www.amazon.com/Archetype-X-Max-Magnetic-300x250mm-Qidi/dp/B09GLJSDGV/ref=sr_1_3?crid=10CT3GJ0KLYYS&amp;keywords=QIDI+TECH+X-Max+Build+Plate&amp;qid=1674769541&amp;s=industrial&amp;sprefix=qidi+tech+x-max+build+plate%2Cindustrial%2C484&amp;sr=1-3</v>
      </c>
      <c r="J11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4" spans="1:10" x14ac:dyDescent="0.3">
      <c r="A114" s="23" t="s">
        <v>216</v>
      </c>
      <c r="B114" s="11">
        <v>85</v>
      </c>
      <c r="C114">
        <v>1</v>
      </c>
      <c r="D114" s="17">
        <f>Equipment[[#This Row],[Single price]]*Equipment[[#This Row],[Qty]]</f>
        <v>85</v>
      </c>
      <c r="E114" t="s">
        <v>217</v>
      </c>
      <c r="F114" t="s">
        <v>463</v>
      </c>
      <c r="G114" t="s">
        <v>463</v>
      </c>
      <c r="H114">
        <v>2</v>
      </c>
      <c r="I114" t="str">
        <f>LEFT(Equipment[[#This Row],[Link]],255)</f>
        <v>https://www.amazon.com/Magigoo-MKit2018-Printing-Polypropylene-Polycarbonate/dp/B07NP6C5PP?ref_=ast_sto_dp</v>
      </c>
      <c r="J11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5" spans="1:10" x14ac:dyDescent="0.3">
      <c r="A115" s="23" t="s">
        <v>658</v>
      </c>
      <c r="B115" s="11">
        <v>28.99</v>
      </c>
      <c r="C115">
        <v>1</v>
      </c>
      <c r="D115" s="17">
        <f>Equipment[[#This Row],[Single price]]*Equipment[[#This Row],[Qty]]</f>
        <v>28.99</v>
      </c>
      <c r="E115" t="s">
        <v>659</v>
      </c>
      <c r="F115" t="s">
        <v>218</v>
      </c>
      <c r="G115" t="s">
        <v>463</v>
      </c>
      <c r="H115">
        <v>2</v>
      </c>
      <c r="I115" t="str">
        <f>LEFT(Equipment[[#This Row],[Link]],255)</f>
        <v>https://www.amazon.com/HELIFOUNER-Pieces-Washers-Assortment-Stainless/dp/B081DS3QVT/ref=sr_1_4?crid=1DYO645UJ47I0&amp;keywords=Stainless%2BButton%2BHead%2BCap%2Bassortment&amp;qid=1674260297&amp;sprefix=stainless%2Bbutton%2Bhead%2Bcap%2Bassortment%2Caps%2C189&amp;sr=8-4&amp;</v>
      </c>
      <c r="J11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6" spans="1:10" x14ac:dyDescent="0.3">
      <c r="A116" s="23" t="s">
        <v>660</v>
      </c>
      <c r="B116" s="11">
        <v>29.99</v>
      </c>
      <c r="C116">
        <v>1</v>
      </c>
      <c r="D116" s="17">
        <f>Equipment[[#This Row],[Single price]]*Equipment[[#This Row],[Qty]]</f>
        <v>29.99</v>
      </c>
      <c r="E116" t="s">
        <v>661</v>
      </c>
      <c r="F116" t="s">
        <v>463</v>
      </c>
      <c r="G116" t="s">
        <v>463</v>
      </c>
      <c r="H116">
        <v>2</v>
      </c>
      <c r="I116" t="str">
        <f>LEFT(Equipment[[#This Row],[Link]],255)</f>
        <v>https://www.amazon.com/HELIFOUNER-Pieces-Washers-Assortment-Stainless/dp/B08LZC7JD3/ref=sr_1_4?crid=1DYO645UJ47I0&amp;keywords=Stainless%2BButton%2BHead%2BCap%2Bassortment&amp;qid=1674260297&amp;sprefix=stainless%2Bbutton%2Bhead%2Bcap%2Bassortment%2Caps%2C189&amp;sr=8-4&amp;</v>
      </c>
      <c r="J11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7" spans="1:10" x14ac:dyDescent="0.3">
      <c r="A117" s="23" t="s">
        <v>662</v>
      </c>
      <c r="B117" s="11">
        <v>24.99</v>
      </c>
      <c r="C117">
        <v>1</v>
      </c>
      <c r="D117" s="17">
        <f>Equipment[[#This Row],[Single price]]*Equipment[[#This Row],[Qty]]</f>
        <v>24.99</v>
      </c>
      <c r="E117" t="s">
        <v>752</v>
      </c>
      <c r="F117" t="s">
        <v>663</v>
      </c>
      <c r="G117" t="s">
        <v>463</v>
      </c>
      <c r="H117">
        <v>2</v>
      </c>
      <c r="I117" t="str">
        <f>LEFT(Equipment[[#This Row],[Link]],255)</f>
        <v>https://www.amazon.com/VIGRUE-Pieces-Stainless-Washers-Assortment/dp/B083Q7ZR7D/ref=sr_1_5?crid=23AWJRZ73AVJ&amp;keywords=Stainless%2BCountersunk%2Bassortment%2BM2&amp;qid=1674580698&amp;sprefix=stainless%2Bcountersunk%2Bassortment%2Bm2%2Caps%2C225&amp;sr=8-5&amp;th=1</v>
      </c>
      <c r="J11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8" spans="1:10" x14ac:dyDescent="0.3">
      <c r="A118" s="23" t="s">
        <v>987</v>
      </c>
      <c r="B118" s="11">
        <v>26.99</v>
      </c>
      <c r="C118">
        <v>1</v>
      </c>
      <c r="D118" s="17">
        <f>Equipment[[#This Row],[Single price]]*Equipment[[#This Row],[Qty]]</f>
        <v>26.99</v>
      </c>
      <c r="E118" t="s">
        <v>988</v>
      </c>
      <c r="F118" t="s">
        <v>463</v>
      </c>
      <c r="G118" t="s">
        <v>463</v>
      </c>
      <c r="H118">
        <v>2</v>
      </c>
      <c r="I118" t="str">
        <f>LEFT(Equipment[[#This Row],[Link]],255)</f>
        <v>https://www.amazon.com/JROUTH-Assortment-Internal-Cup-Point-Stainless/dp/B0BNH4ZKQ1/ref=sr_1_5?crid=111HWKVTQWF8C&amp;keywords=stainless%2Bgrub%2Bscrew%2Bassortment&amp;qid=1675094952&amp;sprefix=stainless%2Bgrub%2Bscrew%2Bassortment%2Caps%2C139&amp;sr=8-5&amp;th=1</v>
      </c>
      <c r="J11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19" spans="1:10" x14ac:dyDescent="0.3">
      <c r="A119" s="23"/>
      <c r="B119" s="11"/>
      <c r="D119" s="17">
        <f>Equipment[[#This Row],[Single price]]*Equipment[[#This Row],[Qty]]</f>
        <v>0</v>
      </c>
      <c r="H119">
        <v>2</v>
      </c>
      <c r="I119" t="str">
        <f>LEFT(Equipment[[#This Row],[Link]],255)</f>
        <v/>
      </c>
      <c r="J11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0" spans="1:10" x14ac:dyDescent="0.3">
      <c r="A120" s="23" t="s">
        <v>25</v>
      </c>
      <c r="B120" s="11">
        <v>799</v>
      </c>
      <c r="C120">
        <v>1</v>
      </c>
      <c r="D120" s="17">
        <f>Equipment[[#This Row],[Single price]]*Equipment[[#This Row],[Qty]]</f>
        <v>799</v>
      </c>
      <c r="E120" s="28" t="s">
        <v>68</v>
      </c>
      <c r="F120" t="s">
        <v>576</v>
      </c>
      <c r="G120" t="s">
        <v>577</v>
      </c>
      <c r="H120">
        <v>2</v>
      </c>
      <c r="I120" t="str">
        <f>LEFT(Equipment[[#This Row],[Link]],255)</f>
        <v>https://www.amazon.com/ANYCUBIC-Premium-Upgraded-LighTurbo-Printing/dp/B0B7QMVGZ5?ref_=ast_sto_dp&amp;th=1</v>
      </c>
      <c r="J12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1" spans="1:10" x14ac:dyDescent="0.3">
      <c r="A121" s="23" t="s">
        <v>69</v>
      </c>
      <c r="B121" s="11">
        <v>249.99</v>
      </c>
      <c r="C121">
        <v>1</v>
      </c>
      <c r="D121" s="17">
        <f>Equipment[[#This Row],[Single price]]*Equipment[[#This Row],[Qty]]</f>
        <v>249.99</v>
      </c>
      <c r="E121" t="s">
        <v>575</v>
      </c>
      <c r="F121" t="s">
        <v>70</v>
      </c>
      <c r="G121" t="s">
        <v>463</v>
      </c>
      <c r="H121">
        <v>2</v>
      </c>
      <c r="I121" t="str">
        <f>LEFT(Equipment[[#This Row],[Link]],255)</f>
        <v>https://www.amazon.com/Phrozen-Washing-Station-Post-Printing-Solution/dp/B0BFWSHXNF/ref=sr_1_3?crid=DQSSPBXS1TSJ&amp;keywords=phrozen+wash+and+cure+station&amp;qid=1673311517&amp;sprefix=phrozen+was%2Caps%2C861&amp;sr=8-3&amp;ufe=app_do%3Aamzn1.fos.f5122f16-c3e8-4386-bf32-63</v>
      </c>
      <c r="J12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2" spans="1:10" x14ac:dyDescent="0.3">
      <c r="A122" s="23" t="s">
        <v>364</v>
      </c>
      <c r="B122" s="11">
        <v>49.99</v>
      </c>
      <c r="C122">
        <v>2</v>
      </c>
      <c r="D122" s="17">
        <f>Equipment[[#This Row],[Single price]]*Equipment[[#This Row],[Qty]]</f>
        <v>99.98</v>
      </c>
      <c r="E122" t="s">
        <v>363</v>
      </c>
      <c r="F122" s="28" t="s">
        <v>665</v>
      </c>
      <c r="G122" t="s">
        <v>463</v>
      </c>
      <c r="H122">
        <v>2</v>
      </c>
      <c r="I122" t="str">
        <f>LEFT(Equipment[[#This Row],[Link]],255)</f>
        <v>https://www.amazon.com/ANYCUBIC-Accessories-Container-Original-Cleaning/dp/B099WQYVDG/ref=sr_1_4?keywords=wash+and+cure+plus+container&amp;qid=1669673418&amp;sprefix=wash+and+cure+plus+c%2Caps%2C137&amp;sr=8-4</v>
      </c>
      <c r="J12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3" spans="1:10" x14ac:dyDescent="0.3">
      <c r="A123" s="23" t="s">
        <v>113</v>
      </c>
      <c r="B123" s="11">
        <v>19.989999999999998</v>
      </c>
      <c r="C123">
        <v>2</v>
      </c>
      <c r="D123" s="17">
        <f>Equipment[[#This Row],[Single price]]*Equipment[[#This Row],[Qty]]</f>
        <v>39.979999999999997</v>
      </c>
      <c r="E123" t="s">
        <v>782</v>
      </c>
      <c r="F123" s="28" t="s">
        <v>463</v>
      </c>
      <c r="G123" t="s">
        <v>463</v>
      </c>
      <c r="H123">
        <v>2</v>
      </c>
      <c r="I123" t="str">
        <f>LEFT(Equipment[[#This Row],[Link]],255)</f>
        <v>https://www.amazon.com/Siraya-Tech-NFEP-Film-Performance/dp/B09P881YLB</v>
      </c>
      <c r="J12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4" spans="1:10" x14ac:dyDescent="0.3">
      <c r="A124" s="23" t="s">
        <v>585</v>
      </c>
      <c r="B124" s="11">
        <v>35.99</v>
      </c>
      <c r="C124">
        <v>1</v>
      </c>
      <c r="D124" s="17">
        <f>Equipment[[#This Row],[Single price]]*Equipment[[#This Row],[Qty]]</f>
        <v>35.99</v>
      </c>
      <c r="E124" t="s">
        <v>584</v>
      </c>
      <c r="F124" t="s">
        <v>463</v>
      </c>
      <c r="G124" t="s">
        <v>463</v>
      </c>
      <c r="H124">
        <v>2</v>
      </c>
      <c r="I124" t="str">
        <f>LEFT(Equipment[[#This Row],[Link]],255)</f>
        <v>https://www.amazon.com/ANYCUBIC-Photon-Premium-Anti-Scratch/dp/B0BLGQZNPP?ref_=ast_sto_dp</v>
      </c>
      <c r="J12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5" spans="1:10" x14ac:dyDescent="0.3">
      <c r="A125" s="23" t="s">
        <v>583</v>
      </c>
      <c r="B125" s="11">
        <v>39.99</v>
      </c>
      <c r="C125">
        <v>1</v>
      </c>
      <c r="D125" s="17">
        <f>Equipment[[#This Row],[Single price]]*Equipment[[#This Row],[Qty]]</f>
        <v>39.99</v>
      </c>
      <c r="E125" t="s">
        <v>582</v>
      </c>
      <c r="F125" t="s">
        <v>463</v>
      </c>
      <c r="G125" t="s">
        <v>463</v>
      </c>
      <c r="H125">
        <v>2</v>
      </c>
      <c r="I125" t="str">
        <f>LEFT(Equipment[[#This Row],[Link]],255)</f>
        <v>https://www.amazon.com/ANYCUBIC-Printing-Platform-Replacement-Printers/dp/B0BP6V1XPW?ref_=ast_sto_dp</v>
      </c>
      <c r="J12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6" spans="1:10" x14ac:dyDescent="0.3">
      <c r="A126" s="23" t="s">
        <v>78</v>
      </c>
      <c r="B126" s="11">
        <v>26.99</v>
      </c>
      <c r="C126">
        <v>1</v>
      </c>
      <c r="D126" s="17">
        <f>Equipment[[#This Row],[Single price]]*Equipment[[#This Row],[Qty]]</f>
        <v>26.99</v>
      </c>
      <c r="E126" t="s">
        <v>937</v>
      </c>
      <c r="F126" t="s">
        <v>463</v>
      </c>
      <c r="G126" t="s">
        <v>463</v>
      </c>
      <c r="H126">
        <v>2</v>
      </c>
      <c r="I126" t="str">
        <f>LEFT(Equipment[[#This Row],[Link]],255)</f>
        <v>https://www.amazon.com/Magnetic-Flexible-Spring-Printer-192x120mm/dp/B0BJF2H57K?ref_=ast_sto_dp&amp;th=1</v>
      </c>
      <c r="J12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7" spans="1:10" x14ac:dyDescent="0.3">
      <c r="A127" s="23" t="s">
        <v>80</v>
      </c>
      <c r="B127" s="11">
        <v>16.95</v>
      </c>
      <c r="C127">
        <v>1</v>
      </c>
      <c r="D127" s="17">
        <f>Equipment[[#This Row],[Single price]]*Equipment[[#This Row],[Qty]]</f>
        <v>16.95</v>
      </c>
      <c r="E127" t="s">
        <v>770</v>
      </c>
      <c r="F127" t="s">
        <v>81</v>
      </c>
      <c r="G127" t="s">
        <v>463</v>
      </c>
      <c r="H127">
        <v>2</v>
      </c>
      <c r="I127" t="str">
        <f>LEFT(Equipment[[#This Row],[Link]],255)</f>
        <v>https://www.amazon.com/NoCry-Protection-Resistant-Eyeglasses-Teenagers/dp/B091BH3FCX/ref=sr_1_6?crid=2IL28STVUKPPG&amp;keywords=uv%2Blight%2Bsafety%2Bgoggles&amp;qid=1674595411&amp;sprefix=uv%2Blight%2Bsafety%2Bgoggles%2Caps%2C185&amp;sr=8-6&amp;th=1</v>
      </c>
      <c r="J12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8" spans="1:10" x14ac:dyDescent="0.3">
      <c r="A128" s="23" t="s">
        <v>251</v>
      </c>
      <c r="B128" s="11">
        <v>89.99</v>
      </c>
      <c r="C128">
        <v>1</v>
      </c>
      <c r="D128" s="17">
        <f>Equipment[[#This Row],[Single price]]*Equipment[[#This Row],[Qty]]</f>
        <v>89.99</v>
      </c>
      <c r="E128" t="s">
        <v>548</v>
      </c>
      <c r="F128" t="s">
        <v>463</v>
      </c>
      <c r="G128" t="s">
        <v>463</v>
      </c>
      <c r="H128">
        <v>2</v>
      </c>
      <c r="I128" t="str">
        <f>LEFT(Equipment[[#This Row],[Link]],255)</f>
        <v>https://www.amazon.com/Nitrile-Disposable-Strength-Textured-Fingertips/dp/B0B443PFTV/ref=sr_1_3?crid=37BCM35LSJFX7&amp;keywords=thick%2BNitrile%2BGloves&amp;qid=1673275387&amp;sprefix=nitrile%2Bgloves%2Caps%2C1642&amp;sr=8-3&amp;th=1&amp;psc=1</v>
      </c>
      <c r="J12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29" spans="1:17" x14ac:dyDescent="0.3">
      <c r="A129" s="23" t="s">
        <v>771</v>
      </c>
      <c r="B129" s="11">
        <v>12.99</v>
      </c>
      <c r="C129">
        <v>2</v>
      </c>
      <c r="D129" s="17">
        <f>Equipment[[#This Row],[Single price]]*Equipment[[#This Row],[Qty]]</f>
        <v>25.98</v>
      </c>
      <c r="E129" t="s">
        <v>85</v>
      </c>
      <c r="F129" t="s">
        <v>463</v>
      </c>
      <c r="G129" t="s">
        <v>463</v>
      </c>
      <c r="H129">
        <v>2</v>
      </c>
      <c r="I129" t="str">
        <f>LEFT(Equipment[[#This Row],[Link]],255)</f>
        <v>https://www.amazon.com/CCTREE-Activated-Replacement-Anycubic-Printers/dp/B0B38Q3ZLL/ref=sr_1_3?crid=3LAQ4CRZHTS1J&amp;keywords=Anycubic+Purifier+Core&amp;qid=1668641530&amp;sprefix=anycubic+purifier+core%2Caps%2C226&amp;sr=8-3</v>
      </c>
      <c r="J12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0" spans="1:17" x14ac:dyDescent="0.3">
      <c r="A130" s="23" t="s">
        <v>86</v>
      </c>
      <c r="B130" s="11">
        <v>12.99</v>
      </c>
      <c r="C130">
        <v>1</v>
      </c>
      <c r="D130" s="17">
        <f>Equipment[[#This Row],[Single price]]*Equipment[[#This Row],[Qty]]</f>
        <v>12.99</v>
      </c>
      <c r="E130" t="s">
        <v>772</v>
      </c>
      <c r="F130" t="s">
        <v>664</v>
      </c>
      <c r="G130" t="s">
        <v>463</v>
      </c>
      <c r="H130">
        <v>2</v>
      </c>
      <c r="I130" t="str">
        <f>LEFT(Equipment[[#This Row],[Link]],255)</f>
        <v>https://www.amazon.com/Sovol-3D-Stainless-Double-Strainer-Printing/dp/B094JD7T7V/ref=sr_1_2?crid=1P5U0HGFRLNTE&amp;keywords=Sovol+Stainless+Steel+Funnel&amp;qid=1674595587&amp;sprefix=sovol+stainless+steel+funnel%2Caps%2C287&amp;sr=8-2</v>
      </c>
      <c r="J13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1" spans="1:17" x14ac:dyDescent="0.3">
      <c r="A131" s="23" t="s">
        <v>241</v>
      </c>
      <c r="B131" s="11">
        <v>17.89</v>
      </c>
      <c r="C131">
        <v>1</v>
      </c>
      <c r="D131" s="17">
        <f>Equipment[[#This Row],[Single price]]*Equipment[[#This Row],[Qty]]</f>
        <v>17.89</v>
      </c>
      <c r="E131" t="s">
        <v>773</v>
      </c>
      <c r="F131" t="s">
        <v>240</v>
      </c>
      <c r="G131" t="s">
        <v>463</v>
      </c>
      <c r="H131">
        <v>2</v>
      </c>
      <c r="I131" t="str">
        <f>LEFT(Equipment[[#This Row],[Link]],255)</f>
        <v>https://www.amazon.com/Oversize-Silicone-Gartful-Countertop-Protector/dp/B09MFH2VMX/ref=sr_1_4_sspa?crid=13ZMOM76E10IY&amp;keywords=Silicone%2BMats&amp;qid=1674595698&amp;sprefix=silicone%2Bmats%2Caps%2C279&amp;sr=8-4-spons&amp;spLa=ZW5jcnlwdGVkUXVhbGlmaWVyPUFUQjRLWDBCRlgxN1</v>
      </c>
      <c r="J13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2" spans="1:17" x14ac:dyDescent="0.3">
      <c r="A132" s="23" t="s">
        <v>101</v>
      </c>
      <c r="B132" s="11">
        <v>19.989999999999998</v>
      </c>
      <c r="C132">
        <v>1</v>
      </c>
      <c r="D132" s="17">
        <f>Equipment[[#This Row],[Single price]]*Equipment[[#This Row],[Qty]]</f>
        <v>19.989999999999998</v>
      </c>
      <c r="E132" t="s">
        <v>938</v>
      </c>
      <c r="F132" t="s">
        <v>463</v>
      </c>
      <c r="G132" t="s">
        <v>463</v>
      </c>
      <c r="H132">
        <v>2</v>
      </c>
      <c r="I132" t="str">
        <f>LEFT(Equipment[[#This Row],[Link]],255)</f>
        <v>https://www.amazon.com/Hoki-Found-Silicone-Food-Mats/dp/B08RDS5NLQ/ref=sr_1_1_sspa?keywords=Hoki%2BFound&amp;qid=1674770154&amp;sr=8-1-spons&amp;spLa=ZW5jcnlwdGVkUXVhbGlmaWVyPUEzUElFU1FWR0s5U1ZXJmVuY3J5cHRlZElkPUEwMDUyMTIwMzhRSzROWU5IWTA5RSZlbmNyeXB0ZWRBZElkPUEwNjgxM</v>
      </c>
      <c r="J13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3" spans="1:17" x14ac:dyDescent="0.3">
      <c r="A133" s="23" t="s">
        <v>243</v>
      </c>
      <c r="B133" s="11">
        <v>15.9</v>
      </c>
      <c r="C133">
        <v>1</v>
      </c>
      <c r="D133" s="17">
        <f>Equipment[[#This Row],[Single price]]*Equipment[[#This Row],[Qty]]</f>
        <v>15.9</v>
      </c>
      <c r="E133" t="s">
        <v>774</v>
      </c>
      <c r="F133" t="s">
        <v>242</v>
      </c>
      <c r="G133" t="s">
        <v>463</v>
      </c>
      <c r="H133">
        <v>2</v>
      </c>
      <c r="I133" t="str">
        <f>LEFT(Equipment[[#This Row],[Link]],255)</f>
        <v>https://www.amazon.com/Large-Fine-Strainer-Sturdy-Handle/dp/B07V3KQNVN/ref=sr_1_8?crid=UF4DMW600C0I&amp;keywords=stainless+fine+strainer&amp;qid=1674595829&amp;sprefix=stainless+fine+strainer%2Caps%2C370&amp;sr=8-8</v>
      </c>
      <c r="J13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4" spans="1:17" x14ac:dyDescent="0.3">
      <c r="A134" s="23" t="s">
        <v>667</v>
      </c>
      <c r="B134" s="11">
        <v>34.99</v>
      </c>
      <c r="C134">
        <v>1</v>
      </c>
      <c r="D134" s="17">
        <f>Equipment[[#This Row],[Single price]]*Equipment[[#This Row],[Qty]]</f>
        <v>34.99</v>
      </c>
      <c r="E134" t="s">
        <v>775</v>
      </c>
      <c r="F134" t="s">
        <v>666</v>
      </c>
      <c r="G134" t="s">
        <v>342</v>
      </c>
      <c r="H134">
        <v>2</v>
      </c>
      <c r="I134" t="str">
        <f>LEFT(Equipment[[#This Row],[Link]],255)</f>
        <v>https://www.amazon.com/Gallon-Grade-Letica-Bucket-Gamma/dp/B07RBP36DV/ref=sr_1_5?crid=1730QT5AEHSCB&amp;keywords=2+gallon+hdpe+bucket+tight&amp;qid=1674596038&amp;sprefix=2+gallon+hdpe+bucket+tigh%2Caps%2C185&amp;sr=8-5</v>
      </c>
      <c r="J13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5" spans="1:17" x14ac:dyDescent="0.3">
      <c r="A135" s="23" t="s">
        <v>393</v>
      </c>
      <c r="B135" s="11">
        <v>11.99</v>
      </c>
      <c r="C135">
        <v>2</v>
      </c>
      <c r="D135" s="17">
        <f>Equipment[[#This Row],[Single price]]*Equipment[[#This Row],[Qty]]</f>
        <v>23.98</v>
      </c>
      <c r="E135" s="47" t="s">
        <v>392</v>
      </c>
      <c r="F135" t="s">
        <v>463</v>
      </c>
      <c r="G135" t="s">
        <v>463</v>
      </c>
      <c r="H135">
        <v>2</v>
      </c>
      <c r="I135" t="str">
        <f>LEFT(Equipment[[#This Row],[Link]],255)</f>
        <v>https://www.amazon.com/Reynolds-Wrap-Heavy-Aluminum-Square/dp/B00M8ZEAW4/ref=sr_1_5?crid=17JCFWWRBLCK3&amp;keywords=aluminum%2Bfoil%2Bheavy%2Bduty&amp;qid=1669682189&amp;sprefix=aluminum%2Bfoil%2B%2Caps%2C159&amp;sr=8-5&amp;th=1</v>
      </c>
      <c r="J13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6" spans="1:17" x14ac:dyDescent="0.3">
      <c r="A136" s="23" t="s">
        <v>250</v>
      </c>
      <c r="B136" s="11">
        <v>25.59</v>
      </c>
      <c r="C136">
        <v>2</v>
      </c>
      <c r="D136" s="17">
        <f>Equipment[[#This Row],[Single price]]*Equipment[[#This Row],[Qty]]</f>
        <v>51.18</v>
      </c>
      <c r="E136" t="s">
        <v>104</v>
      </c>
      <c r="F136" t="s">
        <v>463</v>
      </c>
      <c r="G136" t="s">
        <v>463</v>
      </c>
      <c r="H136">
        <v>2</v>
      </c>
      <c r="I136" t="str">
        <f>LEFT(Equipment[[#This Row],[Link]],255)</f>
        <v>https://www.amazon.com/Constant-Temperature-Humidifier-Conditioning-Appliances/dp/B07MDN81C3/ref=sr_1_15_sspa?crid=2WRT6NGMRUE2W&amp;keywords=12v+ptc+heater&amp;qid=1668721284&amp;sprefix=12v+ptc+heater%2Caps%2C203&amp;sr=8-15-spons&amp;sp_csd=d2lkZ2V0TmFtZT1zcF9tdGY&amp;psc=1&amp;s</v>
      </c>
      <c r="J13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7" spans="1:17" x14ac:dyDescent="0.3">
      <c r="A137" s="23" t="s">
        <v>83</v>
      </c>
      <c r="B137" s="11">
        <v>9.99</v>
      </c>
      <c r="C137">
        <v>1</v>
      </c>
      <c r="D137" s="17">
        <f>Equipment[[#This Row],[Single price]]*Equipment[[#This Row],[Qty]]</f>
        <v>9.99</v>
      </c>
      <c r="E137" t="s">
        <v>939</v>
      </c>
      <c r="F137" t="s">
        <v>463</v>
      </c>
      <c r="G137" t="s">
        <v>463</v>
      </c>
      <c r="H137">
        <v>2</v>
      </c>
      <c r="I137" t="str">
        <f>LEFT(Equipment[[#This Row],[Link]],255)</f>
        <v>https://www.amazon.com/HiLetgo-Temperature-Controller-Thermostat-One-Channel/dp/B07VDRGK9F/ref=sr_1_2?crid=2ZPW5CCSP3UB6&amp;keywords=HiLetgo%2B2pcs%2BW1209&amp;qid=1674770367&amp;s=industrial&amp;sprefix=%2Cindustrial%2C264&amp;sr=1-2&amp;th=1</v>
      </c>
      <c r="J13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8" spans="1:17" x14ac:dyDescent="0.3">
      <c r="A138" s="23" t="s">
        <v>940</v>
      </c>
      <c r="B138" s="11">
        <v>36.880000000000003</v>
      </c>
      <c r="C138">
        <v>1</v>
      </c>
      <c r="D138" s="17">
        <f>Equipment[[#This Row],[Single price]]*Equipment[[#This Row],[Qty]]</f>
        <v>36.880000000000003</v>
      </c>
      <c r="E138" t="s">
        <v>668</v>
      </c>
      <c r="F138" t="s">
        <v>463</v>
      </c>
      <c r="G138" t="s">
        <v>463</v>
      </c>
      <c r="H138">
        <v>2</v>
      </c>
      <c r="I138" t="str">
        <f>LEFT(Equipment[[#This Row],[Link]],255)</f>
        <v>https://www.amazon.com/LLTOP-Waterproof-90-130V-Transformer-Converter/dp/B08HMSSNND/ref=sr_1_1_sspa?crid=10L1FST8C7FCA&amp;keywords=12v%2Bpower%2Bsupply%2B300w&amp;qid=1668721619&amp;sprefix=12v%2Bpower%2Bsupply%2B300w%2Caps%2C174&amp;sr=8-1-spons&amp;ufe=app_do%3Aamzn1.fos.</v>
      </c>
      <c r="J13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39" spans="1:17" x14ac:dyDescent="0.3">
      <c r="A139" s="23"/>
      <c r="B139" s="11"/>
      <c r="D139" s="17">
        <f>Equipment[[#This Row],[Single price]]*Equipment[[#This Row],[Qty]]</f>
        <v>0</v>
      </c>
      <c r="H139">
        <v>2</v>
      </c>
      <c r="I139" t="str">
        <f>LEFT(Equipment[[#This Row],[Link]],255)</f>
        <v/>
      </c>
      <c r="J13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0" spans="1:17" x14ac:dyDescent="0.3">
      <c r="A140" s="23" t="s">
        <v>5</v>
      </c>
      <c r="B140" s="11">
        <v>899</v>
      </c>
      <c r="C140">
        <v>1</v>
      </c>
      <c r="D140" s="17">
        <f>Equipment[[#This Row],[Single price]]*Equipment[[#This Row],[Qty]]</f>
        <v>899</v>
      </c>
      <c r="E140" t="s">
        <v>31</v>
      </c>
      <c r="F140" s="47" t="s">
        <v>463</v>
      </c>
      <c r="G140" t="s">
        <v>463</v>
      </c>
      <c r="H140">
        <v>2</v>
      </c>
      <c r="I140" t="str">
        <f>LEFT(Equipment[[#This Row],[Link]],255)</f>
        <v>https://www.amazon.com/FoxAlien-WoodMads-WM-3020-Engraving-Aluminum/dp/B0B799TSTH/ref=sr_1_3_sspa?crid=204WCM20MQ7FX&amp;keywords=cnc+router&amp;qid=1668546789&amp;sprefix=cnc+m%2Caps%2C828&amp;sr=8-3-spons&amp;sp_csd=d2lkZ2V0TmFtZT1zcF9hdGY&amp;psc=1</v>
      </c>
      <c r="J14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1" spans="1:17" x14ac:dyDescent="0.3">
      <c r="A141" s="23" t="s">
        <v>119</v>
      </c>
      <c r="B141" s="11">
        <v>49.99</v>
      </c>
      <c r="C141">
        <v>1</v>
      </c>
      <c r="D141" s="17">
        <f>Equipment[[#This Row],[Single price]]*Equipment[[#This Row],[Qty]]</f>
        <v>49.99</v>
      </c>
      <c r="E141" t="s">
        <v>118</v>
      </c>
      <c r="F141" t="s">
        <v>463</v>
      </c>
      <c r="G141" t="s">
        <v>463</v>
      </c>
      <c r="H141">
        <v>2</v>
      </c>
      <c r="I141" t="str">
        <f>LEFT(Equipment[[#This Row],[Link]],255)</f>
        <v>https://www.amazon.com/Offline-Controller-Touchscreen-FoxAlien-Engraving/dp/B08HV63GNY/ref=pd_bxgy_img_sccl_1/135-0420730-6186744?pd_rd_w=OMLUw&amp;content-id=amzn1.sym.7757a8b5-874e-4a67-9d85-54ed32f01737&amp;pf_rd_p=7757a8b5-874e-4a67-9d85-54ed32f01737&amp;pf_rd_r=</v>
      </c>
      <c r="J14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2" spans="1:17" x14ac:dyDescent="0.3">
      <c r="A142" s="23" t="s">
        <v>517</v>
      </c>
      <c r="B142" s="11">
        <v>69.989999999999995</v>
      </c>
      <c r="C142">
        <v>1</v>
      </c>
      <c r="D142" s="17">
        <f>Equipment[[#This Row],[Single price]]*Equipment[[#This Row],[Qty]]</f>
        <v>69.989999999999995</v>
      </c>
      <c r="E142" t="s">
        <v>516</v>
      </c>
      <c r="F142" t="s">
        <v>463</v>
      </c>
      <c r="G142" t="s">
        <v>463</v>
      </c>
      <c r="H142">
        <v>2</v>
      </c>
      <c r="I142" t="str">
        <f>LEFT(Equipment[[#This Row],[Link]],255)</f>
        <v>https://www.amazon.com/Profile-Workholding-Machine-Milling-Worktable/dp/B08C26KVD3/ref=pd_bxgy_img_sccl_2/145-6461915-2405918?pd_rd_w=LZD3H&amp;content-id=amzn1.sym.7f0cf323-50c6-49e3-b3f9-63546bb79c92&amp;pf_rd_p=7f0cf323-50c6-49e3-b3f9-63546bb79c92&amp;pf_rd_r=04W9</v>
      </c>
      <c r="J14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  <c r="L142" t="s">
        <v>970</v>
      </c>
      <c r="M142" t="s">
        <v>971</v>
      </c>
      <c r="N142" t="s">
        <v>972</v>
      </c>
      <c r="O142" t="s">
        <v>776</v>
      </c>
      <c r="P142" t="s">
        <v>880</v>
      </c>
      <c r="Q142" t="s">
        <v>973</v>
      </c>
    </row>
    <row r="143" spans="1:17" x14ac:dyDescent="0.3">
      <c r="A143" s="23" t="s">
        <v>28</v>
      </c>
      <c r="B143" s="11">
        <v>324.98</v>
      </c>
      <c r="C143">
        <v>1</v>
      </c>
      <c r="D143" s="17">
        <f>Equipment[[#This Row],[Single price]]*Equipment[[#This Row],[Qty]]</f>
        <v>324.98</v>
      </c>
      <c r="E143" t="s">
        <v>977</v>
      </c>
      <c r="F143" t="s">
        <v>463</v>
      </c>
      <c r="G143" t="s">
        <v>463</v>
      </c>
      <c r="H143">
        <v>2</v>
      </c>
      <c r="I143" t="str">
        <f>LEFT(Equipment[[#This Row],[Link]],255)</f>
        <v>https://www.amazon.com/Spindle-Kits%EF%BC%9A110V-bearings-Cooled-110V-1-5kw/dp/B07BBHJMQB?ref_=ast_sto_dp#customerReviews</v>
      </c>
      <c r="J14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4" spans="1:17" x14ac:dyDescent="0.3">
      <c r="A144" s="23" t="s">
        <v>960</v>
      </c>
      <c r="B144" s="11">
        <v>21.99</v>
      </c>
      <c r="C144">
        <v>1</v>
      </c>
      <c r="D144" s="17">
        <f>Equipment[[#This Row],[Single price]]*Equipment[[#This Row],[Qty]]</f>
        <v>21.99</v>
      </c>
      <c r="E144" t="s">
        <v>957</v>
      </c>
      <c r="G144" t="s">
        <v>463</v>
      </c>
      <c r="H144">
        <v>2</v>
      </c>
      <c r="I144" t="str">
        <f>LEFT(Equipment[[#This Row],[Link]],255)</f>
        <v>https://www.amazon.com/Spindle-Bracket-Screws-Diameter-Aluminum/dp/B09YV959FT/ref=sr_1_7?keywords=65mm%2Bspindle%2Bmount&amp;qid=1674782084&amp;sprefix=65mm%2Bspi%2Caps%2C156&amp;sr=8-7&amp;th=1</v>
      </c>
      <c r="J14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5" spans="1:13" x14ac:dyDescent="0.3">
      <c r="A145" s="23" t="s">
        <v>959</v>
      </c>
      <c r="B145" s="11">
        <v>31.99</v>
      </c>
      <c r="C145">
        <v>1</v>
      </c>
      <c r="D145" s="17">
        <f>Equipment[[#This Row],[Single price]]*Equipment[[#This Row],[Qty]]</f>
        <v>31.99</v>
      </c>
      <c r="E145" t="s">
        <v>958</v>
      </c>
      <c r="H145">
        <v>2</v>
      </c>
      <c r="I145" t="str">
        <f>LEFT(Equipment[[#This Row],[Link]],255)</f>
        <v>https://www.amazon.com/Aluminum-Spindle-Z-clamp-4040-XE-Compatible/dp/B09QKSW1FN/ref=sr_1_2?keywords=foxalien%2Bspindle%2Bclamp&amp;qid=1674783236&amp;sprefix=foxalien%2Bspindle%2B%2Caps%2C167&amp;sr=8-2&amp;th=1</v>
      </c>
      <c r="J14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6" spans="1:13" x14ac:dyDescent="0.3">
      <c r="A146" s="23" t="s">
        <v>493</v>
      </c>
      <c r="B146" s="11">
        <v>329.99</v>
      </c>
      <c r="C146">
        <f>1</f>
        <v>1</v>
      </c>
      <c r="D146" s="17">
        <f>Equipment[[#This Row],[Single price]]*Equipment[[#This Row],[Qty]]</f>
        <v>329.99</v>
      </c>
      <c r="E146" t="s">
        <v>296</v>
      </c>
      <c r="F146" t="s">
        <v>463</v>
      </c>
      <c r="G146" t="s">
        <v>463</v>
      </c>
      <c r="H146">
        <v>2</v>
      </c>
      <c r="I146" t="str">
        <f>LEFT(Equipment[[#This Row],[Link]],255)</f>
        <v>https://www.amazon.com/Thermaltake-Pacific-Motherboard-Radiator-CL-W243-CU12SW/dp/B07Q2HPXTV/ref=sr_1_2?crid=RXVVCWRPPGAC&amp;keywords=thermaltake%2Bkit&amp;qid=1668905055&amp;sprefix=thermaltake%2Bkit%2Caps%2C145&amp;sr=8-2&amp;ufe=app_do%3Aamzn1.fos.08f69ac3-fd3d-4b88-bca2</v>
      </c>
      <c r="J14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7" spans="1:13" x14ac:dyDescent="0.3">
      <c r="A147" s="23" t="s">
        <v>295</v>
      </c>
      <c r="B147" s="11">
        <v>10.99</v>
      </c>
      <c r="C147">
        <v>2</v>
      </c>
      <c r="D147" s="17">
        <f>Equipment[[#This Row],[Single price]]*Equipment[[#This Row],[Qty]]</f>
        <v>21.98</v>
      </c>
      <c r="E147" t="s">
        <v>294</v>
      </c>
      <c r="F147" t="s">
        <v>463</v>
      </c>
      <c r="G147" t="s">
        <v>463</v>
      </c>
      <c r="H147">
        <v>2</v>
      </c>
      <c r="I147" t="str">
        <f>LEFT(Equipment[[#This Row],[Link]],255)</f>
        <v>https://www.amazon.com/Beduan-Fitting-Compression-Connector-Reducer/dp/B08KZYC26L/ref=sr_1_4?keywords=1%2F4%2Bto%2B1%2F2%2Btube%2Badapter&amp;qid=1668902149&amp;sprefix=1%2F4%2Bto%2B1%2F2%2Btub%2Caps%2C141&amp;sr=8-4&amp;th=1</v>
      </c>
      <c r="J14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8" spans="1:13" x14ac:dyDescent="0.3">
      <c r="A148" s="23" t="s">
        <v>978</v>
      </c>
      <c r="B148" s="11">
        <v>9.99</v>
      </c>
      <c r="C148">
        <v>1</v>
      </c>
      <c r="D148" s="17">
        <f>Equipment[[#This Row],[Single price]]*Equipment[[#This Row],[Qty]]</f>
        <v>9.99</v>
      </c>
      <c r="E148" t="s">
        <v>979</v>
      </c>
      <c r="F148" t="s">
        <v>463</v>
      </c>
      <c r="G148" t="s">
        <v>463</v>
      </c>
      <c r="H148">
        <v>2</v>
      </c>
      <c r="I148" t="str">
        <f>LEFT(Equipment[[#This Row],[Link]],255)</f>
        <v>https://www.amazon.com/Tailonz-Pneumatic-Straight-Connect-Fittings/dp/B086MLRWXS/ref=sr_1_9?crid=UUEIJ2YZI3QL&amp;keywords=push%2Bto%2B8mm&amp;qid=1674845142&amp;sprefix=push%2Bto%2B8%2Caps%2C1218&amp;sr=8-9&amp;th=1</v>
      </c>
      <c r="J14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49" spans="1:13" x14ac:dyDescent="0.3">
      <c r="A149" s="23" t="s">
        <v>515</v>
      </c>
      <c r="B149" s="11">
        <v>569.99</v>
      </c>
      <c r="C149">
        <v>1</v>
      </c>
      <c r="D149" s="17">
        <f>Equipment[[#This Row],[Single price]]*Equipment[[#This Row],[Qty]]</f>
        <v>569.99</v>
      </c>
      <c r="E149" t="s">
        <v>956</v>
      </c>
      <c r="F149" s="31" t="s">
        <v>654</v>
      </c>
      <c r="G149" t="s">
        <v>961</v>
      </c>
      <c r="H149">
        <v>2</v>
      </c>
      <c r="I149" t="str">
        <f>LEFT(Equipment[[#This Row],[Link]],255)</f>
        <v>https://www.amazon.com/LASER-TREE-Quadruple-Compressed-Fixed-Focus/dp/B0BNPQT1V2?ref_=ast_sto_dp&amp;th=1</v>
      </c>
      <c r="J14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0" spans="1:13" x14ac:dyDescent="0.3">
      <c r="A150" s="23" t="s">
        <v>655</v>
      </c>
      <c r="B150" s="11">
        <v>79.989999999999995</v>
      </c>
      <c r="C150">
        <v>1</v>
      </c>
      <c r="D150" s="17">
        <f>Equipment[[#This Row],[Single price]]*Equipment[[#This Row],[Qty]]</f>
        <v>79.989999999999995</v>
      </c>
      <c r="E150" t="s">
        <v>778</v>
      </c>
      <c r="F150" t="s">
        <v>778</v>
      </c>
      <c r="G150" t="s">
        <v>463</v>
      </c>
      <c r="H150">
        <v>2</v>
      </c>
      <c r="I150" t="str">
        <f>LEFT(Equipment[[#This Row],[Link]],255)</f>
        <v>https://www.amazon.com/LASER-TREE-Air-Pump-Adjustable/dp/B0BMPTFSTJ/ref=sr_1_2_sspa?crid=2R5D8SEOT0A6A&amp;keywords=alienfox+air+assist&amp;qid=1674596792&amp;sprefix=alienfox+air+assist%2Caps%2C300&amp;sr=8-2-spons&amp;ufe=app_do%3Aamzn1.fos.006c50ae-5d4c-4777-9bc0-4513d670</v>
      </c>
      <c r="J15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1" spans="1:13" x14ac:dyDescent="0.3">
      <c r="A151" s="23" t="s">
        <v>968</v>
      </c>
      <c r="B151" s="11">
        <v>9.99</v>
      </c>
      <c r="C151">
        <v>1</v>
      </c>
      <c r="D151" s="17">
        <f>Equipment[[#This Row],[Single price]]*Equipment[[#This Row],[Qty]]</f>
        <v>9.99</v>
      </c>
      <c r="E151" t="s">
        <v>974</v>
      </c>
      <c r="F151" t="s">
        <v>969</v>
      </c>
      <c r="G151" t="s">
        <v>463</v>
      </c>
      <c r="H151">
        <v>2</v>
      </c>
      <c r="I151" t="str">
        <f>LEFT(Equipment[[#This Row],[Link]],255)</f>
        <v>https://www.amazon.com/outstanding-Flexible-Plastic-Coolant-Milling/dp/B08JYCL4QN/ref=sr_1_4?crid=17SWO6RF1M2Z3&amp;keywords=CNC%2Bcoolant%2Bhose%2B1%2F4&amp;qid=1674828028&amp;sprefix=coolant%2Bhose%2B1%2F4%2Caps%2C928&amp;sr=8-4&amp;th=1</v>
      </c>
      <c r="J15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2" spans="1:13" x14ac:dyDescent="0.3">
      <c r="A152" s="23" t="s">
        <v>976</v>
      </c>
      <c r="B152" s="11">
        <v>13.99</v>
      </c>
      <c r="C152">
        <v>1</v>
      </c>
      <c r="D152" s="17">
        <f>Equipment[[#This Row],[Single price]]*Equipment[[#This Row],[Qty]]</f>
        <v>13.99</v>
      </c>
      <c r="E152" t="s">
        <v>975</v>
      </c>
      <c r="F152" t="s">
        <v>463</v>
      </c>
      <c r="G152" t="s">
        <v>463</v>
      </c>
      <c r="H152">
        <v>2</v>
      </c>
      <c r="I152" t="str">
        <f>LEFT(Equipment[[#This Row],[Link]],255)</f>
        <v>https://www.amazon.com/GASHER-Fittings-FNPT%EF%BC%8C3-FNPT%EF%BC%8C1-Adapter/dp/B09YGQF78M/ref=sxin_15_pa_sp_search_thematic_sspa?content-id=amzn1.sym.14a246c3-7a62-40bf-bdd0-5ac67c2a1913%3Aamzn1.sym.14a246c3-7a62-40bf-bdd0-5ac67c2a1913&amp;crid=1ORP40ZJZTU0T</v>
      </c>
      <c r="J15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3" spans="1:13" x14ac:dyDescent="0.3">
      <c r="A153" s="23" t="s">
        <v>656</v>
      </c>
      <c r="B153" s="11">
        <v>39.99</v>
      </c>
      <c r="C153">
        <v>1</v>
      </c>
      <c r="D153" s="17">
        <f>Equipment[[#This Row],[Single price]]*Equipment[[#This Row],[Qty]]</f>
        <v>39.99</v>
      </c>
      <c r="E153" t="s">
        <v>779</v>
      </c>
      <c r="F153" t="s">
        <v>463</v>
      </c>
      <c r="G153" t="s">
        <v>463</v>
      </c>
      <c r="H153">
        <v>2</v>
      </c>
      <c r="I153" t="str">
        <f>LEFT(Equipment[[#This Row],[Link]],255)</f>
        <v>https://www.amazon.com/SCULPFUN-Honeycomb-400x400x22mm-Dissipation-Table-Protecting/dp/B09NDN616T/ref=sr_1_2_sspa?crid=WK0XB59HJFZB&amp;keywords=LASER%2BTREE%2Bhoneycomb&amp;qid=1674596919&amp;sprefix=laser%2Btree%2Bhoneycomb%2Caps%2C270&amp;sr=8-2-spons&amp;ufe=app_do%3Aamz</v>
      </c>
      <c r="J15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4" spans="1:13" x14ac:dyDescent="0.3">
      <c r="A154" s="23" t="s">
        <v>688</v>
      </c>
      <c r="B154" s="11">
        <v>23.99</v>
      </c>
      <c r="C154">
        <v>1</v>
      </c>
      <c r="D154" s="17">
        <f>Equipment[[#This Row],[Single price]]*Equipment[[#This Row],[Qty]]</f>
        <v>23.99</v>
      </c>
      <c r="E154" t="s">
        <v>777</v>
      </c>
      <c r="F154" t="s">
        <v>463</v>
      </c>
      <c r="G154" t="s">
        <v>463</v>
      </c>
      <c r="H154">
        <v>2</v>
      </c>
      <c r="I154" t="str">
        <f>LEFT(Equipment[[#This Row],[Link]],255)</f>
        <v>https://www.amazon.com/QuQuyi-length-Suction-Tubing-Flexible/dp/B0966WM9SF/ref=sr_1_6?crid=E2MWNDQ483C6&amp;keywords=vacuum%2Bhose%2B1%2Bin&amp;qid=1674326237&amp;sprefix=vacumn%2Bhose%2B1%2Bin%2Caps%2C185&amp;sr=8-6&amp;th=1</v>
      </c>
      <c r="J15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5" spans="1:13" x14ac:dyDescent="0.3">
      <c r="A155" s="23" t="s">
        <v>674</v>
      </c>
      <c r="B155" s="11">
        <v>17.989999999999998</v>
      </c>
      <c r="C155">
        <v>2</v>
      </c>
      <c r="D155" s="17">
        <f>Equipment[[#This Row],[Single price]]*Equipment[[#This Row],[Qty]]</f>
        <v>35.979999999999997</v>
      </c>
      <c r="E155" t="s">
        <v>780</v>
      </c>
      <c r="F155" t="s">
        <v>463</v>
      </c>
      <c r="G155" t="s">
        <v>463</v>
      </c>
      <c r="H155">
        <v>2</v>
      </c>
      <c r="I155" t="str">
        <f>LEFT(Equipment[[#This Row],[Link]],255)</f>
        <v>https://www.amazon.com/8-Pack-CalPalmy-11-14-Boards/dp/B0B8D12PTT/ref=sr_1_2_sspa?crid=1DXOAIG84WLMH&amp;keywords=mdf%2B1%2F4&amp;qid=1674597425&amp;sprefix=mdf%2B1%2F4%2B%2Caps%2C287&amp;sr=8-2-spons&amp;spLa=ZW5jcnlwdGVkUXVhbGlmaWVyPUFKQVk3Q1VSWEcxV0MmZW5jcnlwdGVkSWQ9QTA2N</v>
      </c>
      <c r="J15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6" spans="1:13" x14ac:dyDescent="0.3">
      <c r="A156" s="23" t="s">
        <v>91</v>
      </c>
      <c r="B156" s="11">
        <v>12.99</v>
      </c>
      <c r="C156">
        <v>5</v>
      </c>
      <c r="D156" s="17">
        <f>Equipment[[#This Row],[Single price]]*Equipment[[#This Row],[Qty]]</f>
        <v>64.95</v>
      </c>
      <c r="E156" t="s">
        <v>253</v>
      </c>
      <c r="F156" t="s">
        <v>463</v>
      </c>
      <c r="G156" t="s">
        <v>463</v>
      </c>
      <c r="H156">
        <v>2</v>
      </c>
      <c r="I156" t="str">
        <f>LEFT(Equipment[[#This Row],[Link]],255)</f>
        <v>https://www.amazon.com/Clear-Acrylic-Plexiglas-Sheet-pack/dp/B00YV5M7EM/ref=sr_1_4?crid=1VN4QRJ4XYZF4&amp;keywords=acrylic+sheets+1%2F4&amp;qid=1668807611&amp;sprefix=acrylic+sheets+1%2Caps%2C180&amp;sr=8-4</v>
      </c>
      <c r="J15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7" spans="1:13" x14ac:dyDescent="0.3">
      <c r="A157" s="23" t="s">
        <v>409</v>
      </c>
      <c r="B157" s="11">
        <v>17.989999999999998</v>
      </c>
      <c r="C157">
        <v>2</v>
      </c>
      <c r="D157" s="17">
        <f>Equipment[[#This Row],[Single price]]*Equipment[[#This Row],[Qty]]</f>
        <v>35.979999999999997</v>
      </c>
      <c r="E157" t="s">
        <v>941</v>
      </c>
      <c r="F157" t="s">
        <v>703</v>
      </c>
      <c r="G157" t="s">
        <v>408</v>
      </c>
      <c r="H157">
        <v>2</v>
      </c>
      <c r="I157" t="str">
        <f>LEFT(Equipment[[#This Row],[Link]],255)</f>
        <v>https://www.amazon.com/Aluminum-Covered-Protective-Polished-Deburred/dp/B0B4DY723P/ref=sr_1_2_sspa?keywords=6061+aluminum+plate+1%2F4&amp;qid=1674770840&amp;sprefix=6061+%2Caps%2C193&amp;sr=8-2-spons&amp;psc=1&amp;spLa=ZW5jcnlwdGVkUXVhbGlmaWVyPUFGTEFLMU5LVk43NVgmZW5jcnlwdGVk</v>
      </c>
      <c r="J15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8" spans="1:13" x14ac:dyDescent="0.3">
      <c r="A158" s="23" t="s">
        <v>431</v>
      </c>
      <c r="B158" s="11">
        <v>23.99</v>
      </c>
      <c r="C158">
        <v>1</v>
      </c>
      <c r="D158" s="17">
        <f>Equipment[[#This Row],[Single price]]*Equipment[[#This Row],[Qty]]</f>
        <v>23.99</v>
      </c>
      <c r="E158" t="s">
        <v>430</v>
      </c>
      <c r="F158" t="s">
        <v>463</v>
      </c>
      <c r="G158" t="s">
        <v>463</v>
      </c>
      <c r="H158">
        <v>2</v>
      </c>
      <c r="I158" t="str">
        <f>LEFT(Equipment[[#This Row],[Link]],255)</f>
        <v>https://www.amazon.com/Mineral-Cutting-Butcher-Stainless-Approved/dp/B00VNI1JI0/ref=sr_1_1_sspa?keywords=mineral+oil&amp;qid=1671221859&amp;sprefix=mineral+%2Caps%2C185&amp;sr=8-1-spons&amp;psc=1&amp;smid=A394TN1KG6QJPX&amp;spLa=ZW5jcnlwdGVkUXVhbGlmaWVyPUExRjBFQU84NEtWN0NaJmVuY3</v>
      </c>
      <c r="J15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59" spans="1:13" x14ac:dyDescent="0.3">
      <c r="A159" s="23" t="s">
        <v>807</v>
      </c>
      <c r="B159" s="11">
        <v>11.99</v>
      </c>
      <c r="C159">
        <v>1</v>
      </c>
      <c r="D159" s="17">
        <f>Equipment[[#This Row],[Single price]]*Equipment[[#This Row],[Qty]]</f>
        <v>11.99</v>
      </c>
      <c r="E159" t="s">
        <v>806</v>
      </c>
      <c r="F159" t="s">
        <v>804</v>
      </c>
      <c r="G159" t="s">
        <v>805</v>
      </c>
      <c r="H159">
        <v>2</v>
      </c>
      <c r="I159" t="str">
        <f>LEFT(Equipment[[#This Row],[Link]],255)</f>
        <v>https://www.amazon.com/Compression-Assortment-Stainless-Different-Individual/dp/B09VZH6NS1/ref=sr_1_3?crid=1FAHL658Y1ZR4&amp;keywords=3mm+spring+assortment&amp;qid=1674610578&amp;sprefix=3mm+spring+assortment%2Caps%2C188&amp;sr=8-3</v>
      </c>
      <c r="J15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0" spans="1:13" x14ac:dyDescent="0.3">
      <c r="A160" s="23" t="s">
        <v>808</v>
      </c>
      <c r="B160" s="11">
        <v>7.99</v>
      </c>
      <c r="C160">
        <v>1</v>
      </c>
      <c r="D160" s="17">
        <f>Equipment[[#This Row],[Single price]]*Equipment[[#This Row],[Qty]]</f>
        <v>7.99</v>
      </c>
      <c r="E160" t="s">
        <v>809</v>
      </c>
      <c r="F160" t="s">
        <v>463</v>
      </c>
      <c r="G160" t="s">
        <v>463</v>
      </c>
      <c r="H160">
        <v>2</v>
      </c>
      <c r="I160" t="str">
        <f>LEFT(Equipment[[#This Row],[Link]],255)</f>
        <v>https://www.amazon.com/uxcell-0-3mmx3mmx25mm-Stainless-Compression-Springs/dp/B076LKVYG6/ref=sr_1_3?crid=5UX8O8B9YBB5&amp;keywords=3mm+spring&amp;qid=1674611365&amp;sprefix=3mm+spring+%2Caps%2C333&amp;sr=8-3</v>
      </c>
      <c r="J16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  <c r="M160" s="30" t="s">
        <v>44</v>
      </c>
    </row>
    <row r="161" spans="1:10" x14ac:dyDescent="0.3">
      <c r="A161" s="23" t="s">
        <v>867</v>
      </c>
      <c r="B161" s="11">
        <v>20.99</v>
      </c>
      <c r="C161">
        <v>1</v>
      </c>
      <c r="D161" s="17">
        <f>Equipment[[#This Row],[Single price]]*Equipment[[#This Row],[Qty]]</f>
        <v>20.99</v>
      </c>
      <c r="E161" t="s">
        <v>868</v>
      </c>
      <c r="F161" t="s">
        <v>463</v>
      </c>
      <c r="G161" t="s">
        <v>463</v>
      </c>
      <c r="H161">
        <v>2</v>
      </c>
      <c r="I161" t="str">
        <f>LEFT(Equipment[[#This Row],[Link]],255)</f>
        <v>https://www.amazon.com/Rrina-Stainless-Support-Elements-Assortment/dp/B09C19RQJP/ref=sr_1_4?crid=3MI4Q3AGWDY50&amp;keywords=dowel+pin+assortment&amp;qid=1674693980&amp;sprefix=Dowel+Pin+ass%2Caps%2C1331&amp;sr=8-4</v>
      </c>
      <c r="J16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2" spans="1:10" x14ac:dyDescent="0.3">
      <c r="A162" s="23" t="s">
        <v>874</v>
      </c>
      <c r="B162" s="11">
        <v>12.89</v>
      </c>
      <c r="C162">
        <v>1</v>
      </c>
      <c r="D162" s="17">
        <f>Equipment[[#This Row],[Single price]]*Equipment[[#This Row],[Qty]]</f>
        <v>12.89</v>
      </c>
      <c r="E162" t="s">
        <v>873</v>
      </c>
      <c r="F162" t="s">
        <v>463</v>
      </c>
      <c r="G162" t="s">
        <v>463</v>
      </c>
      <c r="H162">
        <v>2</v>
      </c>
      <c r="I162" t="str">
        <f>LEFT(Equipment[[#This Row],[Link]],255)</f>
        <v>https://www.amazon.com/BSTEAN-Pack-Refilling-Measuring-Applicator/dp/B07RSTQ6RV/ref=sxin_15_pa_sp_search_thematic_sspa?content-id=amzn1.sym.14a246c3-7a62-40bf-bdd0-5ac67c2a1913%3Aamzn1.sym.14a246c3-7a62-40bf-bdd0-5ac67c2a1913&amp;cv_ct_cx=Syringe%2BBlunt%2BTi</v>
      </c>
      <c r="J16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3" spans="1:10" x14ac:dyDescent="0.3">
      <c r="A163" s="23" t="s">
        <v>962</v>
      </c>
      <c r="B163" s="11">
        <v>21.99</v>
      </c>
      <c r="C163">
        <v>1</v>
      </c>
      <c r="D163" s="17">
        <f>Equipment[[#This Row],[Single price]]*Equipment[[#This Row],[Qty]]</f>
        <v>21.99</v>
      </c>
      <c r="E163" t="s">
        <v>963</v>
      </c>
      <c r="F163" t="s">
        <v>964</v>
      </c>
      <c r="G163" t="s">
        <v>463</v>
      </c>
      <c r="H163">
        <v>2</v>
      </c>
      <c r="I163" t="str">
        <f>LEFT(Equipment[[#This Row],[Link]],255)</f>
        <v>https://www.amazon.com/Bright-Creations-Board-Inches-Pack/dp/B07R32SPKV/ref=sr_1_15?crid=AK43YV2HAOTB&amp;keywords=MDF+1%2F4&amp;qid=1674789473&amp;sprefix=mdf+1%2F4%2Caps%2C125&amp;sr=8-15</v>
      </c>
      <c r="J16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4" spans="1:10" x14ac:dyDescent="0.3">
      <c r="A164" s="23" t="s">
        <v>980</v>
      </c>
      <c r="B164" s="11">
        <v>69</v>
      </c>
      <c r="C164">
        <v>1</v>
      </c>
      <c r="D164" s="17">
        <f>Equipment[[#This Row],[Single price]]*Equipment[[#This Row],[Qty]]</f>
        <v>69</v>
      </c>
      <c r="E164" t="s">
        <v>981</v>
      </c>
      <c r="F164" t="s">
        <v>463</v>
      </c>
      <c r="G164" t="s">
        <v>463</v>
      </c>
      <c r="H164">
        <v>2</v>
      </c>
      <c r="I164" t="str">
        <f>LEFT(Equipment[[#This Row],[Link]],255)</f>
        <v>https://www.amazon.com/Cloudray-LightBurn-G-CODE-Version-FoxAlien-XCarve/dp/B0BFDWKD5Z/ref=sr_1_3?keywords=lightburn&amp;qid=1674955186&amp;sr=8-3</v>
      </c>
      <c r="J16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5" spans="1:10" x14ac:dyDescent="0.3">
      <c r="A165" s="23"/>
      <c r="B165" s="11"/>
      <c r="D165" s="17">
        <f>Equipment[[#This Row],[Single price]]*Equipment[[#This Row],[Qty]]</f>
        <v>0</v>
      </c>
      <c r="E165" t="s">
        <v>463</v>
      </c>
      <c r="F165" t="s">
        <v>463</v>
      </c>
      <c r="G165" t="s">
        <v>463</v>
      </c>
      <c r="H165">
        <v>2</v>
      </c>
      <c r="I165" t="str">
        <f>LEFT(Equipment[[#This Row],[Link]],255)</f>
        <v xml:space="preserve"> </v>
      </c>
      <c r="J16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6" spans="1:10" x14ac:dyDescent="0.3">
      <c r="A166" s="23" t="s">
        <v>890</v>
      </c>
      <c r="B166" s="11">
        <v>14.59</v>
      </c>
      <c r="C166">
        <v>1</v>
      </c>
      <c r="D166" s="17">
        <f>Equipment[[#This Row],[Single price]]*Equipment[[#This Row],[Qty]]</f>
        <v>14.59</v>
      </c>
      <c r="E166" t="s">
        <v>712</v>
      </c>
      <c r="F166" t="s">
        <v>675</v>
      </c>
      <c r="G166" t="s">
        <v>463</v>
      </c>
      <c r="H166">
        <v>2</v>
      </c>
      <c r="I166" t="str">
        <f>LEFT(Equipment[[#This Row],[Link]],255)</f>
        <v>https://www.amazon.com/WayinTop-Carbide-0-3mm-1-2mm-Circuit-Engraving/dp/B07S636JHY/ref=sr_1_3?crid=1KYXB6SQ6ALOK&amp;keywords=pcb+bits&amp;qid=1674343525&amp;sprefix=pcb+bits%2Caps%2C197&amp;sr=8-3</v>
      </c>
      <c r="J16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7" spans="1:10" x14ac:dyDescent="0.3">
      <c r="A167" s="23" t="s">
        <v>897</v>
      </c>
      <c r="B167" s="11">
        <v>25.99</v>
      </c>
      <c r="C167">
        <v>2</v>
      </c>
      <c r="D167" s="17">
        <f>Equipment[[#This Row],[Single price]]*Equipment[[#This Row],[Qty]]</f>
        <v>51.98</v>
      </c>
      <c r="E167" t="s">
        <v>718</v>
      </c>
      <c r="F167" t="s">
        <v>463</v>
      </c>
      <c r="G167" t="s">
        <v>463</v>
      </c>
      <c r="H167">
        <v>2</v>
      </c>
      <c r="I167" t="str">
        <f>LEFT(Equipment[[#This Row],[Link]],255)</f>
        <v>https://www.amazon.com/JIULI-TOOL-Carbide-Tungsten-Milling/dp/B0BCG7PH8V/ref=sr_1_38_sspa?crid=2CE3YHK3SRZBQ&amp;keywords=cobalt%2Bend%2Bmill%2Bbit%2B1%2F4&amp;qid=1674347353&amp;sprefix=cobalt%2Bend%2Bmill%2Bbit%2B1%2F4%2Caps%2C185&amp;sr=8-38-spons&amp;spLa=ZW5jcnlwdGVkUXV</v>
      </c>
      <c r="J16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8" spans="1:10" x14ac:dyDescent="0.3">
      <c r="A168" s="23" t="s">
        <v>898</v>
      </c>
      <c r="B168" s="11">
        <v>12.49</v>
      </c>
      <c r="C168">
        <v>2</v>
      </c>
      <c r="D168" s="17">
        <f>Equipment[[#This Row],[Single price]]*Equipment[[#This Row],[Qty]]</f>
        <v>24.98</v>
      </c>
      <c r="E168" t="s">
        <v>877</v>
      </c>
      <c r="F168" t="s">
        <v>879</v>
      </c>
      <c r="G168" t="s">
        <v>463</v>
      </c>
      <c r="H168">
        <v>2</v>
      </c>
      <c r="I168" t="str">
        <f>LEFT(Equipment[[#This Row],[Link]],255)</f>
        <v>https://www.amazon.com/uxcell-Carbide-AlTiSin-Milling-Cutting/dp/B0B1ZKQLYN/ref=sr_1_6?crid=1YTXKQW0920NC&amp;keywords=0.2mm%2Bend%2Bmill%2Bbit&amp;qid=1674694909&amp;sprefix=0.2mm%2Bend%2Bmill%2Caps%2C891&amp;sr=8-6&amp;th=1</v>
      </c>
      <c r="J16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69" spans="1:10" x14ac:dyDescent="0.3">
      <c r="A169" s="23" t="s">
        <v>899</v>
      </c>
      <c r="B169" s="11">
        <v>15.49</v>
      </c>
      <c r="C169">
        <v>1</v>
      </c>
      <c r="D169" s="17">
        <f>Equipment[[#This Row],[Single price]]*Equipment[[#This Row],[Qty]]</f>
        <v>15.49</v>
      </c>
      <c r="E169" t="s">
        <v>876</v>
      </c>
      <c r="F169" t="s">
        <v>463</v>
      </c>
      <c r="G169" t="s">
        <v>463</v>
      </c>
      <c r="H169">
        <v>2</v>
      </c>
      <c r="I169" t="str">
        <f>LEFT(Equipment[[#This Row],[Link]],255)</f>
        <v>https://www.amazon.com/uxcell-3-175mm-Titanium-Tungsten-Engraving/dp/B0B2JXFPT8/ref=sr_1_5?crid=1YTXKQW0920NC&amp;keywords=0.2mm%2Bend%2Bmill%2Bbit&amp;qid=1674694909&amp;sprefix=0.2mm%2Bend%2Bmill%2Caps%2C891&amp;sr=8-5&amp;th=1</v>
      </c>
      <c r="J16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0" spans="1:10" x14ac:dyDescent="0.3">
      <c r="A170" s="23" t="s">
        <v>900</v>
      </c>
      <c r="B170" s="11">
        <v>29.99</v>
      </c>
      <c r="C170">
        <v>1</v>
      </c>
      <c r="D170" s="17">
        <f>Equipment[[#This Row],[Single price]]*Equipment[[#This Row],[Qty]]</f>
        <v>29.99</v>
      </c>
      <c r="E170" t="s">
        <v>878</v>
      </c>
      <c r="F170" t="s">
        <v>463</v>
      </c>
      <c r="G170" t="s">
        <v>463</v>
      </c>
      <c r="H170">
        <v>2</v>
      </c>
      <c r="I170" t="str">
        <f>LEFT(Equipment[[#This Row],[Link]],255)</f>
        <v>https://www.amazon.com/uxcell-Diamond-Carbide-Engraving-Milling/dp/B0B2J1PV4Q?ref_=ast_sto_dp&amp;th=1</v>
      </c>
      <c r="J17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1" spans="1:10" x14ac:dyDescent="0.3">
      <c r="A171" s="23" t="s">
        <v>903</v>
      </c>
      <c r="B171" s="11">
        <v>11.66</v>
      </c>
      <c r="C171">
        <v>2</v>
      </c>
      <c r="D171" s="17">
        <f>Equipment[[#This Row],[Single price]]*Equipment[[#This Row],[Qty]]</f>
        <v>23.32</v>
      </c>
      <c r="E171" t="s">
        <v>875</v>
      </c>
      <c r="F171" t="s">
        <v>463</v>
      </c>
      <c r="G171" t="s">
        <v>463</v>
      </c>
      <c r="H171">
        <v>2</v>
      </c>
      <c r="I171" t="str">
        <f>LEFT(Equipment[[#This Row],[Link]],255)</f>
        <v>https://www.amazon.com/Diameter-Tungsten-Carbide-Endmill-EC-D0-2/dp/B00SXCLIAI/ref=sr_1_2?keywords=0.2mm&amp;m=A1VRKCLH2MTX0C&amp;qid=1674695168&amp;s=merchant-items&amp;sr=1-2</v>
      </c>
      <c r="J17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2" spans="1:10" x14ac:dyDescent="0.3">
      <c r="A172" s="23" t="s">
        <v>904</v>
      </c>
      <c r="B172" s="11">
        <v>16.88</v>
      </c>
      <c r="C172">
        <v>1</v>
      </c>
      <c r="D172" s="17">
        <f>Equipment[[#This Row],[Single price]]*Equipment[[#This Row],[Qty]]</f>
        <v>16.88</v>
      </c>
      <c r="E172" t="s">
        <v>902</v>
      </c>
      <c r="F172" t="s">
        <v>463</v>
      </c>
      <c r="G172" t="s">
        <v>463</v>
      </c>
      <c r="H172">
        <v>2</v>
      </c>
      <c r="I172" t="str">
        <f>LEFT(Equipment[[#This Row],[Link]],255)</f>
        <v>https://www.amazon.com/JERRAY-Flutes-Carbide-Milling-Cutters/dp/B06W9NDFPQ/ref=sr_1_1?keywords=0.2mm&amp;m=A1VRKCLH2MTX0C&amp;qid=1674695168&amp;s=merchant-items&amp;sr=1-1&amp;th=1#customerReviews</v>
      </c>
      <c r="J17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3" spans="1:10" x14ac:dyDescent="0.3">
      <c r="A173" s="23"/>
      <c r="B173" s="11"/>
      <c r="D173" s="17">
        <f>Equipment[[#This Row],[Single price]]*Equipment[[#This Row],[Qty]]</f>
        <v>0</v>
      </c>
      <c r="E173" t="s">
        <v>463</v>
      </c>
      <c r="F173" t="s">
        <v>463</v>
      </c>
      <c r="G173" t="s">
        <v>463</v>
      </c>
      <c r="H173">
        <v>2</v>
      </c>
      <c r="I173" t="str">
        <f>LEFT(Equipment[[#This Row],[Link]],255)</f>
        <v xml:space="preserve"> </v>
      </c>
      <c r="J17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4" spans="1:10" x14ac:dyDescent="0.3">
      <c r="A174" s="23" t="s">
        <v>882</v>
      </c>
      <c r="B174" s="11">
        <v>24.99</v>
      </c>
      <c r="C174">
        <v>1</v>
      </c>
      <c r="D174" s="17">
        <f>Equipment[[#This Row],[Single price]]*Equipment[[#This Row],[Qty]]</f>
        <v>24.99</v>
      </c>
      <c r="E174" t="s">
        <v>869</v>
      </c>
      <c r="F174" t="s">
        <v>463</v>
      </c>
      <c r="G174" t="s">
        <v>463</v>
      </c>
      <c r="H174">
        <v>2</v>
      </c>
      <c r="I174" t="str">
        <f>LEFT(Equipment[[#This Row],[Link]],255)</f>
        <v>https://www.amazon.com/2-Flute-Engraving-Carving-Milling-Lettering/dp/B091TLG33C?ref_=ast_sto_dp</v>
      </c>
      <c r="J17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5" spans="1:10" x14ac:dyDescent="0.3">
      <c r="A175" s="23" t="s">
        <v>995</v>
      </c>
      <c r="B175" s="11">
        <v>25.99</v>
      </c>
      <c r="C175">
        <v>1</v>
      </c>
      <c r="D175" s="17">
        <f>Equipment[[#This Row],[Single price]]*Equipment[[#This Row],[Qty]]</f>
        <v>25.99</v>
      </c>
      <c r="E175" t="s">
        <v>872</v>
      </c>
      <c r="F175" t="s">
        <v>463</v>
      </c>
      <c r="G175" t="s">
        <v>463</v>
      </c>
      <c r="H175">
        <v>2</v>
      </c>
      <c r="I175" t="str">
        <f>LEFT(Equipment[[#This Row],[Link]],255)</f>
        <v>https://www.amazon.com/Genmitsu-V-Groove-Coating-Carving-Milling/dp/B09JBN5NR7?ref_=ast_sto_dp</v>
      </c>
      <c r="J17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6" spans="1:10" x14ac:dyDescent="0.3">
      <c r="A176" s="23" t="s">
        <v>889</v>
      </c>
      <c r="B176" s="11">
        <v>19.989999999999998</v>
      </c>
      <c r="C176">
        <v>1</v>
      </c>
      <c r="D176" s="17">
        <f>Equipment[[#This Row],[Single price]]*Equipment[[#This Row],[Qty]]</f>
        <v>19.989999999999998</v>
      </c>
      <c r="E176" t="s">
        <v>711</v>
      </c>
      <c r="F176" t="s">
        <v>463</v>
      </c>
      <c r="G176" t="s">
        <v>463</v>
      </c>
      <c r="H176">
        <v>2</v>
      </c>
      <c r="I176" t="str">
        <f>LEFT(Equipment[[#This Row],[Link]],255)</f>
        <v>https://www.amazon.com/Triangular-Engraving-Coating-Aluminum-Lettering/dp/B091FDBJLB?ref_=ast_sto_dp&amp;th=1</v>
      </c>
      <c r="J17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7" spans="1:10" x14ac:dyDescent="0.3">
      <c r="A177" s="23" t="s">
        <v>886</v>
      </c>
      <c r="B177" s="11">
        <v>8.99</v>
      </c>
      <c r="C177">
        <v>1</v>
      </c>
      <c r="D177" s="17">
        <f>Equipment[[#This Row],[Single price]]*Equipment[[#This Row],[Qty]]</f>
        <v>8.99</v>
      </c>
      <c r="E177" t="s">
        <v>881</v>
      </c>
      <c r="F177" t="s">
        <v>463</v>
      </c>
      <c r="G177" t="s">
        <v>463</v>
      </c>
      <c r="H177">
        <v>2</v>
      </c>
      <c r="I177" t="str">
        <f>LEFT(Equipment[[#This Row],[Link]],255)</f>
        <v>https://www.amazon.com/uxcell-Engraving-3-175mm-0-1mm-6-Carbide/dp/B09SZ41ZHY?ref_=ast_sto_dp&amp;th=1</v>
      </c>
      <c r="J17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8" spans="1:10" x14ac:dyDescent="0.3">
      <c r="A178" s="23" t="s">
        <v>989</v>
      </c>
      <c r="B178" s="11">
        <v>8.99</v>
      </c>
      <c r="C178">
        <v>1</v>
      </c>
      <c r="D178" s="17">
        <f>Equipment[[#This Row],[Single price]]*Equipment[[#This Row],[Qty]]</f>
        <v>8.99</v>
      </c>
      <c r="E178" t="s">
        <v>991</v>
      </c>
      <c r="F178" t="s">
        <v>463</v>
      </c>
      <c r="G178" t="s">
        <v>463</v>
      </c>
      <c r="H178">
        <v>2</v>
      </c>
      <c r="I178" t="str">
        <f>LEFT(Equipment[[#This Row],[Link]],255)</f>
        <v>https://www.amazon.com/uxcell-Engraving-3-175mm-0-1mm-6-Carbide/dp/B09SYYQRTS?ref_=ast_sto_dp&amp;th=1</v>
      </c>
      <c r="J17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79" spans="1:10" x14ac:dyDescent="0.3">
      <c r="A179" s="23" t="s">
        <v>990</v>
      </c>
      <c r="B179" s="11">
        <v>8.99</v>
      </c>
      <c r="C179">
        <v>1</v>
      </c>
      <c r="D179" s="17">
        <f>Equipment[[#This Row],[Single price]]*Equipment[[#This Row],[Qty]]</f>
        <v>8.99</v>
      </c>
      <c r="E179" t="s">
        <v>992</v>
      </c>
      <c r="F179" t="s">
        <v>463</v>
      </c>
      <c r="G179" t="s">
        <v>463</v>
      </c>
      <c r="H179">
        <v>2</v>
      </c>
      <c r="I179" t="str">
        <f>LEFT(Equipment[[#This Row],[Link]],255)</f>
        <v>https://www.amazon.com/uxcell-Engraving-3-175mm-0-1mm-6-Carbide/dp/B09SZ4VZX1?ref_=ast_sto_dp&amp;th=1</v>
      </c>
      <c r="J17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0" spans="1:10" x14ac:dyDescent="0.3">
      <c r="A180" s="23" t="s">
        <v>993</v>
      </c>
      <c r="B180" s="11">
        <v>15.04</v>
      </c>
      <c r="C180">
        <v>1</v>
      </c>
      <c r="D180" s="17">
        <f>Equipment[[#This Row],[Single price]]*Equipment[[#This Row],[Qty]]</f>
        <v>15.04</v>
      </c>
      <c r="E180" t="s">
        <v>994</v>
      </c>
      <c r="F180" t="s">
        <v>463</v>
      </c>
      <c r="G180" t="s">
        <v>463</v>
      </c>
      <c r="H180">
        <v>2</v>
      </c>
      <c r="I180" t="str">
        <f>LEFT(Equipment[[#This Row],[Link]],255)</f>
        <v>https://www.amazon.com/Straight-Grooves-Tungsten-Engraving-Coating/dp/B08X189DSY/ref=sr_1_1?keywords=0.5mm+Tip&amp;m=A37FHBMCAOCO4O&amp;qid=1675095554&amp;s=merchant-items&amp;sr=1-1</v>
      </c>
      <c r="J18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1" spans="1:10" x14ac:dyDescent="0.3">
      <c r="A181" s="23" t="s">
        <v>922</v>
      </c>
      <c r="B181" s="11">
        <v>11.99</v>
      </c>
      <c r="C181">
        <v>1</v>
      </c>
      <c r="D181" s="17">
        <f>Equipment[[#This Row],[Single price]]*Equipment[[#This Row],[Qty]]</f>
        <v>11.99</v>
      </c>
      <c r="E181" t="s">
        <v>901</v>
      </c>
      <c r="F181" t="s">
        <v>463</v>
      </c>
      <c r="G181" t="s">
        <v>463</v>
      </c>
      <c r="H181">
        <v>2</v>
      </c>
      <c r="I181" t="str">
        <f>LEFT(Equipment[[#This Row],[Link]],255)</f>
        <v>https://www.amazon.com/uxcell-Engraving-Carbide-3-175mm-Acrylic/dp/B098WP22WJ?ref_=ast_sto_dp</v>
      </c>
      <c r="J18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2" spans="1:10" x14ac:dyDescent="0.3">
      <c r="A182" s="23" t="s">
        <v>942</v>
      </c>
      <c r="B182" s="11">
        <v>39.99</v>
      </c>
      <c r="C182">
        <v>1</v>
      </c>
      <c r="D182" s="17">
        <f>Equipment[[#This Row],[Single price]]*Equipment[[#This Row],[Qty]]</f>
        <v>39.99</v>
      </c>
      <c r="E182" t="s">
        <v>871</v>
      </c>
      <c r="F182" t="s">
        <v>463</v>
      </c>
      <c r="G182" t="s">
        <v>463</v>
      </c>
      <c r="H182">
        <v>2</v>
      </c>
      <c r="I182" t="str">
        <f>LEFT(Equipment[[#This Row],[Link]],255)</f>
        <v>https://www.amazon.com/Genmitsu-Carving-Router-Detail-Profile/dp/B095PL4H2V?ref_=ast_sto_dp</v>
      </c>
      <c r="J18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3" spans="1:10" x14ac:dyDescent="0.3">
      <c r="A183" s="23" t="s">
        <v>883</v>
      </c>
      <c r="B183" s="11">
        <v>15.8</v>
      </c>
      <c r="C183">
        <v>2</v>
      </c>
      <c r="D183" s="17">
        <f>Equipment[[#This Row],[Single price]]*Equipment[[#This Row],[Qty]]</f>
        <v>31.6</v>
      </c>
      <c r="E183" t="s">
        <v>713</v>
      </c>
      <c r="F183" t="s">
        <v>463</v>
      </c>
      <c r="G183" t="s">
        <v>463</v>
      </c>
      <c r="H183">
        <v>2</v>
      </c>
      <c r="I183" t="str">
        <f>LEFT(Equipment[[#This Row],[Link]],255)</f>
        <v>https://www.amazon.com/TC1510-degree-plastic-carving-liner/dp/B091C6QLSH/ref=sr_1_14_sspa?crid=1INATR1548QVM&amp;keywords=1%2F4+carbide+v+bit&amp;qid=1674345372&amp;sprefix=1%2F4+carbide+v+bit%2Caps%2C204&amp;sr=8-14-spons&amp;psc=1&amp;spLa=ZW5jcnlwdGVkUXVhbGlmaWVyPUEzVjg2M0dVU</v>
      </c>
      <c r="J18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4" spans="1:10" x14ac:dyDescent="0.3">
      <c r="A184" s="23" t="s">
        <v>884</v>
      </c>
      <c r="B184" s="11">
        <v>17.66</v>
      </c>
      <c r="C184">
        <v>2</v>
      </c>
      <c r="D184" s="17">
        <f>Equipment[[#This Row],[Single price]]*Equipment[[#This Row],[Qty]]</f>
        <v>35.32</v>
      </c>
      <c r="E184" t="s">
        <v>714</v>
      </c>
      <c r="F184" t="s">
        <v>715</v>
      </c>
      <c r="G184" t="s">
        <v>716</v>
      </c>
      <c r="H184">
        <v>2</v>
      </c>
      <c r="I184" t="str">
        <f>LEFT(Equipment[[#This Row],[Link]],255)</f>
        <v>https://www.amazon.com/Jiiolioa-V21201-Engraving-Carving-Profile/dp/B086W5V4BK/ref=sr_1_3_sspa?keywords=20+degree+bit&amp;qid=1674342960&amp;sr=8-3-spons&amp;psc=1&amp;spLa=ZW5jcnlwdGVkUXVhbGlmaWVyPUExN01aWjdSV0RWNEk1JmVuY3J5cHRlZElkPUEwODc1MzU1M1Q0QTJTTVVSTlJVOSZlbmNyeX</v>
      </c>
      <c r="J18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5" spans="1:10" x14ac:dyDescent="0.3">
      <c r="A185" s="23" t="s">
        <v>911</v>
      </c>
      <c r="B185" s="11">
        <v>29.43</v>
      </c>
      <c r="C185">
        <v>1</v>
      </c>
      <c r="D185" s="17">
        <f>Equipment[[#This Row],[Single price]]*Equipment[[#This Row],[Qty]]</f>
        <v>29.43</v>
      </c>
      <c r="E185" t="s">
        <v>908</v>
      </c>
      <c r="F185" t="s">
        <v>463</v>
      </c>
      <c r="G185" t="s">
        <v>463</v>
      </c>
      <c r="H185">
        <v>2</v>
      </c>
      <c r="I185" t="str">
        <f>LEFT(Equipment[[#This Row],[Link]],255)</f>
        <v>https://www.amazon.com/Yonico-14106q-Groove-Engraving-Carbide/dp/B07W7BWM2S/ref=sxin_15_pa_sp_search_thematic_sspa?content-id=amzn1.sym.14a246c3-7a62-40bf-bdd0-5ac67c2a1913%3Aamzn1.sym.14a246c3-7a62-40bf-bdd0-5ac67c2a1913&amp;cv_ct_cx=0.2mm%2Btip%2B1%2F4%2Bv%</v>
      </c>
      <c r="J18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6" spans="1:10" x14ac:dyDescent="0.3">
      <c r="A186" s="23" t="s">
        <v>885</v>
      </c>
      <c r="B186" s="11">
        <v>29.99</v>
      </c>
      <c r="C186">
        <v>2</v>
      </c>
      <c r="D186" s="17">
        <f>Equipment[[#This Row],[Single price]]*Equipment[[#This Row],[Qty]]</f>
        <v>59.98</v>
      </c>
      <c r="E186" t="s">
        <v>710</v>
      </c>
      <c r="F186" t="s">
        <v>463</v>
      </c>
      <c r="G186" t="s">
        <v>463</v>
      </c>
      <c r="H186">
        <v>2</v>
      </c>
      <c r="I186" t="str">
        <f>LEFT(Equipment[[#This Row],[Link]],255)</f>
        <v>https://www.amazon.com/FoxAlien-Engraving-Degree-Router-Lettering/dp/B0BMG3QSKX?ref_=ast_sto_dp</v>
      </c>
      <c r="J18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7" spans="1:10" x14ac:dyDescent="0.3">
      <c r="A187" s="23" t="s">
        <v>887</v>
      </c>
      <c r="B187" s="11">
        <v>29.99</v>
      </c>
      <c r="C187">
        <v>2</v>
      </c>
      <c r="D187" s="17">
        <f>Equipment[[#This Row],[Single price]]*Equipment[[#This Row],[Qty]]</f>
        <v>59.98</v>
      </c>
      <c r="E187" t="s">
        <v>676</v>
      </c>
      <c r="F187" t="s">
        <v>905</v>
      </c>
      <c r="G187" t="s">
        <v>910</v>
      </c>
      <c r="H187">
        <v>2</v>
      </c>
      <c r="I187" t="str">
        <f>LEFT(Equipment[[#This Row],[Link]],255)</f>
        <v>https://www.amazon.com/FoxAlien-V-Groove-4-Flute-Engraving-Chamfering/dp/B0BMG5DCC7?ref_=ast_sto_dp</v>
      </c>
      <c r="J18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8" spans="1:10" x14ac:dyDescent="0.3">
      <c r="A188" s="23" t="s">
        <v>888</v>
      </c>
      <c r="B188" s="11">
        <v>20.88</v>
      </c>
      <c r="C188">
        <v>2</v>
      </c>
      <c r="D188" s="17">
        <f>Equipment[[#This Row],[Single price]]*Equipment[[#This Row],[Qty]]</f>
        <v>41.76</v>
      </c>
      <c r="E188" t="s">
        <v>870</v>
      </c>
      <c r="F188" t="s">
        <v>909</v>
      </c>
      <c r="G188" t="s">
        <v>717</v>
      </c>
      <c r="H188">
        <v>2</v>
      </c>
      <c r="I188" t="str">
        <f>LEFT(Equipment[[#This Row],[Link]],255)</f>
        <v>https://www.amazon.com/EANOSIC-3-Flute-Carbide-Engraving-Chamfering/dp/B09BM5KXXD/ref=sr_1_9?keywords=bit&amp;m=A2IKOEVV2IJ6DM&amp;qid=1674695691&amp;s=merchant-items&amp;sr=1-9</v>
      </c>
      <c r="J18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89" spans="1:10" x14ac:dyDescent="0.3">
      <c r="A189" s="23" t="s">
        <v>923</v>
      </c>
      <c r="B189" s="11">
        <v>59.99</v>
      </c>
      <c r="C189">
        <v>1</v>
      </c>
      <c r="D189" s="17">
        <f>Equipment[[#This Row],[Single price]]*Equipment[[#This Row],[Qty]]</f>
        <v>59.99</v>
      </c>
      <c r="E189" t="s">
        <v>966</v>
      </c>
      <c r="F189" t="s">
        <v>463</v>
      </c>
      <c r="G189" t="s">
        <v>463</v>
      </c>
      <c r="H189">
        <v>2</v>
      </c>
      <c r="I189" t="str">
        <f>LEFT(Equipment[[#This Row],[Link]],255)</f>
        <v>https://www.amazon.com/RDZ-DEGREE-DIAMOND-ENGRAVING-TOOL/dp/B082S332GZ/ref=sr_1_1?keywords=RDZ+60+DEGREE+DIAMOND&amp;qid=1674792837&amp;sr=8-1</v>
      </c>
      <c r="J18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0" spans="1:10" x14ac:dyDescent="0.3">
      <c r="A190" s="23" t="s">
        <v>967</v>
      </c>
      <c r="B190" s="11">
        <v>36.659999999999997</v>
      </c>
      <c r="C190">
        <v>1</v>
      </c>
      <c r="D190" s="17">
        <f>Equipment[[#This Row],[Single price]]*Equipment[[#This Row],[Qty]]</f>
        <v>36.659999999999997</v>
      </c>
      <c r="E190" t="s">
        <v>965</v>
      </c>
      <c r="F190" t="s">
        <v>463</v>
      </c>
      <c r="G190" t="s">
        <v>463</v>
      </c>
      <c r="H190">
        <v>2</v>
      </c>
      <c r="I190" t="str">
        <f>LEFT(Equipment[[#This Row],[Link]],255)</f>
        <v>https://www.amazon.com/Chaoos-Spoilboard-Flattening-Woodworking-Additional/dp/B09X2RRBPQ/ref=sr_1_1_sspa?keywords=spoil%2Bboard%2Bresurfacing%2Bbit&amp;qid=1674788958&amp;sprefix=spoil%2Bboard%2B%2Caps%2C111&amp;sr=8-1-spons&amp;spLa=ZW5jcnlwdGVkUXVhbGlmaWVyPUEzTzdFTVpHV</v>
      </c>
      <c r="J19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1" spans="1:10" x14ac:dyDescent="0.3">
      <c r="A191" s="23"/>
      <c r="B191" s="11"/>
      <c r="D191" s="17">
        <f>Equipment[[#This Row],[Single price]]*Equipment[[#This Row],[Qty]]</f>
        <v>0</v>
      </c>
      <c r="E191" t="s">
        <v>463</v>
      </c>
      <c r="F191" t="s">
        <v>463</v>
      </c>
      <c r="G191" t="s">
        <v>463</v>
      </c>
      <c r="H191">
        <v>2</v>
      </c>
      <c r="I191" t="str">
        <f>LEFT(Equipment[[#This Row],[Link]],255)</f>
        <v xml:space="preserve"> </v>
      </c>
      <c r="J19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2" spans="1:10" x14ac:dyDescent="0.3">
      <c r="A192" s="23" t="s">
        <v>20</v>
      </c>
      <c r="B192" s="11">
        <v>139.99</v>
      </c>
      <c r="C192">
        <v>1</v>
      </c>
      <c r="D192" s="17">
        <f>Equipment[[#This Row],[Single price]]*Equipment[[#This Row],[Qty]]</f>
        <v>139.99</v>
      </c>
      <c r="E192" t="s">
        <v>781</v>
      </c>
      <c r="F192" t="s">
        <v>463</v>
      </c>
      <c r="G192" t="s">
        <v>463</v>
      </c>
      <c r="H192">
        <v>2</v>
      </c>
      <c r="I192" t="str">
        <f>LEFT(Equipment[[#This Row],[Link]],255)</f>
        <v>https://www.amazon.com/XYCN-Blacklight-Waterproof-Halloween-Fluorescent/dp/B09YV2N74V/ref=sr_1_4?crid=21ZSMBI8W13A9&amp;keywords=XYCN%2B2%2BPack%2B150W%2BLED%2BBlack%2BLight&amp;qid=1674597992&amp;s=hi&amp;sprefix=%2Ctools%2C475&amp;sr=1-4&amp;ufe=app_do%3Aamzn1.fos.f5122f16-c3e</v>
      </c>
      <c r="J19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3" spans="1:10" x14ac:dyDescent="0.3">
      <c r="A193" s="23" t="s">
        <v>21</v>
      </c>
      <c r="B193" s="11">
        <v>13.99</v>
      </c>
      <c r="C193">
        <v>2</v>
      </c>
      <c r="D193" s="17">
        <f>Equipment[[#This Row],[Single price]]*Equipment[[#This Row],[Qty]]</f>
        <v>27.98</v>
      </c>
      <c r="E193" t="s">
        <v>60</v>
      </c>
      <c r="F193" t="s">
        <v>463</v>
      </c>
      <c r="G193" t="s">
        <v>463</v>
      </c>
      <c r="H193">
        <v>2</v>
      </c>
      <c r="I193" t="str">
        <f>LEFT(Equipment[[#This Row],[Link]],255)</f>
        <v>https://www.amazon.com/FrameStarr-Heat-Strengthened-Shatterproof-Replacement-Semi-Tempered/dp/B08R8PYKJL/ref=sr_1_4?crid=173P5MGF3ANQR&amp;keywords=tempered%2Bglass%2Bsheet&amp;qid=1668552974&amp;sprefix=tempered%2Bglass%2Bshee%2Caps%2C166&amp;sr=8-4&amp;th=1</v>
      </c>
      <c r="J19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4" spans="1:10" x14ac:dyDescent="0.3">
      <c r="A194" s="23" t="s">
        <v>541</v>
      </c>
      <c r="B194" s="11">
        <v>27.99</v>
      </c>
      <c r="C194">
        <v>1</v>
      </c>
      <c r="D194" s="17">
        <f>Equipment[[#This Row],[Single price]]*Equipment[[#This Row],[Qty]]</f>
        <v>27.99</v>
      </c>
      <c r="E194" t="s">
        <v>540</v>
      </c>
      <c r="F194" t="s">
        <v>463</v>
      </c>
      <c r="G194" t="s">
        <v>463</v>
      </c>
      <c r="H194">
        <v>2</v>
      </c>
      <c r="I194" t="str">
        <f>LEFT(Equipment[[#This Row],[Link]],255)</f>
        <v>https://www.amazon.com/MYTEC-Home-Vise-Clamp-On-Vise%EF%BC%8C2-5/dp/B07KSQ5V49/ref=sr_1_4_sspa?crid=1SDUZJ2L8US1T&amp;keywords=vice&amp;qid=1673033375&amp;sprefix=female%2Bthread%2Bbrass%2Bpillar%2Buxcell%2Caps%2C1826&amp;sr=8-4-spons&amp;spLa=ZW5jcnlwdGVkUXVhbGlmaWVyPUExU1p</v>
      </c>
      <c r="J19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5" spans="1:10" x14ac:dyDescent="0.3">
      <c r="A195" s="23" t="s">
        <v>84</v>
      </c>
      <c r="B195" s="11">
        <v>119.99</v>
      </c>
      <c r="C195">
        <v>1</v>
      </c>
      <c r="D195" s="17">
        <f>Equipment[[#This Row],[Single price]]*Equipment[[#This Row],[Qty]]</f>
        <v>119.99</v>
      </c>
      <c r="E195" t="s">
        <v>784</v>
      </c>
      <c r="F195" t="s">
        <v>463</v>
      </c>
      <c r="G195" t="s">
        <v>463</v>
      </c>
      <c r="H195">
        <v>2</v>
      </c>
      <c r="I195" t="str">
        <f>LEFT(Equipment[[#This Row],[Link]],255)</f>
        <v>https://www.amazon.com/LEVOIT-Allergies-Eliminators-Vital-100/dp/B07X25BNBR/ref=sr_1_4?crid=24UTJAUYZ9LI9&amp;keywords=big%2Broom%2BAir%2BPurifiers&amp;qid=1671227396&amp;s=home-garden&amp;sprefix=big%2Broom%2Bair%2Bpurifiers%2Cgarden%2C138&amp;sr=1-4&amp;ufe=app_do%3Aamzn1.fos.</v>
      </c>
      <c r="J19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6" spans="1:10" x14ac:dyDescent="0.3">
      <c r="A196" s="23" t="s">
        <v>691</v>
      </c>
      <c r="B196" s="11">
        <v>54.99</v>
      </c>
      <c r="C196">
        <v>1</v>
      </c>
      <c r="D196" s="17">
        <f>Equipment[[#This Row],[Single price]]*Equipment[[#This Row],[Qty]]</f>
        <v>54.99</v>
      </c>
      <c r="E196" t="s">
        <v>440</v>
      </c>
      <c r="F196" t="s">
        <v>463</v>
      </c>
      <c r="G196" t="s">
        <v>463</v>
      </c>
      <c r="H196">
        <v>2</v>
      </c>
      <c r="I196" t="str">
        <f>LEFT(Equipment[[#This Row],[Link]],255)</f>
        <v>https://www.amazon.com/LEVOIT-Replacement-High-Efficiency-Vital-100-RF/dp/B085C22XWC/ref=pd_bxgy_img_sccl_1/135-0420730-6186744?pd_rd_w=VIzOq&amp;content-id=amzn1.sym.7f0cf323-50c6-49e3-b3f9-63546bb79c92&amp;pf_rd_p=7f0cf323-50c6-49e3-b3f9-63546bb79c92&amp;pf_rd_r=55</v>
      </c>
      <c r="J19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7" spans="1:10" x14ac:dyDescent="0.3">
      <c r="A197" s="23" t="s">
        <v>786</v>
      </c>
      <c r="B197" s="11">
        <v>25.99</v>
      </c>
      <c r="C197">
        <v>1</v>
      </c>
      <c r="D197" s="17">
        <f>Equipment[[#This Row],[Single price]]*Equipment[[#This Row],[Qty]]</f>
        <v>25.99</v>
      </c>
      <c r="E197" t="s">
        <v>785</v>
      </c>
      <c r="F197" t="s">
        <v>463</v>
      </c>
      <c r="G197" t="s">
        <v>463</v>
      </c>
      <c r="H197">
        <v>2</v>
      </c>
      <c r="I197" t="str">
        <f>LEFT(Equipment[[#This Row],[Link]],255)</f>
        <v>https://www.amazon.com/VIVOSUN-Variable-Adjuster-Inline-Controller/dp/B015SLCJ2W/ref=sr_1_4_sspa?crid=2BSIX1LDNJN1A&amp;keywords=ac%2Bmotor%2BController&amp;qid=1674601942&amp;sprefix=ac%2Bmotor%2Bcontroller%2Caps%2C224&amp;sr=8-4-spons&amp;spLa=ZW5jcnlwdGVkUXVhbGlmaWVyPUE0T</v>
      </c>
      <c r="J19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8" spans="1:10" x14ac:dyDescent="0.3">
      <c r="A198" s="23" t="s">
        <v>586</v>
      </c>
      <c r="B198" s="11">
        <v>24.98</v>
      </c>
      <c r="C198">
        <v>1</v>
      </c>
      <c r="D198" s="17">
        <f>Equipment[[#This Row],[Single price]]*Equipment[[#This Row],[Qty]]</f>
        <v>24.98</v>
      </c>
      <c r="E198" t="s">
        <v>787</v>
      </c>
      <c r="F198" t="s">
        <v>463</v>
      </c>
      <c r="G198" t="s">
        <v>463</v>
      </c>
      <c r="H198">
        <v>2</v>
      </c>
      <c r="I198" t="str">
        <f>LEFT(Equipment[[#This Row],[Link]],255)</f>
        <v>https://www.amazon.com/First-Alert-1038789-Standard-Extinguisher/dp/B01LTICQYE/ref=sr_1_4?crid=2IPT2PJVCRY47&amp;keywords=first%2Balert%2Bfire%2Bextinguisher&amp;qid=1674602571&amp;s=hi&amp;sprefix=First%2BAlert%2B%2Ctools%2C270&amp;sr=1-4&amp;th=1</v>
      </c>
      <c r="J19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199" spans="1:10" x14ac:dyDescent="0.3">
      <c r="A199" s="23" t="s">
        <v>690</v>
      </c>
      <c r="B199" s="11">
        <v>6.99</v>
      </c>
      <c r="C199">
        <v>2</v>
      </c>
      <c r="D199" s="17">
        <f>Equipment[[#This Row],[Single price]]*Equipment[[#This Row],[Qty]]</f>
        <v>13.98</v>
      </c>
      <c r="E199" t="s">
        <v>610</v>
      </c>
      <c r="F199" t="s">
        <v>463</v>
      </c>
      <c r="G199" t="s">
        <v>463</v>
      </c>
      <c r="H199">
        <v>2</v>
      </c>
      <c r="I199" t="str">
        <f>LEFT(Equipment[[#This Row],[Link]],255)</f>
        <v>https://www.amazon.com/Gold-Bond-Essentials-Talc-Free-Protection/dp/B08W5FMHGG/ref=sr_1_3?crid=1GK1KUUFTAD2E&amp;keywords=powder+spray&amp;qid=1673996245&amp;sprefix=powder+spray%2Caps%2C873&amp;sr=8-3</v>
      </c>
      <c r="J19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0" spans="1:10" x14ac:dyDescent="0.3">
      <c r="B200" s="11"/>
      <c r="D200" s="17">
        <f>Equipment[[#This Row],[Single price]]*Equipment[[#This Row],[Qty]]</f>
        <v>0</v>
      </c>
      <c r="F200" t="s">
        <v>463</v>
      </c>
      <c r="G200" t="s">
        <v>463</v>
      </c>
      <c r="H200">
        <v>2</v>
      </c>
      <c r="I200" t="str">
        <f>LEFT(Equipment[[#This Row],[Link]],255)</f>
        <v/>
      </c>
      <c r="J20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1" spans="1:10" x14ac:dyDescent="0.3">
      <c r="A201" s="23" t="s">
        <v>1048</v>
      </c>
      <c r="B201" s="11">
        <v>63.99</v>
      </c>
      <c r="C201">
        <v>1</v>
      </c>
      <c r="D201" s="17">
        <f>Equipment[[#This Row],[Single price]]*Equipment[[#This Row],[Qty]]</f>
        <v>63.99</v>
      </c>
      <c r="E201" t="s">
        <v>1068</v>
      </c>
      <c r="F201" t="s">
        <v>463</v>
      </c>
      <c r="G201" t="s">
        <v>463</v>
      </c>
      <c r="H201">
        <v>2</v>
      </c>
      <c r="I201" t="str">
        <f>LEFT(Equipment[[#This Row],[Link]],255)</f>
        <v>https://www.amazon.com/Microsoft-Wireless-Display-Adapter-Black/dp/B08JM41WGW/ref=sr_1_3?keywords=Microsoft+4k+Wireless+Display+Adapter&amp;qid=1675811791&amp;s=electronics&amp;sr=1-3&amp;ufe=app_do%3Aamzn1.fos.006c50ae-5d4c-4777-9bc0-4513d670b6bc</v>
      </c>
      <c r="J20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2" spans="1:10" x14ac:dyDescent="0.3">
      <c r="A202" s="23" t="s">
        <v>1029</v>
      </c>
      <c r="B202" s="11">
        <v>15.75</v>
      </c>
      <c r="C202">
        <v>1</v>
      </c>
      <c r="D202" s="17">
        <f>Equipment[[#This Row],[Single price]]*Equipment[[#This Row],[Qty]]</f>
        <v>15.75</v>
      </c>
      <c r="E202" t="s">
        <v>1026</v>
      </c>
      <c r="F202" t="s">
        <v>463</v>
      </c>
      <c r="G202" t="s">
        <v>463</v>
      </c>
      <c r="H202">
        <v>2</v>
      </c>
      <c r="I202" t="str">
        <f>LEFT(Equipment[[#This Row],[Link]],255)</f>
        <v>https://www.amazon.com/TECHNIKS-SUPER-PRECISION-COLLET-ACCURACY/dp/B000VW63BC/ref=pd_bxgy_vft_none_sccl_2/145-6461915-2405918?pd_rd_w=XVkrJ&amp;content-id=amzn1.sym.7f0cf323-50c6-49e3-b3f9-63546bb79c92&amp;pf_rd_p=7f0cf323-50c6-49e3-b3f9-63546bb79c92&amp;pf_rd_r=69NT</v>
      </c>
      <c r="J20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3" spans="1:10" x14ac:dyDescent="0.3">
      <c r="A203" s="23" t="s">
        <v>1030</v>
      </c>
      <c r="B203" s="11">
        <v>18.95</v>
      </c>
      <c r="C203">
        <v>1</v>
      </c>
      <c r="D203" s="17">
        <f>Equipment[[#This Row],[Single price]]*Equipment[[#This Row],[Qty]]</f>
        <v>18.95</v>
      </c>
      <c r="E203" t="s">
        <v>1027</v>
      </c>
      <c r="F203" t="s">
        <v>463</v>
      </c>
      <c r="G203" t="s">
        <v>463</v>
      </c>
      <c r="H203">
        <v>2</v>
      </c>
      <c r="I203" t="str">
        <f>LEFT(Equipment[[#This Row],[Link]],255)</f>
        <v>https://www.amazon.com/TECHNIKS-SUPER-PRECISION-COLLET-ACCURACY/dp/B000VWBAFQ/ref=pd_bxgy_vft_none_sccl_1/145-6461915-2405918?pd_rd_w=XVkrJ&amp;content-id=amzn1.sym.7f0cf323-50c6-49e3-b3f9-63546bb79c92&amp;pf_rd_p=7f0cf323-50c6-49e3-b3f9-63546bb79c92&amp;pf_rd_r=69NT</v>
      </c>
      <c r="J20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4" spans="1:10" x14ac:dyDescent="0.3">
      <c r="A204" s="23" t="s">
        <v>1028</v>
      </c>
      <c r="B204" s="11">
        <v>23.99</v>
      </c>
      <c r="C204">
        <v>1</v>
      </c>
      <c r="D204" s="17">
        <f>Equipment[[#This Row],[Single price]]*Equipment[[#This Row],[Qty]]</f>
        <v>23.99</v>
      </c>
      <c r="E204" t="s">
        <v>1069</v>
      </c>
      <c r="F204" t="s">
        <v>463</v>
      </c>
      <c r="G204" t="s">
        <v>463</v>
      </c>
      <c r="H204">
        <v>2</v>
      </c>
      <c r="I204" t="str">
        <f>LEFT(Equipment[[#This Row],[Link]],255)</f>
        <v>https://www.amazon.com/Genmitsu-Precision-Engraving-Milling-1-0mm-7-0mm/dp/B08K7FDDRR/ref=sr_1_3?crid=1OPHS06JQ7P74&amp;keywords=ER11+Set&amp;qid=1675811894&amp;sprefix=er1%2Caps%2C1133&amp;sr=8-3</v>
      </c>
      <c r="J20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5" spans="1:10" x14ac:dyDescent="0.3">
      <c r="A205" s="23" t="s">
        <v>1039</v>
      </c>
      <c r="B205" s="11">
        <v>12.99</v>
      </c>
      <c r="C205">
        <v>1</v>
      </c>
      <c r="D205" s="17">
        <f>Equipment[[#This Row],[Single price]]*Equipment[[#This Row],[Qty]]</f>
        <v>12.99</v>
      </c>
      <c r="E205" t="s">
        <v>1038</v>
      </c>
      <c r="F205" t="s">
        <v>463</v>
      </c>
      <c r="G205" t="s">
        <v>463</v>
      </c>
      <c r="H205">
        <v>2</v>
      </c>
      <c r="I205" t="str">
        <f>LEFT(Equipment[[#This Row],[Link]],255)</f>
        <v>https://www.amazon.com/M5-0-8-Flanged-Button-Stainless-Quantity/dp/B088TK6M7Z/ref=sr_1_2_sspa?crid=18XZNWWOPK9SZ&amp;keywords=m5%2Bflange%2Bhead&amp;qid=1674332370&amp;sprefix=m5%2Bflange%2Bhead%2Caps%2C145&amp;sr=8-2-spons&amp;spLa=ZW5jcnlwdGVkUXVhbGlmaWVyPUExSldEWThUVUgxUl</v>
      </c>
      <c r="J20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6" spans="1:10" x14ac:dyDescent="0.3">
      <c r="A206" s="23" t="s">
        <v>1043</v>
      </c>
      <c r="B206" s="11">
        <v>11.45</v>
      </c>
      <c r="C206">
        <v>1</v>
      </c>
      <c r="D206" s="17">
        <f>Equipment[[#This Row],[Single price]]*Equipment[[#This Row],[Qty]]</f>
        <v>11.45</v>
      </c>
      <c r="E206" t="s">
        <v>1042</v>
      </c>
      <c r="F206" t="s">
        <v>463</v>
      </c>
      <c r="G206" t="s">
        <v>463</v>
      </c>
      <c r="H206">
        <v>2</v>
      </c>
      <c r="I206" t="str">
        <f>LEFT(Equipment[[#This Row],[Link]],255)</f>
        <v>https://www.amazon.com/BNTECHGO-AWG-Magnet-Wire-Transformers/dp/B07DYHHMYH/ref=pd_bxgy_vft_none_sccl_2/145-6461915-2405918?pd_rd_w=yngwr&amp;content-id=amzn1.sym.7f0cf323-50c6-49e3-b3f9-63546bb79c92&amp;pf_rd_p=7f0cf323-50c6-49e3-b3f9-63546bb79c92&amp;pf_rd_r=NX6RVE9</v>
      </c>
      <c r="J20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7" spans="1:10" x14ac:dyDescent="0.3">
      <c r="A207" s="23" t="s">
        <v>1044</v>
      </c>
      <c r="B207" s="11">
        <v>9.99</v>
      </c>
      <c r="C207">
        <v>1</v>
      </c>
      <c r="D207" s="17">
        <f>Equipment[[#This Row],[Single price]]*Equipment[[#This Row],[Qty]]</f>
        <v>9.99</v>
      </c>
      <c r="E207" t="s">
        <v>1045</v>
      </c>
      <c r="F207" t="s">
        <v>1046</v>
      </c>
      <c r="G207" t="s">
        <v>463</v>
      </c>
      <c r="H207">
        <v>2</v>
      </c>
      <c r="I207" t="str">
        <f>LEFT(Equipment[[#This Row],[Link]],255)</f>
        <v>https://www.amazon.com/Yohii-Inductor-Coils-Toroid-Ferrite/dp/B07F1PK7PB/ref=sr_1_18?crid=AETM70XW6QI1&amp;keywords=toroid+core&amp;qid=1675696194&amp;sprefix=toroid+c%2Caps%2C633&amp;sr=8-18</v>
      </c>
      <c r="J20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8" spans="1:10" x14ac:dyDescent="0.3">
      <c r="A208" s="23" t="s">
        <v>1067</v>
      </c>
      <c r="B208" s="11">
        <v>12.49</v>
      </c>
      <c r="C208">
        <v>1</v>
      </c>
      <c r="D208" s="17">
        <f>Equipment[[#This Row],[Single price]]*Equipment[[#This Row],[Qty]]</f>
        <v>12.49</v>
      </c>
      <c r="E208" t="s">
        <v>1066</v>
      </c>
      <c r="F208" t="s">
        <v>463</v>
      </c>
      <c r="G208" t="s">
        <v>463</v>
      </c>
      <c r="H208">
        <v>2</v>
      </c>
      <c r="I208" t="str">
        <f>LEFT(Equipment[[#This Row],[Link]],255)</f>
        <v>https://www.amazon.com/Fielect-Toroid-Ferrite-Inductor-8-53x15-2x5-94mm%EF%BC%8CYellow/dp/B081Q25Y8R?ref_=ast_sto_dp&amp;th=1&amp;psc=1</v>
      </c>
      <c r="J20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09" spans="1:10" x14ac:dyDescent="0.3">
      <c r="A209" s="23" t="s">
        <v>1065</v>
      </c>
      <c r="B209" s="11">
        <v>9.69</v>
      </c>
      <c r="C209">
        <v>1</v>
      </c>
      <c r="D209" s="17">
        <f>Equipment[[#This Row],[Single price]]*Equipment[[#This Row],[Qty]]</f>
        <v>9.69</v>
      </c>
      <c r="E209" t="s">
        <v>1047</v>
      </c>
      <c r="F209" t="s">
        <v>463</v>
      </c>
      <c r="G209" t="s">
        <v>463</v>
      </c>
      <c r="H209">
        <v>2</v>
      </c>
      <c r="I209" t="str">
        <f>LEFT(Equipment[[#This Row],[Link]],255)</f>
        <v>https://www.amazon.com/Fielect-Toroid-Ferrite-Inductor-9-4x17-5x4-83mm%EF%BC%8CYellow/dp/B081Q61VG5/ref=sr_1_15?crid=KUZM6CS6KQ05&amp;keywords=toroid%2Bcore%2Bpcs&amp;qid=1675696380&amp;sprefix=toroid%2Bcore%2Caps%2C1412&amp;sr=8-15&amp;th=1</v>
      </c>
      <c r="J20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0" spans="1:10" x14ac:dyDescent="0.3">
      <c r="A210" s="23" t="s">
        <v>1049</v>
      </c>
      <c r="B210" s="11">
        <v>8.99</v>
      </c>
      <c r="C210">
        <v>1</v>
      </c>
      <c r="D210" s="17">
        <f>Equipment[[#This Row],[Single price]]*Equipment[[#This Row],[Qty]]</f>
        <v>8.99</v>
      </c>
      <c r="E210" t="s">
        <v>1052</v>
      </c>
      <c r="F210" t="s">
        <v>463</v>
      </c>
      <c r="G210" t="s">
        <v>463</v>
      </c>
      <c r="H210">
        <v>2</v>
      </c>
      <c r="I210" t="str">
        <f>LEFT(Equipment[[#This Row],[Link]],255)</f>
        <v>https://www.amazon.com/BOJACK-IRF4905-Transistors-IRF4905S-P-Channel/dp/B0854CG2DQ/ref=sr_1_1?keywords=IRF4905&amp;m=A2RFXKS6GNXFWP&amp;qid=1675808225&amp;s=merchant-items&amp;sr=1-1</v>
      </c>
      <c r="J21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1" spans="1:10" x14ac:dyDescent="0.3">
      <c r="A211" s="23" t="s">
        <v>1063</v>
      </c>
      <c r="B211" s="11">
        <v>10.99</v>
      </c>
      <c r="C211">
        <v>1</v>
      </c>
      <c r="D211" s="17">
        <f>Equipment[[#This Row],[Single price]]*Equipment[[#This Row],[Qty]]</f>
        <v>10.99</v>
      </c>
      <c r="E211" t="s">
        <v>1061</v>
      </c>
      <c r="F211" t="s">
        <v>463</v>
      </c>
      <c r="G211" t="s">
        <v>1055</v>
      </c>
      <c r="H211">
        <v>2</v>
      </c>
      <c r="I211" t="str">
        <f>LEFT(Equipment[[#This Row],[Link]],255)</f>
        <v>https://www.amazon.com/Fielect-Magnet-Speaker-Internal-Diameter/dp/B082768BWL/ref=sr_1_6?keywords=3w%2Bspeaker%2B4%2Bohm&amp;qid=1675809886&amp;sprefix=3w%2Bspea%2Caps%2C985&amp;sr=8-6&amp;th=1</v>
      </c>
      <c r="J21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2" spans="1:10" x14ac:dyDescent="0.3">
      <c r="A212" s="23" t="s">
        <v>1064</v>
      </c>
      <c r="B212" s="11">
        <v>7.89</v>
      </c>
      <c r="C212">
        <v>1</v>
      </c>
      <c r="D212" s="17">
        <f>Equipment[[#This Row],[Single price]]*Equipment[[#This Row],[Qty]]</f>
        <v>7.89</v>
      </c>
      <c r="E212" t="s">
        <v>1062</v>
      </c>
      <c r="F212" t="s">
        <v>463</v>
      </c>
      <c r="G212" t="s">
        <v>463</v>
      </c>
      <c r="H212">
        <v>2</v>
      </c>
      <c r="I212" t="str">
        <f>LEFT(Equipment[[#This Row],[Link]],255)</f>
        <v>https://www.amazon.com/Fielect-Magnet-Speaker-Internal-Diameter/dp/B0826YJHXM?ref_=ast_sto_dp</v>
      </c>
      <c r="J21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3" spans="1:10" x14ac:dyDescent="0.3">
      <c r="A213" s="23" t="s">
        <v>1053</v>
      </c>
      <c r="B213" s="11">
        <v>6.49</v>
      </c>
      <c r="C213">
        <v>1</v>
      </c>
      <c r="D213" s="17">
        <f>Equipment[[#This Row],[Single price]]*Equipment[[#This Row],[Qty]]</f>
        <v>6.49</v>
      </c>
      <c r="E213" t="s">
        <v>1054</v>
      </c>
      <c r="F213" t="s">
        <v>463</v>
      </c>
      <c r="G213" t="s">
        <v>463</v>
      </c>
      <c r="H213">
        <v>2</v>
      </c>
      <c r="I213" t="str">
        <f>LEFT(Equipment[[#This Row],[Link]],255)</f>
        <v>https://www.amazon.com/Fielect-Vertical-Magnetic-Monolayer-Inductance/dp/B08YK9ZLNG?ref_=ast_sto_dp</v>
      </c>
      <c r="J21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4" spans="1:10" x14ac:dyDescent="0.3">
      <c r="A214" s="23" t="s">
        <v>1057</v>
      </c>
      <c r="B214" s="11">
        <v>17.11</v>
      </c>
      <c r="C214">
        <v>1</v>
      </c>
      <c r="D214" s="17">
        <f>Equipment[[#This Row],[Single price]]*Equipment[[#This Row],[Qty]]</f>
        <v>17.11</v>
      </c>
      <c r="E214" t="s">
        <v>1058</v>
      </c>
      <c r="F214" t="s">
        <v>463</v>
      </c>
      <c r="G214" t="s">
        <v>463</v>
      </c>
      <c r="H214">
        <v>2</v>
      </c>
      <c r="I214" t="str">
        <f>LEFT(Equipment[[#This Row],[Link]],255)</f>
        <v>https://www.amazon.com/Fielect-Industrial-Electronic-Sensitivity-Products/dp/B0827DHNPP?ref_=ast_sto_dp</v>
      </c>
      <c r="J21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5" spans="1:10" x14ac:dyDescent="0.3">
      <c r="A215" s="23" t="s">
        <v>1060</v>
      </c>
      <c r="B215" s="11">
        <v>7.39</v>
      </c>
      <c r="C215">
        <v>1</v>
      </c>
      <c r="D215" s="17">
        <f>Equipment[[#This Row],[Single price]]*Equipment[[#This Row],[Qty]]</f>
        <v>7.39</v>
      </c>
      <c r="E215" t="s">
        <v>1059</v>
      </c>
      <c r="F215" t="s">
        <v>463</v>
      </c>
      <c r="G215" t="s">
        <v>463</v>
      </c>
      <c r="H215">
        <v>2</v>
      </c>
      <c r="I215" t="str">
        <f>LEFT(Equipment[[#This Row],[Link]],255)</f>
        <v>https://www.amazon.com/Fielect-Electronic-Buzzerphone-FSD-3015B-2-3x1-9cm/dp/B083J554LV?ref_=ast_sto_dp</v>
      </c>
      <c r="J21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6" spans="1:10" x14ac:dyDescent="0.3">
      <c r="B216" s="11"/>
      <c r="D216" s="17">
        <f>Equipment[[#This Row],[Single price]]*Equipment[[#This Row],[Qty]]</f>
        <v>0</v>
      </c>
      <c r="F216" t="s">
        <v>463</v>
      </c>
      <c r="G216" t="s">
        <v>463</v>
      </c>
      <c r="I216" t="str">
        <f>LEFT(Equipment[[#This Row],[Link]],255)</f>
        <v/>
      </c>
      <c r="J21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7" spans="1:10" x14ac:dyDescent="0.3">
      <c r="A217" s="34" t="s">
        <v>1189</v>
      </c>
      <c r="B217" s="11">
        <v>20</v>
      </c>
      <c r="C217">
        <v>1</v>
      </c>
      <c r="D217" s="17">
        <f>Equipment[[#This Row],[Single price]]*Equipment[[#This Row],[Qty]]</f>
        <v>20</v>
      </c>
      <c r="E217" t="s">
        <v>1188</v>
      </c>
      <c r="F217" t="s">
        <v>463</v>
      </c>
      <c r="G217" t="s">
        <v>463</v>
      </c>
      <c r="H217">
        <v>3</v>
      </c>
      <c r="I217" t="str">
        <f>LEFT(Equipment[[#This Row],[Link]],255)</f>
        <v>https://www.amazon.com/Coated-Nozzle-Filament-Nozzles-Printer/dp/B0BXSN18GP/ref=sr_1_2?keywords=ZANYAPTR&amp;qid=1683764435&amp;sr=8-2&amp;th=1</v>
      </c>
      <c r="J21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8" spans="1:10" x14ac:dyDescent="0.3">
      <c r="A218" s="34" t="s">
        <v>1320</v>
      </c>
      <c r="B218" s="11">
        <v>94.99</v>
      </c>
      <c r="C218">
        <v>1</v>
      </c>
      <c r="D218" s="17">
        <f>Equipment[[#This Row],[Single price]]*Equipment[[#This Row],[Qty]]</f>
        <v>94.99</v>
      </c>
      <c r="E218" t="s">
        <v>1319</v>
      </c>
      <c r="F218" t="s">
        <v>463</v>
      </c>
      <c r="G218" t="s">
        <v>463</v>
      </c>
      <c r="I218" t="str">
        <f>LEFT(Equipment[[#This Row],[Link]],255)</f>
        <v>https://www.amazon.com/Diamondback-Nozzles-Compatible-Polycrystalline-Efficiency/dp/B09LM357Q1/ref=sr_1_4?crid=2I12AI7PN6O0W&amp;keywords=diamond%2Bnozzle&amp;qid=1684895775&amp;sprefix=diamnond%2Bnozzle%2Caps%2C133&amp;sr=8-4&amp;th=1</v>
      </c>
      <c r="J21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19" spans="1:10" x14ac:dyDescent="0.3">
      <c r="A219" s="34" t="s">
        <v>1310</v>
      </c>
      <c r="B219" s="11">
        <v>26.86</v>
      </c>
      <c r="C219">
        <v>1</v>
      </c>
      <c r="D219" s="17">
        <f>Equipment[[#This Row],[Single price]]*Equipment[[#This Row],[Qty]]</f>
        <v>26.86</v>
      </c>
      <c r="E219" t="s">
        <v>1309</v>
      </c>
      <c r="F219" t="s">
        <v>463</v>
      </c>
      <c r="G219" t="s">
        <v>463</v>
      </c>
      <c r="I219" t="str">
        <f>LEFT(Equipment[[#This Row],[Link]],255)</f>
        <v>https://www.amazon.com/Original-Heatblock-PHAETUS-Dragonfly-Accessories/dp/B09J8DJ6K5/ref=sr_1_3?crid=1ERWIP8AN0Z4V&amp;keywords=dragonfly+heater+block&amp;qid=1684885955&amp;sprefix=drago+heater+block%2Caps%2C1780&amp;sr=8-3</v>
      </c>
      <c r="J21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0" spans="1:10" x14ac:dyDescent="0.3">
      <c r="A220" s="34" t="s">
        <v>1312</v>
      </c>
      <c r="B220" s="11">
        <v>11.98</v>
      </c>
      <c r="C220">
        <v>1</v>
      </c>
      <c r="D220" s="17">
        <f>Equipment[[#This Row],[Single price]]*Equipment[[#This Row],[Qty]]</f>
        <v>11.98</v>
      </c>
      <c r="E220" t="s">
        <v>1311</v>
      </c>
      <c r="F220" t="s">
        <v>463</v>
      </c>
      <c r="G220" t="s">
        <v>463</v>
      </c>
      <c r="I220" t="str">
        <f>LEFT(Equipment[[#This Row],[Link]],255)</f>
        <v>https://www.amazon.com/Catridge-Thermistor-Temperature-Compatible-Printer/dp/B0B5DRBXZP/ref=sr_1_13?crid=1ERWIP8AN0Z4V&amp;keywords=dragonfly+heater+block&amp;qid=1684885955&amp;sprefix=drago+heater+block%2Caps%2C1780&amp;sr=8-13</v>
      </c>
      <c r="J22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1" spans="1:10" x14ac:dyDescent="0.3">
      <c r="A221" s="34" t="s">
        <v>1314</v>
      </c>
      <c r="B221" s="11">
        <v>15.88</v>
      </c>
      <c r="C221">
        <v>1</v>
      </c>
      <c r="D221" s="17">
        <f>Equipment[[#This Row],[Single price]]*Equipment[[#This Row],[Qty]]</f>
        <v>15.88</v>
      </c>
      <c r="E221" t="s">
        <v>1313</v>
      </c>
      <c r="F221" t="s">
        <v>463</v>
      </c>
      <c r="G221" t="s">
        <v>463</v>
      </c>
      <c r="I221" t="str">
        <f>LEFT(Equipment[[#This Row],[Link]],255)</f>
        <v>https://www.amazon.com/Extruder-Titanium-Heatbreak-Compatible-Creality/dp/B09XJZZKX3?ref_=ast_sto_dp&amp;th=1</v>
      </c>
      <c r="J22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2" spans="1:10" x14ac:dyDescent="0.3">
      <c r="A222" s="34" t="s">
        <v>1282</v>
      </c>
      <c r="B222" s="11">
        <v>7.99</v>
      </c>
      <c r="C222">
        <v>1</v>
      </c>
      <c r="D222" s="17">
        <f>Equipment[[#This Row],[Single price]]*Equipment[[#This Row],[Qty]]</f>
        <v>7.99</v>
      </c>
      <c r="E222" t="s">
        <v>1281</v>
      </c>
      <c r="F222" t="s">
        <v>463</v>
      </c>
      <c r="G222" t="s">
        <v>463</v>
      </c>
      <c r="H222">
        <v>3</v>
      </c>
      <c r="I222" t="str">
        <f>LEFT(Equipment[[#This Row],[Link]],255)</f>
        <v>https://www.amazon.com/uxcell-Circuit-Aluminum-Thermal-Celsius/dp/B00FH4EP1O/ref=sr_1_2?crid=1RQHPJZSBX50Y&amp;keywords=100c+thermal+fuse&amp;qid=1684801850&amp;sprefix=thermal+fuse+100%2Caps%2C738&amp;sr=8-2</v>
      </c>
      <c r="J22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3" spans="1:10" x14ac:dyDescent="0.3">
      <c r="A223" s="34" t="s">
        <v>1286</v>
      </c>
      <c r="B223" s="11">
        <v>65.88</v>
      </c>
      <c r="C223">
        <v>1</v>
      </c>
      <c r="D223" s="17">
        <f>Equipment[[#This Row],[Single price]]*Equipment[[#This Row],[Qty]]</f>
        <v>65.88</v>
      </c>
      <c r="E223" t="s">
        <v>1287</v>
      </c>
      <c r="F223" t="s">
        <v>463</v>
      </c>
      <c r="G223" t="s">
        <v>463</v>
      </c>
      <c r="H223">
        <v>3</v>
      </c>
      <c r="I223" t="str">
        <f>LEFT(Equipment[[#This Row],[Link]],255)</f>
        <v>https://www.amazon.com/Upgrade-Ceramic-Heating-Compatible-Extruder/dp/B0BXPD5LYL?ref_=ast_sto_dp&amp;th=1&amp;psc=1</v>
      </c>
      <c r="J22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4" spans="1:10" x14ac:dyDescent="0.3">
      <c r="A224" s="34" t="s">
        <v>1289</v>
      </c>
      <c r="B224" s="11">
        <v>49.11</v>
      </c>
      <c r="C224">
        <v>1</v>
      </c>
      <c r="D224" s="17">
        <f>Equipment[[#This Row],[Single price]]*Equipment[[#This Row],[Qty]]</f>
        <v>49.11</v>
      </c>
      <c r="E224" t="s">
        <v>1288</v>
      </c>
      <c r="F224" t="s">
        <v>463</v>
      </c>
      <c r="G224" t="s">
        <v>463</v>
      </c>
      <c r="H224">
        <v>3</v>
      </c>
      <c r="I224" t="str">
        <f>LEFT(Equipment[[#This Row],[Link]],255)</f>
        <v>https://www.amazon.com/Upgrade-Lizard-Compatible-Extruder-Printer/dp/B09P595BPJ?ref_=ast_sto_dp</v>
      </c>
      <c r="J22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5" spans="1:10" x14ac:dyDescent="0.3">
      <c r="A225" s="34" t="s">
        <v>1291</v>
      </c>
      <c r="B225" s="11">
        <v>9.99</v>
      </c>
      <c r="C225">
        <v>1</v>
      </c>
      <c r="D225" s="17">
        <f>Equipment[[#This Row],[Single price]]*Equipment[[#This Row],[Qty]]</f>
        <v>9.99</v>
      </c>
      <c r="E225" t="s">
        <v>1290</v>
      </c>
      <c r="F225" t="s">
        <v>463</v>
      </c>
      <c r="G225" t="s">
        <v>463</v>
      </c>
      <c r="H225">
        <v>3</v>
      </c>
      <c r="I225" t="str">
        <f>LEFT(Equipment[[#This Row],[Link]],255)</f>
        <v>https://www.amazon.com/Upgrade-Temperature-Cartridge-Compatible-Dragonfly/dp/B0B4CC1BFW/ref=sr_1_6?keywords=65w+heater+cartridge&amp;qid=1684869697&amp;s=industrial&amp;sprefix=65w+heater+car%2Cindustrial%2C759&amp;sr=1-6</v>
      </c>
      <c r="J22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6" spans="1:10" x14ac:dyDescent="0.3">
      <c r="A226" s="34" t="s">
        <v>1292</v>
      </c>
      <c r="B226" s="11">
        <v>19.989999999999998</v>
      </c>
      <c r="C226">
        <v>2</v>
      </c>
      <c r="D226" s="17">
        <f>Equipment[[#This Row],[Single price]]*Equipment[[#This Row],[Qty]]</f>
        <v>39.979999999999997</v>
      </c>
      <c r="E226" t="s">
        <v>1293</v>
      </c>
      <c r="F226" t="s">
        <v>1294</v>
      </c>
      <c r="G226" t="s">
        <v>463</v>
      </c>
      <c r="H226">
        <v>3</v>
      </c>
      <c r="I226" t="str">
        <f>LEFT(Equipment[[#This Row],[Link]],255)</f>
        <v>https://www.amazon.com/Shion-Kwoo-Thermistor-Temperature-Resistance-Compatible/dp/B0BLNY465Z/ref=sr_1_14?m=A31JC84P0YIETG&amp;marketplaceID=ATVPDKIKX0DER&amp;qid=1684869614&amp;s=merchant-items&amp;sr=1-14&amp;th=1</v>
      </c>
      <c r="J22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7" spans="1:10" x14ac:dyDescent="0.3">
      <c r="A227" s="34" t="s">
        <v>1285</v>
      </c>
      <c r="B227" s="11">
        <v>7.99</v>
      </c>
      <c r="C227">
        <v>1</v>
      </c>
      <c r="D227" s="17">
        <f>Equipment[[#This Row],[Single price]]*Equipment[[#This Row],[Qty]]</f>
        <v>7.99</v>
      </c>
      <c r="E227" t="s">
        <v>1295</v>
      </c>
      <c r="F227" t="s">
        <v>463</v>
      </c>
      <c r="G227" t="s">
        <v>463</v>
      </c>
      <c r="H227">
        <v>3</v>
      </c>
      <c r="I227" t="str">
        <f>LEFT(Equipment[[#This Row],[Link]],255)</f>
        <v>https://www.amazon.com/3-Pack-Silicone-Covers-Dragonfly-HOTEND/dp/B08YFJ3J1V/ref=sr_1_11?crid=HADRNVF9JZSE&amp;keywords=PHAETUS%2BDragonfly&amp;qid=1684856286&amp;sprefix=phaetus%2Bdragonfly%2Caps%2C646&amp;sr=8-11&amp;th=1</v>
      </c>
      <c r="J22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28" spans="1:10" x14ac:dyDescent="0.3">
      <c r="B228" s="11"/>
      <c r="D228" s="17">
        <f>Equipment[[#This Row],[Single price]]*Equipment[[#This Row],[Qty]]</f>
        <v>0</v>
      </c>
    </row>
    <row r="229" spans="1:10" x14ac:dyDescent="0.3">
      <c r="A229" s="34" t="s">
        <v>1079</v>
      </c>
      <c r="B229" s="11">
        <v>38.090000000000003</v>
      </c>
      <c r="C229">
        <v>1</v>
      </c>
      <c r="D229" s="17">
        <f>Equipment[[#This Row],[Single price]]*Equipment[[#This Row],[Qty]]</f>
        <v>38.090000000000003</v>
      </c>
      <c r="E229" t="s">
        <v>1081</v>
      </c>
      <c r="F229" t="s">
        <v>1080</v>
      </c>
      <c r="G229" t="s">
        <v>463</v>
      </c>
      <c r="H229">
        <v>3</v>
      </c>
      <c r="I229" t="str">
        <f>LEFT(Equipment[[#This Row],[Link]],255)</f>
        <v>https://www.amazon.com/DEWALT-DWMT73804-Drive-Socket-Piece/dp/B00WLVV2YE/ref=sr_1_1?keywords=metric+socket+set+1%2F4&amp;qid=1676737894&amp;refinements=p_89%3ADEWALT&amp;rnid=2528832011&amp;s=hi&amp;sr=1-1</v>
      </c>
      <c r="J22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0" spans="1:10" x14ac:dyDescent="0.3">
      <c r="A230" s="34" t="s">
        <v>1093</v>
      </c>
      <c r="B230" s="11">
        <v>11.98</v>
      </c>
      <c r="C230">
        <v>1</v>
      </c>
      <c r="D230" s="17">
        <f>Equipment[[#This Row],[Single price]]*Equipment[[#This Row],[Qty]]</f>
        <v>11.98</v>
      </c>
      <c r="E230" t="s">
        <v>1094</v>
      </c>
      <c r="F230" t="s">
        <v>463</v>
      </c>
      <c r="G230" t="s">
        <v>463</v>
      </c>
      <c r="H230">
        <v>3</v>
      </c>
      <c r="I230" t="str">
        <f>LEFT(Equipment[[#This Row],[Link]],255)</f>
        <v>https://www.amazon.com/Tonsiki-Security-Resistant-Magnetic-Screwdriver/dp/B0BCVYFWKB?ref_=ast_sto_dp&amp;th=1&amp;psc=1</v>
      </c>
      <c r="J23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1" spans="1:10" x14ac:dyDescent="0.3">
      <c r="A231" s="34" t="s">
        <v>1208</v>
      </c>
      <c r="B231" s="11">
        <v>14.99</v>
      </c>
      <c r="C231">
        <v>1</v>
      </c>
      <c r="D231" s="17">
        <f>Equipment[[#This Row],[Single price]]*Equipment[[#This Row],[Qty]]</f>
        <v>14.99</v>
      </c>
      <c r="E231" t="s">
        <v>1087</v>
      </c>
      <c r="F231" t="s">
        <v>463</v>
      </c>
      <c r="G231" t="s">
        <v>463</v>
      </c>
      <c r="H231">
        <v>3</v>
      </c>
      <c r="I231" t="str">
        <f>LEFT(Equipment[[#This Row],[Link]],255)</f>
        <v>https://www.amazon.com/TICONN-40PCS-Hose-Clamp-Set/dp/B08HJK3G92/ref=sr_1_1_sspa?crid=1RJJF3EVVIYUP&amp;keywords=hose+clamps&amp;qid=1677525067&amp;sprefix=hose+clamsp%2Caps%2C1008&amp;sr=8-1-spons&amp;psc=1&amp;spLa=ZW5jcnlwdGVkUXVhbGlmaWVyPUExM1k5REIzN1FERDJEJmVuY3J5cHRlZElkPU</v>
      </c>
      <c r="J23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2" spans="1:10" x14ac:dyDescent="0.3">
      <c r="A232" s="34" t="s">
        <v>1107</v>
      </c>
      <c r="B232" s="11">
        <v>29.97</v>
      </c>
      <c r="C232">
        <v>1</v>
      </c>
      <c r="D232" s="17">
        <f>Equipment[[#This Row],[Single price]]*Equipment[[#This Row],[Qty]]</f>
        <v>29.97</v>
      </c>
      <c r="E232" t="s">
        <v>1090</v>
      </c>
      <c r="F232" t="s">
        <v>1091</v>
      </c>
      <c r="G232" t="s">
        <v>463</v>
      </c>
      <c r="H232">
        <v>3</v>
      </c>
      <c r="I232" t="str">
        <f>LEFT(Equipment[[#This Row],[Link]],255)</f>
        <v>https://www.amazon.com/WORKSHOP-Wet-Dry-Accessories-WS25022A/dp/B019C23JIQ/ref=sr_1_7?crid=2BN52C1BNLQFD&amp;keywords=vacuum%2Bhose&amp;qid=1677804160&amp;sprefix=vacuum%2Bhose%2B1%2Bin%2Caps%2C1967&amp;sr=8-7&amp;th=1</v>
      </c>
      <c r="J23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3" spans="1:10" x14ac:dyDescent="0.3">
      <c r="A233" s="34" t="s">
        <v>1108</v>
      </c>
      <c r="B233" s="11">
        <v>30.99</v>
      </c>
      <c r="C233">
        <v>1</v>
      </c>
      <c r="D233" s="17">
        <f>Equipment[[#This Row],[Single price]]*Equipment[[#This Row],[Qty]]</f>
        <v>30.99</v>
      </c>
      <c r="E233" t="s">
        <v>1097</v>
      </c>
      <c r="F233" t="s">
        <v>1098</v>
      </c>
      <c r="G233" t="s">
        <v>1099</v>
      </c>
      <c r="H233">
        <v>3</v>
      </c>
      <c r="I233" t="str">
        <f>LEFT(Equipment[[#This Row],[Link]],255)</f>
        <v>https://www.amazon.com/Peachtree-Woodworking-Supply-Universal-Fittings/dp/B01M27BN5Y/ref=sr_1_6?crid=3U338OGKGKI2M&amp;keywords=dust%2Bcollection%2Bhose&amp;qid=1678199632&amp;sprefix=dust%2Bcollehose%2Caps%2C1074&amp;sr=8-6&amp;th=1</v>
      </c>
      <c r="J23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4" spans="1:10" x14ac:dyDescent="0.3">
      <c r="A234" s="34" t="s">
        <v>1100</v>
      </c>
      <c r="B234" s="11">
        <v>10.99</v>
      </c>
      <c r="C234">
        <v>1</v>
      </c>
      <c r="D234" s="17">
        <f>Equipment[[#This Row],[Single price]]*Equipment[[#This Row],[Qty]]</f>
        <v>10.99</v>
      </c>
      <c r="E234" t="s">
        <v>1101</v>
      </c>
      <c r="F234" t="s">
        <v>463</v>
      </c>
      <c r="G234" t="s">
        <v>463</v>
      </c>
      <c r="H234">
        <v>3</v>
      </c>
      <c r="I234" t="str">
        <f>LEFT(Equipment[[#This Row],[Link]],255)</f>
        <v>https://www.amazon.com/Acrux7-Engraving-Machine-Vacuum-Spindle/dp/B07VNSDSJJ/ref=sr_1_8?keywords=dust+shoe&amp;qid=1678223954&amp;sr=8-8</v>
      </c>
      <c r="J23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5" spans="1:10" x14ac:dyDescent="0.3">
      <c r="A235" s="34" t="s">
        <v>1102</v>
      </c>
      <c r="B235" s="11">
        <v>17.989999999999998</v>
      </c>
      <c r="C235">
        <v>2</v>
      </c>
      <c r="D235" s="17">
        <f>Equipment[[#This Row],[Single price]]*Equipment[[#This Row],[Qty]]</f>
        <v>35.979999999999997</v>
      </c>
      <c r="E235" t="s">
        <v>1103</v>
      </c>
      <c r="F235" t="s">
        <v>463</v>
      </c>
      <c r="G235" t="s">
        <v>463</v>
      </c>
      <c r="H235">
        <v>3</v>
      </c>
      <c r="I235" t="str">
        <f>LEFT(Equipment[[#This Row],[Link]],255)</f>
        <v>https://www.amazon.com/Genmitsu-Clamping-Dynamic-Balance-Milling/dp/B08QMDC4X8/ref=sr_1_6?keywords=er11+collet+nut&amp;qid=1678388905&amp;sr=8-6</v>
      </c>
      <c r="J23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6" spans="1:10" x14ac:dyDescent="0.3">
      <c r="A236" s="34" t="s">
        <v>1130</v>
      </c>
      <c r="B236" s="11">
        <v>6.5</v>
      </c>
      <c r="C236">
        <v>1</v>
      </c>
      <c r="D236" s="17">
        <f>Equipment[[#This Row],[Single price]]*Equipment[[#This Row],[Qty]]</f>
        <v>6.5</v>
      </c>
      <c r="E236" t="s">
        <v>1131</v>
      </c>
      <c r="F236" t="s">
        <v>463</v>
      </c>
      <c r="G236" t="s">
        <v>463</v>
      </c>
      <c r="H236">
        <v>3</v>
      </c>
      <c r="I236" t="str">
        <f>LEFT(Equipment[[#This Row],[Link]],255)</f>
        <v>https://www.amazon.com/BQLZR-3-17mm-Replacement-Brushless-Outrunner/dp/B00LHRUFBY/ref=sxin_16_ci_mcx_mi_sr_m_ts?content-id=amzn1.sym.5aa38d01-f4e4-49d0-aaaa-bf65d3f91314%3Aamzn1.sym.5aa38d01-f4e4-49d0-aaaa-bf65d3f91314&amp;crid=2US1UBJJEMBD&amp;cv_ct_cx=rc+motor+</v>
      </c>
      <c r="J23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7" spans="1:10" x14ac:dyDescent="0.3">
      <c r="A237" s="34" t="s">
        <v>1125</v>
      </c>
      <c r="B237" s="11">
        <v>6.69</v>
      </c>
      <c r="C237">
        <v>1</v>
      </c>
      <c r="D237" s="17">
        <f>Equipment[[#This Row],[Single price]]*Equipment[[#This Row],[Qty]]</f>
        <v>6.69</v>
      </c>
      <c r="E237" t="s">
        <v>1126</v>
      </c>
      <c r="F237" t="s">
        <v>1127</v>
      </c>
      <c r="G237" t="s">
        <v>463</v>
      </c>
      <c r="H237">
        <v>3</v>
      </c>
      <c r="I237" t="str">
        <f>LEFT(Equipment[[#This Row],[Link]],255)</f>
        <v>https://www.amazon.com/Vbestlife-Aircraft-Replacement-Brushless-Suitable/dp/B0B9C1M1WG/ref=sr_1_28_sspa?crid=2US1UBJJEMBD&amp;keywords=rc+motor+shaft+replacement&amp;qid=1681517661&amp;sprefix=rc+motor+shaft+repl%2Caps%2C1481&amp;sr=8-28-spons&amp;psc=1&amp;spLa=ZW5jcnlwdGVkUXVh</v>
      </c>
      <c r="J23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8" spans="1:10" x14ac:dyDescent="0.3">
      <c r="A238" s="34" t="s">
        <v>1128</v>
      </c>
      <c r="B238" s="11">
        <v>8.99</v>
      </c>
      <c r="C238">
        <v>1</v>
      </c>
      <c r="D238" s="17">
        <f>Equipment[[#This Row],[Single price]]*Equipment[[#This Row],[Qty]]</f>
        <v>8.99</v>
      </c>
      <c r="E238" t="s">
        <v>1129</v>
      </c>
      <c r="F238" t="s">
        <v>463</v>
      </c>
      <c r="G238" t="s">
        <v>463</v>
      </c>
      <c r="H238">
        <v>3</v>
      </c>
      <c r="I238" t="str">
        <f>LEFT(Equipment[[#This Row],[Link]],255)</f>
        <v>https://www.amazon.com/Dilwe-Torque-Stainless-Replacement-Accessory/dp/B07HFCVK9P/ref=sr_1_20_sspa?keywords=4mm+brushless+motor+shaft&amp;qid=1681143809&amp;sr=8-20-spons&amp;psc=1&amp;spLa=ZW5jcnlwdGVkUXVhbGlmaWVyPUEzMVdOMVMySEwwVUszJmVuY3J5cHRlZElkPUEwODYzMzEzMlRKODRXN</v>
      </c>
      <c r="J23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39" spans="1:10" x14ac:dyDescent="0.3">
      <c r="B239" s="11"/>
      <c r="D239" s="17">
        <f>Equipment[[#This Row],[Single price]]*Equipment[[#This Row],[Qty]]</f>
        <v>0</v>
      </c>
      <c r="F239" t="s">
        <v>463</v>
      </c>
      <c r="G239" t="s">
        <v>463</v>
      </c>
    </row>
    <row r="240" spans="1:10" x14ac:dyDescent="0.3">
      <c r="A240" s="34" t="s">
        <v>1253</v>
      </c>
      <c r="B240" s="11">
        <v>36.6</v>
      </c>
      <c r="C240">
        <v>1</v>
      </c>
      <c r="D240" s="17">
        <f>Equipment[[#This Row],[Single price]]*Equipment[[#This Row],[Qty]]</f>
        <v>36.6</v>
      </c>
      <c r="E240" t="s">
        <v>1255</v>
      </c>
      <c r="F240" t="s">
        <v>1254</v>
      </c>
      <c r="G240" t="s">
        <v>463</v>
      </c>
      <c r="H240">
        <v>3</v>
      </c>
      <c r="I240" t="str">
        <f>LEFT(Equipment[[#This Row],[Link]],255)</f>
        <v>https://www.amazon.com/MEAN-WELL-LRS-350-24-350-4W-Switchable/dp/B013ETVO12/ref=sr_1_2?crid=3AF2S7OD32P6E&amp;keywords=mean%2Bwell%2BLRS%2B24v&amp;qid=1684510703&amp;sprefix=mean%2Bwell%2Blrs%2B2%2Caps%2C932&amp;sr=8-2&amp;th=1</v>
      </c>
      <c r="J24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1" spans="1:10" x14ac:dyDescent="0.3">
      <c r="A241" s="34" t="s">
        <v>1264</v>
      </c>
      <c r="B241" s="11">
        <v>9.99</v>
      </c>
      <c r="C241">
        <v>1</v>
      </c>
      <c r="D241" s="17">
        <f>Equipment[[#This Row],[Single price]]*Equipment[[#This Row],[Qty]]</f>
        <v>9.99</v>
      </c>
      <c r="E241" t="s">
        <v>1265</v>
      </c>
      <c r="F241" t="s">
        <v>463</v>
      </c>
      <c r="G241" t="s">
        <v>463</v>
      </c>
      <c r="I241" t="str">
        <f>LEFT(Equipment[[#This Row],[Link]],255)</f>
        <v>https://www.amazon.com/SSR-25DD-3-32VDC-Output-5-240VDC-Plastic/dp/B08GNSPCND/ref=sr_1_3?keywords=dc%2Bsolid%2Bstate%2Brelay&amp;qid=1684537283&amp;s=industrial&amp;sr=1-3&amp;th=1</v>
      </c>
      <c r="J24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2" spans="1:10" x14ac:dyDescent="0.3">
      <c r="A242" s="34" t="s">
        <v>1308</v>
      </c>
      <c r="B242" s="11">
        <v>16.79</v>
      </c>
      <c r="C242">
        <v>1</v>
      </c>
      <c r="D242" s="17">
        <f>Equipment[[#This Row],[Single price]]*Equipment[[#This Row],[Qty]]</f>
        <v>16.79</v>
      </c>
      <c r="E242" t="s">
        <v>1307</v>
      </c>
      <c r="F242" t="s">
        <v>463</v>
      </c>
      <c r="G242" t="s">
        <v>463</v>
      </c>
      <c r="I242" t="str">
        <f>LEFT(Equipment[[#This Row],[Link]],255)</f>
        <v>https://www.amazon.com/HiLetgo-SSR-60DA-Single-Semi-Conductor-24-380V/dp/B01MSTFKIP/ref=sr_1_9?keywords=ssr&amp;qid=1684885468&amp;sr=8-9</v>
      </c>
      <c r="J24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3" spans="1:10" x14ac:dyDescent="0.3">
      <c r="A243" s="34" t="s">
        <v>1096</v>
      </c>
      <c r="B243" s="11">
        <v>10.99</v>
      </c>
      <c r="C243">
        <v>1</v>
      </c>
      <c r="D243" s="17">
        <f>Equipment[[#This Row],[Single price]]*Equipment[[#This Row],[Qty]]</f>
        <v>10.99</v>
      </c>
      <c r="E243" t="s">
        <v>1095</v>
      </c>
      <c r="F243" t="s">
        <v>463</v>
      </c>
      <c r="G243" t="s">
        <v>463</v>
      </c>
      <c r="H243">
        <v>3</v>
      </c>
      <c r="I243" t="str">
        <f>LEFT(Equipment[[#This Row],[Link]],255)</f>
        <v>https://www.amazon.com/Sipytoph-Control-Regulator-Constant-Adjustable/dp/B097F54D24/ref=sr_1_4?crid=2K6SCTFJ90UCD&amp;keywords=ac+dimmer&amp;qid=1678125164&amp;sprefix=ac%2Caps%2C1195&amp;sr=8-4</v>
      </c>
      <c r="J24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4" spans="1:10" x14ac:dyDescent="0.3">
      <c r="A244" s="34" t="s">
        <v>1111</v>
      </c>
      <c r="B244" s="11">
        <v>9.9</v>
      </c>
      <c r="C244">
        <v>1</v>
      </c>
      <c r="D244" s="17">
        <f>Equipment[[#This Row],[Single price]]*Equipment[[#This Row],[Qty]]</f>
        <v>9.9</v>
      </c>
      <c r="E244" t="s">
        <v>1110</v>
      </c>
      <c r="F244" t="s">
        <v>463</v>
      </c>
      <c r="G244" t="s">
        <v>463</v>
      </c>
      <c r="H244">
        <v>3</v>
      </c>
      <c r="I244" t="str">
        <f>LEFT(Equipment[[#This Row],[Link]],255)</f>
        <v>https://www.amazon.com/Willwin-Socket-Female-Connectors-Adapter/dp/B078S17FZ5/ref=sr_1_1_mod_primary_new?keywords=US+3+Pins+Power+Socket+Plug+Panel+Screw+Mount+Type+Female+Connectors+Adapter&amp;qid=1679490990&amp;s=hi&amp;sbo=RZvfv%2F%2FHxDF%2BO5021pAnSA%3D%3D&amp;sr=1-</v>
      </c>
      <c r="J24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5" spans="1:10" x14ac:dyDescent="0.3">
      <c r="A245" s="34" t="s">
        <v>1112</v>
      </c>
      <c r="B245" s="11">
        <v>6.99</v>
      </c>
      <c r="C245">
        <v>1</v>
      </c>
      <c r="D245" s="17">
        <f>Equipment[[#This Row],[Single price]]*Equipment[[#This Row],[Qty]]</f>
        <v>6.99</v>
      </c>
      <c r="E245" t="s">
        <v>1113</v>
      </c>
      <c r="F245" t="s">
        <v>463</v>
      </c>
      <c r="G245" t="s">
        <v>463</v>
      </c>
      <c r="H245">
        <v>3</v>
      </c>
      <c r="I245" t="str">
        <f>LEFT(Equipment[[#This Row],[Link]],255)</f>
        <v>https://www.amazon.com/Panel-Adapter-Connector-Socket-MXR/dp/B07DCXKNXQ/ref=pd_bxgy_sccl_1/145-6461915-2405918?pd_rd_w=B3gcI&amp;content-id=amzn1.sym.6953b182-f957-43e6-9fe3-866e180e1e05&amp;pf_rd_p=6953b182-f957-43e6-9fe3-866e180e1e05&amp;pf_rd_r=18HNBFW82P6TT5XHDYM</v>
      </c>
      <c r="J24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6" spans="1:10" x14ac:dyDescent="0.3">
      <c r="A246" s="34" t="s">
        <v>1270</v>
      </c>
      <c r="B246" s="11">
        <v>14.95</v>
      </c>
      <c r="C246">
        <v>1</v>
      </c>
      <c r="D246" s="17">
        <f>Equipment[[#This Row],[Single price]]*Equipment[[#This Row],[Qty]]</f>
        <v>14.95</v>
      </c>
      <c r="E246" t="s">
        <v>1271</v>
      </c>
      <c r="I246" t="str">
        <f>LEFT(Equipment[[#This Row],[Link]],255)</f>
        <v>https://www.amazon.com/TICONN-Connectors-Waterproof-Insulated-Electrical/dp/B087PPQTQR/ref=sr_1_11?keywords=Splicing%2BWire%2BConnectors&amp;qid=1684538062&amp;sr=8-11&amp;th=1</v>
      </c>
      <c r="J24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7" spans="1:10" x14ac:dyDescent="0.3">
      <c r="A247" s="34" t="s">
        <v>1134</v>
      </c>
      <c r="B247" s="11">
        <v>69.989999999999995</v>
      </c>
      <c r="C247">
        <v>1</v>
      </c>
      <c r="D247" s="17">
        <f>Equipment[[#This Row],[Single price]]*Equipment[[#This Row],[Qty]]</f>
        <v>69.989999999999995</v>
      </c>
      <c r="E247" t="s">
        <v>1167</v>
      </c>
      <c r="F247" t="s">
        <v>1168</v>
      </c>
      <c r="G247" t="s">
        <v>463</v>
      </c>
      <c r="H247">
        <v>3</v>
      </c>
      <c r="I247" t="str">
        <f>LEFT(Equipment[[#This Row],[Link]],255)</f>
        <v>https://www.amazon.com/Fulament-Flashforge-Textured-Magnetic-Fula-Flex/dp/B0BRNV3ZTM/ref=sr_1_3?crid=129KLCDBD8RNO&amp;keywords=QIDI%2BX-Max%2BPEI%2BBuild%2BPlate&amp;qid=1683749070&amp;sprefix=qid%2Bx-max%2Bpei%2Bbuild%2Bplate%2Caps%2C575&amp;sr=8-3&amp;ufe=app_do%3Aamzn1.f</v>
      </c>
      <c r="J24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8" spans="1:10" x14ac:dyDescent="0.3">
      <c r="A248" s="34" t="s">
        <v>1025</v>
      </c>
      <c r="B248" s="11">
        <v>38.31</v>
      </c>
      <c r="C248">
        <v>1</v>
      </c>
      <c r="D248" s="17">
        <f>Equipment[[#This Row],[Single price]]*Equipment[[#This Row],[Qty]]</f>
        <v>38.31</v>
      </c>
      <c r="E248" t="s">
        <v>1172</v>
      </c>
      <c r="F248" t="s">
        <v>463</v>
      </c>
      <c r="G248" t="s">
        <v>463</v>
      </c>
      <c r="H248">
        <v>3</v>
      </c>
      <c r="I248" t="str">
        <f>LEFT(Equipment[[#This Row],[Link]],255)</f>
        <v>https://www.amazon.com/Knipex-7402200-Leverage-Diagonal-Cutters/dp/B0001P0CES/ref=sr_1_5?keywords=knipex%2Bdiagonal&amp;qid=1683753689&amp;sr=8-5&amp;th=1</v>
      </c>
      <c r="J24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49" spans="1:10" x14ac:dyDescent="0.3">
      <c r="A249" s="34" t="s">
        <v>1239</v>
      </c>
      <c r="B249" s="11">
        <v>24.95</v>
      </c>
      <c r="C249">
        <v>1</v>
      </c>
      <c r="D249" s="17">
        <f>Equipment[[#This Row],[Single price]]*Equipment[[#This Row],[Qty]]</f>
        <v>24.95</v>
      </c>
      <c r="E249" t="s">
        <v>1238</v>
      </c>
      <c r="F249" t="s">
        <v>463</v>
      </c>
      <c r="G249" t="s">
        <v>463</v>
      </c>
      <c r="H249">
        <v>3</v>
      </c>
      <c r="I249" t="str">
        <f>LEFT(Equipment[[#This Row],[Link]],255)</f>
        <v>https://www.amazon.com/AFA-Tooling-Deburring-Blade-Blades/dp/B09ND8164N/ref=sr_1_3?crid=C8FT0WD4A661&amp;keywords=deburring%2Btool&amp;qid=1684453156&amp;sprefix=deb%2Caps%2C1934&amp;sr=8-3&amp;th=1</v>
      </c>
      <c r="J24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0" spans="1:10" x14ac:dyDescent="0.3">
      <c r="B250" s="11"/>
      <c r="D250" s="17">
        <f>Equipment[[#This Row],[Single price]]*Equipment[[#This Row],[Qty]]</f>
        <v>0</v>
      </c>
      <c r="F250" t="s">
        <v>463</v>
      </c>
      <c r="G250" t="s">
        <v>463</v>
      </c>
      <c r="H250">
        <v>3</v>
      </c>
      <c r="I250" t="str">
        <f>LEFT(Equipment[[#This Row],[Link]],255)</f>
        <v/>
      </c>
      <c r="J25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1" spans="1:10" x14ac:dyDescent="0.3">
      <c r="A251" s="34" t="s">
        <v>1148</v>
      </c>
      <c r="B251" s="11">
        <v>20.99</v>
      </c>
      <c r="C251">
        <v>2</v>
      </c>
      <c r="D251" s="17">
        <f>Equipment[[#This Row],[Single price]]*Equipment[[#This Row],[Qty]]</f>
        <v>41.98</v>
      </c>
      <c r="E251" t="s">
        <v>1150</v>
      </c>
      <c r="F251" t="s">
        <v>1109</v>
      </c>
      <c r="G251" t="s">
        <v>463</v>
      </c>
      <c r="H251">
        <v>3</v>
      </c>
      <c r="I251" t="str">
        <f>LEFT(Equipment[[#This Row],[Link]],255)</f>
        <v>https://www.amazon.com/Wathai-Industrial-Bearing-Brushless-Cooling/dp/B07SH42DCD?ref_=ast_sto_dp&amp;th=1&amp;psc=1</v>
      </c>
      <c r="J25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2" spans="1:10" x14ac:dyDescent="0.3">
      <c r="A252" s="34" t="s">
        <v>638</v>
      </c>
      <c r="B252" s="11">
        <v>13.84</v>
      </c>
      <c r="C252">
        <v>2</v>
      </c>
      <c r="D252" s="17">
        <f>Equipment[[#This Row],[Single price]]*Equipment[[#This Row],[Qty]]</f>
        <v>27.68</v>
      </c>
      <c r="E252" t="s">
        <v>1151</v>
      </c>
      <c r="F252" t="s">
        <v>463</v>
      </c>
      <c r="G252" t="s">
        <v>463</v>
      </c>
      <c r="H252">
        <v>3</v>
      </c>
      <c r="I252" t="str">
        <f>LEFT(Equipment[[#This Row],[Link]],255)</f>
        <v>https://www.amazon.com/Fdit-Insulated-Aluminium-Temperature-Thermistors/dp/B084P6FW85/ref=sr_1_15?keywords=24v%2Bptc%2Bheater&amp;qid=1683736449&amp;sr=8-15&amp;th=1</v>
      </c>
      <c r="J25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3" spans="1:10" x14ac:dyDescent="0.3">
      <c r="A253" s="34" t="s">
        <v>1152</v>
      </c>
      <c r="B253" s="11">
        <v>15.3</v>
      </c>
      <c r="C253">
        <v>2</v>
      </c>
      <c r="D253" s="17">
        <f>Equipment[[#This Row],[Single price]]*Equipment[[#This Row],[Qty]]</f>
        <v>30.6</v>
      </c>
      <c r="E253" t="s">
        <v>1082</v>
      </c>
      <c r="F253" t="s">
        <v>1153</v>
      </c>
      <c r="G253" t="s">
        <v>463</v>
      </c>
      <c r="H253">
        <v>3</v>
      </c>
      <c r="I253" t="str">
        <f>LEFT(Equipment[[#This Row],[Link]],255)</f>
        <v>https://www.amazon.com/Heating-Element-Ceramic-Thermostatic-Insulated/dp/B08JDV9TSQ/ref=sr_1_9?crid=2TSQ74CA85DNN&amp;keywords=110v+heater&amp;qid=1677002924&amp;sprefix=110v+heat%2Caps%2C769&amp;sr=8-9</v>
      </c>
      <c r="J25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4" spans="1:10" x14ac:dyDescent="0.3">
      <c r="A254" s="34" t="s">
        <v>1240</v>
      </c>
      <c r="B254" s="11">
        <v>16.95</v>
      </c>
      <c r="C254">
        <v>1</v>
      </c>
      <c r="D254" s="17">
        <f>Equipment[[#This Row],[Single price]]*Equipment[[#This Row],[Qty]]</f>
        <v>16.95</v>
      </c>
      <c r="E254" t="s">
        <v>1241</v>
      </c>
      <c r="F254" t="s">
        <v>463</v>
      </c>
      <c r="G254" t="s">
        <v>463</v>
      </c>
      <c r="H254">
        <v>3</v>
      </c>
      <c r="I254" t="str">
        <f>LEFT(Equipment[[#This Row],[Link]],255)</f>
        <v>https://www.amazon.com/SmartSHIELD-3mm-Reflective-Insulation-Commercial/dp/B084RGYM7S/ref=sr_1_3?crid=29RUX12F4BOE2&amp;keywords=heat%2Binsulation&amp;qid=1684453527&amp;sprefix=heat%2Binsulation%2Caps%2C1363&amp;sr=8-3&amp;th=1</v>
      </c>
      <c r="J25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5" spans="1:10" x14ac:dyDescent="0.3">
      <c r="A255" s="34" t="s">
        <v>1243</v>
      </c>
      <c r="B255" s="11">
        <v>32.950000000000003</v>
      </c>
      <c r="C255">
        <v>1</v>
      </c>
      <c r="D255" s="17">
        <f>Equipment[[#This Row],[Single price]]*Equipment[[#This Row],[Qty]]</f>
        <v>32.950000000000003</v>
      </c>
      <c r="E255" t="s">
        <v>1242</v>
      </c>
      <c r="F255" t="s">
        <v>463</v>
      </c>
      <c r="G255" t="s">
        <v>463</v>
      </c>
      <c r="H255">
        <v>3</v>
      </c>
      <c r="I255" t="str">
        <f>LEFT(Equipment[[#This Row],[Link]],255)</f>
        <v>https://www.amazon.com/Noctua-NF-A20-FLX-Premium-Quality-Quiet/dp/B071PFLMFT/ref=sr_1_5?keywords=noctua+fan+200&amp;qid=1684454291&amp;s=electronics&amp;sr=1-5</v>
      </c>
      <c r="J25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6" spans="1:10" x14ac:dyDescent="0.3">
      <c r="B256" s="11"/>
      <c r="D256" s="17">
        <f>Equipment[[#This Row],[Single price]]*Equipment[[#This Row],[Qty]]</f>
        <v>0</v>
      </c>
      <c r="E256" t="s">
        <v>463</v>
      </c>
      <c r="F256" t="s">
        <v>463</v>
      </c>
      <c r="G256" t="s">
        <v>463</v>
      </c>
      <c r="I256" t="str">
        <f>LEFT(Equipment[[#This Row],[Link]],255)</f>
        <v xml:space="preserve"> </v>
      </c>
      <c r="J25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7" spans="1:12" x14ac:dyDescent="0.3">
      <c r="A257" s="57" t="s">
        <v>1328</v>
      </c>
      <c r="B257" s="11">
        <v>184.99</v>
      </c>
      <c r="C257">
        <v>1</v>
      </c>
      <c r="D257" s="17">
        <f>Equipment[[#This Row],[Single price]]*Equipment[[#This Row],[Qty]]</f>
        <v>184.99</v>
      </c>
      <c r="E257" t="s">
        <v>1329</v>
      </c>
      <c r="F257" t="s">
        <v>463</v>
      </c>
      <c r="G257" t="s">
        <v>463</v>
      </c>
      <c r="H257">
        <v>4</v>
      </c>
      <c r="I257" t="str">
        <f>LEFT(Equipment[[#This Row],[Link]],255)</f>
        <v>https://www.amazon.com/Micsig-Differential-Attenuation-Oscilloscope-Accessory/dp/B08SBN49YJ/ref=sr_1_3?keywords=Differential+Probe&amp;sr=8-3&amp;ufe=app_do%3Aamzn1.fos.f5122f16-c3e8-4386-bf32-63e904010ad0</v>
      </c>
      <c r="J25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8" spans="1:12" x14ac:dyDescent="0.3">
      <c r="A258" s="57" t="s">
        <v>1331</v>
      </c>
      <c r="B258" s="11">
        <v>259.99</v>
      </c>
      <c r="C258">
        <v>1</v>
      </c>
      <c r="D258" s="17">
        <f>Equipment[[#This Row],[Single price]]*Equipment[[#This Row],[Qty]]</f>
        <v>259.99</v>
      </c>
      <c r="E258" t="s">
        <v>1332</v>
      </c>
      <c r="F258" t="s">
        <v>1330</v>
      </c>
      <c r="G258" t="s">
        <v>463</v>
      </c>
      <c r="H258">
        <v>4</v>
      </c>
      <c r="I258" t="str">
        <f>LEFT(Equipment[[#This Row],[Link]],255)</f>
        <v>https://www.amazon.com/Oscilloscope-CP2100A-Current-Standard-Interface/dp/B095RX7CP6/ref=sr_1_5?keywords=oscilloscope+current&amp;sr=8-5&amp;ufe=app_do%3Aamzn1.fos.c3015c4a-46bb-44b9-81a4-dc28e6d374b3</v>
      </c>
      <c r="J25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59" spans="1:12" x14ac:dyDescent="0.3">
      <c r="A259" s="57" t="s">
        <v>1402</v>
      </c>
      <c r="B259" s="11">
        <v>47.99</v>
      </c>
      <c r="C259">
        <v>1</v>
      </c>
      <c r="D259" s="17">
        <f>Equipment[[#This Row],[Single price]]*Equipment[[#This Row],[Qty]]</f>
        <v>47.99</v>
      </c>
      <c r="E259" t="s">
        <v>1401</v>
      </c>
      <c r="F259" t="s">
        <v>463</v>
      </c>
      <c r="G259" t="s">
        <v>463</v>
      </c>
      <c r="H259">
        <v>4</v>
      </c>
      <c r="I259" t="str">
        <f>LEFT(Equipment[[#This Row],[Link]],255)</f>
        <v>https://www.amazon.com/KAIWEETS-Multimeter-Auto-ranging-Temperature-Capacitance/dp/B07Z398YWF/ref=pd_ybh_a_sccl_226/141-1762843-9634753?content-id=amzn1.sym.67f8cf21-ade4-4299-b433-69e404eeecf1&amp;pd_rd_i=B07Z398YWF&amp;th=1</v>
      </c>
      <c r="J25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0" spans="1:12" x14ac:dyDescent="0.3">
      <c r="A260" s="57" t="s">
        <v>1001</v>
      </c>
      <c r="B260" s="11">
        <v>89.99</v>
      </c>
      <c r="C260">
        <v>1</v>
      </c>
      <c r="D260" s="17">
        <f>Equipment[[#This Row],[Single price]]*Equipment[[#This Row],[Qty]]</f>
        <v>89.99</v>
      </c>
      <c r="E260" t="s">
        <v>1403</v>
      </c>
      <c r="F260" t="s">
        <v>463</v>
      </c>
      <c r="G260" t="s">
        <v>463</v>
      </c>
      <c r="H260">
        <v>4</v>
      </c>
      <c r="I260" t="str">
        <f>LEFT(Equipment[[#This Row],[Link]],255)</f>
        <v>https://www.amazon.com/Samsung-970-EVO-Plus-MZ-V7S2T0B/dp/B07MFZXR1B/ref=pd_ybh_a_sccl_220/141-1762843-9634753?content-id=amzn1.sym.67f8cf21-ade4-4299-b433-69e404eeecf1&amp;pd_rd_i=B07MFZXR1B&amp;th=1</v>
      </c>
      <c r="J26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1" spans="1:12" x14ac:dyDescent="0.3">
      <c r="A261" s="57" t="s">
        <v>1445</v>
      </c>
      <c r="B261" s="11">
        <v>79.989999999999995</v>
      </c>
      <c r="C261">
        <v>1</v>
      </c>
      <c r="D261" s="17">
        <f>Equipment[[#This Row],[Single price]]*Equipment[[#This Row],[Qty]]</f>
        <v>79.989999999999995</v>
      </c>
      <c r="E261" t="s">
        <v>1444</v>
      </c>
      <c r="F261" t="s">
        <v>1446</v>
      </c>
      <c r="G261" t="s">
        <v>1447</v>
      </c>
      <c r="H261">
        <v>4</v>
      </c>
      <c r="I261" t="str">
        <f>LEFT(Equipment[[#This Row],[Link]],255)</f>
        <v>https://www.amazon.com/Dynalink-DL-WRX36-8-Stream-Wireless-3-6Gbps/dp/B096K9SVCT</v>
      </c>
      <c r="J26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2" spans="1:12" x14ac:dyDescent="0.3">
      <c r="A262" s="57" t="s">
        <v>1453</v>
      </c>
      <c r="B262" s="11">
        <v>299</v>
      </c>
      <c r="C262">
        <v>1</v>
      </c>
      <c r="D262" s="17">
        <f>Equipment[[#This Row],[Single price]]*Equipment[[#This Row],[Qty]]</f>
        <v>299</v>
      </c>
      <c r="E262" t="s">
        <v>1454</v>
      </c>
      <c r="F262" t="s">
        <v>463</v>
      </c>
      <c r="G262" t="s">
        <v>463</v>
      </c>
      <c r="H262">
        <v>4</v>
      </c>
      <c r="I262" t="str">
        <f>LEFT(Equipment[[#This Row],[Link]],255)</f>
        <v>https://www.amazon.com/InfiRay-P2-Pro-Smartphones-Resolution/dp/B0BG72B2RJ?ref_=ast_sto_dp#customerReviews</v>
      </c>
      <c r="J26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3" spans="1:12" x14ac:dyDescent="0.3">
      <c r="A263" s="57" t="s">
        <v>1456</v>
      </c>
      <c r="B263" s="11">
        <v>7.99</v>
      </c>
      <c r="C263">
        <v>1</v>
      </c>
      <c r="D263" s="17">
        <f>Equipment[[#This Row],[Single price]]*Equipment[[#This Row],[Qty]]</f>
        <v>7.99</v>
      </c>
      <c r="E263" t="s">
        <v>1455</v>
      </c>
      <c r="F263" t="s">
        <v>1457</v>
      </c>
      <c r="G263" t="s">
        <v>1458</v>
      </c>
      <c r="H263">
        <v>4</v>
      </c>
      <c r="I263" t="str">
        <f>LEFT(Equipment[[#This Row],[Link]],255)</f>
        <v>https://www.amazon.com/Adapter-XAOSUN-One-Sided-SuperSpeed-Charging/dp/B083XXLW77/ref=sr_1_3?keywords=usb%2Bc%2Bfemale%2B3.1%2Badapter&amp;sr=8-3&amp;th=1</v>
      </c>
      <c r="J26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4" spans="1:12" x14ac:dyDescent="0.3">
      <c r="A264" s="57" t="s">
        <v>1460</v>
      </c>
      <c r="B264" s="11">
        <v>34.99</v>
      </c>
      <c r="C264">
        <v>1</v>
      </c>
      <c r="D264" s="17">
        <f>Equipment[[#This Row],[Single price]]*Equipment[[#This Row],[Qty]]</f>
        <v>34.99</v>
      </c>
      <c r="E264" t="s">
        <v>1459</v>
      </c>
      <c r="F264" t="s">
        <v>463</v>
      </c>
      <c r="G264" t="s">
        <v>463</v>
      </c>
      <c r="H264">
        <v>4</v>
      </c>
      <c r="I264" t="str">
        <f>LEFT(Equipment[[#This Row],[Link]],255)</f>
        <v>https://www.amazon.com/Anker-Supports-Display-Transfer-Charging/dp/B09YM3V7NX?ref_=ast_sto_dp</v>
      </c>
      <c r="J26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5" spans="1:12" x14ac:dyDescent="0.3">
      <c r="A265" s="57"/>
      <c r="B265" s="11"/>
      <c r="D265" s="17">
        <f>Equipment[[#This Row],[Single price]]*Equipment[[#This Row],[Qty]]</f>
        <v>0</v>
      </c>
      <c r="I265" t="str">
        <f>LEFT(Equipment[[#This Row],[Link]],255)</f>
        <v/>
      </c>
      <c r="J26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6" spans="1:12" x14ac:dyDescent="0.3">
      <c r="A266" s="57" t="s">
        <v>1345</v>
      </c>
      <c r="B266" s="11">
        <v>25.99</v>
      </c>
      <c r="C266">
        <v>1</v>
      </c>
      <c r="D266" s="17">
        <f>Equipment[[#This Row],[Single price]]*Equipment[[#This Row],[Qty]]</f>
        <v>25.99</v>
      </c>
      <c r="E266" t="s">
        <v>1344</v>
      </c>
      <c r="F266" t="s">
        <v>463</v>
      </c>
      <c r="G266" t="s">
        <v>463</v>
      </c>
      <c r="H266">
        <v>4</v>
      </c>
      <c r="I266" t="str">
        <f>LEFT(Equipment[[#This Row],[Link]],255)</f>
        <v>https://www.amazon.com/REXBETI-Premium-Precision-Triangle-Half-round/dp/B07MVW7CLM/ref=sr_1_5?keywords=file+set&amp;sr=8-5</v>
      </c>
      <c r="J26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7" spans="1:12" x14ac:dyDescent="0.3">
      <c r="A267" s="57" t="s">
        <v>301</v>
      </c>
      <c r="B267" s="11">
        <v>44.99</v>
      </c>
      <c r="C267">
        <v>1</v>
      </c>
      <c r="D267" s="17">
        <f>Equipment[[#This Row],[Single price]]*Equipment[[#This Row],[Qty]]</f>
        <v>44.99</v>
      </c>
      <c r="E267" t="s">
        <v>1354</v>
      </c>
      <c r="F267" t="s">
        <v>463</v>
      </c>
      <c r="G267" t="s">
        <v>463</v>
      </c>
      <c r="H267">
        <v>4</v>
      </c>
      <c r="I267" t="str">
        <f>LEFT(Equipment[[#This Row],[Link]],255)</f>
        <v>https://www.amazon.com/BOSCH-HSBIM9-Universal-Applications-Materials/dp/B08NTW1613/ref=sr_1_9?keywords=hole+saw&amp;sr=8-9</v>
      </c>
      <c r="J26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8" spans="1:12" x14ac:dyDescent="0.3">
      <c r="A268" s="57" t="s">
        <v>1405</v>
      </c>
      <c r="B268" s="11">
        <v>217.98</v>
      </c>
      <c r="C268">
        <v>1</v>
      </c>
      <c r="D268" s="17">
        <f>Equipment[[#This Row],[Single price]]*Equipment[[#This Row],[Qty]]</f>
        <v>217.98</v>
      </c>
      <c r="E268" t="s">
        <v>1404</v>
      </c>
      <c r="F268" t="s">
        <v>463</v>
      </c>
      <c r="G268" t="s">
        <v>463</v>
      </c>
      <c r="H268">
        <v>4</v>
      </c>
      <c r="I268" t="str">
        <f>LEFT(Equipment[[#This Row],[Link]],255)</f>
        <v>https://www.amazon.com/Evolution-Power-Tools-RAGEBLADE-Multipurpose/dp/B0C3BBBYSM/ref=pd_bxgy_sccl_2/141-1762843-9634753?content-id=amzn1.sym.26a5c67f-1a30-486b-bb90-b523ad38d5a0&amp;pd_rd_i=B00249FW26&amp;th=1</v>
      </c>
      <c r="J26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69" spans="1:12" x14ac:dyDescent="0.3">
      <c r="A269" s="57" t="s">
        <v>758</v>
      </c>
      <c r="B269" s="11">
        <v>18.989999999999998</v>
      </c>
      <c r="C269">
        <v>1</v>
      </c>
      <c r="D269" s="17">
        <f>Equipment[[#This Row],[Single price]]*Equipment[[#This Row],[Qty]]</f>
        <v>18.989999999999998</v>
      </c>
      <c r="E269" t="s">
        <v>464</v>
      </c>
      <c r="F269" t="s">
        <v>463</v>
      </c>
      <c r="G269" t="s">
        <v>463</v>
      </c>
      <c r="H269">
        <v>4</v>
      </c>
      <c r="I269" t="str">
        <f>LEFT(Equipment[[#This Row],[Link]],255)</f>
        <v>https://www.amazon.com/Magnetic-Precision-Stainless-Soldering-Motherboard/dp/B09RQ8KB7R/ref=sr_1_8?keywords=Ultra+Fine+Tweezers&amp;qid=1672697407&amp;sr=8-8</v>
      </c>
      <c r="J26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  <c r="L269" t="s">
        <v>1389</v>
      </c>
    </row>
    <row r="270" spans="1:12" x14ac:dyDescent="0.3">
      <c r="A270" s="57" t="s">
        <v>1443</v>
      </c>
      <c r="B270" s="11">
        <v>13.99</v>
      </c>
      <c r="C270">
        <v>1</v>
      </c>
      <c r="D270" s="17">
        <f>Equipment[[#This Row],[Single price]]*Equipment[[#This Row],[Qty]]</f>
        <v>13.99</v>
      </c>
      <c r="E270" t="s">
        <v>380</v>
      </c>
      <c r="F270" t="s">
        <v>463</v>
      </c>
      <c r="G270" t="s">
        <v>463</v>
      </c>
      <c r="H270">
        <v>4</v>
      </c>
      <c r="I270" t="str">
        <f>LEFT(Equipment[[#This Row],[Link]],255)</f>
        <v>https://www.amazon.com/Precision-Anti-Static-Electronics-Laboratory-Jewelry-Making/dp/B09TQNVPQT/ref=sr_1_14_sspa?keywords=precision%2Btweezers&amp;qid=1669679977&amp;sprefix=precision%2B%2Caps%2C160&amp;sr=8-14-spons&amp;spLa=ZW5jcnlwdGVkUXVhbGlmaWVyPUExRTlESTFDREVMNUtY</v>
      </c>
      <c r="J27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1" spans="1:12" x14ac:dyDescent="0.3">
      <c r="A271" s="57"/>
      <c r="B271" s="11"/>
      <c r="D271" s="17">
        <f>Equipment[[#This Row],[Single price]]*Equipment[[#This Row],[Qty]]</f>
        <v>0</v>
      </c>
      <c r="I271" t="str">
        <f>LEFT(Equipment[[#This Row],[Link]],255)</f>
        <v/>
      </c>
      <c r="J27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2" spans="1:12" x14ac:dyDescent="0.3">
      <c r="A272" s="57" t="s">
        <v>1423</v>
      </c>
      <c r="B272" s="11">
        <v>189</v>
      </c>
      <c r="C272">
        <v>1</v>
      </c>
      <c r="D272" s="17">
        <f>Equipment[[#This Row],[Single price]]*Equipment[[#This Row],[Qty]]</f>
        <v>189</v>
      </c>
      <c r="E272" t="s">
        <v>1422</v>
      </c>
      <c r="F272" t="s">
        <v>463</v>
      </c>
      <c r="G272" t="s">
        <v>463</v>
      </c>
      <c r="H272">
        <v>4</v>
      </c>
      <c r="I272" t="str">
        <f>LEFT(Equipment[[#This Row],[Link]],255)</f>
        <v>https://www.amazon.com/Sovol-3D-Extruder-Upgraded-Mainboard/dp/B0BCWG9RB2?ref_=ast_sto_dp</v>
      </c>
      <c r="J27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3" spans="1:11" x14ac:dyDescent="0.3">
      <c r="A273" s="57" t="s">
        <v>1425</v>
      </c>
      <c r="B273" s="11">
        <v>69.989999999999995</v>
      </c>
      <c r="C273">
        <v>1</v>
      </c>
      <c r="D273" s="17">
        <f>Equipment[[#This Row],[Single price]]*Equipment[[#This Row],[Qty]]</f>
        <v>69.989999999999995</v>
      </c>
      <c r="E273" t="s">
        <v>1424</v>
      </c>
      <c r="F273" t="s">
        <v>463</v>
      </c>
      <c r="G273" t="s">
        <v>463</v>
      </c>
      <c r="H273">
        <v>4</v>
      </c>
      <c r="I273" t="str">
        <f>LEFT(Equipment[[#This Row],[Link]],255)</f>
        <v>https://www.amazon.com/BIQU-Extruder-Upgraded-Creality-Printers/dp/B09JWCBKLH/ref=sr_1_5?keywords=h2%2Bextruder&amp;sr=8-5&amp;ufe=app_do%3Aamzn1.fos.006c50ae-5d4c-4777-9bc0-4513d670b6bc&amp;th=1</v>
      </c>
      <c r="J27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4" spans="1:11" x14ac:dyDescent="0.3">
      <c r="A274" s="57" t="s">
        <v>1351</v>
      </c>
      <c r="B274" s="11">
        <v>69.88</v>
      </c>
      <c r="C274">
        <v>1</v>
      </c>
      <c r="D274" s="17">
        <f>Equipment[[#This Row],[Single price]]*Equipment[[#This Row],[Qty]]</f>
        <v>69.88</v>
      </c>
      <c r="E274" t="s">
        <v>1350</v>
      </c>
      <c r="F274" t="s">
        <v>463</v>
      </c>
      <c r="G274" t="s">
        <v>463</v>
      </c>
      <c r="H274">
        <v>4</v>
      </c>
      <c r="I274" t="str">
        <f>LEFT(Equipment[[#This Row],[Link]],255)</f>
        <v>https://www.amazon.com/Upgrade-Ceramic-Heating-Compatible-Extruder/dp/B0BXP9PZXZ/ref=sr_1_5?keywords=Red%2BLizard%2BK1&amp;sr=8-5&amp;th=1</v>
      </c>
      <c r="J27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5" spans="1:11" x14ac:dyDescent="0.3">
      <c r="A275" s="57" t="s">
        <v>1427</v>
      </c>
      <c r="B275" s="11">
        <v>55.99</v>
      </c>
      <c r="C275">
        <v>1</v>
      </c>
      <c r="D275" s="17">
        <f>Equipment[[#This Row],[Single price]]*Equipment[[#This Row],[Qty]]</f>
        <v>55.99</v>
      </c>
      <c r="E275" t="s">
        <v>1426</v>
      </c>
      <c r="F275" t="s">
        <v>463</v>
      </c>
      <c r="G275" t="s">
        <v>463</v>
      </c>
      <c r="H275">
        <v>4</v>
      </c>
      <c r="I275" t="str">
        <f>LEFT(Equipment[[#This Row],[Link]],255)</f>
        <v>https://www.amazon.com/Upgrade-Volcano-Heatbreak-Compatible-Extruder/dp/B0BQYR2TPV/ref=sr_1_12?keywords=red+lizard+uhf&amp;sr=8-12&amp;ufe=app_do%3Aamzn1.fos.006c50ae-5d4c-4777-9bc0-4513d670b6bc</v>
      </c>
      <c r="J27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6" spans="1:11" x14ac:dyDescent="0.3">
      <c r="A276" s="57" t="s">
        <v>1437</v>
      </c>
      <c r="B276" s="11">
        <v>9.99</v>
      </c>
      <c r="C276">
        <v>1</v>
      </c>
      <c r="D276" s="17">
        <f>Equipment[[#This Row],[Single price]]*Equipment[[#This Row],[Qty]]</f>
        <v>9.99</v>
      </c>
      <c r="E276" t="s">
        <v>1436</v>
      </c>
      <c r="F276" t="s">
        <v>463</v>
      </c>
      <c r="G276" t="s">
        <v>463</v>
      </c>
      <c r="H276">
        <v>4</v>
      </c>
      <c r="I276" t="str">
        <f>LEFT(Equipment[[#This Row],[Link]],255)</f>
        <v>https://www.amazon.com/Volcano-Adapter-Connector-Nozzles-Tempeture/dp/B0BYCS1CGW/ref=sr_1_9?keywords=v6+volcano+nozzle+plated&amp;sr=8-9</v>
      </c>
      <c r="J27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77" spans="1:11" x14ac:dyDescent="0.3">
      <c r="A277" s="57" t="s">
        <v>1429</v>
      </c>
      <c r="B277" s="11">
        <v>9.99</v>
      </c>
      <c r="C277">
        <v>1</v>
      </c>
      <c r="D277" s="17">
        <f>Equipment[[#This Row],[Single price]]*Equipment[[#This Row],[Qty]]</f>
        <v>9.99</v>
      </c>
      <c r="E277" t="s">
        <v>1428</v>
      </c>
      <c r="F277" t="s">
        <v>463</v>
      </c>
      <c r="G277" t="s">
        <v>463</v>
      </c>
      <c r="H277">
        <v>4</v>
      </c>
      <c r="I277" t="str">
        <f>LEFT(Equipment[[#This Row],[Link]],255)</f>
        <v>https://www.amazon.com/Printer-Aluminum-Silicone-Replacement-Volcano/dp/B0BCNXKPHV?ref_=ast_sto_dp&amp;th=1</v>
      </c>
      <c r="J27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1</v>
      </c>
    </row>
    <row r="278" spans="1:11" x14ac:dyDescent="0.3">
      <c r="A278" s="57" t="s">
        <v>1430</v>
      </c>
      <c r="B278" s="11">
        <v>14.29</v>
      </c>
      <c r="C278">
        <v>1</v>
      </c>
      <c r="D278" s="17">
        <f>Equipment[[#This Row],[Single price]]*Equipment[[#This Row],[Qty]]</f>
        <v>14.29</v>
      </c>
      <c r="E278" t="s">
        <v>1428</v>
      </c>
      <c r="F278" t="s">
        <v>463</v>
      </c>
      <c r="G278" t="s">
        <v>463</v>
      </c>
      <c r="H278">
        <v>4</v>
      </c>
      <c r="I278" t="str">
        <f>LEFT(Equipment[[#This Row],[Link]],255)</f>
        <v>https://www.amazon.com/Printer-Aluminum-Silicone-Replacement-Volcano/dp/B0BCNXKPHV?ref_=ast_sto_dp&amp;th=1</v>
      </c>
      <c r="J27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1</v>
      </c>
    </row>
    <row r="279" spans="1:11" x14ac:dyDescent="0.3">
      <c r="A279" s="57" t="s">
        <v>1291</v>
      </c>
      <c r="B279" s="11">
        <v>19.989999999999998</v>
      </c>
      <c r="C279">
        <v>1</v>
      </c>
      <c r="D279" s="17">
        <f>Equipment[[#This Row],[Single price]]*Equipment[[#This Row],[Qty]]</f>
        <v>19.989999999999998</v>
      </c>
      <c r="E279" t="s">
        <v>1438</v>
      </c>
      <c r="F279" t="s">
        <v>463</v>
      </c>
      <c r="G279" t="s">
        <v>463</v>
      </c>
      <c r="H279">
        <v>4</v>
      </c>
      <c r="I279" t="str">
        <f>LEFT(Equipment[[#This Row],[Link]],255)</f>
        <v>https://www.amazon.com/Cartridge-Upgrade-Compatible-Extruder-Volcano/dp/B09SY28KJW/ref=sr_1_6?keywords=volcano%2Bheater%2Bcartridge&amp;sr=8-6&amp;th=1</v>
      </c>
      <c r="J27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0" spans="1:11" x14ac:dyDescent="0.3">
      <c r="A280" s="57" t="s">
        <v>1292</v>
      </c>
      <c r="B280" s="11">
        <v>7.65</v>
      </c>
      <c r="C280">
        <v>4</v>
      </c>
      <c r="D280" s="17">
        <f>Equipment[[#This Row],[Single price]]*Equipment[[#This Row],[Qty]]</f>
        <v>30.6</v>
      </c>
      <c r="E280" t="s">
        <v>1440</v>
      </c>
      <c r="F280" t="s">
        <v>1439</v>
      </c>
      <c r="I280" t="str">
        <f>LEFT(Equipment[[#This Row],[Link]],255)</f>
        <v>https://www.amazon.com/Temperature-Cartridge-Thermistor-Compatible-Dragonfly/dp/B0B4RN3YYY/ref=sr_1_34?keywords=pt1000+sensor&amp;sr=8-34</v>
      </c>
      <c r="J28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1" spans="1:11" x14ac:dyDescent="0.3">
      <c r="A281" s="57" t="s">
        <v>767</v>
      </c>
      <c r="B281" s="11">
        <v>79.989999999999995</v>
      </c>
      <c r="C281">
        <v>1</v>
      </c>
      <c r="D281" s="17">
        <f>Equipment[[#This Row],[Single price]]*Equipment[[#This Row],[Qty]]</f>
        <v>79.989999999999995</v>
      </c>
      <c r="E281" t="s">
        <v>631</v>
      </c>
      <c r="F281" t="s">
        <v>463</v>
      </c>
      <c r="G281" t="s">
        <v>463</v>
      </c>
      <c r="H281">
        <v>4</v>
      </c>
      <c r="I281" t="str">
        <f>LEFT(Equipment[[#This Row],[Link]],255)</f>
        <v>https://www.amazon.com/BIGTREETECH-Integrated-Motherboard-Firmware-Compatible/dp/B0B7W53JSY/ref=sr_1_1?keywords=bigtreetech%2Bmanta%2Bm8p&amp;qid=1674245385&amp;sprefix=bigtreetech%2Bmanta%2B%2Caps%2C198&amp;sr=8-1&amp;ufe=app_do%3Aamzn1.fos.006c50ae-5d4c-4777-9bc0-4513d</v>
      </c>
      <c r="J28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  <c r="K281" s="21"/>
    </row>
    <row r="282" spans="1:11" x14ac:dyDescent="0.3">
      <c r="A282" s="57" t="s">
        <v>1264</v>
      </c>
      <c r="B282" s="11">
        <v>9.99</v>
      </c>
      <c r="C282">
        <v>3</v>
      </c>
      <c r="D282" s="17">
        <f>Equipment[[#This Row],[Single price]]*Equipment[[#This Row],[Qty]]</f>
        <v>29.97</v>
      </c>
      <c r="E282" t="s">
        <v>1265</v>
      </c>
      <c r="F282" t="s">
        <v>463</v>
      </c>
      <c r="G282" t="s">
        <v>463</v>
      </c>
      <c r="H282">
        <v>4</v>
      </c>
      <c r="I282" t="str">
        <f>LEFT(Equipment[[#This Row],[Link]],255)</f>
        <v>https://www.amazon.com/SSR-25DD-3-32VDC-Output-5-240VDC-Plastic/dp/B08GNSPCND/ref=sr_1_3?keywords=dc%2Bsolid%2Bstate%2Brelay&amp;qid=1684537283&amp;s=industrial&amp;sr=1-3&amp;th=1</v>
      </c>
      <c r="J28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3" spans="1:11" x14ac:dyDescent="0.3">
      <c r="A283" s="57" t="s">
        <v>1432</v>
      </c>
      <c r="B283" s="11">
        <v>49.99</v>
      </c>
      <c r="C283">
        <v>1</v>
      </c>
      <c r="D283" s="17">
        <f>Equipment[[#This Row],[Single price]]*Equipment[[#This Row],[Qty]]</f>
        <v>49.99</v>
      </c>
      <c r="E283" t="s">
        <v>1431</v>
      </c>
      <c r="F283" t="s">
        <v>463</v>
      </c>
      <c r="G283" t="s">
        <v>463</v>
      </c>
      <c r="H283">
        <v>4</v>
      </c>
      <c r="I283" t="str">
        <f>LEFT(Equipment[[#This Row],[Link]],255)</f>
        <v>https://www.amazon.com/Upgraded-Filament-SUNLU-Filaments-Compatible/dp/B08C9RZPMN?ref_=ast_sto_dp&amp;th=1</v>
      </c>
      <c r="J28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4" spans="1:11" x14ac:dyDescent="0.3">
      <c r="A284" s="57" t="s">
        <v>1434</v>
      </c>
      <c r="B284" s="11">
        <v>15.99</v>
      </c>
      <c r="C284">
        <v>1</v>
      </c>
      <c r="D284" s="17">
        <f>Equipment[[#This Row],[Single price]]*Equipment[[#This Row],[Qty]]</f>
        <v>15.99</v>
      </c>
      <c r="E284" t="s">
        <v>1433</v>
      </c>
      <c r="F284" t="s">
        <v>463</v>
      </c>
      <c r="G284" t="s">
        <v>463</v>
      </c>
      <c r="H284">
        <v>4</v>
      </c>
      <c r="I284" t="str">
        <f>LEFT(Equipment[[#This Row],[Link]],255)</f>
        <v>https://www.amazon.com/eSUN-Printing-Filament-Electronic-Resistant/dp/B0B9MRK1WR/ref=sr_1_3?keywords=filament%2Bvacuum%2Bpump&amp;sr=8-3&amp;th=1</v>
      </c>
      <c r="J28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5" spans="1:11" x14ac:dyDescent="0.3">
      <c r="A285" s="57" t="s">
        <v>1134</v>
      </c>
      <c r="B285" s="11">
        <v>34.79</v>
      </c>
      <c r="C285">
        <v>1</v>
      </c>
      <c r="D285" s="17">
        <f>Equipment[[#This Row],[Single price]]*Equipment[[#This Row],[Qty]]</f>
        <v>34.79</v>
      </c>
      <c r="E285" t="s">
        <v>1435</v>
      </c>
      <c r="F285" t="s">
        <v>463</v>
      </c>
      <c r="G285" t="s">
        <v>463</v>
      </c>
      <c r="H285">
        <v>4</v>
      </c>
      <c r="I285" t="str">
        <f>LEFT(Equipment[[#This Row],[Link]],255)</f>
        <v>https://www.amazon.com/HICTOP-Flexible-Platform-235x235mm-V2%EF%BC%8CEnder-3/dp/B08PFJKW5J?ref_=ast_sto_dp&amp;th=1</v>
      </c>
      <c r="J28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6" spans="1:11" x14ac:dyDescent="0.3">
      <c r="A286" s="57" t="s">
        <v>1386</v>
      </c>
      <c r="B286" s="11">
        <v>11.99</v>
      </c>
      <c r="C286">
        <v>2</v>
      </c>
      <c r="D286" s="17">
        <f>Equipment[[#This Row],[Single price]]*Equipment[[#This Row],[Qty]]</f>
        <v>23.98</v>
      </c>
      <c r="E286" t="s">
        <v>1385</v>
      </c>
      <c r="F286" t="s">
        <v>1387</v>
      </c>
      <c r="G286" t="s">
        <v>1388</v>
      </c>
      <c r="H286">
        <v>4</v>
      </c>
      <c r="I286" t="str">
        <f>LEFT(Equipment[[#This Row],[Link]],255)</f>
        <v>https://www.amazon.com/STEPPERONLINE-Bipolar-Stepper-22-6oz-Extruder/dp/B00PNEQ79Q/ref=d_m_crc_dp_lf_d_t1_sccl_3_2/141-1762843-9634753?content-id=amzn1.sym.5d471845-5073-424b-b27b-c0676f48a016&amp;pd_rd_i=B00PNEQ79Q&amp;psc=1</v>
      </c>
      <c r="J28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7" spans="1:11" x14ac:dyDescent="0.3">
      <c r="A287" s="57" t="s">
        <v>1407</v>
      </c>
      <c r="B287" s="11">
        <v>47.99</v>
      </c>
      <c r="C287">
        <v>1</v>
      </c>
      <c r="D287" s="17">
        <f>Equipment[[#This Row],[Single price]]*Equipment[[#This Row],[Qty]]</f>
        <v>47.99</v>
      </c>
      <c r="E287" t="s">
        <v>1406</v>
      </c>
      <c r="F287" t="s">
        <v>463</v>
      </c>
      <c r="G287" t="s">
        <v>463</v>
      </c>
      <c r="H287">
        <v>4</v>
      </c>
      <c r="I287" t="str">
        <f>LEFT(Equipment[[#This Row],[Link]],255)</f>
        <v>https://www.amazon.com/FYSETC-Sherpa-Extruder-Compatible-Printer/dp/B095WFBGL4/ref=pd_ybh_a_sccl_63/141-1762843-9634753?content-id=amzn1.sym.67f8cf21-ade4-4299-b433-69e404eeecf1&amp;pd_rd_i=B095WFBGL4&amp;th=1</v>
      </c>
      <c r="J28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8" spans="1:11" x14ac:dyDescent="0.3">
      <c r="A288" s="57" t="s">
        <v>1409</v>
      </c>
      <c r="B288" s="11">
        <v>26.89</v>
      </c>
      <c r="C288">
        <v>1</v>
      </c>
      <c r="D288" s="17">
        <f>Equipment[[#This Row],[Single price]]*Equipment[[#This Row],[Qty]]</f>
        <v>26.89</v>
      </c>
      <c r="E288" t="s">
        <v>1408</v>
      </c>
      <c r="F288" t="s">
        <v>463</v>
      </c>
      <c r="G288" t="s">
        <v>463</v>
      </c>
      <c r="H288">
        <v>4</v>
      </c>
      <c r="I288" t="str">
        <f>LEFT(Equipment[[#This Row],[Link]],255)</f>
        <v>https://www.amazon.com/Stepper-Controller-Forward-Communication-Universal/dp/B0BFRTCVPR/ref=sr_1_6?keywords=stepper+controller&amp;sr=8-6</v>
      </c>
      <c r="J28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89" spans="1:10" x14ac:dyDescent="0.3">
      <c r="A289" s="57"/>
      <c r="B289" s="11"/>
      <c r="D289" s="17">
        <f>Equipment[[#This Row],[Single price]]*Equipment[[#This Row],[Qty]]</f>
        <v>0</v>
      </c>
      <c r="I289" t="str">
        <f>LEFT(Equipment[[#This Row],[Link]],255)</f>
        <v/>
      </c>
      <c r="J28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0" spans="1:10" x14ac:dyDescent="0.3">
      <c r="A290" s="57" t="s">
        <v>1205</v>
      </c>
      <c r="B290" s="11">
        <v>89.99</v>
      </c>
      <c r="C290">
        <v>1</v>
      </c>
      <c r="D290" s="17">
        <f>Equipment[[#This Row],[Single price]]*Equipment[[#This Row],[Qty]]</f>
        <v>89.99</v>
      </c>
      <c r="E290" t="s">
        <v>1376</v>
      </c>
      <c r="F290" t="s">
        <v>463</v>
      </c>
      <c r="G290" t="s">
        <v>463</v>
      </c>
      <c r="H290">
        <v>4</v>
      </c>
      <c r="I290" t="str">
        <f>LEFT(Equipment[[#This Row],[Link]],255)</f>
        <v>https://www.amazon.com/DK-SONIC-Professional-Ultrasonic-Necessaries/dp/B088KBMH5X/ref=sr_1_4?keywords=ultrasonic%2Bcleaner%2Bsweep&amp;sr=8-4&amp;ufe=app_do%3Aamzn1.fos.f5122f16-c3e8-4386-bf32-63e904010ad0&amp;th=1</v>
      </c>
      <c r="J29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1" spans="1:10" x14ac:dyDescent="0.3">
      <c r="A291" s="57" t="s">
        <v>1358</v>
      </c>
      <c r="B291" s="11">
        <v>16.989999999999998</v>
      </c>
      <c r="C291">
        <v>2</v>
      </c>
      <c r="D291" s="17">
        <f>Equipment[[#This Row],[Single price]]*Equipment[[#This Row],[Qty]]</f>
        <v>33.979999999999997</v>
      </c>
      <c r="E291" t="s">
        <v>1362</v>
      </c>
      <c r="F291" t="s">
        <v>1359</v>
      </c>
      <c r="G291" t="s">
        <v>1377</v>
      </c>
      <c r="H291">
        <v>4</v>
      </c>
      <c r="I291" t="str">
        <f>LEFT(Equipment[[#This Row],[Link]],255)</f>
        <v>https://www.amazon.com/iSonic-CSBC001-Ultrasonic-Cleaning-Concentrate/dp/B003PZK1P6/ref=sr_1_43?keywords=ultrasonic%2Bcleaner&amp;sr=8-43&amp;th=1</v>
      </c>
      <c r="J29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2" spans="1:10" x14ac:dyDescent="0.3">
      <c r="A292" s="57" t="s">
        <v>1384</v>
      </c>
      <c r="B292" s="11">
        <v>79.989999999999995</v>
      </c>
      <c r="C292">
        <v>1</v>
      </c>
      <c r="D292" s="17">
        <f>Equipment[[#This Row],[Single price]]*Equipment[[#This Row],[Qty]]</f>
        <v>79.989999999999995</v>
      </c>
      <c r="E292" t="s">
        <v>1383</v>
      </c>
      <c r="F292" t="s">
        <v>463</v>
      </c>
      <c r="G292" t="s">
        <v>463</v>
      </c>
      <c r="H292">
        <v>4</v>
      </c>
      <c r="I292" t="str">
        <f>LEFT(Equipment[[#This Row],[Link]],255)</f>
        <v>https://www.amazon.com/KOTTO-Soldering-Absorber-Electric-Extractor/dp/B07ZHH5H7N/ref=sr_1_1?keywords=hose+fume+smoke&amp;sr=8-1</v>
      </c>
      <c r="J29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3" spans="1:10" x14ac:dyDescent="0.3">
      <c r="A293" s="57"/>
      <c r="D293" s="17">
        <f>Equipment[[#This Row],[Single price]]*Equipment[[#This Row],[Qty]]</f>
        <v>0</v>
      </c>
      <c r="I293" t="str">
        <f>LEFT(Equipment[[#This Row],[Link]],255)</f>
        <v/>
      </c>
      <c r="J29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4" spans="1:10" x14ac:dyDescent="0.3">
      <c r="A294" s="57" t="s">
        <v>1416</v>
      </c>
      <c r="B294" s="11">
        <v>72.991</v>
      </c>
      <c r="C294">
        <v>1</v>
      </c>
      <c r="D294" s="17">
        <f>Equipment[[#This Row],[Single price]]*Equipment[[#This Row],[Qty]]</f>
        <v>72.991</v>
      </c>
      <c r="E294" t="s">
        <v>1415</v>
      </c>
      <c r="F294" t="s">
        <v>1417</v>
      </c>
      <c r="G294" t="s">
        <v>463</v>
      </c>
      <c r="H294">
        <v>4</v>
      </c>
      <c r="I294" t="str">
        <f>LEFT(Equipment[[#This Row],[Link]],255)</f>
        <v>https://www.amazon.com/Aluminum-Extrusion-European-Standard-Industrial/dp/B09DYJWBGD/ref=sr_1_6?keywords=aluminum%2Bextrusion%2B2020%2Bv%2Bslot&amp;sr=8-6&amp;ufe=app_do%3Aamzn1.fos.006c50ae-5d4c-4777-9bc0-4513d670b6bc&amp;th=1</v>
      </c>
      <c r="J29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5" spans="1:10" x14ac:dyDescent="0.3">
      <c r="A295" s="57" t="s">
        <v>1419</v>
      </c>
      <c r="B295" s="11">
        <v>63.99</v>
      </c>
      <c r="C295">
        <v>1</v>
      </c>
      <c r="D295" s="17">
        <f>Equipment[[#This Row],[Single price]]*Equipment[[#This Row],[Qty]]</f>
        <v>63.99</v>
      </c>
      <c r="E295" t="s">
        <v>1418</v>
      </c>
      <c r="F295" t="s">
        <v>463</v>
      </c>
      <c r="G295" t="s">
        <v>463</v>
      </c>
      <c r="H295">
        <v>4</v>
      </c>
      <c r="I295" t="str">
        <f>LEFT(Equipment[[#This Row],[Link]],255)</f>
        <v>https://www.amazon.com/Fireproof-Dustproof-Protective-Enclosure-700x720x400mm/dp/B0CC8X867Q/ref=sr_1_44?keywords=laser+machine&amp;sr=8-44&amp;ufe=app_do%3Aamzn1.fos.006c50ae-5d4c-4777-9bc0-4513d670b6bc</v>
      </c>
      <c r="J29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6" spans="1:10" x14ac:dyDescent="0.3">
      <c r="A296" s="57" t="s">
        <v>1421</v>
      </c>
      <c r="B296" s="11">
        <v>229.99</v>
      </c>
      <c r="C296">
        <v>1</v>
      </c>
      <c r="D296" s="17">
        <f>Equipment[[#This Row],[Single price]]*Equipment[[#This Row],[Qty]]</f>
        <v>229.99</v>
      </c>
      <c r="E296" t="s">
        <v>1420</v>
      </c>
      <c r="F296" t="s">
        <v>1442</v>
      </c>
      <c r="G296" t="s">
        <v>463</v>
      </c>
      <c r="H296">
        <v>4</v>
      </c>
      <c r="I296" t="str">
        <f>LEFT(Equipment[[#This Row],[Link]],255)</f>
        <v>https://www.amazon.com/Comgrow-Engraving-Engraver-Compressed-Protection/dp/B09S3JDQ44/ref=sr_1_28?keywords=laser%2Bengraver&amp;sr=8-28&amp;ufe=app_do%3Aamzn1.fos.f5122f16-c3e8-4386-bf32-63e904010ad0&amp;th=1</v>
      </c>
      <c r="J29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7" spans="1:10" x14ac:dyDescent="0.3">
      <c r="A297" s="57" t="s">
        <v>656</v>
      </c>
      <c r="B297" s="11">
        <v>89.99</v>
      </c>
      <c r="C297">
        <v>1</v>
      </c>
      <c r="D297" s="17">
        <f>Equipment[[#This Row],[Single price]]*Equipment[[#This Row],[Qty]]</f>
        <v>89.99</v>
      </c>
      <c r="E297" t="s">
        <v>1441</v>
      </c>
      <c r="F297" t="s">
        <v>463</v>
      </c>
      <c r="G297" t="s">
        <v>463</v>
      </c>
      <c r="H297">
        <v>4</v>
      </c>
      <c r="I297" t="str">
        <f>LEFT(Equipment[[#This Row],[Link]],255)</f>
        <v>https://www.amazon.com/Comgrow-Engraving-Engraver-Compressed-Protection/dp/B0BFZVNZGQ/ref=sr_1_28?keywords=laser%2Bengraver&amp;sr=8-28&amp;ufe=app_do%3Aamzn1.fos.f5122f16-c3e8-4386-bf32-63e904010ad0&amp;th=1</v>
      </c>
      <c r="J29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8" spans="1:10" x14ac:dyDescent="0.3">
      <c r="A298" s="57" t="s">
        <v>1448</v>
      </c>
      <c r="B298" s="11">
        <v>127.89</v>
      </c>
      <c r="C298">
        <v>1</v>
      </c>
      <c r="D298" s="17">
        <f>Equipment[[#This Row],[Single price]]*Equipment[[#This Row],[Qty]]</f>
        <v>127.89</v>
      </c>
      <c r="E298" t="s">
        <v>1451</v>
      </c>
      <c r="F298" t="s">
        <v>1449</v>
      </c>
      <c r="G298" t="s">
        <v>1450</v>
      </c>
      <c r="H298">
        <v>4</v>
      </c>
      <c r="I298" t="str">
        <f>LEFT(Equipment[[#This Row],[Link]],255)</f>
        <v>https://www.amazon.com/COSORI-Convection-Countertop-Accessories-CS100-AO/dp/B08K8T3W2V/ref=sr_1_18?keywords=air%2Bfryer%2Bdehydrator&amp;sr=8-18&amp;th=1</v>
      </c>
      <c r="J29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299" spans="1:10" x14ac:dyDescent="0.3">
      <c r="A299" s="57" t="s">
        <v>338</v>
      </c>
      <c r="B299" s="11">
        <v>399.99</v>
      </c>
      <c r="C299">
        <v>1</v>
      </c>
      <c r="D299" s="17">
        <f>Equipment[[#This Row],[Single price]]*Equipment[[#This Row],[Qty]]</f>
        <v>399.99</v>
      </c>
      <c r="E299" t="s">
        <v>1452</v>
      </c>
      <c r="F299" t="s">
        <v>463</v>
      </c>
      <c r="G299" t="s">
        <v>463</v>
      </c>
      <c r="H299">
        <v>4</v>
      </c>
      <c r="I299" t="str">
        <f>LEFT(Equipment[[#This Row],[Link]],255)</f>
        <v>https://www.amazon.com/Precision-Infrared-Cyclic-Heating-Soldering/dp/B0C9WQ8D9P/ref=sr_1_7?keywords=reflow%2Boven&amp;sr=8-7&amp;th=1</v>
      </c>
      <c r="J29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0" spans="1:10" x14ac:dyDescent="0.3">
      <c r="A300" s="57" t="s">
        <v>1486</v>
      </c>
      <c r="B300" s="11">
        <v>59.99</v>
      </c>
      <c r="C300">
        <v>1</v>
      </c>
      <c r="D300" s="17">
        <f>Equipment[[#This Row],[Single price]]*Equipment[[#This Row],[Qty]]</f>
        <v>59.99</v>
      </c>
      <c r="E300" t="s">
        <v>1485</v>
      </c>
      <c r="F300" t="s">
        <v>463</v>
      </c>
      <c r="G300" t="s">
        <v>463</v>
      </c>
      <c r="H300">
        <v>4</v>
      </c>
      <c r="I300" t="str">
        <f>LEFT(Equipment[[#This Row],[Link]],255)</f>
        <v>https://www.amazon.com/VEVOR-Lab-Analytical-Balance-Conversion/dp/B09PCYBM1P/ref=sr_1_30?keywords=lab%2Bscale&amp;sr=8-30&amp;ufe=app_do%3Aamzn1.fos.006c50ae-5d4c-4777-9bc0-4513d670b6bc&amp;th=1</v>
      </c>
      <c r="J30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1" spans="1:10" x14ac:dyDescent="0.3">
      <c r="A301" s="57"/>
      <c r="B301" s="11"/>
      <c r="D301" s="17">
        <f>Equipment[[#This Row],[Single price]]*Equipment[[#This Row],[Qty]]</f>
        <v>0</v>
      </c>
      <c r="F301" t="s">
        <v>463</v>
      </c>
      <c r="G301" t="s">
        <v>463</v>
      </c>
      <c r="H301">
        <v>4</v>
      </c>
      <c r="I301" t="str">
        <f>LEFT(Equipment[[#This Row],[Link]],255)</f>
        <v/>
      </c>
      <c r="J30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2" spans="1:10" x14ac:dyDescent="0.3">
      <c r="A302" s="57" t="s">
        <v>1496</v>
      </c>
      <c r="B302" s="11">
        <v>14.84</v>
      </c>
      <c r="C302">
        <v>1</v>
      </c>
      <c r="D302" s="17">
        <f>Equipment[[#This Row],[Single price]]*Equipment[[#This Row],[Qty]]</f>
        <v>14.84</v>
      </c>
      <c r="E302" t="s">
        <v>1494</v>
      </c>
      <c r="F302" t="s">
        <v>1495</v>
      </c>
      <c r="G302" t="s">
        <v>463</v>
      </c>
      <c r="H302">
        <v>4</v>
      </c>
      <c r="I302" t="str">
        <f>LEFT(Equipment[[#This Row],[Link]],255)</f>
        <v>https://www.amazon.com/Alphacool-Eiszapfen-Temperature-Sensor-Black/dp/B01HQ8LKBQ/ref=sr_1_2?keywords=pc+reservoir+temperature+sensor&amp;sr=8-2</v>
      </c>
      <c r="J30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3" spans="1:10" x14ac:dyDescent="0.3">
      <c r="A303" s="57" t="s">
        <v>1497</v>
      </c>
      <c r="B303" s="11">
        <v>11.99</v>
      </c>
      <c r="C303">
        <v>2</v>
      </c>
      <c r="D303" s="17">
        <f>Equipment[[#This Row],[Single price]]*Equipment[[#This Row],[Qty]]</f>
        <v>23.98</v>
      </c>
      <c r="E303" t="s">
        <v>1493</v>
      </c>
      <c r="F303" t="s">
        <v>463</v>
      </c>
      <c r="G303" t="s">
        <v>463</v>
      </c>
      <c r="H303">
        <v>4</v>
      </c>
      <c r="I303" t="str">
        <f>LEFT(Equipment[[#This Row],[Link]],255)</f>
        <v>https://www.amazon.com/Thermaltake-Pacific-Adapter-Fitting-CL-W052-CU00BL/dp/B01EE9AP52/ref=sr_1_4?keywords=thermaltake%2Bg1%2F4&amp;sr=8-4&amp;th=1</v>
      </c>
      <c r="J30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1</v>
      </c>
    </row>
    <row r="304" spans="1:10" x14ac:dyDescent="0.3">
      <c r="A304" s="57" t="s">
        <v>1498</v>
      </c>
      <c r="B304" s="11">
        <v>9.99</v>
      </c>
      <c r="C304">
        <v>2</v>
      </c>
      <c r="D304" s="17">
        <f>Equipment[[#This Row],[Single price]]*Equipment[[#This Row],[Qty]]</f>
        <v>19.98</v>
      </c>
      <c r="E304" t="s">
        <v>1493</v>
      </c>
      <c r="F304" t="s">
        <v>463</v>
      </c>
      <c r="G304" t="s">
        <v>463</v>
      </c>
      <c r="H304">
        <v>4</v>
      </c>
      <c r="I304" t="str">
        <f>LEFT(Equipment[[#This Row],[Link]],255)</f>
        <v>https://www.amazon.com/Thermaltake-Pacific-Adapter-Fitting-CL-W052-CU00BL/dp/B01EE9AP52/ref=sr_1_4?keywords=thermaltake%2Bg1%2F4&amp;sr=8-4&amp;th=1</v>
      </c>
      <c r="J30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1</v>
      </c>
    </row>
    <row r="305" spans="1:10" x14ac:dyDescent="0.3">
      <c r="A305" s="57"/>
      <c r="B305" s="11"/>
      <c r="D305" s="17">
        <f>Equipment[[#This Row],[Single price]]*Equipment[[#This Row],[Qty]]</f>
        <v>0</v>
      </c>
      <c r="F305" t="s">
        <v>463</v>
      </c>
      <c r="G305" t="s">
        <v>463</v>
      </c>
      <c r="H305">
        <v>4</v>
      </c>
      <c r="I305" t="str">
        <f>LEFT(Equipment[[#This Row],[Link]],255)</f>
        <v/>
      </c>
      <c r="J30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6" spans="1:10" x14ac:dyDescent="0.3">
      <c r="A306" s="57" t="s">
        <v>1499</v>
      </c>
      <c r="B306" s="11">
        <v>168.99</v>
      </c>
      <c r="C306">
        <v>1</v>
      </c>
      <c r="D306" s="17">
        <f>Equipment[[#This Row],[Single price]]*Equipment[[#This Row],[Qty]]</f>
        <v>168.99</v>
      </c>
      <c r="E306" t="s">
        <v>1500</v>
      </c>
      <c r="F306" t="s">
        <v>463</v>
      </c>
      <c r="G306" t="s">
        <v>463</v>
      </c>
      <c r="H306">
        <v>4</v>
      </c>
      <c r="I306" t="str">
        <f>LEFT(Equipment[[#This Row],[Link]],255)</f>
        <v>https://www.amazon.com/Orange-Pi-Computer-Frequency-Android/dp/B0C9HWHZ88?ref_=ast_sto_dp&amp;th=1</v>
      </c>
      <c r="J30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7" spans="1:10" x14ac:dyDescent="0.3">
      <c r="A307" s="57" t="s">
        <v>1502</v>
      </c>
      <c r="B307" s="11">
        <v>18.989999999999998</v>
      </c>
      <c r="C307">
        <v>1</v>
      </c>
      <c r="D307" s="17">
        <f>Equipment[[#This Row],[Single price]]*Equipment[[#This Row],[Qty]]</f>
        <v>18.989999999999998</v>
      </c>
      <c r="E307" t="s">
        <v>1501</v>
      </c>
      <c r="F307" t="s">
        <v>463</v>
      </c>
      <c r="G307" t="s">
        <v>463</v>
      </c>
      <c r="H307">
        <v>4</v>
      </c>
      <c r="I307" t="str">
        <f>LEFT(Equipment[[#This Row],[Link]],255)</f>
        <v>https://www.amazon.com/Orange-Plus-Case-Aluminum-Alloy/dp/B0C8NKWD63/ref=sr_1_5?keywords=orange+pi+5+plus+heatsink&amp;sr=8-5</v>
      </c>
      <c r="J30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8" spans="1:10" x14ac:dyDescent="0.3">
      <c r="A308" s="57" t="s">
        <v>1503</v>
      </c>
      <c r="B308" s="11">
        <v>96.99</v>
      </c>
      <c r="C308">
        <v>1</v>
      </c>
      <c r="D308" s="17">
        <f>Equipment[[#This Row],[Single price]]*Equipment[[#This Row],[Qty]]</f>
        <v>96.99</v>
      </c>
      <c r="E308" t="s">
        <v>1504</v>
      </c>
      <c r="F308" t="s">
        <v>1505</v>
      </c>
      <c r="G308" t="s">
        <v>463</v>
      </c>
      <c r="H308">
        <v>4</v>
      </c>
      <c r="I308" t="str">
        <f>LEFT(Equipment[[#This Row],[Link]],255)</f>
        <v>https://www.amazon.com/ELP-Synchronization-Lightburn-Binocular-Raspberry/dp/B0CBLZJZBT/ref=sr_1_11?keywords=stereo%2Bcamera%2Braspberry%2Bpi&amp;sr=8-11&amp;th=1</v>
      </c>
      <c r="J30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09" spans="1:10" x14ac:dyDescent="0.3">
      <c r="A309" s="57"/>
      <c r="B309" s="11"/>
      <c r="D309" s="17">
        <f>Equipment[[#This Row],[Single price]]*Equipment[[#This Row],[Qty]]</f>
        <v>0</v>
      </c>
      <c r="F309" t="s">
        <v>463</v>
      </c>
      <c r="G309" t="s">
        <v>463</v>
      </c>
      <c r="H309">
        <v>4</v>
      </c>
      <c r="I309" t="str">
        <f>LEFT(Equipment[[#This Row],[Link]],255)</f>
        <v/>
      </c>
      <c r="J30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0" spans="1:10" x14ac:dyDescent="0.3">
      <c r="A310" s="57"/>
      <c r="B310" s="11"/>
      <c r="D310" s="17">
        <f>Equipment[[#This Row],[Single price]]*Equipment[[#This Row],[Qty]]</f>
        <v>0</v>
      </c>
      <c r="F310" t="s">
        <v>463</v>
      </c>
      <c r="G310" t="s">
        <v>463</v>
      </c>
      <c r="H310">
        <v>4</v>
      </c>
      <c r="I310" t="str">
        <f>LEFT(Equipment[[#This Row],[Link]],255)</f>
        <v/>
      </c>
      <c r="J31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1" spans="1:10" x14ac:dyDescent="0.3">
      <c r="A311" s="57"/>
      <c r="B311" s="11"/>
      <c r="D311" s="17">
        <f>Equipment[[#This Row],[Single price]]*Equipment[[#This Row],[Qty]]</f>
        <v>0</v>
      </c>
      <c r="F311" t="s">
        <v>463</v>
      </c>
      <c r="G311" t="s">
        <v>463</v>
      </c>
      <c r="H311">
        <v>4</v>
      </c>
      <c r="I311" t="str">
        <f>LEFT(Equipment[[#This Row],[Link]],255)</f>
        <v/>
      </c>
      <c r="J31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2" spans="1:10" x14ac:dyDescent="0.3">
      <c r="B312" s="11"/>
      <c r="D312" s="17">
        <f>Equipment[[#This Row],[Single price]]*Equipment[[#This Row],[Qty]]</f>
        <v>0</v>
      </c>
      <c r="F312" t="s">
        <v>463</v>
      </c>
      <c r="G312" t="s">
        <v>463</v>
      </c>
      <c r="I312" t="str">
        <f>LEFT(Equipment[[#This Row],[Link]],255)</f>
        <v/>
      </c>
      <c r="J31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3" spans="1:10" x14ac:dyDescent="0.3">
      <c r="A313" t="s">
        <v>999</v>
      </c>
      <c r="B313" s="11">
        <v>595</v>
      </c>
      <c r="C313">
        <v>1</v>
      </c>
      <c r="D313" s="17">
        <f>Equipment[[#This Row],[Single price]]*Equipment[[#This Row],[Qty]]</f>
        <v>595</v>
      </c>
      <c r="E313" t="s">
        <v>996</v>
      </c>
      <c r="F313" t="s">
        <v>463</v>
      </c>
      <c r="G313" t="s">
        <v>463</v>
      </c>
      <c r="I313" t="str">
        <f>LEFT(Equipment[[#This Row],[Link]],255)</f>
        <v>https://www.amazon.com/Intel-i9-13900K-Desktop-Processor-P-cores/dp/B0BCF54SR1/ref=sr_1_2_mod_primary_new?crid=1I7VAXTBG2P7V&amp;keywords=13900K&amp;qid=1675131376&amp;sbo=RZvfv%2F%2FHxDF%2BO5021pAnSA%3D%3D&amp;sprefix=13900k%2Caps%2C140&amp;sr=8-2</v>
      </c>
      <c r="J31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4" spans="1:10" x14ac:dyDescent="0.3">
      <c r="A314" t="s">
        <v>998</v>
      </c>
      <c r="B314" s="11">
        <v>349.99</v>
      </c>
      <c r="C314">
        <v>1</v>
      </c>
      <c r="D314" s="17">
        <f>Equipment[[#This Row],[Single price]]*Equipment[[#This Row],[Qty]]</f>
        <v>349.99</v>
      </c>
      <c r="E314" t="s">
        <v>997</v>
      </c>
      <c r="F314" t="s">
        <v>1011</v>
      </c>
      <c r="G314" t="s">
        <v>463</v>
      </c>
      <c r="I314" t="str">
        <f>LEFT(Equipment[[#This Row],[Link]],255)</f>
        <v>https://www.amazon.com/ASUS-Intel%C2%AE13th-Motherboard-Type-C-ThunderboltTM/dp/B0BG6NVPVG?ref_=ast_sto_dp</v>
      </c>
      <c r="J31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5" spans="1:10" x14ac:dyDescent="0.3">
      <c r="A315" t="s">
        <v>1000</v>
      </c>
      <c r="B315" s="11">
        <v>159.99</v>
      </c>
      <c r="C315">
        <v>1</v>
      </c>
      <c r="D315" s="17">
        <f>Equipment[[#This Row],[Single price]]*Equipment[[#This Row],[Qty]]</f>
        <v>159.99</v>
      </c>
      <c r="E315" t="s">
        <v>1006</v>
      </c>
      <c r="F315" t="s">
        <v>463</v>
      </c>
      <c r="G315" t="s">
        <v>463</v>
      </c>
      <c r="I315" t="str">
        <f>LEFT(Equipment[[#This Row],[Link]],255)</f>
        <v>https://www.amazon.com/Corsair-Vengeance-Regulation-Form-Factor-Heatspreader/dp/B0B15DST2L?ref_=ast_sto_dp</v>
      </c>
      <c r="J31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6" spans="1:10" x14ac:dyDescent="0.3">
      <c r="A316" t="s">
        <v>1001</v>
      </c>
      <c r="B316" s="11">
        <v>179.99</v>
      </c>
      <c r="C316">
        <v>1</v>
      </c>
      <c r="D316" s="17">
        <f>Equipment[[#This Row],[Single price]]*Equipment[[#This Row],[Qty]]</f>
        <v>179.99</v>
      </c>
      <c r="E316" t="s">
        <v>1007</v>
      </c>
      <c r="F316" t="s">
        <v>463</v>
      </c>
      <c r="G316" t="s">
        <v>463</v>
      </c>
      <c r="I316" t="str">
        <f>LEFT(Equipment[[#This Row],[Link]],255)</f>
        <v>https://www.amazon.com/Samsung-970-EVO-Plus-MZ-V7S2T0B/dp/B07MFZXR1B/ref=sr_1_2?crid=1EX6KAVTJ7MGM&amp;keywords=ssd+2tb&amp;qid=1675133027&amp;refinements=p_89%3ASAMSUNG&amp;rnid=2528832011&amp;s=electronics&amp;sprefix=SSD+%2Caps%2C148&amp;sr=1-2&amp;ufe=app_do%3Aamzn1.fos.f5122f16-c3e</v>
      </c>
      <c r="J31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7" spans="1:10" x14ac:dyDescent="0.3">
      <c r="A317" t="s">
        <v>1002</v>
      </c>
      <c r="B317" s="11">
        <v>877</v>
      </c>
      <c r="C317">
        <v>1</v>
      </c>
      <c r="D317" s="17">
        <f>Equipment[[#This Row],[Single price]]*Equipment[[#This Row],[Qty]]</f>
        <v>877</v>
      </c>
      <c r="E317" t="s">
        <v>1017</v>
      </c>
      <c r="F317" t="s">
        <v>1018</v>
      </c>
      <c r="G317" t="s">
        <v>463</v>
      </c>
      <c r="I317" t="str">
        <f>LEFT(Equipment[[#This Row],[Link]],255)</f>
        <v>https://www.amazon.com/ZOTAC-Graphics-IceStorm-Advanced-ZT-D40710B-10P/dp/B0BQCZX91X/ref=sr_1_2_mod_primary_new?keywords=4070+ti&amp;qid=1675138595&amp;s=pc&amp;sbo=RZvfv%2F%2FHxDF%2BO5021pAnSA%3D%3D&amp;sr=1-2</v>
      </c>
      <c r="J31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8" spans="1:10" x14ac:dyDescent="0.3">
      <c r="A318" t="s">
        <v>1003</v>
      </c>
      <c r="B318" s="11">
        <v>259.99</v>
      </c>
      <c r="C318">
        <v>1</v>
      </c>
      <c r="D318" s="17">
        <f>Equipment[[#This Row],[Single price]]*Equipment[[#This Row],[Qty]]</f>
        <v>259.99</v>
      </c>
      <c r="E318" t="s">
        <v>1016</v>
      </c>
      <c r="F318" t="s">
        <v>463</v>
      </c>
      <c r="G318" t="s">
        <v>463</v>
      </c>
      <c r="I318" t="str">
        <f>LEFT(Equipment[[#This Row],[Link]],255)</f>
        <v>https://www.amazon.com/Corsair-HX1000i-Platinum-Ultra-Low-Connectors/dp/B0B3S8HR8M?ref_=ast_sto_dp&amp;th=1</v>
      </c>
      <c r="J31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19" spans="1:10" x14ac:dyDescent="0.3">
      <c r="A319" t="s">
        <v>1004</v>
      </c>
      <c r="B319" s="11">
        <v>154.99</v>
      </c>
      <c r="C319">
        <v>1</v>
      </c>
      <c r="D319" s="17">
        <f>Equipment[[#This Row],[Single price]]*Equipment[[#This Row],[Qty]]</f>
        <v>154.99</v>
      </c>
      <c r="E319" t="s">
        <v>1014</v>
      </c>
      <c r="F319" s="31" t="s">
        <v>1015</v>
      </c>
      <c r="G319" t="s">
        <v>463</v>
      </c>
      <c r="I319" t="str">
        <f>LEFT(Equipment[[#This Row],[Link]],255)</f>
        <v>https://www.amazon.com/Corsair-5000D-Airflow-Tempered-Mid-Tower/dp/B08M49WW51?ref_=ast_sto_dp&amp;th=1</v>
      </c>
      <c r="J31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0" spans="1:10" x14ac:dyDescent="0.3">
      <c r="A320" t="s">
        <v>1005</v>
      </c>
      <c r="B320" s="11">
        <v>186.77</v>
      </c>
      <c r="C320">
        <v>1</v>
      </c>
      <c r="D320" s="17">
        <f>Equipment[[#This Row],[Single price]]*Equipment[[#This Row],[Qty]]</f>
        <v>186.77</v>
      </c>
      <c r="E320" t="s">
        <v>1008</v>
      </c>
      <c r="F320" s="30" t="s">
        <v>1015</v>
      </c>
      <c r="G320" t="s">
        <v>463</v>
      </c>
      <c r="I320" t="str">
        <f>LEFT(Equipment[[#This Row],[Link]],255)</f>
        <v>https://www.amazon.com/CORSAIR-Radiator-Advanced-Lighting-Software/dp/B0829S536D?ref_=ast_sto_dp&amp;th=1</v>
      </c>
      <c r="J32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1" spans="1:10" x14ac:dyDescent="0.3">
      <c r="A321" t="s">
        <v>1020</v>
      </c>
      <c r="B321" s="11">
        <v>32</v>
      </c>
      <c r="C321">
        <v>3</v>
      </c>
      <c r="D321" s="17">
        <f>Equipment[[#This Row],[Single price]]*Equipment[[#This Row],[Qty]]</f>
        <v>96</v>
      </c>
      <c r="E321" t="s">
        <v>1019</v>
      </c>
      <c r="F321" t="s">
        <v>463</v>
      </c>
      <c r="G321" t="s">
        <v>463</v>
      </c>
      <c r="I321" t="str">
        <f>LEFT(Equipment[[#This Row],[Link]],255)</f>
        <v>https://www.amazon.com/Corsair-Premium-Magnetic-Levitation-2-Pack/dp/B01G5I6MRK?ref_=ast_sto_dp&amp;th=1</v>
      </c>
      <c r="J32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2" spans="1:10" x14ac:dyDescent="0.3">
      <c r="A322" t="s">
        <v>1021</v>
      </c>
      <c r="B322" s="11">
        <v>19.989999999999998</v>
      </c>
      <c r="C322">
        <v>1</v>
      </c>
      <c r="D322" s="17">
        <f>Equipment[[#This Row],[Single price]]*Equipment[[#This Row],[Qty]]</f>
        <v>19.989999999999998</v>
      </c>
      <c r="E322" t="s">
        <v>1022</v>
      </c>
      <c r="F322" t="s">
        <v>1023</v>
      </c>
      <c r="G322" t="s">
        <v>463</v>
      </c>
      <c r="I322" t="str">
        <f>LEFT(Equipment[[#This Row],[Link]],255)</f>
        <v>https://www.amazon.com/Thermal-Grizzly-Performance-Processors-Computers/dp/B08R6QG2CQ/ref=sr_1_3?keywords=thermal%2Bgrizzly&amp;qid=1675259854&amp;s=electronics&amp;sprefix=thermal%2Bgr%2Celectronics%2C562&amp;sr=1-3&amp;th=1</v>
      </c>
      <c r="J32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3" spans="1:10" x14ac:dyDescent="0.3">
      <c r="A323" t="s">
        <v>1009</v>
      </c>
      <c r="B323" s="11">
        <v>156.99</v>
      </c>
      <c r="C323">
        <v>1</v>
      </c>
      <c r="D323" s="17">
        <f>Equipment[[#This Row],[Single price]]*Equipment[[#This Row],[Qty]]</f>
        <v>156.99</v>
      </c>
      <c r="E323" t="s">
        <v>1010</v>
      </c>
      <c r="F323" t="s">
        <v>463</v>
      </c>
      <c r="G323" t="s">
        <v>463</v>
      </c>
      <c r="I323" t="str">
        <f>LEFT(Equipment[[#This Row],[Link]],255)</f>
        <v>https://www.amazon.com/Microsoft-Windows-Pro-System-Builder/dp/B00ZSHDJ4O?ref_=ast_sto_dp&amp;th=1</v>
      </c>
      <c r="J32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4" spans="1:10" x14ac:dyDescent="0.3">
      <c r="A324" t="s">
        <v>1013</v>
      </c>
      <c r="B324" s="11">
        <v>99</v>
      </c>
      <c r="C324">
        <v>1</v>
      </c>
      <c r="D324" s="17">
        <f>Equipment[[#This Row],[Single price]]*Equipment[[#This Row],[Qty]]</f>
        <v>99</v>
      </c>
      <c r="E324" t="s">
        <v>1012</v>
      </c>
      <c r="F324" t="s">
        <v>463</v>
      </c>
      <c r="G324" t="s">
        <v>463</v>
      </c>
      <c r="I324" t="str">
        <f>LEFT(Equipment[[#This Row],[Link]],255)</f>
        <v>https://www.amazon.com/Microsoft-12-month-subscription-Auto-renewal-Download/dp/B07F3SNQT5?ref_=ast_sto_dp&amp;th=1</v>
      </c>
      <c r="J32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5" spans="1:10" x14ac:dyDescent="0.3">
      <c r="B325" s="11"/>
      <c r="D325" s="17">
        <f>Equipment[[#This Row],[Single price]]*Equipment[[#This Row],[Qty]]</f>
        <v>0</v>
      </c>
      <c r="I325" t="str">
        <f>LEFT(Equipment[[#This Row],[Link]],255)</f>
        <v/>
      </c>
      <c r="J32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6" spans="1:10" x14ac:dyDescent="0.3">
      <c r="A326" t="s">
        <v>1250</v>
      </c>
      <c r="B326" s="11">
        <v>9.99</v>
      </c>
      <c r="C326">
        <v>1</v>
      </c>
      <c r="D326" s="17">
        <f>Equipment[[#This Row],[Single price]]*Equipment[[#This Row],[Qty]]</f>
        <v>9.99</v>
      </c>
      <c r="E326" t="s">
        <v>1249</v>
      </c>
      <c r="F326" t="s">
        <v>463</v>
      </c>
      <c r="G326" t="s">
        <v>463</v>
      </c>
      <c r="H326">
        <v>3</v>
      </c>
      <c r="I326" t="str">
        <f>LEFT(Equipment[[#This Row],[Link]],255)</f>
        <v>https://www.amazon.com/uxcell-Aluminum-Standoff-Fastener-Quadcopter/dp/B01MYBB70W?th=1</v>
      </c>
      <c r="J32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7" spans="1:10" x14ac:dyDescent="0.3">
      <c r="A327" t="s">
        <v>1357</v>
      </c>
      <c r="B327" s="11">
        <v>13.98</v>
      </c>
      <c r="C327">
        <v>1</v>
      </c>
      <c r="D327" s="17">
        <f>Equipment[[#This Row],[Single price]]*Equipment[[#This Row],[Qty]]</f>
        <v>13.98</v>
      </c>
      <c r="E327" t="s">
        <v>1245</v>
      </c>
      <c r="F327" t="s">
        <v>463</v>
      </c>
      <c r="G327" t="s">
        <v>463</v>
      </c>
      <c r="H327">
        <v>3</v>
      </c>
      <c r="J32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8" spans="1:10" x14ac:dyDescent="0.3">
      <c r="A328" t="s">
        <v>1266</v>
      </c>
      <c r="B328" s="11">
        <v>28.98</v>
      </c>
      <c r="C328">
        <v>1</v>
      </c>
      <c r="D328" s="17">
        <f>Equipment[[#This Row],[Single price]]*Equipment[[#This Row],[Qty]]</f>
        <v>28.98</v>
      </c>
      <c r="E328" t="s">
        <v>1267</v>
      </c>
      <c r="F328" t="s">
        <v>463</v>
      </c>
      <c r="G328" t="s">
        <v>463</v>
      </c>
      <c r="H328">
        <v>3</v>
      </c>
      <c r="I328" t="str">
        <f>LEFT(Equipment[[#This Row],[Link]],255)</f>
        <v>https://www.amazon.com/GKEEMARS-Splicing-Connectors-Assortment-Connector/dp/B08QMLSMC6/ref=sr_1_4?crid=1GTA3CFYRPEPM&amp;keywords=lever+wire+connector&amp;qid=1684537941&amp;sprefix=wire+connector%2Caps%2C1660&amp;sr=8-4</v>
      </c>
      <c r="J32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29" spans="1:10" x14ac:dyDescent="0.3">
      <c r="A329" t="s">
        <v>1269</v>
      </c>
      <c r="B329" s="11">
        <v>16.989999999999998</v>
      </c>
      <c r="C329">
        <v>1</v>
      </c>
      <c r="D329" s="17">
        <f>Equipment[[#This Row],[Single price]]*Equipment[[#This Row],[Qty]]</f>
        <v>16.989999999999998</v>
      </c>
      <c r="E329" t="s">
        <v>1268</v>
      </c>
      <c r="F329" t="s">
        <v>463</v>
      </c>
      <c r="G329" t="s">
        <v>463</v>
      </c>
      <c r="H329">
        <v>3</v>
      </c>
      <c r="I329" t="str">
        <f>LEFT(Equipment[[#This Row],[Link]],255)</f>
        <v>https://www.amazon.com/Glutoad-Connectors-Assortment-Electrical-Connection/dp/B08YYRP72Z/ref=sr_1_20?crid=3KM8SKS307J2H&amp;keywords=wire%2Bconnector&amp;qid=1684537885&amp;sprefix=wire%2Bconne%2Caps%2C940&amp;sr=8-20&amp;th=1</v>
      </c>
      <c r="J32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0" spans="1:10" x14ac:dyDescent="0.3">
      <c r="A330" t="s">
        <v>1257</v>
      </c>
      <c r="B330" s="11">
        <v>22.09</v>
      </c>
      <c r="C330">
        <v>1</v>
      </c>
      <c r="D330" s="17">
        <f>Equipment[[#This Row],[Single price]]*Equipment[[#This Row],[Qty]]</f>
        <v>22.09</v>
      </c>
      <c r="E330" t="s">
        <v>1256</v>
      </c>
      <c r="F330" t="s">
        <v>463</v>
      </c>
      <c r="G330" t="s">
        <v>463</v>
      </c>
      <c r="H330">
        <v>3</v>
      </c>
      <c r="J33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1" spans="1:10" x14ac:dyDescent="0.3">
      <c r="A331" t="s">
        <v>314</v>
      </c>
      <c r="B331" s="11">
        <v>15.99</v>
      </c>
      <c r="C331">
        <v>2</v>
      </c>
      <c r="D331" s="17">
        <f>Equipment[[#This Row],[Single price]]*Equipment[[#This Row],[Qty]]</f>
        <v>31.98</v>
      </c>
      <c r="E331" t="s">
        <v>1149</v>
      </c>
      <c r="F331" t="s">
        <v>463</v>
      </c>
      <c r="G331" t="s">
        <v>463</v>
      </c>
      <c r="H331">
        <v>3</v>
      </c>
      <c r="I331" t="str">
        <f>LEFT(Equipment[[#This Row],[Link]],255)</f>
        <v>https://www.amazon.com/UTUO-Brushless-Centrifugal-Bearing-4-72x4-72x1-26/dp/B07V41X4RT/ref=sr_1_6?keywords=24V%2B120mm%2BBlower%2BFan&amp;qid=1683735527&amp;sr=8-6&amp;th=1</v>
      </c>
      <c r="J33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2" spans="1:10" x14ac:dyDescent="0.3">
      <c r="A332" t="s">
        <v>1258</v>
      </c>
      <c r="B332" s="11">
        <v>25.99</v>
      </c>
      <c r="C332">
        <v>2</v>
      </c>
      <c r="D332" s="17">
        <f>Equipment[[#This Row],[Single price]]*Equipment[[#This Row],[Qty]]</f>
        <v>51.98</v>
      </c>
      <c r="E332" t="s">
        <v>1259</v>
      </c>
      <c r="F332" t="s">
        <v>463</v>
      </c>
      <c r="G332" t="s">
        <v>463</v>
      </c>
      <c r="H332">
        <v>3</v>
      </c>
      <c r="J33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3" spans="1:10" x14ac:dyDescent="0.3">
      <c r="A333" t="s">
        <v>1142</v>
      </c>
      <c r="B333" s="11">
        <v>14.99</v>
      </c>
      <c r="C333">
        <v>2</v>
      </c>
      <c r="D333" s="17">
        <f>Equipment[[#This Row],[Single price]]*Equipment[[#This Row],[Qty]]</f>
        <v>29.98</v>
      </c>
      <c r="E333" t="s">
        <v>1161</v>
      </c>
      <c r="F333" t="s">
        <v>1162</v>
      </c>
      <c r="G333" t="s">
        <v>463</v>
      </c>
      <c r="H333">
        <v>3</v>
      </c>
      <c r="I333" t="str">
        <f>LEFT(Equipment[[#This Row],[Link]],255)</f>
        <v>https://www.amazon.com/ELECTRONIC-COMPONENTS-V-10G5-1C24-K-SWITCH-ROLLER/dp/B00MMYKVD8/ref=sr_1_13?crid=2SAILOI7PYTTP&amp;keywords=Omron+Microswitch&amp;qid=1683748357&amp;sprefix=omron+microswitch+%2Caps%2C495&amp;sr=8-13</v>
      </c>
      <c r="J33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4" spans="1:10" x14ac:dyDescent="0.3">
      <c r="A334" t="s">
        <v>1143</v>
      </c>
      <c r="B334" s="11">
        <v>5.99</v>
      </c>
      <c r="C334">
        <v>1</v>
      </c>
      <c r="D334" s="17">
        <f>Equipment[[#This Row],[Single price]]*Equipment[[#This Row],[Qty]]</f>
        <v>5.99</v>
      </c>
      <c r="E334" t="s">
        <v>1207</v>
      </c>
      <c r="F334" t="s">
        <v>463</v>
      </c>
      <c r="G334" t="s">
        <v>463</v>
      </c>
      <c r="H334">
        <v>3</v>
      </c>
      <c r="I334" t="str">
        <f>LEFT(Equipment[[#This Row],[Link]],255)</f>
        <v>https://www.amazon.com/Super-Lube-51010-Oil/dp/B000BXOGHY/ref=sr_1_3?crid=1QWO2F5Q32YKN&amp;keywords=super+lube+oil&amp;qid=1683840004&amp;sprefix=super+lube+oil%2Caps%2C167&amp;sr=8-3</v>
      </c>
      <c r="J33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5" spans="1:10" x14ac:dyDescent="0.3">
      <c r="A335" t="s">
        <v>1215</v>
      </c>
      <c r="B335" s="11">
        <v>7.99</v>
      </c>
      <c r="C335">
        <v>1</v>
      </c>
      <c r="D335" s="17">
        <f>Equipment[[#This Row],[Single price]]*Equipment[[#This Row],[Qty]]</f>
        <v>7.99</v>
      </c>
      <c r="E335" t="s">
        <v>1237</v>
      </c>
      <c r="F335" t="s">
        <v>463</v>
      </c>
      <c r="G335" t="s">
        <v>463</v>
      </c>
      <c r="H335">
        <v>3</v>
      </c>
      <c r="I335" t="str">
        <f>LEFT(Equipment[[#This Row],[Link]],255)</f>
        <v>https://www.amazon.com/Loctite-Heavy-Duty-Threadlocker-Single/dp/B000I1RSNS/ref=sr_1_5?crid=F4Z79LD7ZNBJ&amp;keywords=threadlocker&amp;qid=1684445556&amp;sprefix=threadloc%2Caps%2C878&amp;sr=8-5&amp;th=1</v>
      </c>
      <c r="J33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6" spans="1:10" x14ac:dyDescent="0.3">
      <c r="A336" t="s">
        <v>1263</v>
      </c>
      <c r="B336" s="11">
        <v>89.99</v>
      </c>
      <c r="C336">
        <v>1</v>
      </c>
      <c r="D336" s="17">
        <f>Equipment[[#This Row],[Single price]]*Equipment[[#This Row],[Qty]]</f>
        <v>89.99</v>
      </c>
      <c r="E336" t="s">
        <v>1262</v>
      </c>
      <c r="F336" t="s">
        <v>463</v>
      </c>
      <c r="G336" t="s">
        <v>463</v>
      </c>
      <c r="H336">
        <v>3</v>
      </c>
      <c r="I336" t="str">
        <f>LEFT(Equipment[[#This Row],[Link]],255)</f>
        <v>https://www.amazon.com/BIGTREETECH-TMC5160-Ultra-Silent-Compatible-Controller/dp/B09JS5YDQN/ref=sr_1_4?keywords=tmc5160%2Bpro&amp;qid=1684531792&amp;sr=8-4&amp;th=1</v>
      </c>
      <c r="J33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7" spans="1:10" x14ac:dyDescent="0.3">
      <c r="A337" t="s">
        <v>1251</v>
      </c>
      <c r="B337" s="11">
        <v>33.950000000000003</v>
      </c>
      <c r="C337">
        <v>1</v>
      </c>
      <c r="D337" s="17">
        <f>Equipment[[#This Row],[Single price]]*Equipment[[#This Row],[Qty]]</f>
        <v>33.950000000000003</v>
      </c>
      <c r="E337" t="s">
        <v>1252</v>
      </c>
      <c r="F337" t="s">
        <v>463</v>
      </c>
      <c r="G337" t="s">
        <v>463</v>
      </c>
      <c r="H337">
        <v>3</v>
      </c>
      <c r="I337" t="str">
        <f>LEFT(Equipment[[#This Row],[Link]],255)</f>
        <v>https://www.amazon.com/MEAN-WELL-LRS-350-48-350-4W-Switchable/dp/B013EU4KNK/ref=sr_1_2_mod_primary_new?keywords=mean+well+LRS+48v&amp;qid=1684510538&amp;sbo=RZvfv%2F%2FHxDF%2BO5021pAnSA%3D%3D&amp;sr=8-2</v>
      </c>
      <c r="J33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8" spans="1:10" x14ac:dyDescent="0.3">
      <c r="A338" t="s">
        <v>1173</v>
      </c>
      <c r="B338" s="11">
        <v>5.92</v>
      </c>
      <c r="C338">
        <v>1</v>
      </c>
      <c r="D338" s="17">
        <f>Equipment[[#This Row],[Single price]]*Equipment[[#This Row],[Qty]]</f>
        <v>5.92</v>
      </c>
      <c r="E338" t="s">
        <v>1244</v>
      </c>
      <c r="F338" t="s">
        <v>463</v>
      </c>
      <c r="G338" t="s">
        <v>463</v>
      </c>
      <c r="H338">
        <v>3</v>
      </c>
      <c r="I338" t="str">
        <f>LEFT(Equipment[[#This Row],[Link]],255)</f>
        <v>https://www.amazon.com/Omron-D2FC-FL-NH-Subminiature-Compatible-Microsoft/dp/B01GG1BXA2/ref=sr_1_1?crid=20LBI4FBDMQFC&amp;keywords=omron+D2F&amp;qid=1684455382&amp;sprefix=omron+mouse+switch%2Caps%2C2180&amp;sr=8-1</v>
      </c>
      <c r="J33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39" spans="1:10" x14ac:dyDescent="0.3">
      <c r="A339" t="s">
        <v>1273</v>
      </c>
      <c r="B339" s="11">
        <v>12.88</v>
      </c>
      <c r="C339">
        <v>2</v>
      </c>
      <c r="D339" s="17">
        <f>Equipment[[#This Row],[Single price]]*Equipment[[#This Row],[Qty]]</f>
        <v>25.76</v>
      </c>
      <c r="E339" t="s">
        <v>1272</v>
      </c>
      <c r="F339" t="s">
        <v>463</v>
      </c>
      <c r="G339" t="s">
        <v>463</v>
      </c>
      <c r="H339">
        <v>3</v>
      </c>
      <c r="J33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0" spans="1:10" x14ac:dyDescent="0.3">
      <c r="A340" t="s">
        <v>1274</v>
      </c>
      <c r="B340" s="11">
        <v>23.59</v>
      </c>
      <c r="C340">
        <v>1</v>
      </c>
      <c r="D340" s="17">
        <f>Equipment[[#This Row],[Single price]]*Equipment[[#This Row],[Qty]]</f>
        <v>23.59</v>
      </c>
      <c r="E340" t="s">
        <v>1277</v>
      </c>
      <c r="F340" t="s">
        <v>1280</v>
      </c>
      <c r="G340" t="s">
        <v>463</v>
      </c>
      <c r="H340">
        <v>3</v>
      </c>
      <c r="J34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1" spans="1:10" x14ac:dyDescent="0.3">
      <c r="A341" t="s">
        <v>1276</v>
      </c>
      <c r="B341" s="11">
        <v>19.989999999999998</v>
      </c>
      <c r="C341">
        <v>1</v>
      </c>
      <c r="D341" s="17">
        <f>Equipment[[#This Row],[Single price]]*Equipment[[#This Row],[Qty]]</f>
        <v>19.989999999999998</v>
      </c>
      <c r="E341" t="s">
        <v>1278</v>
      </c>
      <c r="F341" t="s">
        <v>463</v>
      </c>
      <c r="G341" t="s">
        <v>463</v>
      </c>
      <c r="I341" t="str">
        <f>LEFT(Equipment[[#This Row],[Link]],255)</f>
        <v>https://www.amazon.com/Flutesan-Pneumatic-Connect-Fittings-Straight/dp/B09PXVMTGX/ref=sr_1_1?keywords=ball%2Bvalve&amp;m=A10SCPSUX1IZI5&amp;qid=1684797901&amp;s=merchant-items&amp;sr=1-1&amp;th=1</v>
      </c>
      <c r="J34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2" spans="1:10" x14ac:dyDescent="0.3">
      <c r="A342" t="s">
        <v>1275</v>
      </c>
      <c r="B342" s="11">
        <v>19.989999999999998</v>
      </c>
      <c r="C342">
        <v>1</v>
      </c>
      <c r="D342" s="17">
        <f>Equipment[[#This Row],[Single price]]*Equipment[[#This Row],[Qty]]</f>
        <v>19.989999999999998</v>
      </c>
      <c r="E342" t="s">
        <v>1279</v>
      </c>
      <c r="F342" t="s">
        <v>463</v>
      </c>
      <c r="G342" t="s">
        <v>463</v>
      </c>
      <c r="H342">
        <v>3</v>
      </c>
      <c r="I342" t="str">
        <f>LEFT(Equipment[[#This Row],[Link]],255)</f>
        <v>https://www.amazon.com/Flutesan-Pneumatic-Connect-Fittings-Straight/dp/B09W8YWJZC/ref=sr_1_1?keywords=ball%2Bvalve&amp;m=A10SCPSUX1IZI5&amp;qid=1684797901&amp;s=merchant-items&amp;sr=1-1&amp;th=1</v>
      </c>
      <c r="J34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3" spans="1:10" x14ac:dyDescent="0.3">
      <c r="A343" t="s">
        <v>1190</v>
      </c>
      <c r="B343" s="11">
        <v>20</v>
      </c>
      <c r="C343">
        <v>1</v>
      </c>
      <c r="D343" s="17">
        <f>Equipment[[#This Row],[Single price]]*Equipment[[#This Row],[Qty]]</f>
        <v>20</v>
      </c>
      <c r="E343" t="s">
        <v>1191</v>
      </c>
      <c r="F343" t="s">
        <v>463</v>
      </c>
      <c r="G343" t="s">
        <v>463</v>
      </c>
      <c r="H343">
        <v>3</v>
      </c>
      <c r="I343" t="str">
        <f>LEFT(Equipment[[#This Row],[Link]],255)</f>
        <v>https://www.amazon.com/Coated-Nozzle-Filament-Nozzles-Printer/dp/B0BXSQ3KPS/ref=sr_1_2?keywords=ZANYAPTR&amp;qid=1683764435&amp;sr=8-2&amp;th=1</v>
      </c>
      <c r="J34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4" spans="1:10" x14ac:dyDescent="0.3">
      <c r="A344" t="s">
        <v>1284</v>
      </c>
      <c r="B344" s="11">
        <v>20</v>
      </c>
      <c r="C344">
        <v>1</v>
      </c>
      <c r="D344" s="17">
        <f>Equipment[[#This Row],[Single price]]*Equipment[[#This Row],[Qty]]</f>
        <v>20</v>
      </c>
      <c r="E344" t="s">
        <v>1192</v>
      </c>
      <c r="F344" t="s">
        <v>463</v>
      </c>
      <c r="G344" t="s">
        <v>463</v>
      </c>
      <c r="I344" t="str">
        <f>LEFT(Equipment[[#This Row],[Link]],255)</f>
        <v>https://www.amazon.com/Nozzle-Nozzles-Three-Eyes-Printer-Accessories/dp/B0BXP1QKW4/ref=sr_1_6?keywords=ZANYAPTR&amp;qid=1683764435&amp;sr=8-6</v>
      </c>
      <c r="J34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5" spans="1:10" x14ac:dyDescent="0.3">
      <c r="A345" t="s">
        <v>1173</v>
      </c>
      <c r="B345" s="11">
        <v>14.99</v>
      </c>
      <c r="C345">
        <v>1</v>
      </c>
      <c r="D345" s="17">
        <f>Equipment[[#This Row],[Single price]]*Equipment[[#This Row],[Qty]]</f>
        <v>14.99</v>
      </c>
      <c r="E345" t="s">
        <v>1144</v>
      </c>
      <c r="F345" t="s">
        <v>1145</v>
      </c>
      <c r="G345" t="s">
        <v>1146</v>
      </c>
      <c r="I345" t="str">
        <f>LEFT(Equipment[[#This Row],[Link]],255)</f>
        <v>https://www.amazon.com/Micro-Limit-Switch-Roller-Travel/dp/B091DTT3SR/ref=sr_1_5?keywords=Precision%2BDC%2BLimit%2BSwitch&amp;qid=1682022798&amp;sr=8-5&amp;th=1</v>
      </c>
      <c r="J34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6" spans="1:10" x14ac:dyDescent="0.3">
      <c r="A346" t="s">
        <v>1205</v>
      </c>
      <c r="B346" s="11">
        <v>89.99</v>
      </c>
      <c r="C346">
        <v>1</v>
      </c>
      <c r="D346" s="17">
        <f>Equipment[[#This Row],[Single price]]*Equipment[[#This Row],[Qty]]</f>
        <v>89.99</v>
      </c>
      <c r="E346" t="s">
        <v>1206</v>
      </c>
      <c r="F346" t="s">
        <v>463</v>
      </c>
      <c r="G346" t="s">
        <v>463</v>
      </c>
      <c r="I346" t="str">
        <f>LEFT(Equipment[[#This Row],[Link]],255)</f>
        <v>https://www.amazon.com/VEVOR-Commercial-Ultrasonic-Capacity-Solution/dp/B01HGNM5WE/ref=sr_1_11?keywords=ultrasonic%2Bcleaner&amp;qid=1683839694&amp;sprefix=ultrasonic%2Bc%2Caps%2C194&amp;sr=8-11&amp;th=1</v>
      </c>
      <c r="J34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7" spans="1:10" x14ac:dyDescent="0.3">
      <c r="A347" t="s">
        <v>1164</v>
      </c>
      <c r="B347" s="11">
        <v>139.99</v>
      </c>
      <c r="C347">
        <v>1</v>
      </c>
      <c r="D347" s="17">
        <f>Equipment[[#This Row],[Single price]]*Equipment[[#This Row],[Qty]]</f>
        <v>139.99</v>
      </c>
      <c r="E347" t="s">
        <v>1163</v>
      </c>
      <c r="F347" t="s">
        <v>463</v>
      </c>
      <c r="G347" t="s">
        <v>463</v>
      </c>
      <c r="I347" t="str">
        <f>LEFT(Equipment[[#This Row],[Link]],255)</f>
        <v>https://www.amazon.com/ANYCUBIC-Screen-Photon-Premium-Inches/dp/B0BP6NQWXY/ref=sr_1_3?crid=2FAFE0L91J3IO&amp;keywords=m3+premium+LCD&amp;qid=1683748124&amp;sprefix=m3+premium+lc%2Caps%2C1365&amp;sr=8-3&amp;ufe=app_do%3Aamzn1.fos.f5122f16-c3e8-4386-bf32-63e904010ad0</v>
      </c>
      <c r="J34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8" spans="1:10" x14ac:dyDescent="0.3">
      <c r="A348" t="s">
        <v>1166</v>
      </c>
      <c r="B348" s="11">
        <v>49.99</v>
      </c>
      <c r="C348">
        <v>1</v>
      </c>
      <c r="D348" s="17">
        <f>Equipment[[#This Row],[Single price]]*Equipment[[#This Row],[Qty]]</f>
        <v>49.99</v>
      </c>
      <c r="E348" t="s">
        <v>1165</v>
      </c>
      <c r="F348" t="s">
        <v>463</v>
      </c>
      <c r="G348" t="s">
        <v>463</v>
      </c>
      <c r="I348" t="str">
        <f>LEFT(Equipment[[#This Row],[Link]],255)</f>
        <v>https://www.amazon.com/ANYCUBIC-Printer-Photon-Premium-Plastic/dp/B0BP72NYFK?ref_=ast_sto_dp</v>
      </c>
      <c r="J34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49" spans="1:10" x14ac:dyDescent="0.3">
      <c r="A349" t="s">
        <v>1193</v>
      </c>
      <c r="B349" s="11">
        <v>23.96</v>
      </c>
      <c r="C349">
        <v>2</v>
      </c>
      <c r="D349" s="17">
        <f>Equipment[[#This Row],[Single price]]*Equipment[[#This Row],[Qty]]</f>
        <v>47.92</v>
      </c>
      <c r="E349" t="s">
        <v>1194</v>
      </c>
      <c r="F349" t="s">
        <v>463</v>
      </c>
      <c r="G349" t="s">
        <v>463</v>
      </c>
      <c r="I349" t="str">
        <f>LEFT(Equipment[[#This Row],[Link]],255)</f>
        <v>https://www.amazon.com/STEPPERONLINE-Stepper-Bipolar-42x42x48mm-4-wires/dp/B00W9A2L3S/ref=sr_1_1?crid=3D9MR1HRI3VOM&amp;keywords=0.9+stepper+motor+NEMA+17&amp;qid=1683764838&amp;sprefix=0.9+stepper+motor+nema+%2Caps%2C787&amp;sr=8-1</v>
      </c>
      <c r="J34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0" spans="1:10" x14ac:dyDescent="0.3">
      <c r="A350" t="s">
        <v>1209</v>
      </c>
      <c r="B350" s="11">
        <v>58.99</v>
      </c>
      <c r="C350">
        <v>1</v>
      </c>
      <c r="D350" s="17">
        <f>Equipment[[#This Row],[Single price]]*Equipment[[#This Row],[Qty]]</f>
        <v>58.99</v>
      </c>
      <c r="E350" t="s">
        <v>1210</v>
      </c>
      <c r="F350" t="s">
        <v>1213</v>
      </c>
      <c r="G350" t="s">
        <v>463</v>
      </c>
      <c r="I350" t="str">
        <f>LEFT(Equipment[[#This Row],[Link]],255)</f>
        <v>https://www.amazon.com/BIGTREETECH-Supports-Connection-Interface-Raspberry/dp/B0BXRZ48Y2/ref=sr_1_4?crid=JNZCZE1XFEF3&amp;keywords=bigtreetech%2Bcan&amp;qid=1683840747&amp;sprefix=bigtreetech%2Bcan%2Caps%2C326&amp;sr=8-4&amp;th=1</v>
      </c>
      <c r="J35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1" spans="1:10" x14ac:dyDescent="0.3">
      <c r="A351" t="s">
        <v>1212</v>
      </c>
      <c r="B351" s="11">
        <v>25.99</v>
      </c>
      <c r="C351">
        <v>1</v>
      </c>
      <c r="D351" s="17">
        <f>Equipment[[#This Row],[Single price]]*Equipment[[#This Row],[Qty]]</f>
        <v>25.99</v>
      </c>
      <c r="E351" t="s">
        <v>1211</v>
      </c>
      <c r="F351" t="s">
        <v>1214</v>
      </c>
      <c r="G351" t="s">
        <v>463</v>
      </c>
      <c r="I351" t="str">
        <f>LEFT(Equipment[[#This Row],[Link]],255)</f>
        <v>https://www.amazon.com/BIGTREETECH-Supports-Connection-Interface-Raspberry/dp/B0BVQQ82SP/ref=sr_1_4?crid=JNZCZE1XFEF3&amp;keywords=bigtreetech%2Bcan&amp;qid=1683840747&amp;sprefix=bigtreetech%2Bcan%2Caps%2C326&amp;sr=8-4&amp;th=1</v>
      </c>
      <c r="J35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2" spans="1:10" x14ac:dyDescent="0.3">
      <c r="A352" t="s">
        <v>1083</v>
      </c>
      <c r="B352" s="11">
        <v>94.99</v>
      </c>
      <c r="C352">
        <v>1</v>
      </c>
      <c r="D352" s="17">
        <f>Equipment[[#This Row],[Single price]]*Equipment[[#This Row],[Qty]]</f>
        <v>94.99</v>
      </c>
      <c r="E352" t="s">
        <v>1084</v>
      </c>
      <c r="F352" t="s">
        <v>463</v>
      </c>
      <c r="G352" t="s">
        <v>463</v>
      </c>
      <c r="I352" t="str">
        <f>LEFT(Equipment[[#This Row],[Link]],255)</f>
        <v>https://www.amazon.com/Diamondback-Nozzles-Compatible-Polycrystalline-Extrusion/dp/B0BFK1M4NC/ref=sr_1_2_sspa?keywords=mk8%2Bnozzle%2B0.6&amp;qid=1677014694&amp;sr=8-2-spons&amp;ufe=app_do%3Aamzn1.fos.08f69ac3-fd3d-4b88-bca2-8997e41410bb&amp;spLa=ZW5jcnlwdGVkUXVhbGlmaWVy</v>
      </c>
      <c r="J35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3" spans="1:10" x14ac:dyDescent="0.3">
      <c r="A353" t="s">
        <v>1135</v>
      </c>
      <c r="B353" s="11">
        <v>223</v>
      </c>
      <c r="C353">
        <v>1</v>
      </c>
      <c r="D353" s="17">
        <f>Equipment[[#This Row],[Single price]]*Equipment[[#This Row],[Qty]]</f>
        <v>223</v>
      </c>
      <c r="E353" t="s">
        <v>1137</v>
      </c>
      <c r="F353" t="s">
        <v>1136</v>
      </c>
      <c r="G353" t="s">
        <v>463</v>
      </c>
      <c r="I353" t="str">
        <f>LEFT(Equipment[[#This Row],[Link]],255)</f>
        <v>https://www.amazon.com/Tempered-Degassing-Stabilizing-Silicones-Essential/dp/B092Z8PW8X/ref=sr_1_16?keywords=vacuum%2Bchamber%2Bfor%2Bresin&amp;qid=1681848388&amp;sprefix=vacumm%2Bchamber%2Caps%2C2209&amp;sr=8-16&amp;th=1</v>
      </c>
      <c r="J35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4" spans="1:10" x14ac:dyDescent="0.3">
      <c r="A354" t="s">
        <v>1138</v>
      </c>
      <c r="B354" s="11">
        <v>29.99</v>
      </c>
      <c r="C354">
        <v>1</v>
      </c>
      <c r="D354" s="17">
        <f>Equipment[[#This Row],[Single price]]*Equipment[[#This Row],[Qty]]</f>
        <v>29.99</v>
      </c>
      <c r="E354" t="s">
        <v>1139</v>
      </c>
      <c r="F354" t="s">
        <v>463</v>
      </c>
      <c r="G354" t="s">
        <v>463</v>
      </c>
      <c r="I354" t="str">
        <f>LEFT(Equipment[[#This Row],[Link]],255)</f>
        <v>https://www.amazon.com/Siraya-Tech-Platinum-Translucent-Inhibition/dp/B0BX64WG3Z/ref=sr_1_4_sspa?crid=N4C8630D5K0H&amp;keywords=silicone%2Bmold&amp;qid=1681854790&amp;sprefix=silicone%2Bmold%2Caps%2C1703&amp;sr=8-4-spons&amp;spLa=ZW5jcnlwdGVkUXVhbGlmaWVyPUExQkU1NVBNRTgyODVFJ</v>
      </c>
      <c r="J35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5" spans="1:10" x14ac:dyDescent="0.3">
      <c r="A355" t="s">
        <v>1140</v>
      </c>
      <c r="B355" s="11">
        <v>78.97</v>
      </c>
      <c r="C355">
        <v>1</v>
      </c>
      <c r="D355" s="17">
        <f>Equipment[[#This Row],[Single price]]*Equipment[[#This Row],[Qty]]</f>
        <v>78.97</v>
      </c>
      <c r="E355" t="s">
        <v>1141</v>
      </c>
      <c r="F355" t="s">
        <v>463</v>
      </c>
      <c r="G355" t="s">
        <v>463</v>
      </c>
      <c r="I355" t="str">
        <f>LEFT(Equipment[[#This Row],[Link]],255)</f>
        <v>https://www.amazon.com/Promise-Epoxy-Hardener-Resistant-Minimal/dp/B01LYK2NAG/ref=sr_1_1_sspa?keywords=epoxy%2Bresin%2Bkit&amp;qid=1681911174&amp;sprefix=expoxy%2Caps%2C1115&amp;sr=8-1-spons&amp;spLa=ZW5jcnlwdGVkUXVhbGlmaWVyPUEySlExTlRaSE5LSVhKJmVuY3J5cHRlZElkPUEwMjA0NjI</v>
      </c>
      <c r="J35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6" spans="1:10" x14ac:dyDescent="0.3">
      <c r="B356" s="11"/>
      <c r="D356" s="17">
        <f>Equipment[[#This Row],[Single price]]*Equipment[[#This Row],[Qty]]</f>
        <v>0</v>
      </c>
      <c r="I356" t="str">
        <f>LEFT(Equipment[[#This Row],[Link]],255)</f>
        <v/>
      </c>
      <c r="J35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7" spans="1:10" x14ac:dyDescent="0.3">
      <c r="A357" t="s">
        <v>738</v>
      </c>
      <c r="B357" s="11">
        <v>15.99</v>
      </c>
      <c r="C357">
        <v>1</v>
      </c>
      <c r="D357" s="17">
        <f>Equipment[[#This Row],[Single price]]*Equipment[[#This Row],[Qty]]</f>
        <v>15.99</v>
      </c>
      <c r="E357" t="s">
        <v>737</v>
      </c>
      <c r="F357" t="s">
        <v>463</v>
      </c>
      <c r="G357" t="s">
        <v>463</v>
      </c>
      <c r="I357" t="str">
        <f>LEFT(Equipment[[#This Row],[Link]],255)</f>
        <v>https://www.amazon.com/Slip-Adhesive-Silicone-Cuttable-Furniture/dp/B09VFB7QVF/ref=sr_1_7?crid=8Z6E4HEYT4CX&amp;keywords=anti%2Bslip%2Bpad&amp;qid=1674517070&amp;sprefix=anti%2Bslip%2Bpad%2Caps%2C255&amp;sr=8-7&amp;th=1</v>
      </c>
      <c r="J35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8" spans="1:10" x14ac:dyDescent="0.3">
      <c r="A358" t="s">
        <v>338</v>
      </c>
      <c r="B358" s="11">
        <v>228.92</v>
      </c>
      <c r="C358">
        <v>1</v>
      </c>
      <c r="D358" s="17">
        <f>Equipment[[#This Row],[Single price]]*Equipment[[#This Row],[Qty]]</f>
        <v>228.92</v>
      </c>
      <c r="E358" t="s">
        <v>592</v>
      </c>
      <c r="F358" t="s">
        <v>463</v>
      </c>
      <c r="G358" t="s">
        <v>463</v>
      </c>
      <c r="I358" t="str">
        <f>LEFT(Equipment[[#This Row],[Link]],255)</f>
        <v>https://www.amazon.com/dp/B01LZYEF90/ref=syn_sd_onsite_desktop_0?ie=UTF8&amp;psc=1&amp;pd_rd_plhdr=t</v>
      </c>
      <c r="J35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59" spans="1:10" x14ac:dyDescent="0.3">
      <c r="A359" t="s">
        <v>97</v>
      </c>
      <c r="B359" s="11">
        <v>24.99</v>
      </c>
      <c r="C359">
        <v>1</v>
      </c>
      <c r="D359" s="17">
        <f>Equipment[[#This Row],[Single price]]*Equipment[[#This Row],[Qty]]</f>
        <v>24.99</v>
      </c>
      <c r="E359" t="s">
        <v>96</v>
      </c>
      <c r="F359" t="s">
        <v>463</v>
      </c>
      <c r="G359" t="s">
        <v>463</v>
      </c>
      <c r="I359" t="str">
        <f>LEFT(Equipment[[#This Row],[Link]],255)</f>
        <v>https://www.amazon.com/WORKPRO-32-piece-Reciprocating-Blade-Organizer/dp/B071QY9KP8/ref=pd_bxgy_img_sccl_2/135-0420730-6186744?pd_rd_w=iyfdE&amp;content-id=amzn1.sym.7757a8b5-874e-4a67-9d85-54ed32f01737&amp;pf_rd_p=7757a8b5-874e-4a67-9d85-54ed32f01737&amp;pf_rd_r=6G3</v>
      </c>
      <c r="J35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0" spans="1:10" x14ac:dyDescent="0.3">
      <c r="A360" t="s">
        <v>99</v>
      </c>
      <c r="B360" s="11">
        <v>25.99</v>
      </c>
      <c r="C360">
        <v>1</v>
      </c>
      <c r="D360" s="17">
        <f>Equipment[[#This Row],[Single price]]*Equipment[[#This Row],[Qty]]</f>
        <v>25.99</v>
      </c>
      <c r="E360" t="s">
        <v>98</v>
      </c>
      <c r="F360" t="s">
        <v>463</v>
      </c>
      <c r="G360" t="s">
        <v>463</v>
      </c>
      <c r="I360" t="str">
        <f>LEFT(Equipment[[#This Row],[Link]],255)</f>
        <v>https://www.amazon.com/Vtopmart-Oscillating-Multitool-Multimaster-Craftsman/dp/B07C3RRV8T/ref=pd_bxgy_img_sccl_1/135-0420730-6186744?pd_rd_w=iyfdE&amp;content-id=amzn1.sym.7757a8b5-874e-4a67-9d85-54ed32f01737&amp;pf_rd_p=7757a8b5-874e-4a67-9d85-54ed32f01737&amp;pf_rd</v>
      </c>
      <c r="J36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1" spans="1:10" x14ac:dyDescent="0.3">
      <c r="A361" t="s">
        <v>345</v>
      </c>
      <c r="B361" s="11">
        <v>119.1</v>
      </c>
      <c r="C361">
        <v>1</v>
      </c>
      <c r="D361" s="17">
        <f>Equipment[[#This Row],[Single price]]*Equipment[[#This Row],[Qty]]</f>
        <v>119.1</v>
      </c>
      <c r="E361" t="s">
        <v>346</v>
      </c>
      <c r="F361" t="s">
        <v>463</v>
      </c>
      <c r="G361" t="s">
        <v>463</v>
      </c>
      <c r="I361" t="str">
        <f>LEFT(Equipment[[#This Row],[Link]],255)</f>
        <v>https://www.amazon.com/FEIN-Fleece-Filter-Turbo-Vacuums/dp/B00K74NAOM/ref=pd_bxgy_img_sccl_2/135-0420730-6186744?pd_rd_w=2426V&amp;content-id=amzn1.sym.7f0cf323-50c6-49e3-b3f9-63546bb79c92&amp;pf_rd_p=7f0cf323-50c6-49e3-b3f9-63546bb79c92&amp;pf_rd_r=H4PRPJ7RCS5RG1NKK</v>
      </c>
      <c r="J361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2" spans="1:10" x14ac:dyDescent="0.3">
      <c r="A362" t="s">
        <v>581</v>
      </c>
      <c r="B362" s="11">
        <v>259</v>
      </c>
      <c r="C362">
        <v>1</v>
      </c>
      <c r="D362" s="17">
        <f>Equipment[[#This Row],[Single price]]*Equipment[[#This Row],[Qty]]</f>
        <v>259</v>
      </c>
      <c r="E362" t="s">
        <v>578</v>
      </c>
      <c r="F362" t="s">
        <v>463</v>
      </c>
      <c r="G362" t="s">
        <v>463</v>
      </c>
      <c r="I362" t="str">
        <f>LEFT(Equipment[[#This Row],[Link]],255)</f>
        <v>https://www.amazon.com/UniFormation-Ultrasonic-Cleaner-Separate-Uniformation/dp/B0BFBFGMVQ/ref=sr_1_7_sspa?keywords=phrozen%2Bwash%2Band%2Bcure&amp;qid=1673311529&amp;sr=8-7-spons&amp;ufe=app_do%3Aamzn1.fos.c3015c4a-46bb-44b9-81a4-dc28e6d374b3&amp;spLa=ZW5jcnlwdGVkUXVhbG</v>
      </c>
      <c r="J362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3" spans="1:10" x14ac:dyDescent="0.3">
      <c r="A363" t="s">
        <v>580</v>
      </c>
      <c r="B363" s="11">
        <v>149.99</v>
      </c>
      <c r="C363">
        <v>1</v>
      </c>
      <c r="D363" s="17">
        <f>Equipment[[#This Row],[Single price]]*Equipment[[#This Row],[Qty]]</f>
        <v>149.99</v>
      </c>
      <c r="E363" t="s">
        <v>579</v>
      </c>
      <c r="F363" t="s">
        <v>463</v>
      </c>
      <c r="G363" t="s">
        <v>463</v>
      </c>
      <c r="I363" t="str">
        <f>LEFT(Equipment[[#This Row],[Link]],255)</f>
        <v>https://www.amazon.com/Uniformation-Large-Resin-Curing-Station/dp/B098TNQMG3?ref_=ast_sto_dp</v>
      </c>
      <c r="J363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4" spans="1:10" x14ac:dyDescent="0.3">
      <c r="A364" t="s">
        <v>906</v>
      </c>
      <c r="B364" s="11">
        <v>11.99</v>
      </c>
      <c r="C364">
        <v>2</v>
      </c>
      <c r="D364" s="17">
        <f>Equipment[[#This Row],[Single price]]*Equipment[[#This Row],[Qty]]</f>
        <v>23.98</v>
      </c>
      <c r="E364" t="s">
        <v>907</v>
      </c>
      <c r="F364" t="s">
        <v>463</v>
      </c>
      <c r="G364" t="s">
        <v>463</v>
      </c>
      <c r="I364" t="str">
        <f>LEFT(Equipment[[#This Row],[Link]],255)</f>
        <v>https://www.amazon.com/FOOS-Carving-Router-Premium-Carbide/dp/B08CS17361/ref=sr_1_2?crid=2GSQBZCRYDSJA&amp;keywords=0.2mm%2B1%2F4%2Bbit&amp;qid=1674751298&amp;sprefix=0.2mm%2B1%2F4%2B%2Caps%2C687&amp;sr=8-2&amp;th=1</v>
      </c>
      <c r="J364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5" spans="1:10" x14ac:dyDescent="0.3">
      <c r="A365" t="s">
        <v>436</v>
      </c>
      <c r="B365" s="11">
        <v>61.99</v>
      </c>
      <c r="C365">
        <v>1</v>
      </c>
      <c r="D365" s="17">
        <f>Equipment[[#This Row],[Single price]]*Equipment[[#This Row],[Qty]]</f>
        <v>61.99</v>
      </c>
      <c r="E365" t="s">
        <v>454</v>
      </c>
      <c r="F365" t="s">
        <v>463</v>
      </c>
      <c r="G365" t="s">
        <v>463</v>
      </c>
      <c r="I365" t="str">
        <f>LEFT(Equipment[[#This Row],[Link]],255)</f>
        <v>https://www.amazon.com/Adams-Graphene-Ceramic-Spray-Coating/dp/B09QH89RBD/ref=sxin_16_pa_sp_search_thematic_sspa?content-id=amzn1.sym.d5d2dbeb-b217-4d41-ad6b-bc4af55d7521%3Aamzn1.sym.d5d2dbeb-b217-4d41-ad6b-bc4af55d7521&amp;crid=2PEZNC6Y3846D&amp;cv_ct_cx=glass%2</v>
      </c>
      <c r="J365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6" spans="1:10" x14ac:dyDescent="0.3">
      <c r="A366" t="s">
        <v>783</v>
      </c>
      <c r="B366" s="11">
        <v>23.99</v>
      </c>
      <c r="C366">
        <v>1</v>
      </c>
      <c r="D366" s="17">
        <f>Equipment[[#This Row],[Single price]]*Equipment[[#This Row],[Qty]]</f>
        <v>23.99</v>
      </c>
      <c r="E366" t="s">
        <v>689</v>
      </c>
      <c r="F366" t="s">
        <v>463</v>
      </c>
      <c r="G366" t="s">
        <v>463</v>
      </c>
      <c r="I366" t="str">
        <f>LEFT(Equipment[[#This Row],[Link]],255)</f>
        <v>https://www.amazon.com/GDSTIME-Powered-Control-Receiver-Cabinet/dp/B07R7VS6HX/ref=sr_1_4?crid=6R7S9XPUHCN2&amp;keywords=120%2Bblower%2Bfan&amp;qid=1674325847&amp;sprefix=120%2Bblower%2Bfan%2Caps%2C241&amp;sr=8-4&amp;th=1</v>
      </c>
      <c r="J366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7" spans="1:10" x14ac:dyDescent="0.3">
      <c r="A367" t="s">
        <v>606</v>
      </c>
      <c r="B367" s="11">
        <v>63.99</v>
      </c>
      <c r="C367">
        <v>1</v>
      </c>
      <c r="D367" s="17">
        <f>Equipment[[#This Row],[Single price]]*Equipment[[#This Row],[Qty]]</f>
        <v>63.99</v>
      </c>
      <c r="E367" t="s">
        <v>609</v>
      </c>
      <c r="F367" s="28" t="s">
        <v>607</v>
      </c>
      <c r="G367" s="28" t="s">
        <v>608</v>
      </c>
      <c r="H367" s="28"/>
      <c r="I367" s="28" t="str">
        <f>LEFT(Equipment[[#This Row],[Link]],255)</f>
        <v>https://www.amazon.com/PUNCIA-Capacity-Multi-Purpose-Organization-Supplies/dp/B08XX948KN/ref=sr_1_248?keywords=Desk%2BShelf&amp;qid=1673979094&amp;sr=8-248&amp;ufe=app_do%3Aamzn1.fos.006c50ae-5d4c-4777-9bc0-4513d670b6bc&amp;th=1</v>
      </c>
      <c r="J367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8" spans="1:10" x14ac:dyDescent="0.3">
      <c r="A368" t="s">
        <v>411</v>
      </c>
      <c r="B368" s="11">
        <v>51.3</v>
      </c>
      <c r="C368">
        <v>1</v>
      </c>
      <c r="D368" s="17">
        <f>Equipment[[#This Row],[Single price]]*Equipment[[#This Row],[Qty]]</f>
        <v>51.3</v>
      </c>
      <c r="E368" t="s">
        <v>410</v>
      </c>
      <c r="F368" t="s">
        <v>463</v>
      </c>
      <c r="G368" t="s">
        <v>463</v>
      </c>
      <c r="I368" t="str">
        <f>LEFT(Equipment[[#This Row],[Link]],255)</f>
        <v>https://www.amazon.com/JBC-DPM-B-Manual-Solder-Dispenser/dp/B096JQHDH4/ref=sr_1_5?keywords=solder+paste+dispenser&amp;qid=1669738290&amp;sprefix=solder+paste+%2Caps%2C135&amp;sr=8-5&amp;ufe=app_do%3Aamzn1.fos.08f69ac3-fd3d-4b88-bca2-8997e41410bb#customerReviews</v>
      </c>
      <c r="J368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69" spans="1:10" x14ac:dyDescent="0.3">
      <c r="A369" t="s">
        <v>700</v>
      </c>
      <c r="B369" s="11">
        <v>44.5</v>
      </c>
      <c r="C369">
        <v>1</v>
      </c>
      <c r="D369" s="17">
        <f>Equipment[[#This Row],[Single price]]*Equipment[[#This Row],[Qty]]</f>
        <v>44.5</v>
      </c>
      <c r="E369" t="s">
        <v>699</v>
      </c>
      <c r="F369" t="s">
        <v>463</v>
      </c>
      <c r="G369" t="s">
        <v>463</v>
      </c>
      <c r="I369" t="str">
        <f>LEFT(Equipment[[#This Row],[Link]],255)</f>
        <v>https://www.amazon.com/Fein-Extractor-Flat-Fold-Filter-Vacuums/dp/B00K74NE0W/ref=sr_1_6?crid=OT46JEXH7DG&amp;keywords=Fein+Dust+Extractor&amp;qid=1674333146&amp;sprefix=%2Caps%2C226&amp;sr=8-6</v>
      </c>
      <c r="J369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70" spans="1:10" x14ac:dyDescent="0.3">
      <c r="B370" s="11"/>
      <c r="C370">
        <v>1</v>
      </c>
      <c r="D370" s="17">
        <f>Equipment[[#This Row],[Single price]]*Equipment[[#This Row],[Qty]]</f>
        <v>0</v>
      </c>
      <c r="E370" t="s">
        <v>463</v>
      </c>
      <c r="F370" t="s">
        <v>463</v>
      </c>
      <c r="G370" t="s">
        <v>463</v>
      </c>
      <c r="I370" t="str">
        <f>LEFT(Equipment[[#This Row],[Link]],255)</f>
        <v xml:space="preserve"> </v>
      </c>
      <c r="J370" t="b">
        <f>AND(Equipment[[#This Row],[Part]]&lt;&gt;"",Equipment[[#This Row],[Link]]&lt;&gt;"",OR(COUNTIFS(Equipment[Part],Equipment[[#This Row],[Part]],Equipment[Purchase],Equipment[[#This Row],[Purchase]])&gt;1, COUNTIFS(Equipment[LEFT],Equipment[[#This Row],[LEFT]],Equipment[Purchase],Equipment[[#This Row],[Purchase]])&gt;1))</f>
        <v>0</v>
      </c>
    </row>
    <row r="371" spans="1:10" x14ac:dyDescent="0.3">
      <c r="A371" t="s">
        <v>3</v>
      </c>
      <c r="D371" s="18">
        <f>SUBTOTAL(109,Equipment[Total])</f>
        <v>30036.421000000148</v>
      </c>
      <c r="F371" s="21"/>
      <c r="G371" s="21"/>
      <c r="H371" s="21"/>
      <c r="I371" s="21"/>
      <c r="J371" s="21"/>
    </row>
    <row r="373" spans="1:10" x14ac:dyDescent="0.3">
      <c r="D373" s="11">
        <f>Materials[[#Totals],[Total]]+Equipment[[#Totals],[Total]]</f>
        <v>44943.261000000115</v>
      </c>
    </row>
  </sheetData>
  <phoneticPr fontId="2" type="noConversion"/>
  <conditionalFormatting sqref="D2:D29 D31:D146 D149:D370">
    <cfRule type="cellIs" dxfId="3" priority="11" operator="greaterThan">
      <formula>100</formula>
    </cfRule>
  </conditionalFormatting>
  <conditionalFormatting sqref="J2:J227 J229:J238 J241:J370">
    <cfRule type="cellIs" dxfId="2" priority="7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E141"/>
  <sheetViews>
    <sheetView topLeftCell="A76" workbookViewId="0">
      <selection activeCell="D133" sqref="D133:D138"/>
    </sheetView>
  </sheetViews>
  <sheetFormatPr defaultRowHeight="14.4" x14ac:dyDescent="0.3"/>
  <cols>
    <col min="1" max="1" width="20.6640625" bestFit="1" customWidth="1"/>
    <col min="2" max="2" width="12.6640625" bestFit="1" customWidth="1"/>
    <col min="3" max="3" width="7.6640625" customWidth="1"/>
    <col min="4" max="4" width="9.6640625" customWidth="1"/>
    <col min="5" max="5" width="92.88671875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14" t="s">
        <v>3</v>
      </c>
      <c r="E1" s="3" t="s">
        <v>29</v>
      </c>
    </row>
    <row r="2" spans="1:5" x14ac:dyDescent="0.3">
      <c r="A2" s="12" t="s">
        <v>4</v>
      </c>
      <c r="B2" s="8">
        <v>4195</v>
      </c>
      <c r="C2" s="1">
        <v>1</v>
      </c>
      <c r="D2" s="13">
        <f>Equipment5[[#This Row],[Single price]]*Equipment5[[#This Row],[Need]]</f>
        <v>4195</v>
      </c>
      <c r="E2" s="1" t="s">
        <v>67</v>
      </c>
    </row>
    <row r="3" spans="1:5" x14ac:dyDescent="0.3">
      <c r="A3" s="1"/>
      <c r="B3" s="8"/>
      <c r="C3" s="1">
        <v>1</v>
      </c>
      <c r="D3" s="13">
        <f>Equipment5[[#This Row],[Single price]]*Equipment5[[#This Row],[Need]]</f>
        <v>0</v>
      </c>
      <c r="E3" s="1"/>
    </row>
    <row r="4" spans="1:5" x14ac:dyDescent="0.3">
      <c r="A4" s="12" t="s">
        <v>24</v>
      </c>
      <c r="B4" s="8">
        <v>1849</v>
      </c>
      <c r="C4" s="1">
        <v>1</v>
      </c>
      <c r="D4" s="13">
        <f>Equipment5[[#This Row],[Single price]]*Equipment5[[#This Row],[Need]]</f>
        <v>1849</v>
      </c>
      <c r="E4" s="1" t="s">
        <v>74</v>
      </c>
    </row>
    <row r="5" spans="1:5" x14ac:dyDescent="0.3">
      <c r="A5" s="12" t="s">
        <v>299</v>
      </c>
      <c r="B5" s="8">
        <v>246.95</v>
      </c>
      <c r="C5" s="1">
        <v>1</v>
      </c>
      <c r="D5" s="13">
        <f>Equipment5[[#This Row],[Single price]]*Equipment5[[#This Row],[Need]]</f>
        <v>246.95</v>
      </c>
      <c r="E5" s="1" t="s">
        <v>369</v>
      </c>
    </row>
    <row r="6" spans="1:5" x14ac:dyDescent="0.3">
      <c r="A6" s="1" t="s">
        <v>312</v>
      </c>
      <c r="B6" s="8">
        <v>89.99</v>
      </c>
      <c r="C6" s="1">
        <v>1</v>
      </c>
      <c r="D6" s="13">
        <f>Equipment5[[#This Row],[Single price]]*Equipment5[[#This Row],[Need]]</f>
        <v>89.99</v>
      </c>
      <c r="E6" s="1" t="s">
        <v>311</v>
      </c>
    </row>
    <row r="7" spans="1:5" x14ac:dyDescent="0.3">
      <c r="A7" s="1" t="s">
        <v>328</v>
      </c>
      <c r="B7" s="8">
        <v>109.99</v>
      </c>
      <c r="C7" s="1">
        <v>1</v>
      </c>
      <c r="D7" s="13">
        <f>Equipment5[[#This Row],[Single price]]*Equipment5[[#This Row],[Need]]</f>
        <v>109.99</v>
      </c>
      <c r="E7" s="1" t="s">
        <v>327</v>
      </c>
    </row>
    <row r="8" spans="1:5" x14ac:dyDescent="0.3">
      <c r="A8" s="1" t="s">
        <v>293</v>
      </c>
      <c r="B8" s="8">
        <v>99.99</v>
      </c>
      <c r="C8" s="1">
        <v>1</v>
      </c>
      <c r="D8" s="13">
        <f>Equipment5[[#This Row],[Single price]]*Equipment5[[#This Row],[Need]]</f>
        <v>99.99</v>
      </c>
      <c r="E8" s="1" t="s">
        <v>310</v>
      </c>
    </row>
    <row r="9" spans="1:5" x14ac:dyDescent="0.3">
      <c r="A9" s="1" t="s">
        <v>330</v>
      </c>
      <c r="B9" s="8">
        <v>164</v>
      </c>
      <c r="C9" s="1">
        <v>1</v>
      </c>
      <c r="D9" s="13">
        <f>Equipment5[[#This Row],[Single price]]*Equipment5[[#This Row],[Need]]</f>
        <v>164</v>
      </c>
      <c r="E9" s="1" t="s">
        <v>329</v>
      </c>
    </row>
    <row r="10" spans="1:5" x14ac:dyDescent="0.3">
      <c r="A10" s="1" t="s">
        <v>333</v>
      </c>
      <c r="B10" s="8">
        <v>73.849999999999994</v>
      </c>
      <c r="C10" s="1">
        <v>1</v>
      </c>
      <c r="D10" s="13">
        <f>Equipment5[[#This Row],[Single price]]*Equipment5[[#This Row],[Need]]</f>
        <v>73.849999999999994</v>
      </c>
      <c r="E10" s="1" t="s">
        <v>331</v>
      </c>
    </row>
    <row r="11" spans="1:5" x14ac:dyDescent="0.3">
      <c r="A11" s="1" t="s">
        <v>334</v>
      </c>
      <c r="B11" s="8">
        <v>35</v>
      </c>
      <c r="C11" s="1">
        <v>1</v>
      </c>
      <c r="D11" s="13">
        <f>Equipment5[[#This Row],[Single price]]*Equipment5[[#This Row],[Need]]</f>
        <v>35</v>
      </c>
      <c r="E11" s="1" t="s">
        <v>332</v>
      </c>
    </row>
    <row r="12" spans="1:5" x14ac:dyDescent="0.3">
      <c r="A12" s="1" t="s">
        <v>306</v>
      </c>
      <c r="B12" s="8">
        <v>75.989999999999995</v>
      </c>
      <c r="C12" s="1">
        <v>1</v>
      </c>
      <c r="D12" s="13">
        <f>Equipment5[[#This Row],[Single price]]*Equipment5[[#This Row],[Need]]</f>
        <v>75.989999999999995</v>
      </c>
      <c r="E12" s="1" t="s">
        <v>307</v>
      </c>
    </row>
    <row r="13" spans="1:5" x14ac:dyDescent="0.3">
      <c r="A13" s="1" t="s">
        <v>308</v>
      </c>
      <c r="B13" s="8">
        <v>30.99</v>
      </c>
      <c r="C13" s="1">
        <v>1</v>
      </c>
      <c r="D13" s="13">
        <f>Equipment5[[#This Row],[Single price]]*Equipment5[[#This Row],[Need]]</f>
        <v>30.99</v>
      </c>
      <c r="E13" s="1" t="s">
        <v>309</v>
      </c>
    </row>
    <row r="14" spans="1:5" x14ac:dyDescent="0.3">
      <c r="A14" s="1" t="s">
        <v>371</v>
      </c>
      <c r="B14" s="8">
        <v>7.39</v>
      </c>
      <c r="C14" s="1">
        <v>1</v>
      </c>
      <c r="D14" s="13">
        <f>Equipment5[[#This Row],[Single price]]*Equipment5[[#This Row],[Need]]</f>
        <v>7.39</v>
      </c>
      <c r="E14" s="1" t="s">
        <v>370</v>
      </c>
    </row>
    <row r="15" spans="1:5" x14ac:dyDescent="0.3">
      <c r="A15" s="1" t="s">
        <v>373</v>
      </c>
      <c r="B15" s="8">
        <v>13.99</v>
      </c>
      <c r="C15" s="1">
        <v>1</v>
      </c>
      <c r="D15" s="13">
        <f>Equipment5[[#This Row],[Single price]]*Equipment5[[#This Row],[Need]]</f>
        <v>13.99</v>
      </c>
      <c r="E15" s="1" t="s">
        <v>372</v>
      </c>
    </row>
    <row r="16" spans="1:5" x14ac:dyDescent="0.3">
      <c r="A16" s="1" t="s">
        <v>48</v>
      </c>
      <c r="B16" s="8">
        <v>37.75</v>
      </c>
      <c r="C16" s="1">
        <v>2</v>
      </c>
      <c r="D16" s="13">
        <f>Equipment5[[#This Row],[Single price]]*Equipment5[[#This Row],[Need]]</f>
        <v>75.5</v>
      </c>
      <c r="E16" s="1" t="s">
        <v>49</v>
      </c>
    </row>
    <row r="17" spans="1:5" x14ac:dyDescent="0.3">
      <c r="A17" s="1" t="s">
        <v>210</v>
      </c>
      <c r="B17" s="8">
        <v>19.75</v>
      </c>
      <c r="C17" s="1">
        <v>1</v>
      </c>
      <c r="D17" s="13">
        <f>Equipment5[[#This Row],[Single price]]*Equipment5[[#This Row],[Need]]</f>
        <v>19.75</v>
      </c>
      <c r="E17" s="1" t="s">
        <v>209</v>
      </c>
    </row>
    <row r="18" spans="1:5" x14ac:dyDescent="0.3">
      <c r="A18" s="12" t="s">
        <v>292</v>
      </c>
      <c r="B18" s="8">
        <v>41.99</v>
      </c>
      <c r="C18" s="1">
        <v>1</v>
      </c>
      <c r="D18" s="13">
        <f>Equipment5[[#This Row],[Single price]]*Equipment5[[#This Row],[Need]]</f>
        <v>41.99</v>
      </c>
      <c r="E18" s="1" t="s">
        <v>291</v>
      </c>
    </row>
    <row r="19" spans="1:5" x14ac:dyDescent="0.3">
      <c r="A19" s="1" t="s">
        <v>387</v>
      </c>
      <c r="B19" s="8">
        <v>22.99</v>
      </c>
      <c r="C19" s="1">
        <v>2</v>
      </c>
      <c r="D19" s="13">
        <f>Equipment5[[#This Row],[Single price]]*Equipment5[[#This Row],[Need]]</f>
        <v>45.98</v>
      </c>
      <c r="E19" s="1" t="s">
        <v>386</v>
      </c>
    </row>
    <row r="20" spans="1:5" x14ac:dyDescent="0.3">
      <c r="A20" s="1" t="s">
        <v>316</v>
      </c>
      <c r="B20" s="8">
        <v>30.99</v>
      </c>
      <c r="C20" s="1">
        <v>2</v>
      </c>
      <c r="D20" s="13">
        <f>Equipment5[[#This Row],[Single price]]*Equipment5[[#This Row],[Need]]</f>
        <v>61.98</v>
      </c>
      <c r="E20" s="1" t="s">
        <v>315</v>
      </c>
    </row>
    <row r="21" spans="1:5" x14ac:dyDescent="0.3">
      <c r="A21" s="1" t="s">
        <v>303</v>
      </c>
      <c r="B21" s="8">
        <v>16.989999999999998</v>
      </c>
      <c r="C21" s="1">
        <v>1</v>
      </c>
      <c r="D21" s="13">
        <f>Equipment5[[#This Row],[Single price]]*Equipment5[[#This Row],[Need]]</f>
        <v>16.989999999999998</v>
      </c>
      <c r="E21" s="1" t="s">
        <v>302</v>
      </c>
    </row>
    <row r="22" spans="1:5" x14ac:dyDescent="0.3">
      <c r="A22" s="1" t="s">
        <v>314</v>
      </c>
      <c r="B22" s="8">
        <v>12.99</v>
      </c>
      <c r="C22" s="1">
        <v>3</v>
      </c>
      <c r="D22" s="13">
        <f>Equipment5[[#This Row],[Single price]]*Equipment5[[#This Row],[Need]]</f>
        <v>38.97</v>
      </c>
      <c r="E22" s="1" t="s">
        <v>313</v>
      </c>
    </row>
    <row r="23" spans="1:5" x14ac:dyDescent="0.3">
      <c r="A23" s="1" t="s">
        <v>250</v>
      </c>
      <c r="B23" s="8">
        <v>25.59</v>
      </c>
      <c r="C23" s="1">
        <v>2</v>
      </c>
      <c r="D23" s="13">
        <f>Equipment5[[#This Row],[Single price]]*Equipment5[[#This Row],[Need]]</f>
        <v>51.18</v>
      </c>
      <c r="E23" s="1" t="s">
        <v>104</v>
      </c>
    </row>
    <row r="24" spans="1:5" x14ac:dyDescent="0.3">
      <c r="A24" s="1" t="s">
        <v>83</v>
      </c>
      <c r="B24" s="8">
        <v>9.99</v>
      </c>
      <c r="C24" s="1">
        <v>1</v>
      </c>
      <c r="D24" s="13">
        <f>Equipment5[[#This Row],[Single price]]*Equipment5[[#This Row],[Need]]</f>
        <v>9.99</v>
      </c>
      <c r="E24" s="1" t="s">
        <v>82</v>
      </c>
    </row>
    <row r="25" spans="1:5" x14ac:dyDescent="0.3">
      <c r="A25" s="1" t="s">
        <v>103</v>
      </c>
      <c r="B25" s="8">
        <v>59.88</v>
      </c>
      <c r="C25" s="1">
        <v>1</v>
      </c>
      <c r="D25" s="13">
        <f>Equipment5[[#This Row],[Single price]]*Equipment5[[#This Row],[Need]]</f>
        <v>59.88</v>
      </c>
      <c r="E25" s="1" t="s">
        <v>105</v>
      </c>
    </row>
    <row r="26" spans="1:5" x14ac:dyDescent="0.3">
      <c r="A26" s="1" t="s">
        <v>317</v>
      </c>
      <c r="B26" s="8">
        <v>7.99</v>
      </c>
      <c r="C26" s="1">
        <v>1</v>
      </c>
      <c r="D26" s="13">
        <f>Equipment5[[#This Row],[Single price]]*Equipment5[[#This Row],[Need]]</f>
        <v>7.99</v>
      </c>
      <c r="E26" s="1" t="s">
        <v>106</v>
      </c>
    </row>
    <row r="27" spans="1:5" x14ac:dyDescent="0.3">
      <c r="A27" s="1" t="s">
        <v>239</v>
      </c>
      <c r="B27" s="8">
        <v>17.989999999999998</v>
      </c>
      <c r="C27" s="1">
        <v>1</v>
      </c>
      <c r="D27" s="13">
        <f>Equipment5[[#This Row],[Single price]]*Equipment5[[#This Row],[Need]]</f>
        <v>17.989999999999998</v>
      </c>
      <c r="E27" s="1" t="s">
        <v>238</v>
      </c>
    </row>
    <row r="28" spans="1:5" x14ac:dyDescent="0.3">
      <c r="A28" s="1" t="s">
        <v>304</v>
      </c>
      <c r="B28" s="10">
        <v>14.95</v>
      </c>
      <c r="C28" s="1">
        <v>2</v>
      </c>
      <c r="D28" s="13">
        <f>Equipment5[[#This Row],[Single price]]*Equipment5[[#This Row],[Need]]</f>
        <v>29.9</v>
      </c>
      <c r="E28" s="1" t="s">
        <v>305</v>
      </c>
    </row>
    <row r="29" spans="1:5" x14ac:dyDescent="0.3">
      <c r="A29" s="1" t="s">
        <v>178</v>
      </c>
      <c r="B29" s="10">
        <v>13.99</v>
      </c>
      <c r="C29" s="1">
        <v>1</v>
      </c>
      <c r="D29" s="13">
        <f>Equipment5[[#This Row],[Single price]]*Equipment5[[#This Row],[Need]]</f>
        <v>13.99</v>
      </c>
      <c r="E29" s="1" t="s">
        <v>179</v>
      </c>
    </row>
    <row r="30" spans="1:5" x14ac:dyDescent="0.3">
      <c r="A30" s="12" t="s">
        <v>212</v>
      </c>
      <c r="B30" s="8">
        <v>28.06</v>
      </c>
      <c r="C30" s="1">
        <v>1</v>
      </c>
      <c r="D30" s="13">
        <f>Equipment5[[#This Row],[Single price]]*Equipment5[[#This Row],[Need]]</f>
        <v>28.06</v>
      </c>
      <c r="E30" s="1" t="s">
        <v>211</v>
      </c>
    </row>
    <row r="31" spans="1:5" x14ac:dyDescent="0.3">
      <c r="A31" s="12" t="s">
        <v>27</v>
      </c>
      <c r="B31" s="8">
        <v>149.99</v>
      </c>
      <c r="C31" s="1">
        <v>1</v>
      </c>
      <c r="D31" s="13">
        <f>Equipment5[[#This Row],[Single price]]*Equipment5[[#This Row],[Need]]</f>
        <v>149.99</v>
      </c>
      <c r="E31" s="1" t="s">
        <v>36</v>
      </c>
    </row>
    <row r="32" spans="1:5" x14ac:dyDescent="0.3">
      <c r="A32" s="12" t="s">
        <v>262</v>
      </c>
      <c r="B32" s="8">
        <v>89.99</v>
      </c>
      <c r="C32" s="1">
        <v>1</v>
      </c>
      <c r="D32" s="13">
        <f>Equipment5[[#This Row],[Single price]]*Equipment5[[#This Row],[Need]]</f>
        <v>89.99</v>
      </c>
      <c r="E32" s="1" t="s">
        <v>263</v>
      </c>
    </row>
    <row r="33" spans="1:5" x14ac:dyDescent="0.3">
      <c r="A33" s="12" t="s">
        <v>396</v>
      </c>
      <c r="B33" s="8">
        <v>22.99</v>
      </c>
      <c r="C33" s="1">
        <v>1</v>
      </c>
      <c r="D33" s="13">
        <f>Equipment5[[#This Row],[Single price]]*Equipment5[[#This Row],[Need]]</f>
        <v>22.99</v>
      </c>
      <c r="E33" s="1" t="s">
        <v>395</v>
      </c>
    </row>
    <row r="34" spans="1:5" x14ac:dyDescent="0.3">
      <c r="A34" s="12" t="s">
        <v>264</v>
      </c>
      <c r="B34" s="8">
        <v>39.99</v>
      </c>
      <c r="C34" s="1">
        <v>1</v>
      </c>
      <c r="D34" s="13">
        <f>Equipment5[[#This Row],[Single price]]*Equipment5[[#This Row],[Need]]</f>
        <v>39.99</v>
      </c>
      <c r="E34" s="1" t="s">
        <v>385</v>
      </c>
    </row>
    <row r="35" spans="1:5" x14ac:dyDescent="0.3">
      <c r="A35" s="12" t="s">
        <v>266</v>
      </c>
      <c r="B35" s="8">
        <v>11.89</v>
      </c>
      <c r="C35" s="1">
        <v>1</v>
      </c>
      <c r="D35" s="13">
        <f>Equipment5[[#This Row],[Single price]]*Equipment5[[#This Row],[Need]]</f>
        <v>11.89</v>
      </c>
      <c r="E35" s="1" t="s">
        <v>265</v>
      </c>
    </row>
    <row r="36" spans="1:5" x14ac:dyDescent="0.3">
      <c r="A36" s="12" t="s">
        <v>115</v>
      </c>
      <c r="B36" s="8">
        <v>22.28</v>
      </c>
      <c r="C36" s="1">
        <v>1</v>
      </c>
      <c r="D36" s="13">
        <f>Equipment5[[#This Row],[Single price]]*Equipment5[[#This Row],[Need]]</f>
        <v>22.28</v>
      </c>
      <c r="E36" s="1" t="s">
        <v>114</v>
      </c>
    </row>
    <row r="37" spans="1:5" x14ac:dyDescent="0.3">
      <c r="A37" s="12" t="s">
        <v>215</v>
      </c>
      <c r="B37" s="10">
        <v>59.95</v>
      </c>
      <c r="C37" s="1">
        <v>1</v>
      </c>
      <c r="D37" s="13">
        <f>Equipment5[[#This Row],[Single price]]*Equipment5[[#This Row],[Need]]</f>
        <v>59.95</v>
      </c>
      <c r="E37" s="1" t="s">
        <v>214</v>
      </c>
    </row>
    <row r="38" spans="1:5" x14ac:dyDescent="0.3">
      <c r="A38" s="12" t="s">
        <v>216</v>
      </c>
      <c r="B38" s="10">
        <v>85</v>
      </c>
      <c r="C38" s="1">
        <v>1</v>
      </c>
      <c r="D38" s="13">
        <f>Equipment5[[#This Row],[Single price]]*Equipment5[[#This Row],[Need]]</f>
        <v>85</v>
      </c>
      <c r="E38" s="1" t="s">
        <v>217</v>
      </c>
    </row>
    <row r="39" spans="1:5" x14ac:dyDescent="0.3">
      <c r="A39" s="12" t="s">
        <v>219</v>
      </c>
      <c r="B39" s="10">
        <v>29.98</v>
      </c>
      <c r="C39" s="1">
        <v>1</v>
      </c>
      <c r="D39" s="13">
        <f>Equipment5[[#This Row],[Single price]]*Equipment5[[#This Row],[Need]]</f>
        <v>29.98</v>
      </c>
      <c r="E39" s="1" t="s">
        <v>218</v>
      </c>
    </row>
    <row r="40" spans="1:5" x14ac:dyDescent="0.3">
      <c r="A40" s="1"/>
      <c r="B40" s="10"/>
      <c r="C40" s="1">
        <v>1</v>
      </c>
      <c r="D40" s="13">
        <f>Equipment5[[#This Row],[Single price]]*Equipment5[[#This Row],[Need]]</f>
        <v>0</v>
      </c>
      <c r="E40" s="1"/>
    </row>
    <row r="41" spans="1:5" x14ac:dyDescent="0.3">
      <c r="A41" s="12" t="s">
        <v>25</v>
      </c>
      <c r="B41" s="8">
        <v>799.99</v>
      </c>
      <c r="C41" s="1">
        <v>1</v>
      </c>
      <c r="D41" s="13">
        <f>Equipment5[[#This Row],[Single price]]*Equipment5[[#This Row],[Need]]</f>
        <v>799.99</v>
      </c>
      <c r="E41" s="1" t="s">
        <v>68</v>
      </c>
    </row>
    <row r="42" spans="1:5" x14ac:dyDescent="0.3">
      <c r="A42" s="12" t="s">
        <v>69</v>
      </c>
      <c r="B42" s="8">
        <v>249.99</v>
      </c>
      <c r="C42" s="1">
        <v>1</v>
      </c>
      <c r="D42" s="13">
        <f>Equipment5[[#This Row],[Single price]]*Equipment5[[#This Row],[Need]]</f>
        <v>249.99</v>
      </c>
      <c r="E42" s="1" t="s">
        <v>70</v>
      </c>
    </row>
    <row r="43" spans="1:5" x14ac:dyDescent="0.3">
      <c r="A43" s="12" t="s">
        <v>364</v>
      </c>
      <c r="B43" s="8">
        <v>49.99</v>
      </c>
      <c r="C43" s="1">
        <v>1</v>
      </c>
      <c r="D43" s="13">
        <f>Equipment5[[#This Row],[Single price]]*Equipment5[[#This Row],[Need]]</f>
        <v>49.99</v>
      </c>
      <c r="E43" s="1" t="s">
        <v>363</v>
      </c>
    </row>
    <row r="44" spans="1:5" x14ac:dyDescent="0.3">
      <c r="A44" s="12" t="s">
        <v>78</v>
      </c>
      <c r="B44" s="8">
        <v>26.99</v>
      </c>
      <c r="C44" s="1">
        <v>1</v>
      </c>
      <c r="D44" s="13">
        <f>Equipment5[[#This Row],[Single price]]*Equipment5[[#This Row],[Need]]</f>
        <v>26.99</v>
      </c>
      <c r="E44" s="1" t="s">
        <v>79</v>
      </c>
    </row>
    <row r="45" spans="1:5" x14ac:dyDescent="0.3">
      <c r="A45" s="12" t="s">
        <v>318</v>
      </c>
      <c r="B45" s="8">
        <v>75</v>
      </c>
      <c r="C45" s="1">
        <v>2</v>
      </c>
      <c r="D45" s="13">
        <f>Equipment5[[#This Row],[Single price]]*Equipment5[[#This Row],[Need]]</f>
        <v>150</v>
      </c>
      <c r="E45" s="1" t="s">
        <v>362</v>
      </c>
    </row>
    <row r="46" spans="1:5" x14ac:dyDescent="0.3">
      <c r="A46" s="12" t="s">
        <v>80</v>
      </c>
      <c r="B46" s="8">
        <v>16.95</v>
      </c>
      <c r="C46" s="1">
        <v>1</v>
      </c>
      <c r="D46" s="13">
        <f>Equipment5[[#This Row],[Single price]]*Equipment5[[#This Row],[Need]]</f>
        <v>16.95</v>
      </c>
      <c r="E46" s="1" t="s">
        <v>81</v>
      </c>
    </row>
    <row r="47" spans="1:5" x14ac:dyDescent="0.3">
      <c r="A47" s="12" t="s">
        <v>251</v>
      </c>
      <c r="B47" s="8">
        <v>16.989999999999998</v>
      </c>
      <c r="C47" s="1">
        <v>1</v>
      </c>
      <c r="D47" s="13">
        <f>Equipment5[[#This Row],[Single price]]*Equipment5[[#This Row],[Need]]</f>
        <v>16.989999999999998</v>
      </c>
      <c r="E47" s="1" t="s">
        <v>252</v>
      </c>
    </row>
    <row r="48" spans="1:5" x14ac:dyDescent="0.3">
      <c r="A48" s="1" t="s">
        <v>250</v>
      </c>
      <c r="B48" s="8">
        <v>25.59</v>
      </c>
      <c r="C48" s="1">
        <v>1</v>
      </c>
      <c r="D48" s="13">
        <f>Equipment5[[#This Row],[Single price]]*Equipment5[[#This Row],[Need]]</f>
        <v>25.59</v>
      </c>
      <c r="E48" s="1" t="s">
        <v>104</v>
      </c>
    </row>
    <row r="49" spans="1:5" x14ac:dyDescent="0.3">
      <c r="A49" s="1" t="s">
        <v>83</v>
      </c>
      <c r="B49" s="8">
        <v>9.99</v>
      </c>
      <c r="C49" s="1">
        <v>1</v>
      </c>
      <c r="D49" s="13">
        <f>Equipment5[[#This Row],[Single price]]*Equipment5[[#This Row],[Need]]</f>
        <v>9.99</v>
      </c>
      <c r="E49" s="1" t="s">
        <v>82</v>
      </c>
    </row>
    <row r="50" spans="1:5" x14ac:dyDescent="0.3">
      <c r="A50" s="1" t="s">
        <v>103</v>
      </c>
      <c r="B50" s="8">
        <v>59.88</v>
      </c>
      <c r="C50" s="1">
        <v>1</v>
      </c>
      <c r="D50" s="13">
        <f>Equipment5[[#This Row],[Single price]]*Equipment5[[#This Row],[Need]]</f>
        <v>59.88</v>
      </c>
      <c r="E50" s="1" t="s">
        <v>105</v>
      </c>
    </row>
    <row r="51" spans="1:5" x14ac:dyDescent="0.3">
      <c r="A51" s="1" t="s">
        <v>254</v>
      </c>
      <c r="B51" s="8">
        <v>14.88</v>
      </c>
      <c r="C51" s="1">
        <v>1</v>
      </c>
      <c r="D51" s="13">
        <f>Equipment5[[#This Row],[Single price]]*Equipment5[[#This Row],[Need]]</f>
        <v>14.88</v>
      </c>
      <c r="E51" s="1" t="s">
        <v>255</v>
      </c>
    </row>
    <row r="52" spans="1:5" x14ac:dyDescent="0.3">
      <c r="A52" s="1" t="s">
        <v>414</v>
      </c>
      <c r="B52" s="8">
        <v>12.99</v>
      </c>
      <c r="C52" s="1">
        <v>2</v>
      </c>
      <c r="D52" s="13">
        <f>Equipment5[[#This Row],[Single price]]*Equipment5[[#This Row],[Need]]</f>
        <v>25.98</v>
      </c>
      <c r="E52" s="1" t="s">
        <v>85</v>
      </c>
    </row>
    <row r="53" spans="1:5" x14ac:dyDescent="0.3">
      <c r="A53" s="1" t="s">
        <v>86</v>
      </c>
      <c r="B53" s="8">
        <v>12.99</v>
      </c>
      <c r="C53" s="1">
        <v>1</v>
      </c>
      <c r="D53" s="13">
        <f>Equipment5[[#This Row],[Single price]]*Equipment5[[#This Row],[Need]]</f>
        <v>12.99</v>
      </c>
      <c r="E53" s="1" t="s">
        <v>87</v>
      </c>
    </row>
    <row r="54" spans="1:5" x14ac:dyDescent="0.3">
      <c r="A54" s="1" t="s">
        <v>241</v>
      </c>
      <c r="B54" s="8">
        <v>14.99</v>
      </c>
      <c r="C54" s="1">
        <v>1</v>
      </c>
      <c r="D54" s="13">
        <f>Equipment5[[#This Row],[Single price]]*Equipment5[[#This Row],[Need]]</f>
        <v>14.99</v>
      </c>
      <c r="E54" s="1" t="s">
        <v>240</v>
      </c>
    </row>
    <row r="55" spans="1:5" x14ac:dyDescent="0.3">
      <c r="A55" s="1" t="s">
        <v>101</v>
      </c>
      <c r="B55" s="8">
        <v>19.989999999999998</v>
      </c>
      <c r="C55" s="1">
        <v>1</v>
      </c>
      <c r="D55" s="13">
        <f>Equipment5[[#This Row],[Single price]]*Equipment5[[#This Row],[Need]]</f>
        <v>19.989999999999998</v>
      </c>
      <c r="E55" s="1" t="s">
        <v>100</v>
      </c>
    </row>
    <row r="56" spans="1:5" x14ac:dyDescent="0.3">
      <c r="A56" s="1" t="s">
        <v>243</v>
      </c>
      <c r="B56" s="8">
        <v>9.39</v>
      </c>
      <c r="C56" s="1">
        <v>1</v>
      </c>
      <c r="D56" s="13">
        <f>Equipment5[[#This Row],[Single price]]*Equipment5[[#This Row],[Need]]</f>
        <v>9.39</v>
      </c>
      <c r="E56" s="1" t="s">
        <v>242</v>
      </c>
    </row>
    <row r="57" spans="1:5" x14ac:dyDescent="0.3">
      <c r="A57" s="1" t="s">
        <v>102</v>
      </c>
      <c r="B57" s="8">
        <v>49.99</v>
      </c>
      <c r="C57" s="1">
        <v>1</v>
      </c>
      <c r="D57" s="13">
        <f>Equipment5[[#This Row],[Single price]]*Equipment5[[#This Row],[Need]]</f>
        <v>49.99</v>
      </c>
      <c r="E57" s="1" t="s">
        <v>342</v>
      </c>
    </row>
    <row r="58" spans="1:5" x14ac:dyDescent="0.3">
      <c r="A58" s="1" t="s">
        <v>393</v>
      </c>
      <c r="B58" s="8">
        <v>11.99</v>
      </c>
      <c r="C58" s="1">
        <v>2</v>
      </c>
      <c r="D58" s="13">
        <f>Equipment5[[#This Row],[Single price]]*Equipment5[[#This Row],[Need]]</f>
        <v>23.98</v>
      </c>
      <c r="E58" s="1" t="s">
        <v>392</v>
      </c>
    </row>
    <row r="59" spans="1:5" x14ac:dyDescent="0.3">
      <c r="A59" s="1"/>
      <c r="B59" s="8"/>
      <c r="C59" s="1">
        <v>1</v>
      </c>
      <c r="D59" s="13">
        <f>Equipment5[[#This Row],[Single price]]*Equipment5[[#This Row],[Need]]</f>
        <v>0</v>
      </c>
      <c r="E59" s="1"/>
    </row>
    <row r="60" spans="1:5" x14ac:dyDescent="0.3">
      <c r="A60" s="12" t="s">
        <v>349</v>
      </c>
      <c r="B60" s="8">
        <v>799</v>
      </c>
      <c r="C60" s="1">
        <v>1</v>
      </c>
      <c r="D60" s="13">
        <f>Equipment5[[#This Row],[Single price]]*Equipment5[[#This Row],[Need]]</f>
        <v>799</v>
      </c>
      <c r="E60" s="1" t="s">
        <v>399</v>
      </c>
    </row>
    <row r="61" spans="1:5" x14ac:dyDescent="0.3">
      <c r="A61" s="1" t="s">
        <v>355</v>
      </c>
      <c r="B61" s="8">
        <v>254</v>
      </c>
      <c r="C61" s="1">
        <v>1</v>
      </c>
      <c r="D61" s="13">
        <f>Equipment5[[#This Row],[Single price]]*Equipment5[[#This Row],[Need]]</f>
        <v>254</v>
      </c>
      <c r="E61" s="1" t="s">
        <v>356</v>
      </c>
    </row>
    <row r="62" spans="1:5" x14ac:dyDescent="0.3">
      <c r="A62" s="1" t="s">
        <v>432</v>
      </c>
      <c r="B62" s="8">
        <v>4.97</v>
      </c>
      <c r="C62" s="1">
        <v>1</v>
      </c>
      <c r="D62" s="13">
        <f>Equipment5[[#This Row],[Single price]]*Equipment5[[#This Row],[Need]]</f>
        <v>4.97</v>
      </c>
      <c r="E62" s="1" t="s">
        <v>433</v>
      </c>
    </row>
    <row r="63" spans="1:5" x14ac:dyDescent="0.3">
      <c r="A63" s="1"/>
      <c r="B63" s="8"/>
      <c r="C63" s="1">
        <v>1</v>
      </c>
      <c r="D63" s="13">
        <f>Equipment5[[#This Row],[Single price]]*Equipment5[[#This Row],[Need]]</f>
        <v>0</v>
      </c>
      <c r="E63" s="1"/>
    </row>
    <row r="64" spans="1:5" x14ac:dyDescent="0.3">
      <c r="A64" s="12" t="s">
        <v>5</v>
      </c>
      <c r="B64" s="8">
        <v>899</v>
      </c>
      <c r="C64" s="1">
        <v>1</v>
      </c>
      <c r="D64" s="13">
        <f>Equipment5[[#This Row],[Single price]]*Equipment5[[#This Row],[Need]]</f>
        <v>899</v>
      </c>
      <c r="E64" s="1" t="s">
        <v>31</v>
      </c>
    </row>
    <row r="65" spans="1:5" x14ac:dyDescent="0.3">
      <c r="A65" s="12" t="s">
        <v>119</v>
      </c>
      <c r="B65" s="8">
        <v>49.99</v>
      </c>
      <c r="C65" s="1">
        <v>1</v>
      </c>
      <c r="D65" s="13">
        <f>Equipment5[[#This Row],[Single price]]*Equipment5[[#This Row],[Need]]</f>
        <v>49.99</v>
      </c>
      <c r="E65" s="1" t="s">
        <v>118</v>
      </c>
    </row>
    <row r="66" spans="1:5" x14ac:dyDescent="0.3">
      <c r="A66" s="1" t="s">
        <v>28</v>
      </c>
      <c r="B66" s="8">
        <v>365.96</v>
      </c>
      <c r="C66" s="1">
        <v>1</v>
      </c>
      <c r="D66" s="13">
        <f>Equipment5[[#This Row],[Single price]]*Equipment5[[#This Row],[Need]]</f>
        <v>365.96</v>
      </c>
      <c r="E66" s="1" t="s">
        <v>30</v>
      </c>
    </row>
    <row r="67" spans="1:5" x14ac:dyDescent="0.3">
      <c r="A67" s="1" t="s">
        <v>293</v>
      </c>
      <c r="B67" s="1">
        <v>329.99</v>
      </c>
      <c r="C67" s="1">
        <f>1</f>
        <v>1</v>
      </c>
      <c r="D67" s="13">
        <f>Equipment5[[#This Row],[Single price]]*Equipment5[[#This Row],[Need]]</f>
        <v>329.99</v>
      </c>
      <c r="E67" s="1" t="s">
        <v>296</v>
      </c>
    </row>
    <row r="68" spans="1:5" x14ac:dyDescent="0.3">
      <c r="A68" s="1" t="s">
        <v>295</v>
      </c>
      <c r="B68" s="1">
        <v>10.99</v>
      </c>
      <c r="C68" s="1">
        <f>1</f>
        <v>1</v>
      </c>
      <c r="D68" s="13">
        <f>Equipment5[[#This Row],[Single price]]*Equipment5[[#This Row],[Need]]</f>
        <v>10.99</v>
      </c>
      <c r="E68" s="1" t="s">
        <v>294</v>
      </c>
    </row>
    <row r="69" spans="1:5" x14ac:dyDescent="0.3">
      <c r="A69" s="12" t="s">
        <v>123</v>
      </c>
      <c r="B69" s="10">
        <v>28.26</v>
      </c>
      <c r="C69" s="1">
        <v>5</v>
      </c>
      <c r="D69" s="13">
        <f>Equipment5[[#This Row],[Single price]]*Equipment5[[#This Row],[Need]]</f>
        <v>141.30000000000001</v>
      </c>
      <c r="E69" s="1" t="s">
        <v>122</v>
      </c>
    </row>
    <row r="70" spans="1:5" x14ac:dyDescent="0.3">
      <c r="A70" s="1" t="s">
        <v>32</v>
      </c>
      <c r="B70" s="8">
        <v>10.99</v>
      </c>
      <c r="C70" s="1">
        <v>1</v>
      </c>
      <c r="D70" s="13">
        <f>Equipment5[[#This Row],[Single price]]*Equipment5[[#This Row],[Need]]</f>
        <v>10.99</v>
      </c>
      <c r="E70" s="1" t="s">
        <v>244</v>
      </c>
    </row>
    <row r="71" spans="1:5" x14ac:dyDescent="0.3">
      <c r="A71" s="12" t="s">
        <v>91</v>
      </c>
      <c r="B71" s="8">
        <v>12.99</v>
      </c>
      <c r="C71" s="1">
        <v>2</v>
      </c>
      <c r="D71" s="13">
        <f>Equipment5[[#This Row],[Single price]]*Equipment5[[#This Row],[Need]]</f>
        <v>25.98</v>
      </c>
      <c r="E71" s="1" t="s">
        <v>253</v>
      </c>
    </row>
    <row r="72" spans="1:5" x14ac:dyDescent="0.3">
      <c r="A72" s="12" t="s">
        <v>431</v>
      </c>
      <c r="B72" s="8">
        <v>23.99</v>
      </c>
      <c r="C72" s="1">
        <v>1</v>
      </c>
      <c r="D72" s="13">
        <f>Equipment5[[#This Row],[Single price]]*Equipment5[[#This Row],[Need]]</f>
        <v>23.99</v>
      </c>
      <c r="E72" s="1" t="s">
        <v>430</v>
      </c>
    </row>
    <row r="73" spans="1:5" x14ac:dyDescent="0.3">
      <c r="A73" s="1"/>
      <c r="B73" s="1"/>
      <c r="C73" s="1">
        <v>1</v>
      </c>
      <c r="D73" s="13">
        <f>Equipment5[[#This Row],[Single price]]*Equipment5[[#This Row],[Need]]</f>
        <v>0</v>
      </c>
      <c r="E73" s="1"/>
    </row>
    <row r="74" spans="1:5" x14ac:dyDescent="0.3">
      <c r="A74" s="12" t="s">
        <v>246</v>
      </c>
      <c r="B74" s="8">
        <v>12.99</v>
      </c>
      <c r="C74" s="1">
        <v>1</v>
      </c>
      <c r="D74" s="13">
        <f>Equipment5[[#This Row],[Single price]]*Equipment5[[#This Row],[Need]]</f>
        <v>12.99</v>
      </c>
      <c r="E74" s="1" t="s">
        <v>245</v>
      </c>
    </row>
    <row r="75" spans="1:5" x14ac:dyDescent="0.3">
      <c r="A75" s="12" t="s">
        <v>39</v>
      </c>
      <c r="B75" s="8">
        <v>19.989999999999998</v>
      </c>
      <c r="C75" s="1">
        <v>5</v>
      </c>
      <c r="D75" s="13">
        <f>Equipment5[[#This Row],[Single price]]*Equipment5[[#This Row],[Need]]</f>
        <v>99.949999999999989</v>
      </c>
      <c r="E75" s="1" t="s">
        <v>40</v>
      </c>
    </row>
    <row r="76" spans="1:5" x14ac:dyDescent="0.3">
      <c r="A76" s="12" t="s">
        <v>41</v>
      </c>
      <c r="B76" s="8">
        <v>22.99</v>
      </c>
      <c r="C76" s="1">
        <v>5</v>
      </c>
      <c r="D76" s="13">
        <f>Equipment5[[#This Row],[Single price]]*Equipment5[[#This Row],[Need]]</f>
        <v>114.94999999999999</v>
      </c>
      <c r="E76" s="1" t="s">
        <v>42</v>
      </c>
    </row>
    <row r="77" spans="1:5" x14ac:dyDescent="0.3">
      <c r="A77" s="12" t="s">
        <v>43</v>
      </c>
      <c r="B77" s="8">
        <v>14.59</v>
      </c>
      <c r="C77" s="1">
        <v>5</v>
      </c>
      <c r="D77" s="13">
        <f>Equipment5[[#This Row],[Single price]]*Equipment5[[#This Row],[Need]]</f>
        <v>72.95</v>
      </c>
      <c r="E77" s="1" t="s">
        <v>44</v>
      </c>
    </row>
    <row r="78" spans="1:5" x14ac:dyDescent="0.3">
      <c r="A78" s="1" t="s">
        <v>301</v>
      </c>
      <c r="B78" s="8">
        <v>21.99</v>
      </c>
      <c r="C78" s="1">
        <v>1</v>
      </c>
      <c r="D78" s="13">
        <f>Equipment5[[#This Row],[Single price]]*Equipment5[[#This Row],[Need]]</f>
        <v>21.99</v>
      </c>
      <c r="E78" s="1" t="s">
        <v>300</v>
      </c>
    </row>
    <row r="79" spans="1:5" x14ac:dyDescent="0.3">
      <c r="A79" s="12" t="s">
        <v>18</v>
      </c>
      <c r="B79" s="8">
        <v>318.55</v>
      </c>
      <c r="C79" s="1">
        <v>1</v>
      </c>
      <c r="D79" s="13">
        <f>Equipment5[[#This Row],[Single price]]*Equipment5[[#This Row],[Need]]</f>
        <v>318.55</v>
      </c>
      <c r="E79" s="1" t="s">
        <v>384</v>
      </c>
    </row>
    <row r="80" spans="1:5" x14ac:dyDescent="0.3">
      <c r="A80" s="12" t="s">
        <v>344</v>
      </c>
      <c r="B80" s="8">
        <v>34.950000000000003</v>
      </c>
      <c r="C80" s="1">
        <v>1</v>
      </c>
      <c r="D80" s="13">
        <f>Equipment5[[#This Row],[Single price]]*Equipment5[[#This Row],[Need]]</f>
        <v>34.950000000000003</v>
      </c>
      <c r="E80" s="1" t="s">
        <v>343</v>
      </c>
    </row>
    <row r="81" spans="1:5" x14ac:dyDescent="0.3">
      <c r="A81" s="12" t="s">
        <v>345</v>
      </c>
      <c r="B81" s="8">
        <v>119.1</v>
      </c>
      <c r="C81" s="1">
        <v>1</v>
      </c>
      <c r="D81" s="13">
        <f>Equipment5[[#This Row],[Single price]]*Equipment5[[#This Row],[Need]]</f>
        <v>119.1</v>
      </c>
      <c r="E81" s="1" t="s">
        <v>346</v>
      </c>
    </row>
    <row r="82" spans="1:5" x14ac:dyDescent="0.3">
      <c r="A82" s="12" t="s">
        <v>20</v>
      </c>
      <c r="B82" s="8">
        <v>139.99</v>
      </c>
      <c r="C82" s="1">
        <v>1</v>
      </c>
      <c r="D82" s="13">
        <f>Equipment5[[#This Row],[Single price]]*Equipment5[[#This Row],[Need]]</f>
        <v>139.99</v>
      </c>
      <c r="E82" s="1" t="s">
        <v>394</v>
      </c>
    </row>
    <row r="83" spans="1:5" x14ac:dyDescent="0.3">
      <c r="A83" s="12" t="s">
        <v>21</v>
      </c>
      <c r="B83" s="8">
        <v>13.99</v>
      </c>
      <c r="C83" s="1">
        <v>2</v>
      </c>
      <c r="D83" s="13">
        <f>Equipment5[[#This Row],[Single price]]*Equipment5[[#This Row],[Need]]</f>
        <v>27.98</v>
      </c>
      <c r="E83" s="1" t="s">
        <v>60</v>
      </c>
    </row>
    <row r="84" spans="1:5" x14ac:dyDescent="0.3">
      <c r="A84" s="12" t="s">
        <v>436</v>
      </c>
      <c r="B84" s="8">
        <v>15.99</v>
      </c>
      <c r="C84" s="1">
        <v>1</v>
      </c>
      <c r="D84" s="13">
        <f>Equipment5[[#This Row],[Single price]]*Equipment5[[#This Row],[Need]]</f>
        <v>15.99</v>
      </c>
      <c r="E84" s="1" t="s">
        <v>435</v>
      </c>
    </row>
    <row r="85" spans="1:5" x14ac:dyDescent="0.3">
      <c r="A85" s="12" t="s">
        <v>257</v>
      </c>
      <c r="B85" s="8">
        <v>30.96</v>
      </c>
      <c r="C85" s="1">
        <v>1</v>
      </c>
      <c r="D85" s="13">
        <f>Equipment5[[#This Row],[Single price]]*Equipment5[[#This Row],[Need]]</f>
        <v>30.96</v>
      </c>
      <c r="E85" s="1" t="s">
        <v>256</v>
      </c>
    </row>
    <row r="86" spans="1:5" x14ac:dyDescent="0.3">
      <c r="A86" s="1"/>
      <c r="B86" s="8"/>
      <c r="C86" s="1">
        <v>1</v>
      </c>
      <c r="D86" s="13">
        <f>Equipment5[[#This Row],[Single price]]*Equipment5[[#This Row],[Need]]</f>
        <v>0</v>
      </c>
      <c r="E86" s="1"/>
    </row>
    <row r="87" spans="1:5" x14ac:dyDescent="0.3">
      <c r="A87" s="12" t="s">
        <v>286</v>
      </c>
      <c r="B87" s="8">
        <v>141.99</v>
      </c>
      <c r="C87" s="1">
        <v>1</v>
      </c>
      <c r="D87" s="13">
        <f>Equipment5[[#This Row],[Single price]]*Equipment5[[#This Row],[Need]]</f>
        <v>141.99</v>
      </c>
      <c r="E87" s="1" t="s">
        <v>285</v>
      </c>
    </row>
    <row r="88" spans="1:5" x14ac:dyDescent="0.3">
      <c r="A88" s="12" t="s">
        <v>270</v>
      </c>
      <c r="B88" s="8">
        <v>82.99</v>
      </c>
      <c r="C88" s="1">
        <v>3</v>
      </c>
      <c r="D88" s="13">
        <f>Equipment5[[#This Row],[Single price]]*Equipment5[[#This Row],[Need]]</f>
        <v>248.96999999999997</v>
      </c>
      <c r="E88" s="1" t="s">
        <v>357</v>
      </c>
    </row>
    <row r="89" spans="1:5" x14ac:dyDescent="0.3">
      <c r="A89" s="1" t="s">
        <v>94</v>
      </c>
      <c r="B89" s="8">
        <v>30.99</v>
      </c>
      <c r="C89" s="1">
        <v>1</v>
      </c>
      <c r="D89" s="13">
        <f>Equipment5[[#This Row],[Single price]]*Equipment5[[#This Row],[Need]]</f>
        <v>30.99</v>
      </c>
      <c r="E89" s="1" t="s">
        <v>95</v>
      </c>
    </row>
    <row r="90" spans="1:5" x14ac:dyDescent="0.3">
      <c r="A90" s="1" t="s">
        <v>19</v>
      </c>
      <c r="B90" s="8">
        <v>79.989999999999995</v>
      </c>
      <c r="C90" s="1">
        <v>1</v>
      </c>
      <c r="D90" s="13">
        <f>Equipment5[[#This Row],[Single price]]*Equipment5[[#This Row],[Need]]</f>
        <v>79.989999999999995</v>
      </c>
      <c r="E90" s="1" t="s">
        <v>360</v>
      </c>
    </row>
    <row r="91" spans="1:5" x14ac:dyDescent="0.3">
      <c r="A91" s="1" t="s">
        <v>17</v>
      </c>
      <c r="B91" s="8">
        <v>13</v>
      </c>
      <c r="C91" s="1">
        <v>1</v>
      </c>
      <c r="D91" s="13">
        <f>Equipment5[[#This Row],[Single price]]*Equipment5[[#This Row],[Need]]</f>
        <v>13</v>
      </c>
      <c r="E91" s="1" t="s">
        <v>57</v>
      </c>
    </row>
    <row r="92" spans="1:5" x14ac:dyDescent="0.3">
      <c r="A92" s="1" t="s">
        <v>268</v>
      </c>
      <c r="B92" s="10">
        <v>33.99</v>
      </c>
      <c r="C92" s="1">
        <v>1</v>
      </c>
      <c r="D92" s="13">
        <f>Equipment5[[#This Row],[Single price]]*Equipment5[[#This Row],[Need]]</f>
        <v>33.99</v>
      </c>
      <c r="E92" s="1" t="s">
        <v>267</v>
      </c>
    </row>
    <row r="93" spans="1:5" x14ac:dyDescent="0.3">
      <c r="A93" s="1" t="s">
        <v>348</v>
      </c>
      <c r="B93" s="10">
        <v>44.99</v>
      </c>
      <c r="C93" s="1">
        <v>1</v>
      </c>
      <c r="D93" s="13">
        <f>Equipment5[[#This Row],[Single price]]*Equipment5[[#This Row],[Need]]</f>
        <v>44.99</v>
      </c>
      <c r="E93" s="1" t="s">
        <v>347</v>
      </c>
    </row>
    <row r="94" spans="1:5" x14ac:dyDescent="0.3">
      <c r="A94" s="1" t="s">
        <v>359</v>
      </c>
      <c r="B94" s="10">
        <v>16.989999999999998</v>
      </c>
      <c r="C94" s="1">
        <v>1</v>
      </c>
      <c r="D94" s="13">
        <f>Equipment5[[#This Row],[Single price]]*Equipment5[[#This Row],[Need]]</f>
        <v>16.989999999999998</v>
      </c>
      <c r="E94" s="1" t="s">
        <v>358</v>
      </c>
    </row>
    <row r="95" spans="1:5" x14ac:dyDescent="0.3">
      <c r="A95" s="1" t="s">
        <v>366</v>
      </c>
      <c r="B95" s="10">
        <v>65.45</v>
      </c>
      <c r="C95" s="1">
        <v>1</v>
      </c>
      <c r="D95" s="13">
        <f>Equipment5[[#This Row],[Single price]]*Equipment5[[#This Row],[Need]]</f>
        <v>65.45</v>
      </c>
      <c r="E95" s="1" t="s">
        <v>365</v>
      </c>
    </row>
    <row r="96" spans="1:5" x14ac:dyDescent="0.3">
      <c r="A96" s="1"/>
      <c r="B96" s="8"/>
      <c r="C96" s="1">
        <v>1</v>
      </c>
      <c r="D96" s="13">
        <f>Equipment5[[#This Row],[Single price]]*Equipment5[[#This Row],[Need]]</f>
        <v>0</v>
      </c>
      <c r="E96" s="1"/>
    </row>
    <row r="97" spans="1:5" x14ac:dyDescent="0.3">
      <c r="A97" s="12" t="s">
        <v>11</v>
      </c>
      <c r="B97" s="8">
        <v>1174</v>
      </c>
      <c r="C97" s="1">
        <v>1</v>
      </c>
      <c r="D97" s="13">
        <f>Equipment5[[#This Row],[Single price]]*Equipment5[[#This Row],[Need]]</f>
        <v>1174</v>
      </c>
      <c r="E97" s="1" t="s">
        <v>361</v>
      </c>
    </row>
    <row r="98" spans="1:5" x14ac:dyDescent="0.3">
      <c r="A98" s="12" t="s">
        <v>429</v>
      </c>
      <c r="B98" s="8">
        <v>459</v>
      </c>
      <c r="C98" s="1">
        <v>1</v>
      </c>
      <c r="D98" s="13">
        <f>Equipment5[[#This Row],[Single price]]*Equipment5[[#This Row],[Need]]</f>
        <v>459</v>
      </c>
      <c r="E98" s="1" t="s">
        <v>434</v>
      </c>
    </row>
    <row r="99" spans="1:5" x14ac:dyDescent="0.3">
      <c r="A99" s="12" t="s">
        <v>423</v>
      </c>
      <c r="B99" s="8">
        <v>185.99</v>
      </c>
      <c r="C99" s="1">
        <v>1</v>
      </c>
      <c r="D99" s="13">
        <f>Equipment5[[#This Row],[Single price]]*Equipment5[[#This Row],[Need]]</f>
        <v>185.99</v>
      </c>
      <c r="E99" s="1" t="s">
        <v>422</v>
      </c>
    </row>
    <row r="100" spans="1:5" x14ac:dyDescent="0.3">
      <c r="A100" s="1" t="s">
        <v>206</v>
      </c>
      <c r="B100" s="10">
        <v>22.39</v>
      </c>
      <c r="C100" s="1">
        <v>1</v>
      </c>
      <c r="D100" s="13">
        <f>Equipment5[[#This Row],[Single price]]*Equipment5[[#This Row],[Need]]</f>
        <v>22.39</v>
      </c>
      <c r="E100" s="1" t="s">
        <v>205</v>
      </c>
    </row>
    <row r="101" spans="1:5" x14ac:dyDescent="0.3">
      <c r="A101" s="12" t="s">
        <v>227</v>
      </c>
      <c r="B101" s="10">
        <v>449.99</v>
      </c>
      <c r="C101" s="1">
        <v>1</v>
      </c>
      <c r="D101" s="13">
        <f>Equipment5[[#This Row],[Single price]]*Equipment5[[#This Row],[Need]]</f>
        <v>449.99</v>
      </c>
      <c r="E101" s="1" t="s">
        <v>228</v>
      </c>
    </row>
    <row r="102" spans="1:5" x14ac:dyDescent="0.3">
      <c r="A102" s="12" t="s">
        <v>339</v>
      </c>
      <c r="B102" s="8">
        <v>299.99</v>
      </c>
      <c r="C102" s="1">
        <v>1</v>
      </c>
      <c r="D102" s="13">
        <f>Equipment5[[#This Row],[Single price]]*Equipment5[[#This Row],[Need]]</f>
        <v>299.99</v>
      </c>
      <c r="E102" s="1" t="s">
        <v>53</v>
      </c>
    </row>
    <row r="103" spans="1:5" x14ac:dyDescent="0.3">
      <c r="A103" s="12" t="s">
        <v>336</v>
      </c>
      <c r="B103" s="8">
        <v>259.99</v>
      </c>
      <c r="C103" s="1">
        <v>1</v>
      </c>
      <c r="D103" s="13">
        <f>Equipment5[[#This Row],[Single price]]*Equipment5[[#This Row],[Need]]</f>
        <v>259.99</v>
      </c>
      <c r="E103" s="1" t="s">
        <v>335</v>
      </c>
    </row>
    <row r="104" spans="1:5" x14ac:dyDescent="0.3">
      <c r="A104" s="1" t="s">
        <v>338</v>
      </c>
      <c r="B104" s="8">
        <v>350.99</v>
      </c>
      <c r="C104" s="1">
        <v>1</v>
      </c>
      <c r="D104" s="13">
        <f>Equipment5[[#This Row],[Single price]]*Equipment5[[#This Row],[Need]]</f>
        <v>350.99</v>
      </c>
      <c r="E104" s="1" t="s">
        <v>337</v>
      </c>
    </row>
    <row r="105" spans="1:5" x14ac:dyDescent="0.3">
      <c r="A105" s="1" t="s">
        <v>375</v>
      </c>
      <c r="B105" s="8">
        <v>25.97</v>
      </c>
      <c r="C105" s="1">
        <v>1</v>
      </c>
      <c r="D105" s="13">
        <f>Equipment5[[#This Row],[Single price]]*Equipment5[[#This Row],[Need]]</f>
        <v>25.97</v>
      </c>
      <c r="E105" s="1" t="s">
        <v>374</v>
      </c>
    </row>
    <row r="106" spans="1:5" x14ac:dyDescent="0.3">
      <c r="A106" s="1" t="s">
        <v>411</v>
      </c>
      <c r="B106" s="8">
        <v>51.3</v>
      </c>
      <c r="C106" s="1">
        <v>1</v>
      </c>
      <c r="D106" s="13">
        <f>Equipment5[[#This Row],[Single price]]*Equipment5[[#This Row],[Need]]</f>
        <v>51.3</v>
      </c>
      <c r="E106" s="1" t="s">
        <v>410</v>
      </c>
    </row>
    <row r="107" spans="1:5" x14ac:dyDescent="0.3">
      <c r="A107" s="12" t="s">
        <v>125</v>
      </c>
      <c r="B107" s="8">
        <v>25.99</v>
      </c>
      <c r="C107" s="1">
        <v>1</v>
      </c>
      <c r="D107" s="13">
        <f>Equipment5[[#This Row],[Single price]]*Equipment5[[#This Row],[Need]]</f>
        <v>25.99</v>
      </c>
      <c r="E107" s="1" t="s">
        <v>124</v>
      </c>
    </row>
    <row r="108" spans="1:5" x14ac:dyDescent="0.3">
      <c r="A108" s="12" t="s">
        <v>13</v>
      </c>
      <c r="B108" s="8">
        <v>52.99</v>
      </c>
      <c r="C108" s="1">
        <v>1</v>
      </c>
      <c r="D108" s="13">
        <f>Equipment5[[#This Row],[Single price]]*Equipment5[[#This Row],[Need]]</f>
        <v>52.99</v>
      </c>
      <c r="E108" s="1" t="s">
        <v>56</v>
      </c>
    </row>
    <row r="109" spans="1:5" x14ac:dyDescent="0.3">
      <c r="A109" s="1" t="s">
        <v>12</v>
      </c>
      <c r="B109" s="8">
        <v>100.89</v>
      </c>
      <c r="C109" s="1">
        <v>1</v>
      </c>
      <c r="D109" s="13">
        <f>Equipment5[[#This Row],[Single price]]*Equipment5[[#This Row],[Need]]</f>
        <v>100.89</v>
      </c>
      <c r="E109" s="1" t="s">
        <v>378</v>
      </c>
    </row>
    <row r="110" spans="1:5" x14ac:dyDescent="0.3">
      <c r="A110" s="1" t="s">
        <v>62</v>
      </c>
      <c r="B110" s="8">
        <v>42.99</v>
      </c>
      <c r="C110" s="1">
        <v>1</v>
      </c>
      <c r="D110" s="13">
        <f>Equipment5[[#This Row],[Single price]]*Equipment5[[#This Row],[Need]]</f>
        <v>42.99</v>
      </c>
      <c r="E110" s="1" t="s">
        <v>63</v>
      </c>
    </row>
    <row r="111" spans="1:5" x14ac:dyDescent="0.3">
      <c r="A111" s="1"/>
      <c r="B111" s="8"/>
      <c r="C111" s="1">
        <v>1</v>
      </c>
      <c r="D111" s="13">
        <f>Equipment5[[#This Row],[Single price]]*Equipment5[[#This Row],[Need]]</f>
        <v>0</v>
      </c>
      <c r="E111" s="1"/>
    </row>
    <row r="112" spans="1:5" x14ac:dyDescent="0.3">
      <c r="A112" s="1" t="s">
        <v>84</v>
      </c>
      <c r="B112" s="1">
        <v>499.99</v>
      </c>
      <c r="C112" s="1">
        <v>1</v>
      </c>
      <c r="D112" s="13">
        <f>Equipment5[[#This Row],[Single price]]*Equipment5[[#This Row],[Need]]</f>
        <v>499.99</v>
      </c>
      <c r="E112" s="1" t="s">
        <v>415</v>
      </c>
    </row>
    <row r="113" spans="1:5" x14ac:dyDescent="0.3">
      <c r="A113" s="1" t="s">
        <v>417</v>
      </c>
      <c r="B113" s="1">
        <v>75.989999999999995</v>
      </c>
      <c r="C113" s="1">
        <v>1</v>
      </c>
      <c r="D113" s="13">
        <f>Equipment5[[#This Row],[Single price]]*Equipment5[[#This Row],[Need]]</f>
        <v>75.989999999999995</v>
      </c>
      <c r="E113" s="1" t="s">
        <v>416</v>
      </c>
    </row>
    <row r="114" spans="1:5" x14ac:dyDescent="0.3">
      <c r="A114" s="1"/>
      <c r="B114" s="1"/>
      <c r="C114" s="1">
        <v>1</v>
      </c>
      <c r="D114" s="13">
        <f>Equipment5[[#This Row],[Single price]]*Equipment5[[#This Row],[Need]]</f>
        <v>0</v>
      </c>
      <c r="E114" s="1"/>
    </row>
    <row r="115" spans="1:5" x14ac:dyDescent="0.3">
      <c r="A115" s="1" t="s">
        <v>7</v>
      </c>
      <c r="B115" s="8">
        <v>142.04</v>
      </c>
      <c r="C115" s="1">
        <v>1</v>
      </c>
      <c r="D115" s="13">
        <f>Equipment5[[#This Row],[Single price]]*Equipment5[[#This Row],[Need]]</f>
        <v>142.04</v>
      </c>
      <c r="E115" s="1" t="s">
        <v>66</v>
      </c>
    </row>
    <row r="116" spans="1:5" x14ac:dyDescent="0.3">
      <c r="A116" s="1" t="s">
        <v>383</v>
      </c>
      <c r="B116" s="8">
        <v>17.690000000000001</v>
      </c>
      <c r="C116" s="1">
        <v>1</v>
      </c>
      <c r="D116" s="13">
        <f>Equipment5[[#This Row],[Single price]]*Equipment5[[#This Row],[Need]]</f>
        <v>17.690000000000001</v>
      </c>
      <c r="E116" s="1" t="s">
        <v>382</v>
      </c>
    </row>
    <row r="117" spans="1:5" x14ac:dyDescent="0.3">
      <c r="A117" s="12" t="s">
        <v>247</v>
      </c>
      <c r="B117" s="8">
        <v>339</v>
      </c>
      <c r="C117" s="1">
        <v>1</v>
      </c>
      <c r="D117" s="13">
        <f>Equipment5[[#This Row],[Single price]]*Equipment5[[#This Row],[Need]]</f>
        <v>339</v>
      </c>
      <c r="E117" s="1" t="s">
        <v>93</v>
      </c>
    </row>
    <row r="118" spans="1:5" x14ac:dyDescent="0.3">
      <c r="A118" s="1" t="s">
        <v>248</v>
      </c>
      <c r="B118" s="8">
        <v>34.89</v>
      </c>
      <c r="C118" s="1">
        <v>1</v>
      </c>
      <c r="D118" s="13">
        <f>Equipment5[[#This Row],[Single price]]*Equipment5[[#This Row],[Need]]</f>
        <v>34.89</v>
      </c>
      <c r="E118" s="1" t="s">
        <v>45</v>
      </c>
    </row>
    <row r="119" spans="1:5" x14ac:dyDescent="0.3">
      <c r="A119" s="1" t="s">
        <v>288</v>
      </c>
      <c r="B119" s="8">
        <v>40.99</v>
      </c>
      <c r="C119" s="1">
        <v>1</v>
      </c>
      <c r="D119" s="13">
        <f>Equipment5[[#This Row],[Single price]]*Equipment5[[#This Row],[Need]]</f>
        <v>40.99</v>
      </c>
      <c r="E119" s="1" t="s">
        <v>287</v>
      </c>
    </row>
    <row r="120" spans="1:5" x14ac:dyDescent="0.3">
      <c r="A120" s="1" t="s">
        <v>249</v>
      </c>
      <c r="B120" s="8">
        <v>62.4</v>
      </c>
      <c r="C120" s="1">
        <v>1</v>
      </c>
      <c r="D120" s="13">
        <f>Equipment5[[#This Row],[Single price]]*Equipment5[[#This Row],[Need]]</f>
        <v>62.4</v>
      </c>
      <c r="E120" s="1" t="s">
        <v>52</v>
      </c>
    </row>
    <row r="121" spans="1:5" x14ac:dyDescent="0.3">
      <c r="A121" s="1" t="s">
        <v>289</v>
      </c>
      <c r="B121" s="8">
        <v>19.989999999999998</v>
      </c>
      <c r="C121" s="1">
        <v>1</v>
      </c>
      <c r="D121" s="13">
        <f>Equipment5[[#This Row],[Single price]]*Equipment5[[#This Row],[Need]]</f>
        <v>19.989999999999998</v>
      </c>
      <c r="E121" s="1" t="s">
        <v>290</v>
      </c>
    </row>
    <row r="122" spans="1:5" x14ac:dyDescent="0.3">
      <c r="A122" s="1" t="s">
        <v>97</v>
      </c>
      <c r="B122" s="8">
        <v>24.99</v>
      </c>
      <c r="C122" s="1">
        <v>1</v>
      </c>
      <c r="D122" s="13">
        <f>Equipment5[[#This Row],[Single price]]*Equipment5[[#This Row],[Need]]</f>
        <v>24.99</v>
      </c>
      <c r="E122" s="1" t="s">
        <v>96</v>
      </c>
    </row>
    <row r="123" spans="1:5" x14ac:dyDescent="0.3">
      <c r="A123" s="1" t="s">
        <v>99</v>
      </c>
      <c r="B123" s="8">
        <v>25.99</v>
      </c>
      <c r="C123" s="1">
        <v>1</v>
      </c>
      <c r="D123" s="13">
        <f>Equipment5[[#This Row],[Single price]]*Equipment5[[#This Row],[Need]]</f>
        <v>25.99</v>
      </c>
      <c r="E123" s="1" t="s">
        <v>98</v>
      </c>
    </row>
    <row r="124" spans="1:5" x14ac:dyDescent="0.3">
      <c r="A124" s="1" t="s">
        <v>46</v>
      </c>
      <c r="B124" s="8">
        <v>59.97</v>
      </c>
      <c r="C124" s="1">
        <v>1</v>
      </c>
      <c r="D124" s="13">
        <f>Equipment5[[#This Row],[Single price]]*Equipment5[[#This Row],[Need]]</f>
        <v>59.97</v>
      </c>
      <c r="E124" s="1" t="s">
        <v>47</v>
      </c>
    </row>
    <row r="125" spans="1:5" x14ac:dyDescent="0.3">
      <c r="A125" s="1"/>
      <c r="B125" s="8"/>
      <c r="C125" s="1">
        <v>1</v>
      </c>
      <c r="D125" s="13">
        <f>Equipment5[[#This Row],[Single price]]*Equipment5[[#This Row],[Need]]</f>
        <v>0</v>
      </c>
      <c r="E125" s="1"/>
    </row>
    <row r="126" spans="1:5" x14ac:dyDescent="0.3">
      <c r="A126" s="1" t="s">
        <v>381</v>
      </c>
      <c r="B126" s="8">
        <v>15.99</v>
      </c>
      <c r="C126" s="1">
        <v>1</v>
      </c>
      <c r="D126" s="13">
        <f>Equipment5[[#This Row],[Single price]]*Equipment5[[#This Row],[Need]]</f>
        <v>15.99</v>
      </c>
      <c r="E126" s="1" t="s">
        <v>380</v>
      </c>
    </row>
    <row r="127" spans="1:5" x14ac:dyDescent="0.3">
      <c r="A127" s="1" t="s">
        <v>213</v>
      </c>
      <c r="B127" s="8">
        <v>44.85</v>
      </c>
      <c r="C127" s="1">
        <v>1</v>
      </c>
      <c r="D127" s="13">
        <f>Equipment5[[#This Row],[Single price]]*Equipment5[[#This Row],[Need]]</f>
        <v>44.85</v>
      </c>
      <c r="E127" s="1" t="s">
        <v>379</v>
      </c>
    </row>
    <row r="128" spans="1:5" x14ac:dyDescent="0.3">
      <c r="A128" s="1" t="s">
        <v>64</v>
      </c>
      <c r="B128" s="8">
        <v>76.989999999999995</v>
      </c>
      <c r="C128" s="1">
        <v>1</v>
      </c>
      <c r="D128" s="13">
        <f>Equipment5[[#This Row],[Single price]]*Equipment5[[#This Row],[Need]]</f>
        <v>76.989999999999995</v>
      </c>
      <c r="E128" s="1" t="s">
        <v>65</v>
      </c>
    </row>
    <row r="129" spans="1:5" x14ac:dyDescent="0.3">
      <c r="A129" s="1" t="s">
        <v>16</v>
      </c>
      <c r="B129" s="8">
        <v>28.04</v>
      </c>
      <c r="C129" s="1">
        <v>1</v>
      </c>
      <c r="D129" s="13">
        <f>Equipment5[[#This Row],[Single price]]*Equipment5[[#This Row],[Need]]</f>
        <v>28.04</v>
      </c>
      <c r="E129" s="1" t="s">
        <v>58</v>
      </c>
    </row>
    <row r="130" spans="1:5" x14ac:dyDescent="0.3">
      <c r="A130" s="1" t="s">
        <v>377</v>
      </c>
      <c r="B130" s="8">
        <v>21.69</v>
      </c>
      <c r="C130" s="1">
        <v>1</v>
      </c>
      <c r="D130" s="13">
        <f>Equipment5[[#This Row],[Single price]]*Equipment5[[#This Row],[Need]]</f>
        <v>21.69</v>
      </c>
      <c r="E130" s="1" t="s">
        <v>376</v>
      </c>
    </row>
    <row r="131" spans="1:5" x14ac:dyDescent="0.3">
      <c r="A131" s="1" t="s">
        <v>398</v>
      </c>
      <c r="B131" s="8">
        <v>79.849999999999994</v>
      </c>
      <c r="C131" s="1">
        <v>1</v>
      </c>
      <c r="D131" s="13">
        <f>Equipment5[[#This Row],[Single price]]*Equipment5[[#This Row],[Need]]</f>
        <v>79.849999999999994</v>
      </c>
      <c r="E131" s="1" t="s">
        <v>397</v>
      </c>
    </row>
    <row r="132" spans="1:5" x14ac:dyDescent="0.3">
      <c r="A132" s="1" t="s">
        <v>406</v>
      </c>
      <c r="B132" s="8">
        <v>23.11</v>
      </c>
      <c r="C132" s="1">
        <v>1</v>
      </c>
      <c r="D132" s="13">
        <f>Equipment5[[#This Row],[Single price]]*Equipment5[[#This Row],[Need]]</f>
        <v>23.11</v>
      </c>
      <c r="E132" s="1" t="s">
        <v>407</v>
      </c>
    </row>
    <row r="133" spans="1:5" x14ac:dyDescent="0.3">
      <c r="A133" s="1"/>
      <c r="B133" s="8"/>
      <c r="C133" s="1"/>
      <c r="D133" s="13">
        <f>Equipment5[[#This Row],[Single price]]*Equipment5[[#This Row],[Need]]</f>
        <v>0</v>
      </c>
      <c r="E133" s="1"/>
    </row>
    <row r="134" spans="1:5" x14ac:dyDescent="0.3">
      <c r="A134" s="1" t="s">
        <v>312</v>
      </c>
      <c r="B134" s="8">
        <v>89.99</v>
      </c>
      <c r="C134" s="1">
        <v>1</v>
      </c>
      <c r="D134" s="13">
        <f>Equipment5[[#This Row],[Single price]]*Equipment5[[#This Row],[Need]]</f>
        <v>89.99</v>
      </c>
      <c r="E134" s="1" t="s">
        <v>311</v>
      </c>
    </row>
    <row r="135" spans="1:5" x14ac:dyDescent="0.3">
      <c r="A135" s="1" t="s">
        <v>328</v>
      </c>
      <c r="B135" s="8">
        <v>109.99</v>
      </c>
      <c r="C135" s="1">
        <v>1</v>
      </c>
      <c r="D135" s="13">
        <f>Equipment5[[#This Row],[Single price]]*Equipment5[[#This Row],[Need]]</f>
        <v>109.99</v>
      </c>
      <c r="E135" s="1" t="s">
        <v>327</v>
      </c>
    </row>
    <row r="136" spans="1:5" x14ac:dyDescent="0.3">
      <c r="A136" s="1" t="s">
        <v>494</v>
      </c>
      <c r="B136" s="8">
        <v>99.99</v>
      </c>
      <c r="C136" s="1">
        <v>1</v>
      </c>
      <c r="D136" s="13">
        <f>Equipment5[[#This Row],[Single price]]*Equipment5[[#This Row],[Need]]</f>
        <v>99.99</v>
      </c>
      <c r="E136" s="1" t="s">
        <v>310</v>
      </c>
    </row>
    <row r="137" spans="1:5" x14ac:dyDescent="0.3">
      <c r="A137" s="1" t="s">
        <v>333</v>
      </c>
      <c r="B137" s="8">
        <v>73.849999999999994</v>
      </c>
      <c r="C137" s="1">
        <v>1</v>
      </c>
      <c r="D137" s="13">
        <f>Equipment5[[#This Row],[Single price]]*Equipment5[[#This Row],[Need]]</f>
        <v>73.849999999999994</v>
      </c>
      <c r="E137" s="1" t="s">
        <v>331</v>
      </c>
    </row>
    <row r="138" spans="1:5" x14ac:dyDescent="0.3">
      <c r="A138" s="1" t="s">
        <v>334</v>
      </c>
      <c r="B138" s="8">
        <v>35</v>
      </c>
      <c r="C138" s="1">
        <v>1</v>
      </c>
      <c r="D138" s="13">
        <f>Equipment5[[#This Row],[Single price]]*Equipment5[[#This Row],[Need]]</f>
        <v>35</v>
      </c>
      <c r="E138" s="1" t="s">
        <v>332</v>
      </c>
    </row>
    <row r="139" spans="1:5" x14ac:dyDescent="0.3">
      <c r="A139" s="5" t="s">
        <v>3</v>
      </c>
      <c r="B139" s="6"/>
      <c r="C139" s="6"/>
      <c r="D139" s="7">
        <f>SUBTOTAL(109,Equipment5[Total])</f>
        <v>19751.490000000013</v>
      </c>
      <c r="E139" s="6"/>
    </row>
    <row r="141" spans="1:5" x14ac:dyDescent="0.3">
      <c r="D141" s="11" t="e">
        <f>#REF!+Equipment5[[#Totals],[Total]]</f>
        <v>#REF!</v>
      </c>
    </row>
  </sheetData>
  <conditionalFormatting sqref="D2:D138">
    <cfRule type="cellIs" dxfId="1" priority="1" operator="greaterThan">
      <formula>500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69"/>
  <sheetViews>
    <sheetView topLeftCell="A4" workbookViewId="0">
      <selection activeCell="D133" sqref="D133:D138"/>
    </sheetView>
  </sheetViews>
  <sheetFormatPr defaultRowHeight="14.4" x14ac:dyDescent="0.3"/>
  <cols>
    <col min="1" max="1" width="20.6640625" bestFit="1" customWidth="1"/>
    <col min="2" max="2" width="12.6640625" bestFit="1" customWidth="1"/>
    <col min="3" max="3" width="7.6640625" customWidth="1"/>
    <col min="4" max="4" width="9.6640625" customWidth="1"/>
    <col min="5" max="5" width="56.5546875" customWidth="1"/>
  </cols>
  <sheetData>
    <row r="1" spans="1:5" x14ac:dyDescent="0.3">
      <c r="A1" s="2" t="s">
        <v>0</v>
      </c>
      <c r="B1" s="3" t="s">
        <v>1</v>
      </c>
      <c r="C1" s="15" t="s">
        <v>518</v>
      </c>
      <c r="D1" s="4" t="s">
        <v>3</v>
      </c>
      <c r="E1" s="3" t="s">
        <v>29</v>
      </c>
    </row>
    <row r="2" spans="1:5" x14ac:dyDescent="0.3">
      <c r="A2" s="1" t="s">
        <v>4</v>
      </c>
      <c r="B2" s="10">
        <v>4195</v>
      </c>
      <c r="C2" s="1">
        <f>1</f>
        <v>1</v>
      </c>
      <c r="D2" s="10">
        <f>Equipment_Options[[#This Row],[Single price]]*Equipment_Options[[#This Row],[Qty]]</f>
        <v>4195</v>
      </c>
      <c r="E2" s="1" t="s">
        <v>67</v>
      </c>
    </row>
    <row r="3" spans="1:5" x14ac:dyDescent="0.3">
      <c r="A3" s="1"/>
      <c r="B3" s="10"/>
      <c r="C3" s="1">
        <f>1</f>
        <v>1</v>
      </c>
      <c r="D3" s="10">
        <f>Equipment_Options[[#This Row],[Single price]]*Equipment_Options[[#This Row],[Qty]]</f>
        <v>0</v>
      </c>
      <c r="E3" s="1"/>
    </row>
    <row r="4" spans="1:5" x14ac:dyDescent="0.3">
      <c r="A4" s="1" t="s">
        <v>24</v>
      </c>
      <c r="B4" s="10">
        <v>1728.39</v>
      </c>
      <c r="C4" s="1">
        <f>1</f>
        <v>1</v>
      </c>
      <c r="D4" s="10">
        <f>Equipment_Options[[#This Row],[Single price]]*Equipment_Options[[#This Row],[Qty]]</f>
        <v>1728.39</v>
      </c>
      <c r="E4" s="1" t="s">
        <v>71</v>
      </c>
    </row>
    <row r="5" spans="1:5" x14ac:dyDescent="0.3">
      <c r="A5" s="1" t="s">
        <v>72</v>
      </c>
      <c r="B5" s="10">
        <v>360</v>
      </c>
      <c r="C5" s="1">
        <f>1</f>
        <v>1</v>
      </c>
      <c r="D5" s="10">
        <f>Equipment_Options[[#This Row],[Single price]]*Equipment_Options[[#This Row],[Qty]]</f>
        <v>360</v>
      </c>
      <c r="E5" s="1" t="s">
        <v>73</v>
      </c>
    </row>
    <row r="6" spans="1:5" x14ac:dyDescent="0.3">
      <c r="A6" s="1" t="s">
        <v>76</v>
      </c>
      <c r="B6" s="10">
        <v>159.99</v>
      </c>
      <c r="C6" s="1">
        <f>1</f>
        <v>1</v>
      </c>
      <c r="D6" s="10">
        <f>Equipment_Options[[#This Row],[Single price]]*Equipment_Options[[#This Row],[Qty]]</f>
        <v>159.99</v>
      </c>
      <c r="E6" s="1" t="s">
        <v>75</v>
      </c>
    </row>
    <row r="7" spans="1:5" x14ac:dyDescent="0.3">
      <c r="A7" s="1" t="s">
        <v>34</v>
      </c>
      <c r="B7" s="10">
        <v>49.99</v>
      </c>
      <c r="C7" s="1">
        <f>1</f>
        <v>1</v>
      </c>
      <c r="D7" s="10">
        <f>Equipment_Options[[#This Row],[Single price]]*Equipment_Options[[#This Row],[Qty]]</f>
        <v>49.99</v>
      </c>
      <c r="E7" s="1" t="s">
        <v>77</v>
      </c>
    </row>
    <row r="8" spans="1:5" x14ac:dyDescent="0.3">
      <c r="A8" s="1"/>
      <c r="B8" s="10"/>
      <c r="C8" s="1"/>
      <c r="D8" s="10"/>
      <c r="E8" s="1"/>
    </row>
    <row r="9" spans="1:5" x14ac:dyDescent="0.3">
      <c r="A9" s="1" t="s">
        <v>27</v>
      </c>
      <c r="B9" s="10">
        <v>149.99</v>
      </c>
      <c r="C9" s="1">
        <f>1</f>
        <v>1</v>
      </c>
      <c r="D9" s="10">
        <f>Equipment_Options[[#This Row],[Single price]]*Equipment_Options[[#This Row],[Qty]]</f>
        <v>149.99</v>
      </c>
      <c r="E9" s="1" t="s">
        <v>36</v>
      </c>
    </row>
    <row r="10" spans="1:5" x14ac:dyDescent="0.3">
      <c r="A10" s="1"/>
      <c r="B10" s="10"/>
      <c r="C10" s="1">
        <f>1</f>
        <v>1</v>
      </c>
      <c r="D10" s="10">
        <f>Equipment_Options[[#This Row],[Single price]]*Equipment_Options[[#This Row],[Qty]]</f>
        <v>0</v>
      </c>
      <c r="E10" s="1"/>
    </row>
    <row r="11" spans="1:5" x14ac:dyDescent="0.3">
      <c r="A11" s="1" t="s">
        <v>25</v>
      </c>
      <c r="B11" s="10">
        <v>799.99</v>
      </c>
      <c r="C11" s="1">
        <f>1</f>
        <v>1</v>
      </c>
      <c r="D11" s="10">
        <f>Equipment_Options[[#This Row],[Single price]]*Equipment_Options[[#This Row],[Qty]]</f>
        <v>799.99</v>
      </c>
      <c r="E11" s="1" t="s">
        <v>68</v>
      </c>
    </row>
    <row r="12" spans="1:5" x14ac:dyDescent="0.3">
      <c r="A12" s="1" t="s">
        <v>26</v>
      </c>
      <c r="B12" s="10">
        <v>199.99</v>
      </c>
      <c r="C12" s="1">
        <f>1</f>
        <v>1</v>
      </c>
      <c r="D12" s="10">
        <f>Equipment_Options[[#This Row],[Single price]]*Equipment_Options[[#This Row],[Qty]]</f>
        <v>199.99</v>
      </c>
      <c r="E12" s="1" t="s">
        <v>35</v>
      </c>
    </row>
    <row r="13" spans="1:5" x14ac:dyDescent="0.3">
      <c r="A13" s="1" t="s">
        <v>69</v>
      </c>
      <c r="B13" s="10">
        <v>249.99</v>
      </c>
      <c r="C13" s="1">
        <f>1</f>
        <v>1</v>
      </c>
      <c r="D13" s="10">
        <f>Equipment_Options[[#This Row],[Single price]]*Equipment_Options[[#This Row],[Qty]]</f>
        <v>249.99</v>
      </c>
      <c r="E13" s="1" t="s">
        <v>70</v>
      </c>
    </row>
    <row r="14" spans="1:5" x14ac:dyDescent="0.3">
      <c r="A14" s="1" t="s">
        <v>9</v>
      </c>
      <c r="B14" s="10">
        <v>99.99</v>
      </c>
      <c r="C14" s="1">
        <f>1</f>
        <v>1</v>
      </c>
      <c r="D14" s="10">
        <f>Equipment_Options[[#This Row],[Single price]]*Equipment_Options[[#This Row],[Qty]]</f>
        <v>99.99</v>
      </c>
      <c r="E14" s="1" t="s">
        <v>55</v>
      </c>
    </row>
    <row r="15" spans="1:5" x14ac:dyDescent="0.3">
      <c r="A15" s="1"/>
      <c r="B15" s="10"/>
      <c r="C15" s="1">
        <f>1</f>
        <v>1</v>
      </c>
      <c r="D15" s="10">
        <f>Equipment_Options[[#This Row],[Single price]]*Equipment_Options[[#This Row],[Qty]]</f>
        <v>0</v>
      </c>
      <c r="E15" s="1"/>
    </row>
    <row r="16" spans="1:5" x14ac:dyDescent="0.3">
      <c r="A16" s="1" t="s">
        <v>5</v>
      </c>
      <c r="B16" s="10">
        <v>899</v>
      </c>
      <c r="C16" s="1">
        <f>1</f>
        <v>1</v>
      </c>
      <c r="D16" s="10">
        <f>Equipment_Options[[#This Row],[Single price]]*Equipment_Options[[#This Row],[Qty]]</f>
        <v>899</v>
      </c>
      <c r="E16" s="1" t="s">
        <v>31</v>
      </c>
    </row>
    <row r="17" spans="1:5" x14ac:dyDescent="0.3">
      <c r="A17" s="1" t="s">
        <v>28</v>
      </c>
      <c r="B17" s="10">
        <v>365.96</v>
      </c>
      <c r="C17" s="1">
        <f>1</f>
        <v>1</v>
      </c>
      <c r="D17" s="10">
        <f>Equipment_Options[[#This Row],[Single price]]*Equipment_Options[[#This Row],[Qty]]</f>
        <v>365.96</v>
      </c>
      <c r="E17" s="1" t="s">
        <v>30</v>
      </c>
    </row>
    <row r="18" spans="1:5" x14ac:dyDescent="0.3">
      <c r="A18" s="1" t="s">
        <v>32</v>
      </c>
      <c r="B18" s="10">
        <v>29.99</v>
      </c>
      <c r="C18" s="1">
        <f>1</f>
        <v>1</v>
      </c>
      <c r="D18" s="10">
        <f>Equipment_Options[[#This Row],[Single price]]*Equipment_Options[[#This Row],[Qty]]</f>
        <v>29.99</v>
      </c>
      <c r="E18" s="1" t="s">
        <v>33</v>
      </c>
    </row>
    <row r="19" spans="1:5" x14ac:dyDescent="0.3">
      <c r="A19" s="1" t="s">
        <v>39</v>
      </c>
      <c r="B19" s="10">
        <v>19.989999999999998</v>
      </c>
      <c r="C19" s="1">
        <f>1</f>
        <v>1</v>
      </c>
      <c r="D19" s="10">
        <f>Equipment_Options[[#This Row],[Single price]]*Equipment_Options[[#This Row],[Qty]]</f>
        <v>19.989999999999998</v>
      </c>
      <c r="E19" s="1" t="s">
        <v>40</v>
      </c>
    </row>
    <row r="20" spans="1:5" x14ac:dyDescent="0.3">
      <c r="A20" s="1" t="s">
        <v>41</v>
      </c>
      <c r="B20" s="10">
        <v>22.99</v>
      </c>
      <c r="C20" s="1">
        <f>1</f>
        <v>1</v>
      </c>
      <c r="D20" s="10">
        <f>Equipment_Options[[#This Row],[Single price]]*Equipment_Options[[#This Row],[Qty]]</f>
        <v>22.99</v>
      </c>
      <c r="E20" s="1" t="s">
        <v>42</v>
      </c>
    </row>
    <row r="21" spans="1:5" x14ac:dyDescent="0.3">
      <c r="A21" s="1" t="s">
        <v>43</v>
      </c>
      <c r="B21" s="10">
        <v>14.59</v>
      </c>
      <c r="C21" s="1">
        <f>1</f>
        <v>1</v>
      </c>
      <c r="D21" s="10">
        <f>Equipment_Options[[#This Row],[Single price]]*Equipment_Options[[#This Row],[Qty]]</f>
        <v>14.59</v>
      </c>
      <c r="E21" s="1" t="s">
        <v>44</v>
      </c>
    </row>
    <row r="22" spans="1:5" x14ac:dyDescent="0.3">
      <c r="A22" s="1" t="s">
        <v>18</v>
      </c>
      <c r="B22" s="10">
        <v>659.95</v>
      </c>
      <c r="C22" s="1">
        <f>1</f>
        <v>1</v>
      </c>
      <c r="D22" s="10">
        <f>Equipment_Options[[#This Row],[Single price]]*Equipment_Options[[#This Row],[Qty]]</f>
        <v>659.95</v>
      </c>
      <c r="E22" s="1" t="s">
        <v>37</v>
      </c>
    </row>
    <row r="23" spans="1:5" x14ac:dyDescent="0.3">
      <c r="A23" s="1" t="s">
        <v>259</v>
      </c>
      <c r="B23" s="8">
        <v>186.98</v>
      </c>
      <c r="C23" s="1">
        <f>1</f>
        <v>1</v>
      </c>
      <c r="D23" s="10">
        <f>Equipment_Options[[#This Row],[Single price]]*Equipment_Options[[#This Row],[Qty]]</f>
        <v>186.98</v>
      </c>
      <c r="E23" s="1" t="s">
        <v>258</v>
      </c>
    </row>
    <row r="24" spans="1:5" x14ac:dyDescent="0.3">
      <c r="A24" s="1" t="s">
        <v>260</v>
      </c>
      <c r="B24" s="8">
        <v>74.989999999999995</v>
      </c>
      <c r="C24" s="1">
        <f>1</f>
        <v>1</v>
      </c>
      <c r="D24" s="10">
        <f>Equipment_Options[[#This Row],[Single price]]*Equipment_Options[[#This Row],[Qty]]</f>
        <v>74.989999999999995</v>
      </c>
      <c r="E24" s="1" t="s">
        <v>261</v>
      </c>
    </row>
    <row r="27" spans="1:5" x14ac:dyDescent="0.3">
      <c r="A27" s="1" t="s">
        <v>293</v>
      </c>
      <c r="B27" s="8">
        <v>99.99</v>
      </c>
      <c r="C27" s="1">
        <f>1</f>
        <v>1</v>
      </c>
      <c r="D27" s="10">
        <f>Equipment_Options[[#This Row],[Single price]]*Equipment_Options[[#This Row],[Qty]]</f>
        <v>99.99</v>
      </c>
      <c r="E27" s="1" t="s">
        <v>310</v>
      </c>
    </row>
    <row r="28" spans="1:5" x14ac:dyDescent="0.3">
      <c r="A28" s="1"/>
      <c r="B28" s="10"/>
      <c r="C28" s="1">
        <f>1</f>
        <v>1</v>
      </c>
      <c r="D28" s="10">
        <f>Equipment_Options[[#This Row],[Single price]]*Equipment_Options[[#This Row],[Qty]]</f>
        <v>0</v>
      </c>
      <c r="E28" s="1"/>
    </row>
    <row r="29" spans="1:5" x14ac:dyDescent="0.3">
      <c r="A29" s="1" t="s">
        <v>10</v>
      </c>
      <c r="B29" s="10">
        <v>500</v>
      </c>
      <c r="C29" s="1">
        <f>1</f>
        <v>1</v>
      </c>
      <c r="D29" s="10">
        <f>Equipment_Options[[#This Row],[Single price]]*Equipment_Options[[#This Row],[Qty]]</f>
        <v>500</v>
      </c>
      <c r="E29" s="1"/>
    </row>
    <row r="30" spans="1:5" x14ac:dyDescent="0.3">
      <c r="A30" s="1"/>
      <c r="B30" s="10"/>
      <c r="C30" s="1">
        <f>1</f>
        <v>1</v>
      </c>
      <c r="D30" s="10">
        <f>Equipment_Options[[#This Row],[Single price]]*Equipment_Options[[#This Row],[Qty]]</f>
        <v>0</v>
      </c>
      <c r="E30" s="1"/>
    </row>
    <row r="31" spans="1:5" x14ac:dyDescent="0.3">
      <c r="A31" s="1" t="s">
        <v>11</v>
      </c>
      <c r="B31" s="10">
        <v>379</v>
      </c>
      <c r="C31" s="1">
        <f>1</f>
        <v>1</v>
      </c>
      <c r="D31" s="10">
        <f>Equipment_Options[[#This Row],[Single price]]*Equipment_Options[[#This Row],[Qty]]</f>
        <v>379</v>
      </c>
      <c r="E31" s="1" t="s">
        <v>54</v>
      </c>
    </row>
    <row r="32" spans="1:5" x14ac:dyDescent="0.3">
      <c r="A32" s="1" t="s">
        <v>14</v>
      </c>
      <c r="B32" s="10">
        <v>299.99</v>
      </c>
      <c r="C32" s="1">
        <f>1</f>
        <v>1</v>
      </c>
      <c r="D32" s="10">
        <f>Equipment_Options[[#This Row],[Single price]]*Equipment_Options[[#This Row],[Qty]]</f>
        <v>299.99</v>
      </c>
      <c r="E32" s="1" t="s">
        <v>53</v>
      </c>
    </row>
    <row r="33" spans="1:5" x14ac:dyDescent="0.3">
      <c r="A33" s="1"/>
      <c r="B33" s="10"/>
      <c r="C33" s="1">
        <f>1</f>
        <v>1</v>
      </c>
      <c r="D33" s="10">
        <f>Equipment_Options[[#This Row],[Single price]]*Equipment_Options[[#This Row],[Qty]]</f>
        <v>0</v>
      </c>
      <c r="E33" s="1"/>
    </row>
    <row r="34" spans="1:5" x14ac:dyDescent="0.3">
      <c r="A34" s="1" t="s">
        <v>7</v>
      </c>
      <c r="B34" s="10">
        <v>142.04</v>
      </c>
      <c r="C34" s="1">
        <f>1</f>
        <v>1</v>
      </c>
      <c r="D34" s="10">
        <f>Equipment_Options[[#This Row],[Single price]]*Equipment_Options[[#This Row],[Qty]]</f>
        <v>142.04</v>
      </c>
      <c r="E34" s="1" t="s">
        <v>66</v>
      </c>
    </row>
    <row r="35" spans="1:5" x14ac:dyDescent="0.3">
      <c r="A35" s="1" t="s">
        <v>6</v>
      </c>
      <c r="B35" s="10">
        <v>319</v>
      </c>
      <c r="C35" s="1">
        <f>1</f>
        <v>1</v>
      </c>
      <c r="D35" s="10">
        <f>Equipment_Options[[#This Row],[Single price]]*Equipment_Options[[#This Row],[Qty]]</f>
        <v>319</v>
      </c>
      <c r="E35" s="1" t="s">
        <v>38</v>
      </c>
    </row>
    <row r="36" spans="1:5" x14ac:dyDescent="0.3">
      <c r="A36" s="1" t="s">
        <v>8</v>
      </c>
      <c r="B36" s="10">
        <v>34.89</v>
      </c>
      <c r="C36" s="1">
        <f>1</f>
        <v>1</v>
      </c>
      <c r="D36" s="10">
        <f>Equipment_Options[[#This Row],[Single price]]*Equipment_Options[[#This Row],[Qty]]</f>
        <v>34.89</v>
      </c>
      <c r="E36" s="1" t="s">
        <v>45</v>
      </c>
    </row>
    <row r="37" spans="1:5" x14ac:dyDescent="0.3">
      <c r="A37" s="1" t="s">
        <v>22</v>
      </c>
      <c r="B37" s="10">
        <v>62.4</v>
      </c>
      <c r="C37" s="1">
        <f>1</f>
        <v>1</v>
      </c>
      <c r="D37" s="10">
        <f>Equipment_Options[[#This Row],[Single price]]*Equipment_Options[[#This Row],[Qty]]</f>
        <v>62.4</v>
      </c>
      <c r="E37" s="1" t="s">
        <v>52</v>
      </c>
    </row>
    <row r="38" spans="1:5" x14ac:dyDescent="0.3">
      <c r="A38" s="1" t="s">
        <v>46</v>
      </c>
      <c r="B38" s="10">
        <v>59.97</v>
      </c>
      <c r="C38" s="1">
        <f>1</f>
        <v>1</v>
      </c>
      <c r="D38" s="10">
        <f>Equipment_Options[[#This Row],[Single price]]*Equipment_Options[[#This Row],[Qty]]</f>
        <v>59.97</v>
      </c>
      <c r="E38" s="1" t="s">
        <v>47</v>
      </c>
    </row>
    <row r="39" spans="1:5" x14ac:dyDescent="0.3">
      <c r="A39" s="1"/>
      <c r="B39" s="10"/>
      <c r="C39" s="1">
        <f>1</f>
        <v>1</v>
      </c>
      <c r="D39" s="10">
        <f>Equipment_Options[[#This Row],[Single price]]*Equipment_Options[[#This Row],[Qty]]</f>
        <v>0</v>
      </c>
      <c r="E39" s="1"/>
    </row>
    <row r="40" spans="1:5" x14ac:dyDescent="0.3">
      <c r="A40" s="1" t="s">
        <v>12</v>
      </c>
      <c r="B40" s="10">
        <v>37.07</v>
      </c>
      <c r="C40" s="1">
        <f>1</f>
        <v>1</v>
      </c>
      <c r="D40" s="10">
        <f>Equipment_Options[[#This Row],[Single price]]*Equipment_Options[[#This Row],[Qty]]</f>
        <v>37.07</v>
      </c>
      <c r="E40" s="1" t="s">
        <v>61</v>
      </c>
    </row>
    <row r="41" spans="1:5" x14ac:dyDescent="0.3">
      <c r="A41" s="1" t="s">
        <v>62</v>
      </c>
      <c r="B41" s="10">
        <v>42.99</v>
      </c>
      <c r="C41" s="1">
        <f>1</f>
        <v>1</v>
      </c>
      <c r="D41" s="10">
        <f>Equipment_Options[[#This Row],[Single price]]*Equipment_Options[[#This Row],[Qty]]</f>
        <v>42.99</v>
      </c>
      <c r="E41" s="1" t="s">
        <v>63</v>
      </c>
    </row>
    <row r="42" spans="1:5" x14ac:dyDescent="0.3">
      <c r="A42" s="1" t="s">
        <v>13</v>
      </c>
      <c r="B42" s="10">
        <v>52.99</v>
      </c>
      <c r="C42" s="1">
        <f>1</f>
        <v>1</v>
      </c>
      <c r="D42" s="10">
        <f>Equipment_Options[[#This Row],[Single price]]*Equipment_Options[[#This Row],[Qty]]</f>
        <v>52.99</v>
      </c>
      <c r="E42" s="1" t="s">
        <v>56</v>
      </c>
    </row>
    <row r="43" spans="1:5" x14ac:dyDescent="0.3">
      <c r="A43" s="1" t="s">
        <v>15</v>
      </c>
      <c r="B43" s="10">
        <v>52.5</v>
      </c>
      <c r="C43" s="1">
        <f>1</f>
        <v>1</v>
      </c>
      <c r="D43" s="10">
        <f>Equipment_Options[[#This Row],[Single price]]*Equipment_Options[[#This Row],[Qty]]</f>
        <v>52.5</v>
      </c>
      <c r="E43" s="1" t="s">
        <v>51</v>
      </c>
    </row>
    <row r="44" spans="1:5" x14ac:dyDescent="0.3">
      <c r="A44" s="1" t="s">
        <v>64</v>
      </c>
      <c r="B44" s="10">
        <v>76.989999999999995</v>
      </c>
      <c r="C44" s="1">
        <f>1</f>
        <v>1</v>
      </c>
      <c r="D44" s="10">
        <f>Equipment_Options[[#This Row],[Single price]]*Equipment_Options[[#This Row],[Qty]]</f>
        <v>76.989999999999995</v>
      </c>
      <c r="E44" s="1" t="s">
        <v>65</v>
      </c>
    </row>
    <row r="45" spans="1:5" x14ac:dyDescent="0.3">
      <c r="A45" s="1" t="s">
        <v>16</v>
      </c>
      <c r="B45" s="10">
        <v>28.04</v>
      </c>
      <c r="C45" s="1">
        <f>1</f>
        <v>1</v>
      </c>
      <c r="D45" s="10">
        <f>Equipment_Options[[#This Row],[Single price]]*Equipment_Options[[#This Row],[Qty]]</f>
        <v>28.04</v>
      </c>
      <c r="E45" s="1" t="s">
        <v>58</v>
      </c>
    </row>
    <row r="46" spans="1:5" x14ac:dyDescent="0.3">
      <c r="A46" s="1" t="s">
        <v>17</v>
      </c>
      <c r="B46" s="10">
        <v>13</v>
      </c>
      <c r="C46" s="1">
        <f>1</f>
        <v>1</v>
      </c>
      <c r="D46" s="10">
        <f>Equipment_Options[[#This Row],[Single price]]*Equipment_Options[[#This Row],[Qty]]</f>
        <v>13</v>
      </c>
      <c r="E46" s="1" t="s">
        <v>57</v>
      </c>
    </row>
    <row r="47" spans="1:5" x14ac:dyDescent="0.3">
      <c r="A47" s="1" t="s">
        <v>19</v>
      </c>
      <c r="B47" s="10">
        <v>24.62</v>
      </c>
      <c r="C47" s="1">
        <f>1</f>
        <v>1</v>
      </c>
      <c r="D47" s="10">
        <f>Equipment_Options[[#This Row],[Single price]]*Equipment_Options[[#This Row],[Qty]]</f>
        <v>24.62</v>
      </c>
      <c r="E47" s="1" t="s">
        <v>50</v>
      </c>
    </row>
    <row r="48" spans="1:5" x14ac:dyDescent="0.3">
      <c r="A48" s="1" t="s">
        <v>20</v>
      </c>
      <c r="B48" s="10">
        <v>19.989999999999998</v>
      </c>
      <c r="C48" s="1">
        <f>1</f>
        <v>1</v>
      </c>
      <c r="D48" s="10">
        <f>Equipment_Options[[#This Row],[Single price]]*Equipment_Options[[#This Row],[Qty]]</f>
        <v>19.989999999999998</v>
      </c>
      <c r="E48" s="1" t="s">
        <v>59</v>
      </c>
    </row>
    <row r="49" spans="1:5" x14ac:dyDescent="0.3">
      <c r="A49" s="1" t="s">
        <v>21</v>
      </c>
      <c r="B49" s="10">
        <v>13.99</v>
      </c>
      <c r="C49" s="1">
        <f>1</f>
        <v>1</v>
      </c>
      <c r="D49" s="10">
        <f>Equipment_Options[[#This Row],[Single price]]*Equipment_Options[[#This Row],[Qty]]</f>
        <v>13.99</v>
      </c>
      <c r="E49" s="1" t="s">
        <v>60</v>
      </c>
    </row>
    <row r="50" spans="1:5" x14ac:dyDescent="0.3">
      <c r="A50" s="1"/>
      <c r="B50" s="10"/>
      <c r="C50" s="1">
        <f>1</f>
        <v>1</v>
      </c>
      <c r="D50" s="10">
        <f>Equipment_Options[[#This Row],[Single price]]*Equipment_Options[[#This Row],[Qty]]</f>
        <v>0</v>
      </c>
      <c r="E50" s="1"/>
    </row>
    <row r="51" spans="1:5" x14ac:dyDescent="0.3">
      <c r="A51" s="1" t="s">
        <v>88</v>
      </c>
      <c r="B51" s="10">
        <v>229</v>
      </c>
      <c r="C51" s="1">
        <v>2</v>
      </c>
      <c r="D51" s="10">
        <f>Equipment_Options[[#This Row],[Single price]]*Equipment_Options[[#This Row],[Qty]]</f>
        <v>458</v>
      </c>
      <c r="E51" s="1" t="s">
        <v>274</v>
      </c>
    </row>
    <row r="52" spans="1:5" x14ac:dyDescent="0.3">
      <c r="A52" s="1" t="s">
        <v>270</v>
      </c>
      <c r="B52" s="10">
        <v>86.1</v>
      </c>
      <c r="C52" s="1">
        <v>2</v>
      </c>
      <c r="D52" s="10">
        <f>Equipment_Options[[#This Row],[Single price]]*Equipment_Options[[#This Row],[Qty]]</f>
        <v>172.2</v>
      </c>
      <c r="E52" s="1" t="s">
        <v>92</v>
      </c>
    </row>
    <row r="53" spans="1:5" x14ac:dyDescent="0.3">
      <c r="A53" s="1" t="s">
        <v>271</v>
      </c>
      <c r="B53" s="10">
        <v>47.99</v>
      </c>
      <c r="C53" s="1">
        <v>3</v>
      </c>
      <c r="D53" s="10">
        <f>Equipment_Options[[#This Row],[Single price]]*Equipment_Options[[#This Row],[Qty]]</f>
        <v>143.97</v>
      </c>
      <c r="E53" s="1" t="s">
        <v>269</v>
      </c>
    </row>
    <row r="54" spans="1:5" x14ac:dyDescent="0.3">
      <c r="A54" s="1" t="s">
        <v>279</v>
      </c>
      <c r="B54" s="8">
        <v>18.989999999999998</v>
      </c>
      <c r="C54" s="1">
        <v>1</v>
      </c>
      <c r="D54" s="10">
        <f>Equipment_Options[[#This Row],[Single price]]*Equipment_Options[[#This Row],[Qty]]</f>
        <v>18.989999999999998</v>
      </c>
      <c r="E54" s="1" t="s">
        <v>276</v>
      </c>
    </row>
    <row r="55" spans="1:5" x14ac:dyDescent="0.3">
      <c r="A55" s="1" t="s">
        <v>277</v>
      </c>
      <c r="B55" s="8">
        <v>29.96</v>
      </c>
      <c r="C55" s="1">
        <v>3</v>
      </c>
      <c r="D55" s="10">
        <f>Equipment_Options[[#This Row],[Single price]]*Equipment_Options[[#This Row],[Qty]]</f>
        <v>89.88</v>
      </c>
      <c r="E55" s="1" t="s">
        <v>278</v>
      </c>
    </row>
    <row r="56" spans="1:5" x14ac:dyDescent="0.3">
      <c r="A56" s="1" t="s">
        <v>275</v>
      </c>
      <c r="B56" s="8">
        <v>22.99</v>
      </c>
      <c r="C56" s="1">
        <v>4</v>
      </c>
      <c r="D56" s="10">
        <f>Equipment_Options[[#This Row],[Single price]]*Equipment_Options[[#This Row],[Qty]]</f>
        <v>91.96</v>
      </c>
      <c r="E56" s="1" t="s">
        <v>280</v>
      </c>
    </row>
    <row r="57" spans="1:5" x14ac:dyDescent="0.3">
      <c r="A57" s="1" t="s">
        <v>282</v>
      </c>
      <c r="B57" s="8">
        <v>16.989999999999998</v>
      </c>
      <c r="C57" s="1">
        <v>3</v>
      </c>
      <c r="D57" s="10">
        <f>Equipment_Options[[#This Row],[Single price]]*Equipment_Options[[#This Row],[Qty]]</f>
        <v>50.97</v>
      </c>
      <c r="E57" s="1" t="s">
        <v>281</v>
      </c>
    </row>
    <row r="58" spans="1:5" x14ac:dyDescent="0.3">
      <c r="A58" s="1" t="s">
        <v>284</v>
      </c>
      <c r="B58" s="8">
        <v>9.99</v>
      </c>
      <c r="C58" s="1">
        <v>2</v>
      </c>
      <c r="D58" s="10">
        <f>Equipment_Options[[#This Row],[Single price]]*Equipment_Options[[#This Row],[Qty]]</f>
        <v>19.98</v>
      </c>
      <c r="E58" s="1" t="s">
        <v>283</v>
      </c>
    </row>
    <row r="59" spans="1:5" x14ac:dyDescent="0.3">
      <c r="A59" s="1" t="s">
        <v>90</v>
      </c>
      <c r="B59" s="8">
        <v>11.99</v>
      </c>
      <c r="C59" s="1">
        <v>1</v>
      </c>
      <c r="D59" s="10">
        <f>Equipment_Options[[#This Row],[Single price]]*Equipment_Options[[#This Row],[Qty]]</f>
        <v>11.99</v>
      </c>
      <c r="E59" s="1" t="s">
        <v>89</v>
      </c>
    </row>
    <row r="60" spans="1:5" x14ac:dyDescent="0.3">
      <c r="A60" s="5" t="s">
        <v>94</v>
      </c>
      <c r="B60" s="9">
        <v>30.99</v>
      </c>
      <c r="C60" s="6">
        <v>1</v>
      </c>
      <c r="D60" s="10">
        <f>Equipment_Options[[#This Row],[Single price]]*Equipment_Options[[#This Row],[Qty]]</f>
        <v>30.99</v>
      </c>
      <c r="E60" s="6" t="s">
        <v>95</v>
      </c>
    </row>
    <row r="61" spans="1:5" x14ac:dyDescent="0.3">
      <c r="A61" s="1" t="s">
        <v>19</v>
      </c>
      <c r="B61" s="8">
        <v>24.62</v>
      </c>
      <c r="C61" s="1">
        <v>1</v>
      </c>
      <c r="D61" s="10">
        <f>Equipment_Options[[#This Row],[Single price]]*Equipment_Options[[#This Row],[Qty]]</f>
        <v>24.62</v>
      </c>
      <c r="E61" s="1" t="s">
        <v>50</v>
      </c>
    </row>
    <row r="62" spans="1:5" x14ac:dyDescent="0.3">
      <c r="A62" s="1" t="s">
        <v>17</v>
      </c>
      <c r="B62" s="8">
        <v>13</v>
      </c>
      <c r="C62" s="1">
        <v>1</v>
      </c>
      <c r="D62" s="10">
        <f>Equipment_Options[[#This Row],[Single price]]*Equipment_Options[[#This Row],[Qty]]</f>
        <v>13</v>
      </c>
      <c r="E62" s="1" t="s">
        <v>57</v>
      </c>
    </row>
    <row r="63" spans="1:5" x14ac:dyDescent="0.3">
      <c r="A63" s="1" t="s">
        <v>222</v>
      </c>
      <c r="B63" s="8">
        <v>16.850000000000001</v>
      </c>
      <c r="C63" s="1">
        <v>1</v>
      </c>
      <c r="D63" s="10">
        <f>Equipment_Options[[#This Row],[Single price]]*Equipment_Options[[#This Row],[Qty]]</f>
        <v>16.850000000000001</v>
      </c>
      <c r="E63" s="1" t="s">
        <v>221</v>
      </c>
    </row>
    <row r="64" spans="1:5" x14ac:dyDescent="0.3">
      <c r="A64" s="1" t="s">
        <v>273</v>
      </c>
      <c r="B64" s="8">
        <v>10.49</v>
      </c>
      <c r="C64" s="1">
        <v>2</v>
      </c>
      <c r="D64" s="10">
        <f>Equipment_Options[[#This Row],[Single price]]*Equipment_Options[[#This Row],[Qty]]</f>
        <v>20.98</v>
      </c>
      <c r="E64" s="1" t="s">
        <v>272</v>
      </c>
    </row>
    <row r="65" spans="1:5" x14ac:dyDescent="0.3">
      <c r="A65" s="5"/>
      <c r="B65" s="9"/>
      <c r="C65" s="6">
        <f>1</f>
        <v>1</v>
      </c>
      <c r="D65" s="10">
        <f>Equipment_Options[[#This Row],[Single price]]*Equipment_Options[[#This Row],[Qty]]</f>
        <v>0</v>
      </c>
      <c r="E65" s="6"/>
    </row>
    <row r="66" spans="1:5" x14ac:dyDescent="0.3">
      <c r="A66" s="5" t="s">
        <v>180</v>
      </c>
      <c r="B66" s="9">
        <v>7.79</v>
      </c>
      <c r="C66" s="6">
        <f>1</f>
        <v>1</v>
      </c>
      <c r="D66" s="10">
        <f>Equipment_Options[[#This Row],[Single price]]*Equipment_Options[[#This Row],[Qty]]</f>
        <v>7.79</v>
      </c>
      <c r="E66" s="6" t="s">
        <v>326</v>
      </c>
    </row>
    <row r="67" spans="1:5" x14ac:dyDescent="0.3">
      <c r="A67" s="5"/>
      <c r="B67" s="9"/>
      <c r="C67" s="6">
        <f>1</f>
        <v>1</v>
      </c>
      <c r="D67" s="10">
        <f>Equipment_Options[[#This Row],[Single price]]*Equipment_Options[[#This Row],[Qty]]</f>
        <v>0</v>
      </c>
      <c r="E67" s="6"/>
    </row>
    <row r="68" spans="1:5" x14ac:dyDescent="0.3">
      <c r="A68" s="1" t="s">
        <v>107</v>
      </c>
      <c r="B68" s="10">
        <v>76.989999999999995</v>
      </c>
      <c r="C68" s="1">
        <v>15</v>
      </c>
      <c r="D68" s="10" t="e">
        <f>#REF!*#REF!</f>
        <v>#REF!</v>
      </c>
      <c r="E68" s="1" t="s">
        <v>169</v>
      </c>
    </row>
    <row r="69" spans="1:5" x14ac:dyDescent="0.3">
      <c r="A69" s="5" t="s">
        <v>3</v>
      </c>
      <c r="B69" s="6"/>
      <c r="C69" s="6"/>
      <c r="D69" s="7" t="e">
        <f>SUBTOTAL(109,Equipment_Options[Total])</f>
        <v>#REF!</v>
      </c>
      <c r="E69" s="6"/>
    </row>
  </sheetData>
  <conditionalFormatting sqref="D68">
    <cfRule type="cellIs" dxfId="0" priority="1" operator="greaterThan">
      <formula>500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196"/>
  <sheetViews>
    <sheetView topLeftCell="A71" workbookViewId="0">
      <selection activeCell="B92" sqref="B92"/>
    </sheetView>
  </sheetViews>
  <sheetFormatPr defaultRowHeight="14.4" x14ac:dyDescent="0.3"/>
  <cols>
    <col min="1" max="1" width="23.6640625" bestFit="1" customWidth="1"/>
    <col min="2" max="2" width="15.5546875" style="11" bestFit="1" customWidth="1"/>
    <col min="3" max="3" width="12.6640625" style="11" bestFit="1" customWidth="1"/>
    <col min="4" max="4" width="7.6640625" customWidth="1"/>
    <col min="5" max="5" width="10.109375" style="11" bestFit="1" customWidth="1"/>
    <col min="6" max="6" width="92.88671875" customWidth="1"/>
    <col min="7" max="8" width="10.44140625" bestFit="1" customWidth="1"/>
  </cols>
  <sheetData>
    <row r="1" spans="1:8" x14ac:dyDescent="0.3">
      <c r="A1" s="15" t="s">
        <v>0</v>
      </c>
      <c r="B1" s="11" t="s">
        <v>522</v>
      </c>
      <c r="C1" s="26" t="s">
        <v>1</v>
      </c>
      <c r="D1" s="15" t="s">
        <v>518</v>
      </c>
      <c r="E1" s="25" t="s">
        <v>3</v>
      </c>
      <c r="F1" s="15" t="s">
        <v>29</v>
      </c>
      <c r="G1" s="22" t="s">
        <v>450</v>
      </c>
      <c r="H1" s="22" t="s">
        <v>462</v>
      </c>
    </row>
    <row r="2" spans="1:8" x14ac:dyDescent="0.3">
      <c r="A2" t="s">
        <v>4</v>
      </c>
      <c r="C2" s="11">
        <v>3500</v>
      </c>
      <c r="D2">
        <v>1</v>
      </c>
      <c r="E2" s="24">
        <f>Equipment7[[#This Row],[Single price]]*Equipment7[[#This Row],[Qty]]</f>
        <v>3500</v>
      </c>
      <c r="F2" t="s">
        <v>67</v>
      </c>
    </row>
    <row r="3" spans="1:8" x14ac:dyDescent="0.3">
      <c r="E3" s="24">
        <f>Equipment7[[#This Row],[Single price]]*Equipment7[[#This Row],[Qty]]</f>
        <v>0</v>
      </c>
    </row>
    <row r="4" spans="1:8" x14ac:dyDescent="0.3">
      <c r="A4" t="s">
        <v>349</v>
      </c>
      <c r="C4" s="11">
        <v>799</v>
      </c>
      <c r="D4">
        <v>1</v>
      </c>
      <c r="E4" s="24">
        <f>Equipment7[[#This Row],[Single price]]*Equipment7[[#This Row],[Qty]]</f>
        <v>799</v>
      </c>
      <c r="F4" t="s">
        <v>399</v>
      </c>
      <c r="G4" t="s">
        <v>463</v>
      </c>
      <c r="H4" t="s">
        <v>463</v>
      </c>
    </row>
    <row r="5" spans="1:8" x14ac:dyDescent="0.3">
      <c r="A5" t="s">
        <v>355</v>
      </c>
      <c r="C5" s="11">
        <v>4.97</v>
      </c>
      <c r="D5">
        <v>1</v>
      </c>
      <c r="E5" s="24">
        <f>Equipment7[[#This Row],[Single price]]*Equipment7[[#This Row],[Qty]]</f>
        <v>4.97</v>
      </c>
      <c r="F5" t="s">
        <v>433</v>
      </c>
      <c r="G5" t="s">
        <v>463</v>
      </c>
      <c r="H5" t="s">
        <v>463</v>
      </c>
    </row>
    <row r="6" spans="1:8" x14ac:dyDescent="0.3">
      <c r="D6">
        <v>1</v>
      </c>
      <c r="E6" s="24">
        <f>Equipment7[[#This Row],[Single price]]*Equipment7[[#This Row],[Qty]]</f>
        <v>0</v>
      </c>
      <c r="G6" t="s">
        <v>463</v>
      </c>
      <c r="H6" t="s">
        <v>463</v>
      </c>
    </row>
    <row r="7" spans="1:8" x14ac:dyDescent="0.3">
      <c r="A7" t="s">
        <v>286</v>
      </c>
      <c r="C7" s="11">
        <v>141.99</v>
      </c>
      <c r="D7">
        <v>1</v>
      </c>
      <c r="E7" s="24">
        <f>Equipment7[[#This Row],[Single price]]*Equipment7[[#This Row],[Qty]]</f>
        <v>141.99</v>
      </c>
      <c r="F7" t="s">
        <v>285</v>
      </c>
      <c r="G7" t="s">
        <v>463</v>
      </c>
      <c r="H7" t="s">
        <v>463</v>
      </c>
    </row>
    <row r="8" spans="1:8" x14ac:dyDescent="0.3">
      <c r="A8" t="s">
        <v>444</v>
      </c>
      <c r="C8" s="11">
        <v>39.99</v>
      </c>
      <c r="D8">
        <v>1</v>
      </c>
      <c r="E8" s="24">
        <f>Equipment7[[#This Row],[Single price]]*Equipment7[[#This Row],[Qty]]</f>
        <v>39.99</v>
      </c>
      <c r="F8" t="s">
        <v>443</v>
      </c>
      <c r="G8" t="s">
        <v>463</v>
      </c>
      <c r="H8" t="s">
        <v>463</v>
      </c>
    </row>
    <row r="9" spans="1:8" x14ac:dyDescent="0.3">
      <c r="A9" t="s">
        <v>270</v>
      </c>
      <c r="C9" s="11">
        <v>82.99</v>
      </c>
      <c r="D9">
        <v>3</v>
      </c>
      <c r="E9" s="24">
        <f>Equipment7[[#This Row],[Single price]]*Equipment7[[#This Row],[Qty]]</f>
        <v>248.96999999999997</v>
      </c>
      <c r="F9" t="s">
        <v>357</v>
      </c>
      <c r="G9" t="s">
        <v>463</v>
      </c>
      <c r="H9" t="s">
        <v>463</v>
      </c>
    </row>
    <row r="10" spans="1:8" x14ac:dyDescent="0.3">
      <c r="A10" t="s">
        <v>442</v>
      </c>
      <c r="C10" s="11">
        <v>10.39</v>
      </c>
      <c r="D10">
        <v>1</v>
      </c>
      <c r="E10" s="24">
        <f>Equipment7[[#This Row],[Single price]]*Equipment7[[#This Row],[Qty]]</f>
        <v>10.39</v>
      </c>
      <c r="F10" t="s">
        <v>441</v>
      </c>
      <c r="G10" t="s">
        <v>463</v>
      </c>
      <c r="H10" t="s">
        <v>463</v>
      </c>
    </row>
    <row r="11" spans="1:8" x14ac:dyDescent="0.3">
      <c r="A11" t="s">
        <v>94</v>
      </c>
      <c r="C11" s="11">
        <v>30.99</v>
      </c>
      <c r="D11">
        <v>1</v>
      </c>
      <c r="E11" s="24">
        <f>Equipment7[[#This Row],[Single price]]*Equipment7[[#This Row],[Qty]]</f>
        <v>30.99</v>
      </c>
      <c r="F11" t="s">
        <v>95</v>
      </c>
      <c r="G11" t="s">
        <v>463</v>
      </c>
      <c r="H11" t="s">
        <v>463</v>
      </c>
    </row>
    <row r="12" spans="1:8" x14ac:dyDescent="0.3">
      <c r="A12" t="s">
        <v>19</v>
      </c>
      <c r="C12" s="11">
        <v>79.989999999999995</v>
      </c>
      <c r="D12">
        <v>1</v>
      </c>
      <c r="E12" s="24">
        <f>Equipment7[[#This Row],[Single price]]*Equipment7[[#This Row],[Qty]]</f>
        <v>79.989999999999995</v>
      </c>
      <c r="F12" t="s">
        <v>360</v>
      </c>
      <c r="G12" t="s">
        <v>463</v>
      </c>
      <c r="H12" t="s">
        <v>463</v>
      </c>
    </row>
    <row r="13" spans="1:8" x14ac:dyDescent="0.3">
      <c r="A13" t="s">
        <v>17</v>
      </c>
      <c r="C13" s="11">
        <v>13</v>
      </c>
      <c r="D13">
        <v>1</v>
      </c>
      <c r="E13" s="24">
        <f>Equipment7[[#This Row],[Single price]]*Equipment7[[#This Row],[Qty]]</f>
        <v>13</v>
      </c>
      <c r="F13" t="s">
        <v>57</v>
      </c>
      <c r="G13" t="s">
        <v>463</v>
      </c>
      <c r="H13" t="s">
        <v>463</v>
      </c>
    </row>
    <row r="14" spans="1:8" x14ac:dyDescent="0.3">
      <c r="A14" t="s">
        <v>268</v>
      </c>
      <c r="C14" s="11">
        <v>33.99</v>
      </c>
      <c r="D14">
        <v>1</v>
      </c>
      <c r="E14" s="24">
        <f>Equipment7[[#This Row],[Single price]]*Equipment7[[#This Row],[Qty]]</f>
        <v>33.99</v>
      </c>
      <c r="F14" t="s">
        <v>267</v>
      </c>
      <c r="G14" t="s">
        <v>463</v>
      </c>
      <c r="H14" t="s">
        <v>463</v>
      </c>
    </row>
    <row r="15" spans="1:8" x14ac:dyDescent="0.3">
      <c r="A15" t="s">
        <v>348</v>
      </c>
      <c r="C15" s="11">
        <v>44.99</v>
      </c>
      <c r="D15">
        <v>1</v>
      </c>
      <c r="E15" s="24">
        <f>Equipment7[[#This Row],[Single price]]*Equipment7[[#This Row],[Qty]]</f>
        <v>44.99</v>
      </c>
      <c r="F15" t="s">
        <v>347</v>
      </c>
      <c r="G15" t="s">
        <v>463</v>
      </c>
      <c r="H15" t="s">
        <v>463</v>
      </c>
    </row>
    <row r="16" spans="1:8" x14ac:dyDescent="0.3">
      <c r="A16" t="s">
        <v>359</v>
      </c>
      <c r="C16" s="11">
        <v>16.989999999999998</v>
      </c>
      <c r="D16">
        <v>1</v>
      </c>
      <c r="E16" s="24">
        <f>Equipment7[[#This Row],[Single price]]*Equipment7[[#This Row],[Qty]]</f>
        <v>16.989999999999998</v>
      </c>
      <c r="F16" t="s">
        <v>358</v>
      </c>
      <c r="G16" t="s">
        <v>463</v>
      </c>
      <c r="H16" t="s">
        <v>463</v>
      </c>
    </row>
    <row r="17" spans="1:8" x14ac:dyDescent="0.3">
      <c r="A17" t="s">
        <v>366</v>
      </c>
      <c r="C17" s="11">
        <v>65.45</v>
      </c>
      <c r="D17">
        <v>1</v>
      </c>
      <c r="E17" s="24">
        <f>Equipment7[[#This Row],[Single price]]*Equipment7[[#This Row],[Qty]]</f>
        <v>65.45</v>
      </c>
      <c r="F17" t="s">
        <v>365</v>
      </c>
      <c r="G17" t="s">
        <v>463</v>
      </c>
      <c r="H17" t="s">
        <v>463</v>
      </c>
    </row>
    <row r="18" spans="1:8" x14ac:dyDescent="0.3">
      <c r="A18" t="s">
        <v>257</v>
      </c>
      <c r="C18" s="11">
        <v>30.96</v>
      </c>
      <c r="D18">
        <v>1</v>
      </c>
      <c r="E18" s="24">
        <f>Equipment7[[#This Row],[Single price]]*Equipment7[[#This Row],[Qty]]</f>
        <v>30.96</v>
      </c>
      <c r="F18" t="s">
        <v>256</v>
      </c>
      <c r="G18" t="s">
        <v>463</v>
      </c>
      <c r="H18" t="s">
        <v>463</v>
      </c>
    </row>
    <row r="19" spans="1:8" x14ac:dyDescent="0.3">
      <c r="A19" t="s">
        <v>64</v>
      </c>
      <c r="C19" s="11">
        <v>29.95</v>
      </c>
      <c r="D19">
        <v>1</v>
      </c>
      <c r="E19" s="24">
        <f>Equipment7[[#This Row],[Single price]]*Equipment7[[#This Row],[Qty]]</f>
        <v>29.95</v>
      </c>
      <c r="F19" t="s">
        <v>460</v>
      </c>
      <c r="G19" t="s">
        <v>463</v>
      </c>
      <c r="H19" t="s">
        <v>463</v>
      </c>
    </row>
    <row r="20" spans="1:8" x14ac:dyDescent="0.3">
      <c r="A20" t="s">
        <v>458</v>
      </c>
      <c r="C20" s="11">
        <v>28.04</v>
      </c>
      <c r="D20">
        <v>1</v>
      </c>
      <c r="E20" s="24">
        <f>Equipment7[[#This Row],[Single price]]*Equipment7[[#This Row],[Qty]]</f>
        <v>28.04</v>
      </c>
      <c r="F20" t="s">
        <v>58</v>
      </c>
      <c r="G20" t="s">
        <v>463</v>
      </c>
      <c r="H20" t="s">
        <v>463</v>
      </c>
    </row>
    <row r="21" spans="1:8" x14ac:dyDescent="0.3">
      <c r="A21" t="s">
        <v>377</v>
      </c>
      <c r="C21" s="11">
        <v>21.69</v>
      </c>
      <c r="D21">
        <v>1</v>
      </c>
      <c r="E21" s="24">
        <f>Equipment7[[#This Row],[Single price]]*Equipment7[[#This Row],[Qty]]</f>
        <v>21.69</v>
      </c>
      <c r="F21" t="s">
        <v>376</v>
      </c>
      <c r="G21" t="s">
        <v>463</v>
      </c>
      <c r="H21" t="s">
        <v>463</v>
      </c>
    </row>
    <row r="22" spans="1:8" x14ac:dyDescent="0.3">
      <c r="A22" t="s">
        <v>398</v>
      </c>
      <c r="C22" s="11">
        <v>79.849999999999994</v>
      </c>
      <c r="D22">
        <v>1</v>
      </c>
      <c r="E22" s="24">
        <f>Equipment7[[#This Row],[Single price]]*Equipment7[[#This Row],[Qty]]</f>
        <v>79.849999999999994</v>
      </c>
      <c r="F22" t="s">
        <v>397</v>
      </c>
      <c r="G22" t="s">
        <v>463</v>
      </c>
      <c r="H22" t="s">
        <v>463</v>
      </c>
    </row>
    <row r="23" spans="1:8" x14ac:dyDescent="0.3">
      <c r="A23" t="s">
        <v>406</v>
      </c>
      <c r="C23" s="11">
        <v>23.11</v>
      </c>
      <c r="D23">
        <v>1</v>
      </c>
      <c r="E23" s="24">
        <f>Equipment7[[#This Row],[Single price]]*Equipment7[[#This Row],[Qty]]</f>
        <v>23.11</v>
      </c>
      <c r="F23" t="s">
        <v>407</v>
      </c>
      <c r="G23" t="s">
        <v>463</v>
      </c>
      <c r="H23" t="s">
        <v>463</v>
      </c>
    </row>
    <row r="24" spans="1:8" x14ac:dyDescent="0.3">
      <c r="D24">
        <v>1</v>
      </c>
      <c r="E24" s="24">
        <f>Equipment7[[#This Row],[Single price]]*Equipment7[[#This Row],[Qty]]</f>
        <v>0</v>
      </c>
      <c r="G24" t="s">
        <v>463</v>
      </c>
      <c r="H24" t="s">
        <v>463</v>
      </c>
    </row>
    <row r="25" spans="1:8" x14ac:dyDescent="0.3">
      <c r="A25" t="s">
        <v>445</v>
      </c>
      <c r="C25" s="11">
        <v>29.99</v>
      </c>
      <c r="D25">
        <v>1</v>
      </c>
      <c r="E25" s="24">
        <f>Equipment7[[#This Row],[Single price]]*Equipment7[[#This Row],[Qty]]</f>
        <v>29.99</v>
      </c>
      <c r="F25" t="s">
        <v>446</v>
      </c>
      <c r="G25" t="s">
        <v>463</v>
      </c>
      <c r="H25" t="s">
        <v>463</v>
      </c>
    </row>
    <row r="26" spans="1:8" x14ac:dyDescent="0.3">
      <c r="A26" t="s">
        <v>11</v>
      </c>
      <c r="C26" s="11">
        <v>1274</v>
      </c>
      <c r="D26">
        <v>1</v>
      </c>
      <c r="E26" s="24">
        <f>Equipment7[[#This Row],[Single price]]*Equipment7[[#This Row],[Qty]]</f>
        <v>1274</v>
      </c>
      <c r="F26" t="s">
        <v>448</v>
      </c>
      <c r="G26" t="s">
        <v>463</v>
      </c>
      <c r="H26" t="s">
        <v>463</v>
      </c>
    </row>
    <row r="27" spans="1:8" x14ac:dyDescent="0.3">
      <c r="A27" t="s">
        <v>492</v>
      </c>
      <c r="C27" s="11">
        <v>289</v>
      </c>
      <c r="D27">
        <v>1</v>
      </c>
      <c r="E27" s="24">
        <f>Equipment7[[#This Row],[Single price]]*Equipment7[[#This Row],[Qty]]</f>
        <v>289</v>
      </c>
      <c r="F27" t="s">
        <v>449</v>
      </c>
      <c r="G27" t="s">
        <v>463</v>
      </c>
      <c r="H27" t="s">
        <v>463</v>
      </c>
    </row>
    <row r="28" spans="1:8" x14ac:dyDescent="0.3">
      <c r="A28" t="s">
        <v>423</v>
      </c>
      <c r="C28" s="11">
        <v>269.99</v>
      </c>
      <c r="D28">
        <v>1</v>
      </c>
      <c r="E28" s="24">
        <f>Equipment7[[#This Row],[Single price]]*Equipment7[[#This Row],[Qty]]</f>
        <v>269.99</v>
      </c>
      <c r="F28" t="s">
        <v>437</v>
      </c>
      <c r="G28" t="s">
        <v>463</v>
      </c>
      <c r="H28" t="s">
        <v>463</v>
      </c>
    </row>
    <row r="29" spans="1:8" x14ac:dyDescent="0.3">
      <c r="A29" t="s">
        <v>459</v>
      </c>
      <c r="C29" s="11">
        <v>76.989999999999995</v>
      </c>
      <c r="D29">
        <v>1</v>
      </c>
      <c r="E29" s="24">
        <f>Equipment7[[#This Row],[Single price]]*Equipment7[[#This Row],[Qty]]</f>
        <v>76.989999999999995</v>
      </c>
      <c r="F29" t="s">
        <v>65</v>
      </c>
      <c r="G29" t="s">
        <v>463</v>
      </c>
      <c r="H29" t="s">
        <v>463</v>
      </c>
    </row>
    <row r="30" spans="1:8" x14ac:dyDescent="0.3">
      <c r="A30" t="s">
        <v>467</v>
      </c>
      <c r="C30" s="11">
        <v>19.489999999999998</v>
      </c>
      <c r="D30">
        <v>1</v>
      </c>
      <c r="E30" s="24">
        <f>Equipment7[[#This Row],[Single price]]*Equipment7[[#This Row],[Qty]]</f>
        <v>19.489999999999998</v>
      </c>
      <c r="F30" t="s">
        <v>466</v>
      </c>
      <c r="H30" t="s">
        <v>463</v>
      </c>
    </row>
    <row r="31" spans="1:8" x14ac:dyDescent="0.3">
      <c r="D31">
        <v>1</v>
      </c>
      <c r="E31" s="24">
        <f>Equipment7[[#This Row],[Single price]]*Equipment7[[#This Row],[Qty]]</f>
        <v>0</v>
      </c>
      <c r="G31" t="s">
        <v>463</v>
      </c>
      <c r="H31" t="s">
        <v>463</v>
      </c>
    </row>
    <row r="32" spans="1:8" x14ac:dyDescent="0.3">
      <c r="A32" t="s">
        <v>247</v>
      </c>
      <c r="B32" s="11">
        <v>144.99</v>
      </c>
      <c r="C32" s="11">
        <v>149</v>
      </c>
      <c r="D32">
        <v>1</v>
      </c>
      <c r="E32" s="24">
        <f>Equipment7[[#This Row],[Single price]]*Equipment7[[#This Row],[Qty]]</f>
        <v>149</v>
      </c>
      <c r="F32" t="s">
        <v>438</v>
      </c>
      <c r="G32" t="s">
        <v>461</v>
      </c>
      <c r="H32" t="s">
        <v>463</v>
      </c>
    </row>
    <row r="33" spans="1:8" x14ac:dyDescent="0.3">
      <c r="A33" t="s">
        <v>301</v>
      </c>
      <c r="C33" s="11">
        <v>21.99</v>
      </c>
      <c r="D33">
        <v>1</v>
      </c>
      <c r="E33" s="24">
        <f>Equipment7[[#This Row],[Single price]]*Equipment7[[#This Row],[Qty]]</f>
        <v>21.99</v>
      </c>
      <c r="F33" t="s">
        <v>300</v>
      </c>
      <c r="G33" t="s">
        <v>463</v>
      </c>
      <c r="H33" t="s">
        <v>463</v>
      </c>
    </row>
    <row r="34" spans="1:8" x14ac:dyDescent="0.3">
      <c r="A34" t="s">
        <v>248</v>
      </c>
      <c r="C34" s="11">
        <v>34.89</v>
      </c>
      <c r="D34">
        <v>1</v>
      </c>
      <c r="E34" s="24">
        <f>Equipment7[[#This Row],[Single price]]*Equipment7[[#This Row],[Qty]]</f>
        <v>34.89</v>
      </c>
      <c r="F34" t="s">
        <v>45</v>
      </c>
      <c r="G34" t="s">
        <v>463</v>
      </c>
      <c r="H34" t="s">
        <v>463</v>
      </c>
    </row>
    <row r="35" spans="1:8" x14ac:dyDescent="0.3">
      <c r="A35" t="s">
        <v>288</v>
      </c>
      <c r="C35" s="11">
        <v>40.99</v>
      </c>
      <c r="D35">
        <v>1</v>
      </c>
      <c r="E35" s="24">
        <f>Equipment7[[#This Row],[Single price]]*Equipment7[[#This Row],[Qty]]</f>
        <v>40.99</v>
      </c>
      <c r="F35" t="s">
        <v>287</v>
      </c>
      <c r="G35" t="s">
        <v>463</v>
      </c>
      <c r="H35" t="s">
        <v>463</v>
      </c>
    </row>
    <row r="36" spans="1:8" x14ac:dyDescent="0.3">
      <c r="A36" t="s">
        <v>249</v>
      </c>
      <c r="C36" s="11">
        <v>62.4</v>
      </c>
      <c r="D36">
        <v>1</v>
      </c>
      <c r="E36" s="24">
        <f>Equipment7[[#This Row],[Single price]]*Equipment7[[#This Row],[Qty]]</f>
        <v>62.4</v>
      </c>
      <c r="F36" t="s">
        <v>52</v>
      </c>
      <c r="G36" t="s">
        <v>463</v>
      </c>
      <c r="H36" t="s">
        <v>463</v>
      </c>
    </row>
    <row r="37" spans="1:8" x14ac:dyDescent="0.3">
      <c r="A37" t="s">
        <v>289</v>
      </c>
      <c r="C37" s="11">
        <v>19.989999999999998</v>
      </c>
      <c r="D37">
        <v>1</v>
      </c>
      <c r="E37" s="24">
        <f>Equipment7[[#This Row],[Single price]]*Equipment7[[#This Row],[Qty]]</f>
        <v>19.989999999999998</v>
      </c>
      <c r="F37" t="s">
        <v>290</v>
      </c>
      <c r="G37" t="s">
        <v>463</v>
      </c>
      <c r="H37" t="s">
        <v>463</v>
      </c>
    </row>
    <row r="38" spans="1:8" x14ac:dyDescent="0.3">
      <c r="A38" t="s">
        <v>451</v>
      </c>
      <c r="C38" s="11">
        <v>48.06</v>
      </c>
      <c r="D38">
        <v>1</v>
      </c>
      <c r="E38" s="24">
        <f>Equipment7[[#This Row],[Single price]]*Equipment7[[#This Row],[Qty]]</f>
        <v>48.06</v>
      </c>
      <c r="F38" t="s">
        <v>452</v>
      </c>
      <c r="G38" t="s">
        <v>463</v>
      </c>
      <c r="H38" t="s">
        <v>463</v>
      </c>
    </row>
    <row r="39" spans="1:8" x14ac:dyDescent="0.3">
      <c r="A39" t="s">
        <v>46</v>
      </c>
      <c r="C39" s="11">
        <v>59.97</v>
      </c>
      <c r="D39">
        <v>1</v>
      </c>
      <c r="E39" s="24">
        <f>Equipment7[[#This Row],[Single price]]*Equipment7[[#This Row],[Qty]]</f>
        <v>59.97</v>
      </c>
      <c r="F39" t="s">
        <v>47</v>
      </c>
      <c r="G39" t="s">
        <v>463</v>
      </c>
      <c r="H39" t="s">
        <v>463</v>
      </c>
    </row>
    <row r="40" spans="1:8" x14ac:dyDescent="0.3">
      <c r="A40" t="s">
        <v>7</v>
      </c>
      <c r="C40" s="11">
        <v>142.04</v>
      </c>
      <c r="D40">
        <v>1</v>
      </c>
      <c r="E40" s="24">
        <f>Equipment7[[#This Row],[Single price]]*Equipment7[[#This Row],[Qty]]</f>
        <v>142.04</v>
      </c>
      <c r="F40" t="s">
        <v>66</v>
      </c>
      <c r="G40" t="s">
        <v>463</v>
      </c>
      <c r="H40" t="s">
        <v>463</v>
      </c>
    </row>
    <row r="41" spans="1:8" x14ac:dyDescent="0.3">
      <c r="A41" t="s">
        <v>383</v>
      </c>
      <c r="C41" s="11">
        <v>17.690000000000001</v>
      </c>
      <c r="D41">
        <v>1</v>
      </c>
      <c r="E41" s="24">
        <f>Equipment7[[#This Row],[Single price]]*Equipment7[[#This Row],[Qty]]</f>
        <v>17.690000000000001</v>
      </c>
      <c r="F41" t="s">
        <v>382</v>
      </c>
      <c r="G41" t="s">
        <v>463</v>
      </c>
      <c r="H41" t="s">
        <v>463</v>
      </c>
    </row>
    <row r="42" spans="1:8" x14ac:dyDescent="0.3">
      <c r="A42" t="s">
        <v>18</v>
      </c>
      <c r="C42" s="11">
        <v>318.55</v>
      </c>
      <c r="D42">
        <v>1</v>
      </c>
      <c r="E42" s="24">
        <f>Equipment7[[#This Row],[Single price]]*Equipment7[[#This Row],[Qty]]</f>
        <v>318.55</v>
      </c>
      <c r="F42" t="s">
        <v>384</v>
      </c>
      <c r="G42" t="s">
        <v>463</v>
      </c>
      <c r="H42" t="s">
        <v>463</v>
      </c>
    </row>
    <row r="43" spans="1:8" x14ac:dyDescent="0.3">
      <c r="A43" t="s">
        <v>344</v>
      </c>
      <c r="C43" s="11">
        <v>34.950000000000003</v>
      </c>
      <c r="D43">
        <v>1</v>
      </c>
      <c r="E43" s="24">
        <f>Equipment7[[#This Row],[Single price]]*Equipment7[[#This Row],[Qty]]</f>
        <v>34.950000000000003</v>
      </c>
      <c r="F43" t="s">
        <v>343</v>
      </c>
      <c r="G43" t="s">
        <v>463</v>
      </c>
      <c r="H43" t="s">
        <v>463</v>
      </c>
    </row>
    <row r="44" spans="1:8" x14ac:dyDescent="0.3">
      <c r="A44" t="s">
        <v>345</v>
      </c>
      <c r="C44" s="11">
        <v>129.94999999999999</v>
      </c>
      <c r="D44">
        <v>1</v>
      </c>
      <c r="E44" s="24">
        <f>Equipment7[[#This Row],[Single price]]*Equipment7[[#This Row],[Qty]]</f>
        <v>129.94999999999999</v>
      </c>
      <c r="F44" t="s">
        <v>523</v>
      </c>
      <c r="G44" t="s">
        <v>463</v>
      </c>
      <c r="H44" t="s">
        <v>463</v>
      </c>
    </row>
    <row r="45" spans="1:8" x14ac:dyDescent="0.3">
      <c r="D45">
        <v>1</v>
      </c>
      <c r="E45" s="24">
        <f>Equipment7[[#This Row],[Single price]]*Equipment7[[#This Row],[Qty]]</f>
        <v>0</v>
      </c>
      <c r="G45" t="s">
        <v>463</v>
      </c>
      <c r="H45" t="s">
        <v>463</v>
      </c>
    </row>
    <row r="46" spans="1:8" x14ac:dyDescent="0.3">
      <c r="A46" t="s">
        <v>456</v>
      </c>
      <c r="C46" s="11">
        <v>15.99</v>
      </c>
      <c r="D46">
        <v>1</v>
      </c>
      <c r="E46" s="24">
        <f>Equipment7[[#This Row],[Single price]]*Equipment7[[#This Row],[Qty]]</f>
        <v>15.99</v>
      </c>
      <c r="F46" t="s">
        <v>455</v>
      </c>
      <c r="G46" t="s">
        <v>463</v>
      </c>
      <c r="H46" t="s">
        <v>463</v>
      </c>
    </row>
    <row r="47" spans="1:8" x14ac:dyDescent="0.3">
      <c r="A47" t="s">
        <v>140</v>
      </c>
      <c r="C47" s="11">
        <v>12.88</v>
      </c>
      <c r="D47">
        <v>1</v>
      </c>
      <c r="E47" s="24">
        <f>Equipment7[[#This Row],[Single price]]*Equipment7[[#This Row],[Qty]]</f>
        <v>12.88</v>
      </c>
      <c r="F47" t="s">
        <v>141</v>
      </c>
      <c r="G47" t="s">
        <v>463</v>
      </c>
      <c r="H47" t="s">
        <v>463</v>
      </c>
    </row>
    <row r="48" spans="1:8" x14ac:dyDescent="0.3">
      <c r="A48" t="s">
        <v>142</v>
      </c>
      <c r="C48" s="11">
        <v>9.99</v>
      </c>
      <c r="D48">
        <v>1</v>
      </c>
      <c r="E48" s="24">
        <f>Equipment7[[#This Row],[Single price]]*Equipment7[[#This Row],[Qty]]</f>
        <v>9.99</v>
      </c>
      <c r="F48" t="s">
        <v>143</v>
      </c>
      <c r="G48" t="s">
        <v>463</v>
      </c>
      <c r="H48" t="s">
        <v>463</v>
      </c>
    </row>
    <row r="49" spans="1:8" x14ac:dyDescent="0.3">
      <c r="A49" t="s">
        <v>145</v>
      </c>
      <c r="C49" s="11">
        <v>15.99</v>
      </c>
      <c r="D49">
        <v>1</v>
      </c>
      <c r="E49" s="24">
        <f>Equipment7[[#This Row],[Single price]]*Equipment7[[#This Row],[Qty]]</f>
        <v>15.99</v>
      </c>
      <c r="F49" t="s">
        <v>144</v>
      </c>
      <c r="G49" t="s">
        <v>463</v>
      </c>
      <c r="H49" t="s">
        <v>463</v>
      </c>
    </row>
    <row r="50" spans="1:8" x14ac:dyDescent="0.3">
      <c r="A50" t="s">
        <v>149</v>
      </c>
      <c r="C50" s="11">
        <v>13.99</v>
      </c>
      <c r="D50">
        <v>1</v>
      </c>
      <c r="E50" s="24">
        <f>Equipment7[[#This Row],[Single price]]*Equipment7[[#This Row],[Qty]]</f>
        <v>13.99</v>
      </c>
      <c r="F50" t="s">
        <v>146</v>
      </c>
      <c r="G50" t="s">
        <v>463</v>
      </c>
      <c r="H50" t="s">
        <v>463</v>
      </c>
    </row>
    <row r="51" spans="1:8" x14ac:dyDescent="0.3">
      <c r="A51" t="s">
        <v>148</v>
      </c>
      <c r="C51" s="11">
        <v>13.99</v>
      </c>
      <c r="D51">
        <v>1</v>
      </c>
      <c r="E51" s="24">
        <f>Equipment7[[#This Row],[Single price]]*Equipment7[[#This Row],[Qty]]</f>
        <v>13.99</v>
      </c>
      <c r="F51" t="s">
        <v>147</v>
      </c>
      <c r="G51" t="s">
        <v>463</v>
      </c>
      <c r="H51" t="s">
        <v>463</v>
      </c>
    </row>
    <row r="52" spans="1:8" x14ac:dyDescent="0.3">
      <c r="A52" t="s">
        <v>151</v>
      </c>
      <c r="C52" s="11">
        <v>15.99</v>
      </c>
      <c r="D52">
        <v>1</v>
      </c>
      <c r="E52" s="24">
        <f>Equipment7[[#This Row],[Single price]]*Equipment7[[#This Row],[Qty]]</f>
        <v>15.99</v>
      </c>
      <c r="F52" t="s">
        <v>150</v>
      </c>
      <c r="G52" t="s">
        <v>463</v>
      </c>
      <c r="H52" t="s">
        <v>463</v>
      </c>
    </row>
    <row r="53" spans="1:8" x14ac:dyDescent="0.3">
      <c r="A53" t="s">
        <v>153</v>
      </c>
      <c r="C53" s="11">
        <v>18.989999999999998</v>
      </c>
      <c r="D53">
        <v>1</v>
      </c>
      <c r="E53" s="24">
        <f>Equipment7[[#This Row],[Single price]]*Equipment7[[#This Row],[Qty]]</f>
        <v>18.989999999999998</v>
      </c>
      <c r="F53" t="s">
        <v>152</v>
      </c>
      <c r="G53" t="s">
        <v>463</v>
      </c>
      <c r="H53" t="s">
        <v>463</v>
      </c>
    </row>
    <row r="54" spans="1:8" x14ac:dyDescent="0.3">
      <c r="A54" t="s">
        <v>155</v>
      </c>
      <c r="C54" s="11">
        <v>9.9</v>
      </c>
      <c r="D54">
        <v>1</v>
      </c>
      <c r="E54" s="24">
        <f>Equipment7[[#This Row],[Single price]]*Equipment7[[#This Row],[Qty]]</f>
        <v>9.9</v>
      </c>
      <c r="F54" t="s">
        <v>154</v>
      </c>
      <c r="G54" t="s">
        <v>463</v>
      </c>
      <c r="H54" t="s">
        <v>463</v>
      </c>
    </row>
    <row r="55" spans="1:8" x14ac:dyDescent="0.3">
      <c r="A55" t="s">
        <v>157</v>
      </c>
      <c r="C55" s="11">
        <v>18.989999999999998</v>
      </c>
      <c r="D55">
        <v>1</v>
      </c>
      <c r="E55" s="24">
        <f>Equipment7[[#This Row],[Single price]]*Equipment7[[#This Row],[Qty]]</f>
        <v>18.989999999999998</v>
      </c>
      <c r="F55" t="s">
        <v>156</v>
      </c>
      <c r="G55" t="s">
        <v>463</v>
      </c>
      <c r="H55" t="s">
        <v>463</v>
      </c>
    </row>
    <row r="56" spans="1:8" x14ac:dyDescent="0.3">
      <c r="A56" t="s">
        <v>159</v>
      </c>
      <c r="C56" s="11">
        <v>16.989999999999998</v>
      </c>
      <c r="D56">
        <v>1</v>
      </c>
      <c r="E56" s="24">
        <f>Equipment7[[#This Row],[Single price]]*Equipment7[[#This Row],[Qty]]</f>
        <v>16.989999999999998</v>
      </c>
      <c r="F56" t="s">
        <v>158</v>
      </c>
      <c r="G56" t="s">
        <v>463</v>
      </c>
      <c r="H56" t="s">
        <v>463</v>
      </c>
    </row>
    <row r="57" spans="1:8" x14ac:dyDescent="0.3">
      <c r="A57" t="s">
        <v>161</v>
      </c>
      <c r="C57" s="11">
        <v>12.99</v>
      </c>
      <c r="D57">
        <v>1</v>
      </c>
      <c r="E57" s="24">
        <f>Equipment7[[#This Row],[Single price]]*Equipment7[[#This Row],[Qty]]</f>
        <v>12.99</v>
      </c>
      <c r="F57" t="s">
        <v>160</v>
      </c>
      <c r="G57" t="s">
        <v>463</v>
      </c>
      <c r="H57" t="s">
        <v>463</v>
      </c>
    </row>
    <row r="58" spans="1:8" x14ac:dyDescent="0.3">
      <c r="A58" t="s">
        <v>166</v>
      </c>
      <c r="C58" s="11">
        <v>18.989999999999998</v>
      </c>
      <c r="D58">
        <v>1</v>
      </c>
      <c r="E58" s="24">
        <f>Equipment7[[#This Row],[Single price]]*Equipment7[[#This Row],[Qty]]</f>
        <v>18.989999999999998</v>
      </c>
      <c r="F58" t="s">
        <v>165</v>
      </c>
      <c r="G58" t="s">
        <v>463</v>
      </c>
      <c r="H58" t="s">
        <v>463</v>
      </c>
    </row>
    <row r="59" spans="1:8" x14ac:dyDescent="0.3">
      <c r="A59" t="s">
        <v>23</v>
      </c>
      <c r="C59" s="11">
        <v>13.99</v>
      </c>
      <c r="D59">
        <v>1</v>
      </c>
      <c r="E59" s="24">
        <f>Equipment7[[#This Row],[Single price]]*Equipment7[[#This Row],[Qty]]</f>
        <v>13.99</v>
      </c>
      <c r="F59" t="s">
        <v>457</v>
      </c>
      <c r="G59" t="s">
        <v>463</v>
      </c>
      <c r="H59" t="s">
        <v>463</v>
      </c>
    </row>
    <row r="60" spans="1:8" x14ac:dyDescent="0.3">
      <c r="A60" t="s">
        <v>202</v>
      </c>
      <c r="C60" s="11">
        <v>7.98</v>
      </c>
      <c r="D60">
        <v>1</v>
      </c>
      <c r="E60" s="24">
        <f>Equipment7[[#This Row],[Single price]]*Equipment7[[#This Row],[Qty]]</f>
        <v>7.98</v>
      </c>
      <c r="F60" t="s">
        <v>201</v>
      </c>
      <c r="G60" t="s">
        <v>463</v>
      </c>
      <c r="H60" t="s">
        <v>463</v>
      </c>
    </row>
    <row r="61" spans="1:8" x14ac:dyDescent="0.3">
      <c r="A61" t="s">
        <v>421</v>
      </c>
      <c r="C61" s="11">
        <v>8.49</v>
      </c>
      <c r="D61">
        <v>1</v>
      </c>
      <c r="E61" s="24">
        <f>Equipment7[[#This Row],[Single price]]*Equipment7[[#This Row],[Qty]]</f>
        <v>8.49</v>
      </c>
      <c r="F61" t="s">
        <v>420</v>
      </c>
      <c r="G61" t="s">
        <v>463</v>
      </c>
      <c r="H61" t="s">
        <v>463</v>
      </c>
    </row>
    <row r="62" spans="1:8" x14ac:dyDescent="0.3">
      <c r="A62" t="s">
        <v>203</v>
      </c>
      <c r="C62" s="11">
        <v>19.989999999999998</v>
      </c>
      <c r="D62">
        <v>1</v>
      </c>
      <c r="E62" s="24">
        <f>Equipment7[[#This Row],[Single price]]*Equipment7[[#This Row],[Qty]]</f>
        <v>19.989999999999998</v>
      </c>
      <c r="F62" t="s">
        <v>204</v>
      </c>
      <c r="G62" t="s">
        <v>463</v>
      </c>
      <c r="H62" t="s">
        <v>463</v>
      </c>
    </row>
    <row r="63" spans="1:8" x14ac:dyDescent="0.3">
      <c r="A63" t="s">
        <v>182</v>
      </c>
      <c r="C63" s="11">
        <v>22.99</v>
      </c>
      <c r="D63">
        <v>1</v>
      </c>
      <c r="E63" s="24">
        <f>Equipment7[[#This Row],[Single price]]*Equipment7[[#This Row],[Qty]]</f>
        <v>22.99</v>
      </c>
      <c r="F63" t="s">
        <v>181</v>
      </c>
      <c r="G63" t="s">
        <v>463</v>
      </c>
      <c r="H63" t="s">
        <v>463</v>
      </c>
    </row>
    <row r="64" spans="1:8" x14ac:dyDescent="0.3">
      <c r="A64" t="s">
        <v>164</v>
      </c>
      <c r="C64" s="11">
        <v>12.99</v>
      </c>
      <c r="D64">
        <v>1</v>
      </c>
      <c r="E64" s="24">
        <f>Equipment7[[#This Row],[Single price]]*Equipment7[[#This Row],[Qty]]</f>
        <v>12.99</v>
      </c>
      <c r="F64" t="s">
        <v>163</v>
      </c>
      <c r="G64" t="s">
        <v>463</v>
      </c>
      <c r="H64" t="s">
        <v>463</v>
      </c>
    </row>
    <row r="65" spans="1:8" x14ac:dyDescent="0.3">
      <c r="A65" t="s">
        <v>172</v>
      </c>
      <c r="C65" s="11">
        <v>13.99</v>
      </c>
      <c r="D65">
        <v>1</v>
      </c>
      <c r="E65" s="24">
        <f>Equipment7[[#This Row],[Single price]]*Equipment7[[#This Row],[Qty]]</f>
        <v>13.99</v>
      </c>
      <c r="F65" t="s">
        <v>173</v>
      </c>
      <c r="G65" t="s">
        <v>463</v>
      </c>
      <c r="H65" t="s">
        <v>463</v>
      </c>
    </row>
    <row r="66" spans="1:8" x14ac:dyDescent="0.3">
      <c r="A66" t="s">
        <v>174</v>
      </c>
      <c r="C66" s="11">
        <v>13.99</v>
      </c>
      <c r="D66">
        <v>1</v>
      </c>
      <c r="E66" s="24">
        <f>Equipment7[[#This Row],[Single price]]*Equipment7[[#This Row],[Qty]]</f>
        <v>13.99</v>
      </c>
      <c r="F66" t="s">
        <v>175</v>
      </c>
      <c r="G66" t="s">
        <v>463</v>
      </c>
      <c r="H66" t="s">
        <v>463</v>
      </c>
    </row>
    <row r="67" spans="1:8" x14ac:dyDescent="0.3">
      <c r="A67" t="s">
        <v>176</v>
      </c>
      <c r="C67" s="11">
        <v>5.45</v>
      </c>
      <c r="D67">
        <v>1</v>
      </c>
      <c r="E67" s="24">
        <f>Equipment7[[#This Row],[Single price]]*Equipment7[[#This Row],[Qty]]</f>
        <v>5.45</v>
      </c>
      <c r="F67" t="s">
        <v>177</v>
      </c>
      <c r="G67" t="s">
        <v>463</v>
      </c>
      <c r="H67" t="s">
        <v>463</v>
      </c>
    </row>
    <row r="68" spans="1:8" x14ac:dyDescent="0.3">
      <c r="A68" t="s">
        <v>502</v>
      </c>
      <c r="C68" s="11">
        <v>34.44</v>
      </c>
      <c r="D68">
        <v>2</v>
      </c>
      <c r="E68" s="24">
        <f>Equipment7[[#This Row],[Single price]]*Equipment7[[#This Row],[Qty]]</f>
        <v>68.88</v>
      </c>
      <c r="F68" t="s">
        <v>500</v>
      </c>
      <c r="G68" t="s">
        <v>463</v>
      </c>
      <c r="H68" t="s">
        <v>463</v>
      </c>
    </row>
    <row r="69" spans="1:8" x14ac:dyDescent="0.3">
      <c r="A69" t="s">
        <v>503</v>
      </c>
      <c r="C69" s="11">
        <v>29.99</v>
      </c>
      <c r="D69">
        <v>2</v>
      </c>
      <c r="E69" s="24">
        <f>Equipment7[[#This Row],[Single price]]*Equipment7[[#This Row],[Qty]]</f>
        <v>59.98</v>
      </c>
      <c r="F69" t="s">
        <v>501</v>
      </c>
      <c r="G69" t="s">
        <v>463</v>
      </c>
    </row>
    <row r="70" spans="1:8" x14ac:dyDescent="0.3">
      <c r="A70" t="s">
        <v>505</v>
      </c>
      <c r="C70" s="11">
        <v>17.489999999999998</v>
      </c>
      <c r="D70">
        <v>2</v>
      </c>
      <c r="E70" s="24">
        <f>Equipment7[[#This Row],[Single price]]*Equipment7[[#This Row],[Qty]]</f>
        <v>34.979999999999997</v>
      </c>
      <c r="F70" t="s">
        <v>504</v>
      </c>
      <c r="G70" t="s">
        <v>463</v>
      </c>
    </row>
    <row r="71" spans="1:8" x14ac:dyDescent="0.3">
      <c r="A71" t="s">
        <v>171</v>
      </c>
      <c r="C71" s="11">
        <v>14.99</v>
      </c>
      <c r="D71">
        <v>1</v>
      </c>
      <c r="E71" s="24">
        <f>Equipment7[[#This Row],[Single price]]*Equipment7[[#This Row],[Qty]]</f>
        <v>14.99</v>
      </c>
      <c r="F71" t="s">
        <v>499</v>
      </c>
      <c r="G71" t="s">
        <v>465</v>
      </c>
      <c r="H71" t="s">
        <v>170</v>
      </c>
    </row>
    <row r="72" spans="1:8" x14ac:dyDescent="0.3">
      <c r="A72" t="s">
        <v>491</v>
      </c>
      <c r="C72" s="11">
        <v>10.99</v>
      </c>
      <c r="D72">
        <v>2</v>
      </c>
      <c r="E72" s="24">
        <f>Equipment7[[#This Row],[Single price]]*Equipment7[[#This Row],[Qty]]</f>
        <v>21.98</v>
      </c>
      <c r="F72" t="s">
        <v>230</v>
      </c>
      <c r="G72" t="s">
        <v>463</v>
      </c>
      <c r="H72" t="s">
        <v>463</v>
      </c>
    </row>
    <row r="73" spans="1:8" x14ac:dyDescent="0.3">
      <c r="A73" t="s">
        <v>233</v>
      </c>
      <c r="C73" s="11">
        <v>15.95</v>
      </c>
      <c r="D73">
        <v>2</v>
      </c>
      <c r="E73" s="24">
        <f>Equipment7[[#This Row],[Single price]]*Equipment7[[#This Row],[Qty]]</f>
        <v>31.9</v>
      </c>
      <c r="F73" t="s">
        <v>232</v>
      </c>
      <c r="G73" t="s">
        <v>463</v>
      </c>
      <c r="H73" t="s">
        <v>463</v>
      </c>
    </row>
    <row r="74" spans="1:8" x14ac:dyDescent="0.3">
      <c r="D74">
        <v>1</v>
      </c>
      <c r="E74" s="24">
        <f>Equipment7[[#This Row],[Single price]]*Equipment7[[#This Row],[Qty]]</f>
        <v>0</v>
      </c>
      <c r="G74" t="s">
        <v>463</v>
      </c>
      <c r="H74" t="s">
        <v>463</v>
      </c>
    </row>
    <row r="75" spans="1:8" x14ac:dyDescent="0.3">
      <c r="A75" t="s">
        <v>339</v>
      </c>
      <c r="C75" s="11">
        <v>299.99</v>
      </c>
      <c r="D75">
        <v>1</v>
      </c>
      <c r="E75" s="24">
        <f>Equipment7[[#This Row],[Single price]]*Equipment7[[#This Row],[Qty]]</f>
        <v>299.99</v>
      </c>
      <c r="F75" t="s">
        <v>53</v>
      </c>
      <c r="G75" t="s">
        <v>463</v>
      </c>
      <c r="H75" t="s">
        <v>463</v>
      </c>
    </row>
    <row r="76" spans="1:8" x14ac:dyDescent="0.3">
      <c r="A76" t="s">
        <v>336</v>
      </c>
      <c r="C76" s="11">
        <v>259.99</v>
      </c>
      <c r="D76">
        <v>1</v>
      </c>
      <c r="E76" s="24">
        <f>Equipment7[[#This Row],[Single price]]*Equipment7[[#This Row],[Qty]]</f>
        <v>259.99</v>
      </c>
      <c r="F76" t="s">
        <v>335</v>
      </c>
      <c r="G76" t="s">
        <v>463</v>
      </c>
      <c r="H76" t="s">
        <v>463</v>
      </c>
    </row>
    <row r="77" spans="1:8" x14ac:dyDescent="0.3">
      <c r="A77" t="s">
        <v>227</v>
      </c>
      <c r="C77" s="11">
        <v>449.99</v>
      </c>
      <c r="D77">
        <v>1</v>
      </c>
      <c r="E77" s="24">
        <f>Equipment7[[#This Row],[Single price]]*Equipment7[[#This Row],[Qty]]</f>
        <v>449.99</v>
      </c>
      <c r="F77" t="s">
        <v>228</v>
      </c>
      <c r="G77" t="s">
        <v>463</v>
      </c>
      <c r="H77" t="s">
        <v>463</v>
      </c>
    </row>
    <row r="78" spans="1:8" x14ac:dyDescent="0.3">
      <c r="A78" t="s">
        <v>338</v>
      </c>
      <c r="C78" s="11">
        <v>350.99</v>
      </c>
      <c r="D78">
        <v>1</v>
      </c>
      <c r="E78" s="24">
        <f>Equipment7[[#This Row],[Single price]]*Equipment7[[#This Row],[Qty]]</f>
        <v>350.99</v>
      </c>
      <c r="F78" t="s">
        <v>337</v>
      </c>
      <c r="G78" t="s">
        <v>463</v>
      </c>
      <c r="H78" t="s">
        <v>463</v>
      </c>
    </row>
    <row r="79" spans="1:8" x14ac:dyDescent="0.3">
      <c r="A79" t="s">
        <v>375</v>
      </c>
      <c r="C79" s="11">
        <v>25.97</v>
      </c>
      <c r="D79">
        <v>1</v>
      </c>
      <c r="E79" s="24">
        <f>Equipment7[[#This Row],[Single price]]*Equipment7[[#This Row],[Qty]]</f>
        <v>25.97</v>
      </c>
      <c r="F79" t="s">
        <v>374</v>
      </c>
      <c r="G79" t="s">
        <v>463</v>
      </c>
      <c r="H79" t="s">
        <v>463</v>
      </c>
    </row>
    <row r="80" spans="1:8" x14ac:dyDescent="0.3">
      <c r="A80" t="s">
        <v>411</v>
      </c>
      <c r="C80" s="11">
        <v>51.3</v>
      </c>
      <c r="D80">
        <v>1</v>
      </c>
      <c r="E80" s="24">
        <f>Equipment7[[#This Row],[Single price]]*Equipment7[[#This Row],[Qty]]</f>
        <v>51.3</v>
      </c>
      <c r="F80" t="s">
        <v>410</v>
      </c>
      <c r="G80" t="s">
        <v>463</v>
      </c>
      <c r="H80" t="s">
        <v>463</v>
      </c>
    </row>
    <row r="81" spans="1:8" x14ac:dyDescent="0.3">
      <c r="A81" t="s">
        <v>125</v>
      </c>
      <c r="C81" s="11">
        <v>25.99</v>
      </c>
      <c r="D81">
        <v>1</v>
      </c>
      <c r="E81" s="24">
        <f>Equipment7[[#This Row],[Single price]]*Equipment7[[#This Row],[Qty]]</f>
        <v>25.99</v>
      </c>
      <c r="F81" t="s">
        <v>124</v>
      </c>
      <c r="G81" t="s">
        <v>463</v>
      </c>
      <c r="H81" t="s">
        <v>463</v>
      </c>
    </row>
    <row r="82" spans="1:8" x14ac:dyDescent="0.3">
      <c r="A82" t="s">
        <v>13</v>
      </c>
      <c r="C82" s="11">
        <v>52.99</v>
      </c>
      <c r="D82">
        <v>1</v>
      </c>
      <c r="E82" s="24">
        <f>Equipment7[[#This Row],[Single price]]*Equipment7[[#This Row],[Qty]]</f>
        <v>52.99</v>
      </c>
      <c r="F82" t="s">
        <v>56</v>
      </c>
      <c r="G82" t="s">
        <v>463</v>
      </c>
      <c r="H82" t="s">
        <v>463</v>
      </c>
    </row>
    <row r="83" spans="1:8" x14ac:dyDescent="0.3">
      <c r="A83" t="s">
        <v>12</v>
      </c>
      <c r="C83" s="11">
        <v>100.89</v>
      </c>
      <c r="D83">
        <v>1</v>
      </c>
      <c r="E83" s="24">
        <f>Equipment7[[#This Row],[Single price]]*Equipment7[[#This Row],[Qty]]</f>
        <v>100.89</v>
      </c>
      <c r="F83" t="s">
        <v>378</v>
      </c>
      <c r="G83" t="s">
        <v>463</v>
      </c>
      <c r="H83" t="s">
        <v>463</v>
      </c>
    </row>
    <row r="84" spans="1:8" x14ac:dyDescent="0.3">
      <c r="A84" t="s">
        <v>62</v>
      </c>
      <c r="C84" s="11">
        <v>42.99</v>
      </c>
      <c r="D84">
        <v>1</v>
      </c>
      <c r="E84" s="24">
        <f>Equipment7[[#This Row],[Single price]]*Equipment7[[#This Row],[Qty]]</f>
        <v>42.99</v>
      </c>
      <c r="F84" t="s">
        <v>63</v>
      </c>
      <c r="G84" t="s">
        <v>463</v>
      </c>
      <c r="H84" t="s">
        <v>463</v>
      </c>
    </row>
    <row r="85" spans="1:8" x14ac:dyDescent="0.3">
      <c r="A85" t="s">
        <v>381</v>
      </c>
      <c r="C85" s="11">
        <v>18.989999999999998</v>
      </c>
      <c r="D85">
        <v>1</v>
      </c>
      <c r="E85" s="24">
        <f>Equipment7[[#This Row],[Single price]]*Equipment7[[#This Row],[Qty]]</f>
        <v>18.989999999999998</v>
      </c>
      <c r="F85" t="s">
        <v>464</v>
      </c>
      <c r="G85" t="s">
        <v>380</v>
      </c>
      <c r="H85" t="s">
        <v>463</v>
      </c>
    </row>
    <row r="86" spans="1:8" x14ac:dyDescent="0.3">
      <c r="D86">
        <v>1</v>
      </c>
      <c r="E86" s="24">
        <f>Equipment7[[#This Row],[Single price]]*Equipment7[[#This Row],[Qty]]</f>
        <v>0</v>
      </c>
      <c r="G86" t="s">
        <v>463</v>
      </c>
      <c r="H86" t="s">
        <v>463</v>
      </c>
    </row>
    <row r="87" spans="1:8" x14ac:dyDescent="0.3">
      <c r="A87" t="s">
        <v>24</v>
      </c>
      <c r="C87" s="11">
        <v>1849</v>
      </c>
      <c r="D87">
        <v>1</v>
      </c>
      <c r="E87" s="24">
        <f>Equipment7[[#This Row],[Single price]]*Equipment7[[#This Row],[Qty]]</f>
        <v>1849</v>
      </c>
      <c r="F87" t="s">
        <v>74</v>
      </c>
      <c r="G87" t="s">
        <v>463</v>
      </c>
      <c r="H87" t="s">
        <v>463</v>
      </c>
    </row>
    <row r="88" spans="1:8" x14ac:dyDescent="0.3">
      <c r="A88" t="s">
        <v>299</v>
      </c>
      <c r="C88" s="11">
        <v>246.95</v>
      </c>
      <c r="D88">
        <v>1</v>
      </c>
      <c r="E88" s="24">
        <f>Equipment7[[#This Row],[Single price]]*Equipment7[[#This Row],[Qty]]</f>
        <v>246.95</v>
      </c>
      <c r="F88" t="s">
        <v>369</v>
      </c>
      <c r="G88" t="s">
        <v>463</v>
      </c>
      <c r="H88" t="s">
        <v>463</v>
      </c>
    </row>
    <row r="89" spans="1:8" x14ac:dyDescent="0.3">
      <c r="A89" t="s">
        <v>48</v>
      </c>
      <c r="C89" s="11">
        <v>37.75</v>
      </c>
      <c r="D89">
        <v>2</v>
      </c>
      <c r="E89" s="24">
        <f>Equipment7[[#This Row],[Single price]]*Equipment7[[#This Row],[Qty]]</f>
        <v>75.5</v>
      </c>
      <c r="F89" t="s">
        <v>49</v>
      </c>
      <c r="G89" t="s">
        <v>463</v>
      </c>
      <c r="H89" t="s">
        <v>463</v>
      </c>
    </row>
    <row r="90" spans="1:8" x14ac:dyDescent="0.3">
      <c r="A90" t="s">
        <v>210</v>
      </c>
      <c r="C90" s="11">
        <v>19.75</v>
      </c>
      <c r="D90">
        <v>1</v>
      </c>
      <c r="E90" s="24">
        <f>Equipment7[[#This Row],[Single price]]*Equipment7[[#This Row],[Qty]]</f>
        <v>19.75</v>
      </c>
      <c r="F90" t="s">
        <v>209</v>
      </c>
      <c r="G90" t="s">
        <v>463</v>
      </c>
      <c r="H90" t="s">
        <v>463</v>
      </c>
    </row>
    <row r="91" spans="1:8" x14ac:dyDescent="0.3">
      <c r="A91" t="s">
        <v>292</v>
      </c>
      <c r="C91" s="11">
        <v>41.99</v>
      </c>
      <c r="D91">
        <v>1</v>
      </c>
      <c r="E91" s="24">
        <f>Equipment7[[#This Row],[Single price]]*Equipment7[[#This Row],[Qty]]</f>
        <v>41.99</v>
      </c>
      <c r="F91" t="s">
        <v>291</v>
      </c>
      <c r="G91" t="s">
        <v>463</v>
      </c>
      <c r="H91" t="s">
        <v>463</v>
      </c>
    </row>
    <row r="92" spans="1:8" x14ac:dyDescent="0.3">
      <c r="A92" t="s">
        <v>387</v>
      </c>
      <c r="C92" s="11">
        <v>22.99</v>
      </c>
      <c r="D92">
        <v>2</v>
      </c>
      <c r="E92" s="24">
        <f>Equipment7[[#This Row],[Single price]]*Equipment7[[#This Row],[Qty]]</f>
        <v>45.98</v>
      </c>
      <c r="F92" t="s">
        <v>386</v>
      </c>
      <c r="G92" t="s">
        <v>463</v>
      </c>
      <c r="H92" t="s">
        <v>463</v>
      </c>
    </row>
    <row r="93" spans="1:8" x14ac:dyDescent="0.3">
      <c r="A93" t="s">
        <v>316</v>
      </c>
      <c r="C93" s="11">
        <v>30.99</v>
      </c>
      <c r="D93">
        <v>2</v>
      </c>
      <c r="E93" s="24">
        <f>Equipment7[[#This Row],[Single price]]*Equipment7[[#This Row],[Qty]]</f>
        <v>61.98</v>
      </c>
      <c r="F93" t="s">
        <v>315</v>
      </c>
      <c r="G93" t="s">
        <v>463</v>
      </c>
      <c r="H93" t="s">
        <v>463</v>
      </c>
    </row>
    <row r="94" spans="1:8" x14ac:dyDescent="0.3">
      <c r="A94" t="s">
        <v>303</v>
      </c>
      <c r="C94" s="11">
        <v>16.989999999999998</v>
      </c>
      <c r="D94">
        <v>1</v>
      </c>
      <c r="E94" s="24">
        <f>Equipment7[[#This Row],[Single price]]*Equipment7[[#This Row],[Qty]]</f>
        <v>16.989999999999998</v>
      </c>
      <c r="F94" t="s">
        <v>302</v>
      </c>
      <c r="G94" t="s">
        <v>463</v>
      </c>
      <c r="H94" t="s">
        <v>463</v>
      </c>
    </row>
    <row r="95" spans="1:8" x14ac:dyDescent="0.3">
      <c r="A95" t="s">
        <v>314</v>
      </c>
      <c r="C95" s="11">
        <v>12.99</v>
      </c>
      <c r="D95">
        <v>3</v>
      </c>
      <c r="E95" s="24">
        <f>Equipment7[[#This Row],[Single price]]*Equipment7[[#This Row],[Qty]]</f>
        <v>38.97</v>
      </c>
      <c r="F95" t="s">
        <v>313</v>
      </c>
      <c r="G95" t="s">
        <v>463</v>
      </c>
      <c r="H95" t="s">
        <v>463</v>
      </c>
    </row>
    <row r="96" spans="1:8" x14ac:dyDescent="0.3">
      <c r="A96" t="s">
        <v>250</v>
      </c>
      <c r="C96" s="11">
        <v>25.59</v>
      </c>
      <c r="D96">
        <v>3</v>
      </c>
      <c r="E96" s="24">
        <f>Equipment7[[#This Row],[Single price]]*Equipment7[[#This Row],[Qty]]</f>
        <v>76.77</v>
      </c>
      <c r="F96" t="s">
        <v>104</v>
      </c>
      <c r="G96" t="s">
        <v>463</v>
      </c>
      <c r="H96" t="s">
        <v>463</v>
      </c>
    </row>
    <row r="97" spans="1:8" x14ac:dyDescent="0.3">
      <c r="A97" t="s">
        <v>83</v>
      </c>
      <c r="C97" s="11">
        <v>9.99</v>
      </c>
      <c r="D97">
        <v>2</v>
      </c>
      <c r="E97" s="24">
        <f>Equipment7[[#This Row],[Single price]]*Equipment7[[#This Row],[Qty]]</f>
        <v>19.98</v>
      </c>
      <c r="F97" t="s">
        <v>82</v>
      </c>
      <c r="G97" t="s">
        <v>463</v>
      </c>
      <c r="H97" t="s">
        <v>463</v>
      </c>
    </row>
    <row r="98" spans="1:8" x14ac:dyDescent="0.3">
      <c r="A98" t="s">
        <v>103</v>
      </c>
      <c r="C98" s="11">
        <v>59.88</v>
      </c>
      <c r="D98">
        <v>2</v>
      </c>
      <c r="E98" s="24">
        <f>Equipment7[[#This Row],[Single price]]*Equipment7[[#This Row],[Qty]]</f>
        <v>119.76</v>
      </c>
      <c r="F98" t="s">
        <v>105</v>
      </c>
      <c r="G98" t="s">
        <v>463</v>
      </c>
      <c r="H98" t="s">
        <v>463</v>
      </c>
    </row>
    <row r="99" spans="1:8" x14ac:dyDescent="0.3">
      <c r="A99" t="s">
        <v>254</v>
      </c>
      <c r="C99" s="11">
        <v>14.88</v>
      </c>
      <c r="D99">
        <v>1</v>
      </c>
      <c r="E99" s="24">
        <f>Equipment7[[#This Row],[Single price]]*Equipment7[[#This Row],[Qty]]</f>
        <v>14.88</v>
      </c>
      <c r="F99" t="s">
        <v>255</v>
      </c>
      <c r="G99" t="s">
        <v>463</v>
      </c>
      <c r="H99" t="s">
        <v>463</v>
      </c>
    </row>
    <row r="100" spans="1:8" x14ac:dyDescent="0.3">
      <c r="A100" t="s">
        <v>317</v>
      </c>
      <c r="C100" s="11">
        <v>7.99</v>
      </c>
      <c r="D100">
        <v>1</v>
      </c>
      <c r="E100" s="24">
        <f>Equipment7[[#This Row],[Single price]]*Equipment7[[#This Row],[Qty]]</f>
        <v>7.99</v>
      </c>
      <c r="F100" t="s">
        <v>106</v>
      </c>
      <c r="G100" t="s">
        <v>463</v>
      </c>
      <c r="H100" t="s">
        <v>463</v>
      </c>
    </row>
    <row r="101" spans="1:8" x14ac:dyDescent="0.3">
      <c r="A101" t="s">
        <v>212</v>
      </c>
      <c r="C101" s="11">
        <v>28.06</v>
      </c>
      <c r="D101">
        <v>1</v>
      </c>
      <c r="E101" s="24">
        <f>Equipment7[[#This Row],[Single price]]*Equipment7[[#This Row],[Qty]]</f>
        <v>28.06</v>
      </c>
      <c r="F101" t="s">
        <v>211</v>
      </c>
      <c r="G101" t="s">
        <v>463</v>
      </c>
      <c r="H101" t="s">
        <v>463</v>
      </c>
    </row>
    <row r="102" spans="1:8" x14ac:dyDescent="0.3">
      <c r="A102" t="s">
        <v>27</v>
      </c>
      <c r="C102" s="11">
        <v>149.99</v>
      </c>
      <c r="D102">
        <v>1</v>
      </c>
      <c r="E102" s="24">
        <f>Equipment7[[#This Row],[Single price]]*Equipment7[[#This Row],[Qty]]</f>
        <v>149.99</v>
      </c>
      <c r="F102" t="s">
        <v>447</v>
      </c>
      <c r="G102" t="s">
        <v>463</v>
      </c>
      <c r="H102" t="s">
        <v>463</v>
      </c>
    </row>
    <row r="103" spans="1:8" x14ac:dyDescent="0.3">
      <c r="A103" t="s">
        <v>262</v>
      </c>
      <c r="C103" s="11">
        <v>89.99</v>
      </c>
      <c r="D103">
        <v>1</v>
      </c>
      <c r="E103" s="24">
        <f>Equipment7[[#This Row],[Single price]]*Equipment7[[#This Row],[Qty]]</f>
        <v>89.99</v>
      </c>
      <c r="F103" t="s">
        <v>263</v>
      </c>
      <c r="G103" t="s">
        <v>463</v>
      </c>
      <c r="H103" t="s">
        <v>463</v>
      </c>
    </row>
    <row r="104" spans="1:8" x14ac:dyDescent="0.3">
      <c r="A104" t="s">
        <v>264</v>
      </c>
      <c r="C104" s="11">
        <v>39.99</v>
      </c>
      <c r="D104">
        <v>1</v>
      </c>
      <c r="E104" s="24">
        <f>Equipment7[[#This Row],[Single price]]*Equipment7[[#This Row],[Qty]]</f>
        <v>39.99</v>
      </c>
      <c r="F104" t="s">
        <v>385</v>
      </c>
      <c r="G104" t="s">
        <v>463</v>
      </c>
      <c r="H104" t="s">
        <v>463</v>
      </c>
    </row>
    <row r="105" spans="1:8" x14ac:dyDescent="0.3">
      <c r="A105" t="s">
        <v>266</v>
      </c>
      <c r="C105" s="11">
        <v>11.89</v>
      </c>
      <c r="D105">
        <v>1</v>
      </c>
      <c r="E105" s="24">
        <f>Equipment7[[#This Row],[Single price]]*Equipment7[[#This Row],[Qty]]</f>
        <v>11.89</v>
      </c>
      <c r="F105" t="s">
        <v>265</v>
      </c>
      <c r="G105" t="s">
        <v>463</v>
      </c>
      <c r="H105" t="s">
        <v>463</v>
      </c>
    </row>
    <row r="106" spans="1:8" x14ac:dyDescent="0.3">
      <c r="A106" t="s">
        <v>115</v>
      </c>
      <c r="C106" s="11">
        <v>22.28</v>
      </c>
      <c r="D106">
        <v>1</v>
      </c>
      <c r="E106" s="24">
        <f>Equipment7[[#This Row],[Single price]]*Equipment7[[#This Row],[Qty]]</f>
        <v>22.28</v>
      </c>
      <c r="F106" t="s">
        <v>114</v>
      </c>
      <c r="G106" t="s">
        <v>463</v>
      </c>
      <c r="H106" t="s">
        <v>463</v>
      </c>
    </row>
    <row r="107" spans="1:8" x14ac:dyDescent="0.3">
      <c r="A107" t="s">
        <v>215</v>
      </c>
      <c r="C107" s="11">
        <v>59.95</v>
      </c>
      <c r="D107">
        <v>1</v>
      </c>
      <c r="E107" s="24">
        <f>Equipment7[[#This Row],[Single price]]*Equipment7[[#This Row],[Qty]]</f>
        <v>59.95</v>
      </c>
      <c r="F107" t="s">
        <v>214</v>
      </c>
      <c r="G107" t="s">
        <v>463</v>
      </c>
      <c r="H107" t="s">
        <v>463</v>
      </c>
    </row>
    <row r="108" spans="1:8" x14ac:dyDescent="0.3">
      <c r="A108" t="s">
        <v>216</v>
      </c>
      <c r="C108" s="11">
        <v>85</v>
      </c>
      <c r="D108">
        <v>1</v>
      </c>
      <c r="E108" s="24">
        <f>Equipment7[[#This Row],[Single price]]*Equipment7[[#This Row],[Qty]]</f>
        <v>85</v>
      </c>
      <c r="F108" t="s">
        <v>217</v>
      </c>
      <c r="G108" t="s">
        <v>463</v>
      </c>
      <c r="H108" t="s">
        <v>463</v>
      </c>
    </row>
    <row r="109" spans="1:8" x14ac:dyDescent="0.3">
      <c r="A109" t="s">
        <v>219</v>
      </c>
      <c r="C109" s="11">
        <v>29.98</v>
      </c>
      <c r="D109">
        <v>1</v>
      </c>
      <c r="E109" s="24">
        <f>Equipment7[[#This Row],[Single price]]*Equipment7[[#This Row],[Qty]]</f>
        <v>29.98</v>
      </c>
      <c r="F109" t="s">
        <v>218</v>
      </c>
      <c r="G109" t="s">
        <v>463</v>
      </c>
      <c r="H109" t="s">
        <v>463</v>
      </c>
    </row>
    <row r="110" spans="1:8" x14ac:dyDescent="0.3">
      <c r="D110">
        <v>1</v>
      </c>
      <c r="E110" s="24">
        <f>Equipment7[[#This Row],[Single price]]*Equipment7[[#This Row],[Qty]]</f>
        <v>0</v>
      </c>
      <c r="G110" t="s">
        <v>463</v>
      </c>
      <c r="H110" t="s">
        <v>463</v>
      </c>
    </row>
    <row r="111" spans="1:8" x14ac:dyDescent="0.3">
      <c r="A111" t="s">
        <v>25</v>
      </c>
      <c r="C111" s="11">
        <v>799.99</v>
      </c>
      <c r="D111">
        <v>1</v>
      </c>
      <c r="E111" s="24">
        <f>Equipment7[[#This Row],[Single price]]*Equipment7[[#This Row],[Qty]]</f>
        <v>799.99</v>
      </c>
      <c r="F111" t="s">
        <v>68</v>
      </c>
      <c r="G111" t="s">
        <v>463</v>
      </c>
      <c r="H111" t="s">
        <v>463</v>
      </c>
    </row>
    <row r="112" spans="1:8" x14ac:dyDescent="0.3">
      <c r="A112" t="s">
        <v>69</v>
      </c>
      <c r="C112" s="11">
        <v>249.99</v>
      </c>
      <c r="D112">
        <v>1</v>
      </c>
      <c r="E112" s="24">
        <f>Equipment7[[#This Row],[Single price]]*Equipment7[[#This Row],[Qty]]</f>
        <v>249.99</v>
      </c>
      <c r="F112" t="s">
        <v>70</v>
      </c>
      <c r="G112" t="s">
        <v>463</v>
      </c>
      <c r="H112" t="s">
        <v>463</v>
      </c>
    </row>
    <row r="113" spans="1:8" x14ac:dyDescent="0.3">
      <c r="A113" t="s">
        <v>364</v>
      </c>
      <c r="C113" s="11">
        <v>49.99</v>
      </c>
      <c r="D113">
        <v>1</v>
      </c>
      <c r="E113" s="24">
        <f>Equipment7[[#This Row],[Single price]]*Equipment7[[#This Row],[Qty]]</f>
        <v>49.99</v>
      </c>
      <c r="F113" t="s">
        <v>363</v>
      </c>
      <c r="G113" t="s">
        <v>463</v>
      </c>
      <c r="H113" t="s">
        <v>463</v>
      </c>
    </row>
    <row r="114" spans="1:8" x14ac:dyDescent="0.3">
      <c r="A114" t="s">
        <v>78</v>
      </c>
      <c r="C114" s="11">
        <v>26.99</v>
      </c>
      <c r="D114">
        <v>1</v>
      </c>
      <c r="E114" s="24">
        <f>Equipment7[[#This Row],[Single price]]*Equipment7[[#This Row],[Qty]]</f>
        <v>26.99</v>
      </c>
      <c r="F114" t="s">
        <v>79</v>
      </c>
      <c r="G114" t="s">
        <v>463</v>
      </c>
      <c r="H114" t="s">
        <v>463</v>
      </c>
    </row>
    <row r="115" spans="1:8" x14ac:dyDescent="0.3">
      <c r="A115" t="s">
        <v>318</v>
      </c>
      <c r="C115" s="11">
        <v>75</v>
      </c>
      <c r="D115">
        <v>2</v>
      </c>
      <c r="E115" s="24">
        <f>Equipment7[[#This Row],[Single price]]*Equipment7[[#This Row],[Qty]]</f>
        <v>150</v>
      </c>
      <c r="F115" t="s">
        <v>362</v>
      </c>
      <c r="G115" t="s">
        <v>463</v>
      </c>
      <c r="H115" t="s">
        <v>463</v>
      </c>
    </row>
    <row r="116" spans="1:8" x14ac:dyDescent="0.3">
      <c r="A116" t="s">
        <v>80</v>
      </c>
      <c r="C116" s="11">
        <v>16.95</v>
      </c>
      <c r="D116">
        <v>1</v>
      </c>
      <c r="E116" s="24">
        <f>Equipment7[[#This Row],[Single price]]*Equipment7[[#This Row],[Qty]]</f>
        <v>16.95</v>
      </c>
      <c r="F116" t="s">
        <v>81</v>
      </c>
      <c r="G116" t="s">
        <v>463</v>
      </c>
      <c r="H116" t="s">
        <v>463</v>
      </c>
    </row>
    <row r="117" spans="1:8" x14ac:dyDescent="0.3">
      <c r="A117" t="s">
        <v>251</v>
      </c>
      <c r="C117" s="11">
        <v>16.989999999999998</v>
      </c>
      <c r="D117">
        <v>1</v>
      </c>
      <c r="E117" s="24">
        <f>Equipment7[[#This Row],[Single price]]*Equipment7[[#This Row],[Qty]]</f>
        <v>16.989999999999998</v>
      </c>
      <c r="F117" t="s">
        <v>252</v>
      </c>
      <c r="G117" t="s">
        <v>463</v>
      </c>
      <c r="H117" t="s">
        <v>463</v>
      </c>
    </row>
    <row r="118" spans="1:8" x14ac:dyDescent="0.3">
      <c r="A118" t="s">
        <v>414</v>
      </c>
      <c r="C118" s="11">
        <v>12.99</v>
      </c>
      <c r="D118">
        <v>2</v>
      </c>
      <c r="E118" s="24">
        <f>Equipment7[[#This Row],[Single price]]*Equipment7[[#This Row],[Qty]]</f>
        <v>25.98</v>
      </c>
      <c r="F118" t="s">
        <v>85</v>
      </c>
      <c r="G118" t="s">
        <v>463</v>
      </c>
      <c r="H118" t="s">
        <v>463</v>
      </c>
    </row>
    <row r="119" spans="1:8" x14ac:dyDescent="0.3">
      <c r="A119" t="s">
        <v>86</v>
      </c>
      <c r="C119" s="11">
        <v>12.99</v>
      </c>
      <c r="D119">
        <v>1</v>
      </c>
      <c r="E119" s="24">
        <f>Equipment7[[#This Row],[Single price]]*Equipment7[[#This Row],[Qty]]</f>
        <v>12.99</v>
      </c>
      <c r="F119" t="s">
        <v>87</v>
      </c>
      <c r="G119" t="s">
        <v>463</v>
      </c>
      <c r="H119" t="s">
        <v>463</v>
      </c>
    </row>
    <row r="120" spans="1:8" x14ac:dyDescent="0.3">
      <c r="A120" t="s">
        <v>241</v>
      </c>
      <c r="C120" s="11">
        <v>14.99</v>
      </c>
      <c r="D120">
        <v>1</v>
      </c>
      <c r="E120" s="24">
        <f>Equipment7[[#This Row],[Single price]]*Equipment7[[#This Row],[Qty]]</f>
        <v>14.99</v>
      </c>
      <c r="F120" t="s">
        <v>240</v>
      </c>
      <c r="G120" t="s">
        <v>463</v>
      </c>
      <c r="H120" t="s">
        <v>463</v>
      </c>
    </row>
    <row r="121" spans="1:8" x14ac:dyDescent="0.3">
      <c r="A121" t="s">
        <v>101</v>
      </c>
      <c r="C121" s="11">
        <v>19.989999999999998</v>
      </c>
      <c r="D121">
        <v>1</v>
      </c>
      <c r="E121" s="24">
        <f>Equipment7[[#This Row],[Single price]]*Equipment7[[#This Row],[Qty]]</f>
        <v>19.989999999999998</v>
      </c>
      <c r="F121" t="s">
        <v>100</v>
      </c>
      <c r="G121" t="s">
        <v>463</v>
      </c>
      <c r="H121" t="s">
        <v>463</v>
      </c>
    </row>
    <row r="122" spans="1:8" x14ac:dyDescent="0.3">
      <c r="A122" t="s">
        <v>243</v>
      </c>
      <c r="C122" s="11">
        <v>9.39</v>
      </c>
      <c r="D122">
        <v>1</v>
      </c>
      <c r="E122" s="24">
        <f>Equipment7[[#This Row],[Single price]]*Equipment7[[#This Row],[Qty]]</f>
        <v>9.39</v>
      </c>
      <c r="F122" t="s">
        <v>242</v>
      </c>
      <c r="G122" t="s">
        <v>463</v>
      </c>
      <c r="H122" t="s">
        <v>463</v>
      </c>
    </row>
    <row r="123" spans="1:8" x14ac:dyDescent="0.3">
      <c r="A123" t="s">
        <v>102</v>
      </c>
      <c r="C123" s="11">
        <v>49.99</v>
      </c>
      <c r="D123">
        <v>1</v>
      </c>
      <c r="E123" s="24">
        <f>Equipment7[[#This Row],[Single price]]*Equipment7[[#This Row],[Qty]]</f>
        <v>49.99</v>
      </c>
      <c r="F123" t="s">
        <v>342</v>
      </c>
      <c r="G123" t="s">
        <v>463</v>
      </c>
      <c r="H123" t="s">
        <v>463</v>
      </c>
    </row>
    <row r="124" spans="1:8" x14ac:dyDescent="0.3">
      <c r="A124" t="s">
        <v>393</v>
      </c>
      <c r="C124" s="11">
        <v>11.99</v>
      </c>
      <c r="D124">
        <v>2</v>
      </c>
      <c r="E124" s="24">
        <f>Equipment7[[#This Row],[Single price]]*Equipment7[[#This Row],[Qty]]</f>
        <v>23.98</v>
      </c>
      <c r="F124" t="s">
        <v>392</v>
      </c>
      <c r="G124" t="s">
        <v>463</v>
      </c>
      <c r="H124" t="s">
        <v>463</v>
      </c>
    </row>
    <row r="125" spans="1:8" x14ac:dyDescent="0.3">
      <c r="D125">
        <v>1</v>
      </c>
      <c r="E125" s="24">
        <f>Equipment7[[#This Row],[Single price]]*Equipment7[[#This Row],[Qty]]</f>
        <v>0</v>
      </c>
      <c r="G125" t="s">
        <v>463</v>
      </c>
      <c r="H125" t="s">
        <v>463</v>
      </c>
    </row>
    <row r="126" spans="1:8" x14ac:dyDescent="0.3">
      <c r="A126" t="s">
        <v>5</v>
      </c>
      <c r="C126" s="11">
        <v>899</v>
      </c>
      <c r="D126">
        <v>1</v>
      </c>
      <c r="E126" s="24">
        <f>Equipment7[[#This Row],[Single price]]*Equipment7[[#This Row],[Qty]]</f>
        <v>899</v>
      </c>
      <c r="F126" t="s">
        <v>31</v>
      </c>
      <c r="G126" t="s">
        <v>463</v>
      </c>
      <c r="H126" t="s">
        <v>463</v>
      </c>
    </row>
    <row r="127" spans="1:8" x14ac:dyDescent="0.3">
      <c r="A127" t="s">
        <v>119</v>
      </c>
      <c r="C127" s="11">
        <v>49.99</v>
      </c>
      <c r="D127">
        <v>1</v>
      </c>
      <c r="E127" s="24">
        <f>Equipment7[[#This Row],[Single price]]*Equipment7[[#This Row],[Qty]]</f>
        <v>49.99</v>
      </c>
      <c r="F127" t="s">
        <v>118</v>
      </c>
      <c r="G127" t="s">
        <v>463</v>
      </c>
      <c r="H127" t="s">
        <v>463</v>
      </c>
    </row>
    <row r="128" spans="1:8" x14ac:dyDescent="0.3">
      <c r="A128" t="s">
        <v>28</v>
      </c>
      <c r="C128" s="11">
        <v>365.96</v>
      </c>
      <c r="D128">
        <v>1</v>
      </c>
      <c r="E128" s="24">
        <f>Equipment7[[#This Row],[Single price]]*Equipment7[[#This Row],[Qty]]</f>
        <v>365.96</v>
      </c>
      <c r="F128" t="s">
        <v>30</v>
      </c>
      <c r="G128" t="s">
        <v>463</v>
      </c>
      <c r="H128" t="s">
        <v>463</v>
      </c>
    </row>
    <row r="129" spans="1:8" x14ac:dyDescent="0.3">
      <c r="A129" t="s">
        <v>493</v>
      </c>
      <c r="C129" s="11">
        <v>329.99</v>
      </c>
      <c r="D129">
        <v>1</v>
      </c>
      <c r="E129" s="24">
        <f>Equipment7[[#This Row],[Single price]]*Equipment7[[#This Row],[Qty]]</f>
        <v>329.99</v>
      </c>
      <c r="F129" t="s">
        <v>296</v>
      </c>
      <c r="G129" t="s">
        <v>463</v>
      </c>
      <c r="H129" t="s">
        <v>463</v>
      </c>
    </row>
    <row r="130" spans="1:8" x14ac:dyDescent="0.3">
      <c r="A130" t="s">
        <v>295</v>
      </c>
      <c r="C130" s="11">
        <v>10.99</v>
      </c>
      <c r="D130">
        <v>1</v>
      </c>
      <c r="E130" s="24">
        <f>Equipment7[[#This Row],[Single price]]*Equipment7[[#This Row],[Qty]]</f>
        <v>10.99</v>
      </c>
      <c r="F130" t="s">
        <v>294</v>
      </c>
      <c r="G130" t="s">
        <v>463</v>
      </c>
      <c r="H130" t="s">
        <v>463</v>
      </c>
    </row>
    <row r="131" spans="1:8" x14ac:dyDescent="0.3">
      <c r="A131" t="s">
        <v>123</v>
      </c>
      <c r="C131" s="11">
        <v>28.26</v>
      </c>
      <c r="D131">
        <v>5</v>
      </c>
      <c r="E131" s="24">
        <f>Equipment7[[#This Row],[Single price]]*Equipment7[[#This Row],[Qty]]</f>
        <v>141.30000000000001</v>
      </c>
      <c r="F131" t="s">
        <v>122</v>
      </c>
      <c r="G131" t="s">
        <v>463</v>
      </c>
      <c r="H131" t="s">
        <v>463</v>
      </c>
    </row>
    <row r="132" spans="1:8" x14ac:dyDescent="0.3">
      <c r="A132" t="s">
        <v>32</v>
      </c>
      <c r="C132" s="11">
        <v>10.99</v>
      </c>
      <c r="D132">
        <v>1</v>
      </c>
      <c r="E132" s="24">
        <f>Equipment7[[#This Row],[Single price]]*Equipment7[[#This Row],[Qty]]</f>
        <v>10.99</v>
      </c>
      <c r="F132" t="s">
        <v>244</v>
      </c>
      <c r="G132" t="s">
        <v>463</v>
      </c>
      <c r="H132" t="s">
        <v>463</v>
      </c>
    </row>
    <row r="133" spans="1:8" x14ac:dyDescent="0.3">
      <c r="A133" t="s">
        <v>91</v>
      </c>
      <c r="C133" s="11">
        <v>12.99</v>
      </c>
      <c r="D133">
        <v>2</v>
      </c>
      <c r="E133" s="24">
        <f>Equipment7[[#This Row],[Single price]]*Equipment7[[#This Row],[Qty]]</f>
        <v>25.98</v>
      </c>
      <c r="F133" t="s">
        <v>253</v>
      </c>
      <c r="G133" t="s">
        <v>463</v>
      </c>
      <c r="H133" t="s">
        <v>463</v>
      </c>
    </row>
    <row r="134" spans="1:8" x14ac:dyDescent="0.3">
      <c r="A134" t="s">
        <v>409</v>
      </c>
      <c r="C134" s="11">
        <v>26.79</v>
      </c>
      <c r="D134">
        <v>10</v>
      </c>
      <c r="E134" s="24">
        <f>Equipment7[[#This Row],[Single price]]*Equipment7[[#This Row],[Qty]]</f>
        <v>267.89999999999998</v>
      </c>
      <c r="F134" t="s">
        <v>408</v>
      </c>
      <c r="G134" t="s">
        <v>463</v>
      </c>
      <c r="H134" t="s">
        <v>463</v>
      </c>
    </row>
    <row r="135" spans="1:8" x14ac:dyDescent="0.3">
      <c r="A135" t="s">
        <v>431</v>
      </c>
      <c r="C135" s="11">
        <v>23.99</v>
      </c>
      <c r="D135">
        <v>1</v>
      </c>
      <c r="E135" s="24">
        <f>Equipment7[[#This Row],[Single price]]*Equipment7[[#This Row],[Qty]]</f>
        <v>23.99</v>
      </c>
      <c r="F135" t="s">
        <v>430</v>
      </c>
      <c r="G135" t="s">
        <v>463</v>
      </c>
      <c r="H135" t="s">
        <v>463</v>
      </c>
    </row>
    <row r="136" spans="1:8" x14ac:dyDescent="0.3">
      <c r="A136" t="s">
        <v>246</v>
      </c>
      <c r="C136" s="11">
        <v>12.99</v>
      </c>
      <c r="D136">
        <v>1</v>
      </c>
      <c r="E136" s="24">
        <f>Equipment7[[#This Row],[Single price]]*Equipment7[[#This Row],[Qty]]</f>
        <v>12.99</v>
      </c>
      <c r="F136" t="s">
        <v>245</v>
      </c>
      <c r="G136" t="s">
        <v>463</v>
      </c>
      <c r="H136" t="s">
        <v>463</v>
      </c>
    </row>
    <row r="137" spans="1:8" x14ac:dyDescent="0.3">
      <c r="A137" t="s">
        <v>39</v>
      </c>
      <c r="C137" s="11">
        <v>19.989999999999998</v>
      </c>
      <c r="D137">
        <v>5</v>
      </c>
      <c r="E137" s="24">
        <f>Equipment7[[#This Row],[Single price]]*Equipment7[[#This Row],[Qty]]</f>
        <v>99.949999999999989</v>
      </c>
      <c r="F137" t="s">
        <v>40</v>
      </c>
      <c r="G137" t="s">
        <v>463</v>
      </c>
      <c r="H137" t="s">
        <v>463</v>
      </c>
    </row>
    <row r="138" spans="1:8" x14ac:dyDescent="0.3">
      <c r="A138" t="s">
        <v>41</v>
      </c>
      <c r="C138" s="11">
        <v>22.99</v>
      </c>
      <c r="D138">
        <v>5</v>
      </c>
      <c r="E138" s="24">
        <f>Equipment7[[#This Row],[Single price]]*Equipment7[[#This Row],[Qty]]</f>
        <v>114.94999999999999</v>
      </c>
      <c r="F138" t="s">
        <v>42</v>
      </c>
      <c r="G138" t="s">
        <v>463</v>
      </c>
      <c r="H138" t="s">
        <v>463</v>
      </c>
    </row>
    <row r="139" spans="1:8" x14ac:dyDescent="0.3">
      <c r="A139" t="s">
        <v>43</v>
      </c>
      <c r="C139" s="11">
        <v>14.59</v>
      </c>
      <c r="D139">
        <v>5</v>
      </c>
      <c r="E139" s="24">
        <f>Equipment7[[#This Row],[Single price]]*Equipment7[[#This Row],[Qty]]</f>
        <v>72.95</v>
      </c>
      <c r="F139" t="s">
        <v>44</v>
      </c>
      <c r="G139" t="s">
        <v>463</v>
      </c>
      <c r="H139" t="s">
        <v>463</v>
      </c>
    </row>
    <row r="140" spans="1:8" x14ac:dyDescent="0.3">
      <c r="A140" t="s">
        <v>20</v>
      </c>
      <c r="C140" s="11">
        <v>139.99</v>
      </c>
      <c r="D140">
        <v>1</v>
      </c>
      <c r="E140" s="24">
        <f>Equipment7[[#This Row],[Single price]]*Equipment7[[#This Row],[Qty]]</f>
        <v>139.99</v>
      </c>
      <c r="F140" t="s">
        <v>394</v>
      </c>
      <c r="G140" t="s">
        <v>463</v>
      </c>
      <c r="H140" t="s">
        <v>463</v>
      </c>
    </row>
    <row r="141" spans="1:8" x14ac:dyDescent="0.3">
      <c r="A141" t="s">
        <v>21</v>
      </c>
      <c r="C141" s="11">
        <v>13.99</v>
      </c>
      <c r="D141">
        <v>2</v>
      </c>
      <c r="E141" s="24">
        <f>Equipment7[[#This Row],[Single price]]*Equipment7[[#This Row],[Qty]]</f>
        <v>27.98</v>
      </c>
      <c r="F141" t="s">
        <v>60</v>
      </c>
      <c r="G141" t="s">
        <v>463</v>
      </c>
      <c r="H141" t="s">
        <v>463</v>
      </c>
    </row>
    <row r="142" spans="1:8" x14ac:dyDescent="0.3">
      <c r="A142" t="s">
        <v>436</v>
      </c>
      <c r="C142" s="11">
        <v>61.99</v>
      </c>
      <c r="D142">
        <v>1</v>
      </c>
      <c r="E142" s="24">
        <f>Equipment7[[#This Row],[Single price]]*Equipment7[[#This Row],[Qty]]</f>
        <v>61.99</v>
      </c>
      <c r="F142" t="s">
        <v>454</v>
      </c>
      <c r="G142" t="s">
        <v>463</v>
      </c>
      <c r="H142" t="s">
        <v>463</v>
      </c>
    </row>
    <row r="143" spans="1:8" x14ac:dyDescent="0.3">
      <c r="D143">
        <v>1</v>
      </c>
      <c r="E143" s="24">
        <f>Equipment7[[#This Row],[Single price]]*Equipment7[[#This Row],[Qty]]</f>
        <v>0</v>
      </c>
      <c r="G143" t="s">
        <v>463</v>
      </c>
      <c r="H143" t="s">
        <v>463</v>
      </c>
    </row>
    <row r="144" spans="1:8" x14ac:dyDescent="0.3">
      <c r="A144" t="s">
        <v>84</v>
      </c>
      <c r="C144" s="11">
        <v>119.99</v>
      </c>
      <c r="D144">
        <v>1</v>
      </c>
      <c r="E144" s="24">
        <f>Equipment7[[#This Row],[Single price]]*Equipment7[[#This Row],[Qty]]</f>
        <v>119.99</v>
      </c>
      <c r="F144" t="s">
        <v>439</v>
      </c>
      <c r="G144" t="s">
        <v>463</v>
      </c>
      <c r="H144" t="s">
        <v>463</v>
      </c>
    </row>
    <row r="145" spans="1:8" x14ac:dyDescent="0.3">
      <c r="A145" t="s">
        <v>417</v>
      </c>
      <c r="C145" s="11">
        <v>54.99</v>
      </c>
      <c r="D145">
        <v>1</v>
      </c>
      <c r="E145" s="24">
        <f>Equipment7[[#This Row],[Single price]]*Equipment7[[#This Row],[Qty]]</f>
        <v>54.99</v>
      </c>
      <c r="F145" t="s">
        <v>440</v>
      </c>
      <c r="G145" t="s">
        <v>463</v>
      </c>
      <c r="H145" t="s">
        <v>463</v>
      </c>
    </row>
    <row r="146" spans="1:8" x14ac:dyDescent="0.3">
      <c r="E146" s="24">
        <f>Equipment7[[#This Row],[Single price]]*Equipment7[[#This Row],[Qty]]</f>
        <v>0</v>
      </c>
    </row>
    <row r="147" spans="1:8" x14ac:dyDescent="0.3">
      <c r="A147" t="s">
        <v>107</v>
      </c>
      <c r="C147" s="11">
        <v>33.99</v>
      </c>
      <c r="D147">
        <v>10</v>
      </c>
      <c r="E147" s="24">
        <f>Equipment7[[#This Row],[Single price]]*Equipment7[[#This Row],[Qty]]</f>
        <v>339.90000000000003</v>
      </c>
      <c r="F147" t="s">
        <v>471</v>
      </c>
      <c r="G147" t="s">
        <v>463</v>
      </c>
      <c r="H147" t="s">
        <v>463</v>
      </c>
    </row>
    <row r="148" spans="1:8" x14ac:dyDescent="0.3">
      <c r="A148" t="s">
        <v>396</v>
      </c>
      <c r="C148" s="11">
        <v>22.99</v>
      </c>
      <c r="D148">
        <v>1</v>
      </c>
      <c r="E148" s="24">
        <f>Equipment7[[#This Row],[Single price]]*Equipment7[[#This Row],[Qty]]</f>
        <v>22.99</v>
      </c>
      <c r="F148" t="s">
        <v>395</v>
      </c>
      <c r="G148" t="s">
        <v>463</v>
      </c>
      <c r="H148" t="s">
        <v>463</v>
      </c>
    </row>
    <row r="149" spans="1:8" x14ac:dyDescent="0.3">
      <c r="A149" t="s">
        <v>109</v>
      </c>
      <c r="C149" s="11">
        <v>49.95</v>
      </c>
      <c r="D149">
        <v>5</v>
      </c>
      <c r="E149" s="24">
        <f>Equipment7[[#This Row],[Single price]]*Equipment7[[#This Row],[Qty]]</f>
        <v>249.75</v>
      </c>
      <c r="F149" t="s">
        <v>108</v>
      </c>
      <c r="G149" t="s">
        <v>463</v>
      </c>
      <c r="H149" t="s">
        <v>463</v>
      </c>
    </row>
    <row r="150" spans="1:8" x14ac:dyDescent="0.3">
      <c r="A150" t="s">
        <v>298</v>
      </c>
      <c r="C150" s="11">
        <v>31.08</v>
      </c>
      <c r="D150">
        <v>2</v>
      </c>
      <c r="E150" s="24">
        <f>Equipment7[[#This Row],[Single price]]*Equipment7[[#This Row],[Qty]]</f>
        <v>62.16</v>
      </c>
      <c r="F150" t="s">
        <v>297</v>
      </c>
      <c r="G150" t="s">
        <v>463</v>
      </c>
      <c r="H150" t="s">
        <v>463</v>
      </c>
    </row>
    <row r="151" spans="1:8" x14ac:dyDescent="0.3">
      <c r="A151" t="s">
        <v>111</v>
      </c>
      <c r="C151" s="11">
        <v>70.95</v>
      </c>
      <c r="D151">
        <v>2</v>
      </c>
      <c r="E151" s="24">
        <f>Equipment7[[#This Row],[Single price]]*Equipment7[[#This Row],[Qty]]</f>
        <v>141.9</v>
      </c>
      <c r="F151" t="s">
        <v>110</v>
      </c>
      <c r="G151" t="s">
        <v>463</v>
      </c>
      <c r="H151" t="s">
        <v>463</v>
      </c>
    </row>
    <row r="152" spans="1:8" x14ac:dyDescent="0.3">
      <c r="E152" s="24">
        <f>Equipment7[[#This Row],[Single price]]*Equipment7[[#This Row],[Qty]]</f>
        <v>0</v>
      </c>
    </row>
    <row r="153" spans="1:8" x14ac:dyDescent="0.3">
      <c r="A153" t="s">
        <v>113</v>
      </c>
      <c r="C153" s="11">
        <v>19.989999999999998</v>
      </c>
      <c r="D153">
        <v>2</v>
      </c>
      <c r="E153" s="24">
        <f>Equipment7[[#This Row],[Single price]]*Equipment7[[#This Row],[Qty]]</f>
        <v>39.979999999999997</v>
      </c>
      <c r="F153" t="s">
        <v>112</v>
      </c>
      <c r="G153" t="s">
        <v>463</v>
      </c>
      <c r="H153" t="s">
        <v>463</v>
      </c>
    </row>
    <row r="154" spans="1:8" x14ac:dyDescent="0.3">
      <c r="A154" t="s">
        <v>401</v>
      </c>
      <c r="C154" s="11">
        <v>8.98</v>
      </c>
      <c r="D154">
        <v>5</v>
      </c>
      <c r="E154" s="24">
        <f>Equipment7[[#This Row],[Single price]]*Equipment7[[#This Row],[Qty]]</f>
        <v>44.900000000000006</v>
      </c>
      <c r="F154" t="s">
        <v>400</v>
      </c>
      <c r="G154" t="s">
        <v>463</v>
      </c>
      <c r="H154" t="s">
        <v>463</v>
      </c>
    </row>
    <row r="155" spans="1:8" x14ac:dyDescent="0.3">
      <c r="A155" t="s">
        <v>402</v>
      </c>
      <c r="C155" s="11">
        <v>10.98</v>
      </c>
      <c r="D155">
        <v>3</v>
      </c>
      <c r="E155" s="24">
        <f>Equipment7[[#This Row],[Single price]]*Equipment7[[#This Row],[Qty]]</f>
        <v>32.94</v>
      </c>
      <c r="F155" t="s">
        <v>403</v>
      </c>
      <c r="G155" t="s">
        <v>463</v>
      </c>
      <c r="H155" t="s">
        <v>463</v>
      </c>
    </row>
    <row r="156" spans="1:8" x14ac:dyDescent="0.3">
      <c r="A156" t="s">
        <v>324</v>
      </c>
      <c r="C156" s="11">
        <v>8.99</v>
      </c>
      <c r="D156">
        <v>5</v>
      </c>
      <c r="E156" s="24">
        <f>Equipment7[[#This Row],[Single price]]*Equipment7[[#This Row],[Qty]]</f>
        <v>44.95</v>
      </c>
      <c r="F156" t="s">
        <v>323</v>
      </c>
      <c r="G156" t="s">
        <v>463</v>
      </c>
      <c r="H156" t="s">
        <v>463</v>
      </c>
    </row>
    <row r="157" spans="1:8" x14ac:dyDescent="0.3">
      <c r="A157" t="s">
        <v>320</v>
      </c>
      <c r="C157" s="11">
        <v>7.49</v>
      </c>
      <c r="D157">
        <v>5</v>
      </c>
      <c r="E157" s="24">
        <f>Equipment7[[#This Row],[Single price]]*Equipment7[[#This Row],[Qty]]</f>
        <v>37.450000000000003</v>
      </c>
      <c r="F157" t="s">
        <v>220</v>
      </c>
      <c r="G157" t="s">
        <v>463</v>
      </c>
      <c r="H157" t="s">
        <v>463</v>
      </c>
    </row>
    <row r="158" spans="1:8" x14ac:dyDescent="0.3">
      <c r="A158" t="s">
        <v>322</v>
      </c>
      <c r="C158" s="11">
        <v>7.99</v>
      </c>
      <c r="D158">
        <v>5</v>
      </c>
      <c r="E158" s="24">
        <f>Equipment7[[#This Row],[Single price]]*Equipment7[[#This Row],[Qty]]</f>
        <v>39.950000000000003</v>
      </c>
      <c r="F158" t="s">
        <v>321</v>
      </c>
      <c r="G158" t="s">
        <v>463</v>
      </c>
      <c r="H158" t="s">
        <v>463</v>
      </c>
    </row>
    <row r="159" spans="1:8" x14ac:dyDescent="0.3">
      <c r="A159" t="s">
        <v>325</v>
      </c>
      <c r="C159" s="11">
        <v>8.49</v>
      </c>
      <c r="D159">
        <v>5</v>
      </c>
      <c r="E159" s="24">
        <f>Equipment7[[#This Row],[Single price]]*Equipment7[[#This Row],[Qty]]</f>
        <v>42.45</v>
      </c>
      <c r="F159" t="s">
        <v>319</v>
      </c>
      <c r="G159" t="s">
        <v>463</v>
      </c>
      <c r="H159" t="s">
        <v>463</v>
      </c>
    </row>
    <row r="160" spans="1:8" x14ac:dyDescent="0.3">
      <c r="A160" t="s">
        <v>208</v>
      </c>
      <c r="C160" s="11">
        <v>24.95</v>
      </c>
      <c r="D160">
        <v>1</v>
      </c>
      <c r="E160" s="24">
        <f>Equipment7[[#This Row],[Single price]]*Equipment7[[#This Row],[Qty]]</f>
        <v>24.95</v>
      </c>
      <c r="F160" t="s">
        <v>207</v>
      </c>
      <c r="G160" t="s">
        <v>463</v>
      </c>
      <c r="H160" t="s">
        <v>463</v>
      </c>
    </row>
    <row r="161" spans="1:8" x14ac:dyDescent="0.3">
      <c r="A161" t="s">
        <v>168</v>
      </c>
      <c r="C161" s="11">
        <v>11.99</v>
      </c>
      <c r="D161">
        <v>5</v>
      </c>
      <c r="E161" s="24">
        <f>Equipment7[[#This Row],[Single price]]*Equipment7[[#This Row],[Qty]]</f>
        <v>59.95</v>
      </c>
      <c r="F161" t="s">
        <v>167</v>
      </c>
      <c r="G161" t="s">
        <v>463</v>
      </c>
      <c r="H161" t="s">
        <v>463</v>
      </c>
    </row>
    <row r="162" spans="1:8" x14ac:dyDescent="0.3">
      <c r="A162" t="s">
        <v>472</v>
      </c>
      <c r="C162" s="11">
        <v>30.99</v>
      </c>
      <c r="D162">
        <v>2</v>
      </c>
      <c r="E162" s="24">
        <f>Equipment7[[#This Row],[Single price]]*Equipment7[[#This Row],[Qty]]</f>
        <v>61.98</v>
      </c>
      <c r="F162" t="s">
        <v>453</v>
      </c>
      <c r="G162" t="s">
        <v>463</v>
      </c>
      <c r="H162" t="s">
        <v>463</v>
      </c>
    </row>
    <row r="163" spans="1:8" x14ac:dyDescent="0.3">
      <c r="A163" t="s">
        <v>418</v>
      </c>
      <c r="C163" s="11">
        <v>14.99</v>
      </c>
      <c r="D163">
        <v>1</v>
      </c>
      <c r="E163" s="24">
        <f>Equipment7[[#This Row],[Single price]]*Equipment7[[#This Row],[Qty]]</f>
        <v>14.99</v>
      </c>
      <c r="F163" t="s">
        <v>419</v>
      </c>
      <c r="G163" t="s">
        <v>463</v>
      </c>
      <c r="H163" t="s">
        <v>463</v>
      </c>
    </row>
    <row r="164" spans="1:8" x14ac:dyDescent="0.3">
      <c r="D164">
        <v>1</v>
      </c>
      <c r="E164" s="24">
        <f>Equipment7[[#This Row],[Single price]]*Equipment7[[#This Row],[Qty]]</f>
        <v>0</v>
      </c>
      <c r="G164" t="s">
        <v>463</v>
      </c>
      <c r="H164" t="s">
        <v>463</v>
      </c>
    </row>
    <row r="165" spans="1:8" x14ac:dyDescent="0.3">
      <c r="A165" t="s">
        <v>390</v>
      </c>
      <c r="C165" s="11">
        <v>17.489999999999998</v>
      </c>
      <c r="D165">
        <v>10</v>
      </c>
      <c r="E165" s="24">
        <f>Equipment7[[#This Row],[Single price]]*Equipment7[[#This Row],[Qty]]</f>
        <v>174.89999999999998</v>
      </c>
      <c r="F165" t="s">
        <v>473</v>
      </c>
      <c r="G165" t="s">
        <v>463</v>
      </c>
      <c r="H165" t="s">
        <v>463</v>
      </c>
    </row>
    <row r="166" spans="1:8" x14ac:dyDescent="0.3">
      <c r="A166" t="s">
        <v>200</v>
      </c>
      <c r="C166" s="11">
        <v>29.99</v>
      </c>
      <c r="D166">
        <v>20</v>
      </c>
      <c r="E166" s="24">
        <f>Equipment7[[#This Row],[Single price]]*Equipment7[[#This Row],[Qty]]</f>
        <v>599.79999999999995</v>
      </c>
      <c r="F166" t="s">
        <v>501</v>
      </c>
      <c r="G166" t="s">
        <v>424</v>
      </c>
      <c r="H166" t="s">
        <v>199</v>
      </c>
    </row>
    <row r="167" spans="1:8" x14ac:dyDescent="0.3">
      <c r="A167" t="s">
        <v>171</v>
      </c>
      <c r="C167" s="11">
        <v>14.99</v>
      </c>
      <c r="D167">
        <v>4</v>
      </c>
      <c r="E167" s="24">
        <f>Equipment7[[#This Row],[Single price]]*Equipment7[[#This Row],[Qty]]</f>
        <v>59.96</v>
      </c>
      <c r="F167" t="s">
        <v>499</v>
      </c>
      <c r="G167" t="s">
        <v>465</v>
      </c>
      <c r="H167" t="s">
        <v>463</v>
      </c>
    </row>
    <row r="168" spans="1:8" x14ac:dyDescent="0.3">
      <c r="A168" t="s">
        <v>183</v>
      </c>
      <c r="C168" s="11">
        <v>7.99</v>
      </c>
      <c r="D168">
        <v>5</v>
      </c>
      <c r="E168" s="24">
        <f>Equipment7[[#This Row],[Single price]]*Equipment7[[#This Row],[Qty]]</f>
        <v>39.950000000000003</v>
      </c>
      <c r="F168" t="s">
        <v>184</v>
      </c>
      <c r="G168" t="s">
        <v>463</v>
      </c>
      <c r="H168" t="s">
        <v>463</v>
      </c>
    </row>
    <row r="169" spans="1:8" x14ac:dyDescent="0.3">
      <c r="A169" t="s">
        <v>475</v>
      </c>
      <c r="C169" s="11">
        <v>8.9499999999999993</v>
      </c>
      <c r="D169">
        <v>2</v>
      </c>
      <c r="E169" s="24">
        <f>Equipment7[[#This Row],[Single price]]*Equipment7[[#This Row],[Qty]]</f>
        <v>17.899999999999999</v>
      </c>
      <c r="F169" t="s">
        <v>496</v>
      </c>
      <c r="G169" t="s">
        <v>463</v>
      </c>
    </row>
    <row r="170" spans="1:8" x14ac:dyDescent="0.3">
      <c r="A170" t="s">
        <v>474</v>
      </c>
      <c r="C170" s="11">
        <v>8.9499999999999993</v>
      </c>
      <c r="D170">
        <v>2</v>
      </c>
      <c r="E170" s="24">
        <f>Equipment7[[#This Row],[Single price]]*Equipment7[[#This Row],[Qty]]</f>
        <v>17.899999999999999</v>
      </c>
      <c r="F170" t="s">
        <v>495</v>
      </c>
      <c r="G170" t="s">
        <v>463</v>
      </c>
    </row>
    <row r="171" spans="1:8" x14ac:dyDescent="0.3">
      <c r="A171" t="s">
        <v>224</v>
      </c>
      <c r="C171" s="11">
        <v>19.899999999999999</v>
      </c>
      <c r="D171">
        <v>2</v>
      </c>
      <c r="E171" s="24">
        <f>Equipment7[[#This Row],[Single price]]*Equipment7[[#This Row],[Qty]]</f>
        <v>39.799999999999997</v>
      </c>
      <c r="F171" t="s">
        <v>223</v>
      </c>
      <c r="G171" t="s">
        <v>463</v>
      </c>
      <c r="H171" t="s">
        <v>463</v>
      </c>
    </row>
    <row r="172" spans="1:8" x14ac:dyDescent="0.3">
      <c r="A172" t="s">
        <v>189</v>
      </c>
      <c r="C172" s="11">
        <v>41.99</v>
      </c>
      <c r="D172">
        <v>2</v>
      </c>
      <c r="E172" s="24">
        <f>Equipment7[[#This Row],[Single price]]*Equipment7[[#This Row],[Qty]]</f>
        <v>83.98</v>
      </c>
      <c r="F172" t="s">
        <v>469</v>
      </c>
      <c r="G172" t="s">
        <v>463</v>
      </c>
      <c r="H172" t="s">
        <v>463</v>
      </c>
    </row>
    <row r="173" spans="1:8" x14ac:dyDescent="0.3">
      <c r="A173" t="s">
        <v>479</v>
      </c>
      <c r="C173" s="11">
        <v>41.99</v>
      </c>
      <c r="D173">
        <v>2</v>
      </c>
      <c r="E173" s="24">
        <f>Equipment7[[#This Row],[Single price]]*Equipment7[[#This Row],[Qty]]</f>
        <v>83.98</v>
      </c>
      <c r="F173" t="s">
        <v>468</v>
      </c>
      <c r="G173" t="s">
        <v>463</v>
      </c>
      <c r="H173" t="s">
        <v>463</v>
      </c>
    </row>
    <row r="174" spans="1:8" x14ac:dyDescent="0.3">
      <c r="A174" t="s">
        <v>478</v>
      </c>
      <c r="C174" s="11">
        <v>24.05</v>
      </c>
      <c r="D174">
        <v>2</v>
      </c>
      <c r="E174" s="24">
        <f>Equipment7[[#This Row],[Single price]]*Equipment7[[#This Row],[Qty]]</f>
        <v>48.1</v>
      </c>
      <c r="F174" t="s">
        <v>192</v>
      </c>
      <c r="G174" t="s">
        <v>463</v>
      </c>
    </row>
    <row r="175" spans="1:8" x14ac:dyDescent="0.3">
      <c r="A175" t="s">
        <v>190</v>
      </c>
      <c r="C175" s="11">
        <v>12.96</v>
      </c>
      <c r="D175">
        <v>2</v>
      </c>
      <c r="E175" s="24">
        <f>Equipment7[[#This Row],[Single price]]*Equipment7[[#This Row],[Qty]]</f>
        <v>25.92</v>
      </c>
      <c r="F175" t="s">
        <v>191</v>
      </c>
      <c r="G175" t="s">
        <v>463</v>
      </c>
      <c r="H175" t="s">
        <v>463</v>
      </c>
    </row>
    <row r="176" spans="1:8" x14ac:dyDescent="0.3">
      <c r="A176" t="s">
        <v>477</v>
      </c>
      <c r="C176" s="11">
        <v>10.99</v>
      </c>
      <c r="D176">
        <v>2</v>
      </c>
      <c r="E176" s="24">
        <f>Equipment7[[#This Row],[Single price]]*Equipment7[[#This Row],[Qty]]</f>
        <v>21.98</v>
      </c>
      <c r="F176" t="s">
        <v>476</v>
      </c>
      <c r="G176" t="s">
        <v>463</v>
      </c>
      <c r="H176" t="s">
        <v>463</v>
      </c>
    </row>
    <row r="177" spans="1:8" x14ac:dyDescent="0.3">
      <c r="A177" t="s">
        <v>198</v>
      </c>
      <c r="C177" s="11">
        <v>14.9</v>
      </c>
      <c r="D177">
        <v>2</v>
      </c>
      <c r="E177" s="24">
        <f>Equipment7[[#This Row],[Single price]]*Equipment7[[#This Row],[Qty]]</f>
        <v>29.8</v>
      </c>
      <c r="F177" t="s">
        <v>197</v>
      </c>
      <c r="G177" t="s">
        <v>463</v>
      </c>
      <c r="H177" t="s">
        <v>463</v>
      </c>
    </row>
    <row r="178" spans="1:8" x14ac:dyDescent="0.3">
      <c r="A178" t="s">
        <v>498</v>
      </c>
      <c r="C178" s="11">
        <v>8.99</v>
      </c>
      <c r="D178">
        <v>2</v>
      </c>
      <c r="E178" s="24">
        <f>Equipment7[[#This Row],[Single price]]*Equipment7[[#This Row],[Qty]]</f>
        <v>17.98</v>
      </c>
      <c r="F178" t="s">
        <v>497</v>
      </c>
      <c r="G178" t="s">
        <v>463</v>
      </c>
    </row>
    <row r="179" spans="1:8" x14ac:dyDescent="0.3">
      <c r="A179" t="s">
        <v>196</v>
      </c>
      <c r="C179" s="11">
        <v>11.99</v>
      </c>
      <c r="D179">
        <v>2</v>
      </c>
      <c r="E179" s="24">
        <f>Equipment7[[#This Row],[Single price]]*Equipment7[[#This Row],[Qty]]</f>
        <v>23.98</v>
      </c>
      <c r="F179" t="s">
        <v>225</v>
      </c>
      <c r="G179" t="s">
        <v>463</v>
      </c>
      <c r="H179" t="s">
        <v>463</v>
      </c>
    </row>
    <row r="180" spans="1:8" x14ac:dyDescent="0.3">
      <c r="A180" t="s">
        <v>481</v>
      </c>
      <c r="C180" s="11">
        <v>12.99</v>
      </c>
      <c r="D180">
        <v>2</v>
      </c>
      <c r="E180" s="24">
        <f>Equipment7[[#This Row],[Single price]]*Equipment7[[#This Row],[Qty]]</f>
        <v>25.98</v>
      </c>
      <c r="F180" t="s">
        <v>480</v>
      </c>
      <c r="G180" t="s">
        <v>463</v>
      </c>
    </row>
    <row r="181" spans="1:8" x14ac:dyDescent="0.3">
      <c r="E181" s="24">
        <f>Equipment7[[#This Row],[Single price]]*Equipment7[[#This Row],[Qty]]</f>
        <v>0</v>
      </c>
      <c r="G181" t="s">
        <v>463</v>
      </c>
      <c r="H181" t="s">
        <v>463</v>
      </c>
    </row>
    <row r="182" spans="1:8" x14ac:dyDescent="0.3">
      <c r="A182" t="s">
        <v>121</v>
      </c>
      <c r="C182" s="11">
        <v>23.99</v>
      </c>
      <c r="D182">
        <v>10</v>
      </c>
      <c r="E182" s="24">
        <f>Equipment7[[#This Row],[Single price]]*Equipment7[[#This Row],[Qty]]</f>
        <v>239.89999999999998</v>
      </c>
      <c r="F182" t="s">
        <v>482</v>
      </c>
      <c r="G182" t="s">
        <v>120</v>
      </c>
      <c r="H182" t="s">
        <v>463</v>
      </c>
    </row>
    <row r="183" spans="1:8" x14ac:dyDescent="0.3">
      <c r="A183" t="s">
        <v>117</v>
      </c>
      <c r="C183" s="11">
        <v>16.989999999999998</v>
      </c>
      <c r="D183">
        <v>3</v>
      </c>
      <c r="E183" s="24">
        <f>Equipment7[[#This Row],[Single price]]*Equipment7[[#This Row],[Qty]]</f>
        <v>50.97</v>
      </c>
      <c r="F183" t="s">
        <v>483</v>
      </c>
      <c r="G183" t="s">
        <v>463</v>
      </c>
      <c r="H183" t="s">
        <v>463</v>
      </c>
    </row>
    <row r="184" spans="1:8" x14ac:dyDescent="0.3">
      <c r="A184" t="s">
        <v>126</v>
      </c>
      <c r="C184" s="11">
        <v>39.520000000000003</v>
      </c>
      <c r="D184">
        <v>5</v>
      </c>
      <c r="E184" s="24">
        <f>Equipment7[[#This Row],[Single price]]*Equipment7[[#This Row],[Qty]]</f>
        <v>197.60000000000002</v>
      </c>
      <c r="F184" t="s">
        <v>484</v>
      </c>
      <c r="G184" t="s">
        <v>486</v>
      </c>
      <c r="H184" t="s">
        <v>127</v>
      </c>
    </row>
    <row r="185" spans="1:8" x14ac:dyDescent="0.3">
      <c r="A185" t="s">
        <v>341</v>
      </c>
      <c r="C185" s="11">
        <v>8.9499999999999993</v>
      </c>
      <c r="D185">
        <v>3</v>
      </c>
      <c r="E185" s="24">
        <f>Equipment7[[#This Row],[Single price]]*Equipment7[[#This Row],[Qty]]</f>
        <v>26.849999999999998</v>
      </c>
      <c r="F185" t="s">
        <v>485</v>
      </c>
      <c r="G185" t="s">
        <v>340</v>
      </c>
      <c r="H185" t="s">
        <v>463</v>
      </c>
    </row>
    <row r="186" spans="1:8" x14ac:dyDescent="0.3">
      <c r="A186" t="s">
        <v>412</v>
      </c>
      <c r="C186" s="11">
        <v>14.95</v>
      </c>
      <c r="D186">
        <v>3</v>
      </c>
      <c r="E186" s="24">
        <f>Equipment7[[#This Row],[Single price]]*Equipment7[[#This Row],[Qty]]</f>
        <v>44.849999999999994</v>
      </c>
      <c r="F186" t="s">
        <v>413</v>
      </c>
      <c r="G186" t="s">
        <v>463</v>
      </c>
      <c r="H186" t="s">
        <v>463</v>
      </c>
    </row>
    <row r="187" spans="1:8" x14ac:dyDescent="0.3">
      <c r="A187" t="s">
        <v>129</v>
      </c>
      <c r="C187" s="11">
        <v>16.649999999999999</v>
      </c>
      <c r="D187">
        <v>3</v>
      </c>
      <c r="E187" s="24">
        <f>Equipment7[[#This Row],[Single price]]*Equipment7[[#This Row],[Qty]]</f>
        <v>49.949999999999996</v>
      </c>
      <c r="F187" t="s">
        <v>128</v>
      </c>
      <c r="G187" t="s">
        <v>463</v>
      </c>
      <c r="H187" t="s">
        <v>463</v>
      </c>
    </row>
    <row r="188" spans="1:8" x14ac:dyDescent="0.3">
      <c r="A188" t="s">
        <v>131</v>
      </c>
      <c r="C188" s="11">
        <v>30.95</v>
      </c>
      <c r="D188">
        <v>3</v>
      </c>
      <c r="E188" s="24">
        <f>Equipment7[[#This Row],[Single price]]*Equipment7[[#This Row],[Qty]]</f>
        <v>92.85</v>
      </c>
      <c r="F188" t="s">
        <v>488</v>
      </c>
      <c r="G188" t="s">
        <v>487</v>
      </c>
      <c r="H188" t="s">
        <v>463</v>
      </c>
    </row>
    <row r="189" spans="1:8" x14ac:dyDescent="0.3">
      <c r="A189" t="s">
        <v>132</v>
      </c>
      <c r="C189" s="11">
        <v>19.989999999999998</v>
      </c>
      <c r="D189">
        <v>3</v>
      </c>
      <c r="E189" s="24">
        <f>Equipment7[[#This Row],[Single price]]*Equipment7[[#This Row],[Qty]]</f>
        <v>59.97</v>
      </c>
      <c r="F189" t="s">
        <v>133</v>
      </c>
      <c r="G189" t="s">
        <v>470</v>
      </c>
      <c r="H189" t="s">
        <v>463</v>
      </c>
    </row>
    <row r="190" spans="1:8" x14ac:dyDescent="0.3">
      <c r="A190" t="s">
        <v>136</v>
      </c>
      <c r="C190" s="11">
        <v>58.52</v>
      </c>
      <c r="D190">
        <v>3</v>
      </c>
      <c r="E190" s="24">
        <f>Equipment7[[#This Row],[Single price]]*Equipment7[[#This Row],[Qty]]</f>
        <v>175.56</v>
      </c>
      <c r="F190" t="s">
        <v>489</v>
      </c>
      <c r="G190" t="s">
        <v>137</v>
      </c>
      <c r="H190" t="s">
        <v>463</v>
      </c>
    </row>
    <row r="191" spans="1:8" x14ac:dyDescent="0.3">
      <c r="A191" t="s">
        <v>138</v>
      </c>
      <c r="C191" s="11">
        <v>34.450000000000003</v>
      </c>
      <c r="D191">
        <v>3</v>
      </c>
      <c r="E191" s="24">
        <f>Equipment7[[#This Row],[Single price]]*Equipment7[[#This Row],[Qty]]</f>
        <v>103.35000000000001</v>
      </c>
      <c r="F191" t="s">
        <v>139</v>
      </c>
      <c r="G191" t="s">
        <v>463</v>
      </c>
      <c r="H191" t="s">
        <v>463</v>
      </c>
    </row>
    <row r="192" spans="1:8" x14ac:dyDescent="0.3">
      <c r="A192" t="s">
        <v>134</v>
      </c>
      <c r="C192" s="11">
        <v>13.96</v>
      </c>
      <c r="D192">
        <v>1</v>
      </c>
      <c r="E192" s="24">
        <f>Equipment7[[#This Row],[Single price]]*Equipment7[[#This Row],[Qty]]</f>
        <v>13.96</v>
      </c>
      <c r="F192" t="s">
        <v>135</v>
      </c>
      <c r="G192" t="s">
        <v>463</v>
      </c>
      <c r="H192" t="s">
        <v>463</v>
      </c>
    </row>
    <row r="193" spans="1:8" x14ac:dyDescent="0.3">
      <c r="A193" t="s">
        <v>235</v>
      </c>
      <c r="C193" s="11">
        <v>19.989999999999998</v>
      </c>
      <c r="D193">
        <v>2</v>
      </c>
      <c r="E193" s="24">
        <f>Equipment7[[#This Row],[Single price]]*Equipment7[[#This Row],[Qty]]</f>
        <v>39.979999999999997</v>
      </c>
      <c r="F193" t="s">
        <v>234</v>
      </c>
      <c r="G193" t="s">
        <v>463</v>
      </c>
      <c r="H193" t="s">
        <v>463</v>
      </c>
    </row>
    <row r="194" spans="1:8" x14ac:dyDescent="0.3">
      <c r="A194" t="s">
        <v>231</v>
      </c>
      <c r="C194" s="11">
        <v>12.99</v>
      </c>
      <c r="D194">
        <v>5</v>
      </c>
      <c r="E194" s="24">
        <f>Equipment7[[#This Row],[Single price]]*Equipment7[[#This Row],[Qty]]</f>
        <v>64.95</v>
      </c>
      <c r="F194" t="s">
        <v>490</v>
      </c>
      <c r="G194" t="s">
        <v>226</v>
      </c>
      <c r="H194" t="s">
        <v>463</v>
      </c>
    </row>
    <row r="195" spans="1:8" x14ac:dyDescent="0.3">
      <c r="A195" t="s">
        <v>237</v>
      </c>
      <c r="C195" s="11">
        <v>43.98</v>
      </c>
      <c r="D195">
        <v>5</v>
      </c>
      <c r="E195" s="24">
        <f>Equipment7[[#This Row],[Single price]]*Equipment7[[#This Row],[Qty]]</f>
        <v>219.89999999999998</v>
      </c>
      <c r="F195" t="s">
        <v>236</v>
      </c>
      <c r="G195" t="s">
        <v>463</v>
      </c>
      <c r="H195" t="s">
        <v>463</v>
      </c>
    </row>
    <row r="196" spans="1:8" x14ac:dyDescent="0.3">
      <c r="E196" s="11">
        <f>SUBTOTAL(109,Equipment7[Total])</f>
        <v>21920.000000000004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D055-1153-4D75-AC2B-494AFE815425}">
  <sheetPr codeName="Sheet4"/>
  <dimension ref="A1:G69"/>
  <sheetViews>
    <sheetView workbookViewId="0">
      <selection activeCell="F3" sqref="F3"/>
    </sheetView>
  </sheetViews>
  <sheetFormatPr defaultRowHeight="14.4" x14ac:dyDescent="0.3"/>
  <cols>
    <col min="1" max="1" width="23.6640625" bestFit="1" customWidth="1"/>
    <col min="2" max="2" width="15.5546875" bestFit="1" customWidth="1"/>
    <col min="3" max="3" width="15.5546875" customWidth="1"/>
    <col min="4" max="4" width="12.6640625" style="11" bestFit="1" customWidth="1"/>
    <col min="5" max="5" width="7.6640625" customWidth="1"/>
    <col min="6" max="6" width="10.109375" style="11" bestFit="1" customWidth="1"/>
    <col min="7" max="7" width="92.88671875" customWidth="1"/>
  </cols>
  <sheetData>
    <row r="1" spans="1:7" x14ac:dyDescent="0.3">
      <c r="A1" s="15" t="s">
        <v>0</v>
      </c>
      <c r="B1" t="s">
        <v>522</v>
      </c>
      <c r="C1" t="s">
        <v>560</v>
      </c>
      <c r="D1" s="26" t="s">
        <v>1</v>
      </c>
      <c r="E1" s="15" t="s">
        <v>518</v>
      </c>
      <c r="F1" s="25" t="s">
        <v>3</v>
      </c>
      <c r="G1" s="15" t="s">
        <v>29</v>
      </c>
    </row>
    <row r="2" spans="1:7" x14ac:dyDescent="0.3">
      <c r="A2" s="32" t="s">
        <v>4</v>
      </c>
      <c r="B2" s="11">
        <v>3500</v>
      </c>
      <c r="C2" s="33">
        <v>44931</v>
      </c>
      <c r="D2" s="11">
        <v>3500</v>
      </c>
      <c r="E2">
        <v>1</v>
      </c>
      <c r="F2" s="24">
        <f>SOLIDWORKS[[#This Row],[Single price]]*SOLIDWORKS[[#This Row],[Qty]]</f>
        <v>3500</v>
      </c>
    </row>
    <row r="3" spans="1:7" x14ac:dyDescent="0.3">
      <c r="B3" s="11">
        <f>SUBTOTAL(109,SOLIDWORKS[Purchase Price]) * 1.1</f>
        <v>3850.0000000000005</v>
      </c>
      <c r="D3"/>
      <c r="F3" s="11">
        <f>SUBTOTAL(109,SOLIDWORKS[Total])</f>
        <v>3500</v>
      </c>
    </row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</sheetData>
  <conditionalFormatting sqref="C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79"/>
  <sheetViews>
    <sheetView workbookViewId="0">
      <selection sqref="A1:A71"/>
    </sheetView>
  </sheetViews>
  <sheetFormatPr defaultRowHeight="14.4" x14ac:dyDescent="0.3"/>
  <cols>
    <col min="1" max="1" width="23.6640625" bestFit="1" customWidth="1"/>
    <col min="2" max="2" width="15.5546875" bestFit="1" customWidth="1"/>
    <col min="3" max="3" width="15.5546875" customWidth="1"/>
    <col min="4" max="4" width="12.6640625" style="11" bestFit="1" customWidth="1"/>
    <col min="5" max="5" width="7.6640625" customWidth="1"/>
    <col min="6" max="6" width="10.109375" style="11" bestFit="1" customWidth="1"/>
    <col min="7" max="7" width="92.88671875" customWidth="1"/>
  </cols>
  <sheetData>
    <row r="1" spans="1:7" x14ac:dyDescent="0.3">
      <c r="A1" s="15" t="s">
        <v>0</v>
      </c>
      <c r="B1" t="s">
        <v>522</v>
      </c>
      <c r="C1" t="s">
        <v>560</v>
      </c>
      <c r="D1" s="26" t="s">
        <v>1</v>
      </c>
      <c r="E1" s="15" t="s">
        <v>518</v>
      </c>
      <c r="F1" s="25" t="s">
        <v>3</v>
      </c>
      <c r="G1" s="15" t="s">
        <v>29</v>
      </c>
    </row>
    <row r="2" spans="1:7" x14ac:dyDescent="0.3">
      <c r="A2" s="32" t="s">
        <v>349</v>
      </c>
      <c r="B2" s="11">
        <v>799</v>
      </c>
      <c r="C2" s="33">
        <v>44939</v>
      </c>
      <c r="D2" s="11">
        <v>799</v>
      </c>
      <c r="E2">
        <v>1</v>
      </c>
      <c r="F2" s="24">
        <f>FIRST[[#This Row],[Single price]]*FIRST[[#This Row],[Qty]]</f>
        <v>799</v>
      </c>
      <c r="G2" t="s">
        <v>399</v>
      </c>
    </row>
    <row r="3" spans="1:7" x14ac:dyDescent="0.3">
      <c r="A3" s="32" t="s">
        <v>355</v>
      </c>
      <c r="B3" s="11">
        <v>4.97</v>
      </c>
      <c r="C3" s="33">
        <v>44939</v>
      </c>
      <c r="D3" s="11">
        <v>4.97</v>
      </c>
      <c r="E3">
        <v>1</v>
      </c>
      <c r="F3" s="24">
        <f>FIRST[[#This Row],[Single price]]*FIRST[[#This Row],[Qty]]</f>
        <v>4.97</v>
      </c>
      <c r="G3" t="s">
        <v>433</v>
      </c>
    </row>
    <row r="4" spans="1:7" x14ac:dyDescent="0.3">
      <c r="B4" s="11"/>
      <c r="E4">
        <v>1</v>
      </c>
      <c r="F4" s="24">
        <f>FIRST[[#This Row],[Single price]]*FIRST[[#This Row],[Qty]]</f>
        <v>0</v>
      </c>
    </row>
    <row r="5" spans="1:7" x14ac:dyDescent="0.3">
      <c r="A5" s="32" t="s">
        <v>286</v>
      </c>
      <c r="B5" s="49">
        <v>141.99</v>
      </c>
      <c r="C5" s="33">
        <v>44936</v>
      </c>
      <c r="D5" s="11">
        <v>141.99</v>
      </c>
      <c r="E5">
        <v>1</v>
      </c>
      <c r="F5" s="24">
        <f>FIRST[[#This Row],[Single price]]*FIRST[[#This Row],[Qty]]</f>
        <v>141.99</v>
      </c>
      <c r="G5" t="s">
        <v>285</v>
      </c>
    </row>
    <row r="6" spans="1:7" x14ac:dyDescent="0.3">
      <c r="A6" s="32" t="s">
        <v>444</v>
      </c>
      <c r="B6" s="11">
        <v>39.950000000000003</v>
      </c>
      <c r="C6" s="33">
        <v>44939</v>
      </c>
      <c r="D6" s="11">
        <v>39.99</v>
      </c>
      <c r="E6">
        <v>1</v>
      </c>
      <c r="F6" s="24">
        <f>FIRST[[#This Row],[Single price]]*FIRST[[#This Row],[Qty]]</f>
        <v>39.99</v>
      </c>
      <c r="G6" t="s">
        <v>443</v>
      </c>
    </row>
    <row r="7" spans="1:7" x14ac:dyDescent="0.3">
      <c r="A7" s="32" t="s">
        <v>270</v>
      </c>
      <c r="B7" s="11">
        <v>243.66</v>
      </c>
      <c r="C7" s="33">
        <v>44939</v>
      </c>
      <c r="D7" s="11">
        <v>82.99</v>
      </c>
      <c r="E7">
        <v>3</v>
      </c>
      <c r="F7" s="24">
        <f>FIRST[[#This Row],[Single price]]*FIRST[[#This Row],[Qty]]</f>
        <v>248.96999999999997</v>
      </c>
      <c r="G7" t="s">
        <v>357</v>
      </c>
    </row>
    <row r="8" spans="1:7" x14ac:dyDescent="0.3">
      <c r="A8" s="32" t="s">
        <v>442</v>
      </c>
      <c r="B8" s="11">
        <v>10.29</v>
      </c>
      <c r="C8" s="33">
        <v>44939</v>
      </c>
      <c r="D8" s="11">
        <v>10.39</v>
      </c>
      <c r="E8">
        <v>1</v>
      </c>
      <c r="F8" s="24">
        <f>FIRST[[#This Row],[Single price]]*FIRST[[#This Row],[Qty]]</f>
        <v>10.39</v>
      </c>
      <c r="G8" t="s">
        <v>441</v>
      </c>
    </row>
    <row r="9" spans="1:7" x14ac:dyDescent="0.3">
      <c r="A9" s="20" t="s">
        <v>94</v>
      </c>
      <c r="B9" s="11"/>
      <c r="D9" s="11">
        <v>30.99</v>
      </c>
      <c r="E9">
        <v>1</v>
      </c>
      <c r="F9" s="24">
        <f>FIRST[[#This Row],[Single price]]*FIRST[[#This Row],[Qty]]</f>
        <v>30.99</v>
      </c>
      <c r="G9" t="s">
        <v>95</v>
      </c>
    </row>
    <row r="10" spans="1:7" x14ac:dyDescent="0.3">
      <c r="A10" s="32" t="s">
        <v>19</v>
      </c>
      <c r="B10" s="11">
        <v>159.97999999999999</v>
      </c>
      <c r="C10" s="33">
        <v>44939</v>
      </c>
      <c r="D10" s="11">
        <v>79.989999999999995</v>
      </c>
      <c r="E10">
        <v>1</v>
      </c>
      <c r="F10" s="24">
        <f>FIRST[[#This Row],[Single price]]*FIRST[[#This Row],[Qty]]</f>
        <v>79.989999999999995</v>
      </c>
      <c r="G10" t="s">
        <v>360</v>
      </c>
    </row>
    <row r="11" spans="1:7" x14ac:dyDescent="0.3">
      <c r="A11" s="32" t="s">
        <v>17</v>
      </c>
      <c r="B11" s="11">
        <v>13</v>
      </c>
      <c r="C11" s="33">
        <v>44939</v>
      </c>
      <c r="D11" s="11">
        <v>13</v>
      </c>
      <c r="E11">
        <v>1</v>
      </c>
      <c r="F11" s="24">
        <f>FIRST[[#This Row],[Single price]]*FIRST[[#This Row],[Qty]]</f>
        <v>13</v>
      </c>
      <c r="G11" t="s">
        <v>57</v>
      </c>
    </row>
    <row r="12" spans="1:7" x14ac:dyDescent="0.3">
      <c r="A12" s="32" t="s">
        <v>268</v>
      </c>
      <c r="B12" s="11">
        <v>31.99</v>
      </c>
      <c r="C12" s="33">
        <v>44939</v>
      </c>
      <c r="D12" s="11">
        <v>33.99</v>
      </c>
      <c r="E12">
        <v>1</v>
      </c>
      <c r="F12" s="24">
        <f>FIRST[[#This Row],[Single price]]*FIRST[[#This Row],[Qty]]</f>
        <v>33.99</v>
      </c>
      <c r="G12" t="s">
        <v>267</v>
      </c>
    </row>
    <row r="13" spans="1:7" x14ac:dyDescent="0.3">
      <c r="A13" s="32" t="s">
        <v>348</v>
      </c>
      <c r="B13" s="11">
        <v>44.09</v>
      </c>
      <c r="C13" s="33">
        <v>44939</v>
      </c>
      <c r="D13" s="11">
        <v>44.99</v>
      </c>
      <c r="E13">
        <v>1</v>
      </c>
      <c r="F13" s="24">
        <f>FIRST[[#This Row],[Single price]]*FIRST[[#This Row],[Qty]]</f>
        <v>44.99</v>
      </c>
      <c r="G13" t="s">
        <v>347</v>
      </c>
    </row>
    <row r="14" spans="1:7" x14ac:dyDescent="0.3">
      <c r="A14" s="32" t="s">
        <v>359</v>
      </c>
      <c r="B14" s="11">
        <v>16.989999999999998</v>
      </c>
      <c r="C14" s="33">
        <v>44939</v>
      </c>
      <c r="D14" s="11">
        <v>16.989999999999998</v>
      </c>
      <c r="E14">
        <v>1</v>
      </c>
      <c r="F14" s="24">
        <f>FIRST[[#This Row],[Single price]]*FIRST[[#This Row],[Qty]]</f>
        <v>16.989999999999998</v>
      </c>
      <c r="G14" t="s">
        <v>358</v>
      </c>
    </row>
    <row r="15" spans="1:7" x14ac:dyDescent="0.3">
      <c r="A15" s="32" t="s">
        <v>366</v>
      </c>
      <c r="B15" s="11">
        <v>39.99</v>
      </c>
      <c r="C15" s="33">
        <v>44935</v>
      </c>
      <c r="D15" s="11">
        <v>65.45</v>
      </c>
      <c r="E15">
        <v>1</v>
      </c>
      <c r="F15" s="24">
        <f>FIRST[[#This Row],[Single price]]*FIRST[[#This Row],[Qty]]</f>
        <v>65.45</v>
      </c>
      <c r="G15" t="s">
        <v>365</v>
      </c>
    </row>
    <row r="16" spans="1:7" x14ac:dyDescent="0.3">
      <c r="A16" s="32" t="s">
        <v>569</v>
      </c>
      <c r="B16" s="11">
        <v>27.240000000000002</v>
      </c>
      <c r="C16" s="33">
        <v>44935</v>
      </c>
      <c r="D16" s="11">
        <v>32.979999999999997</v>
      </c>
      <c r="E16">
        <v>1</v>
      </c>
      <c r="F16" s="24">
        <f>FIRST[[#This Row],[Single price]]*FIRST[[#This Row],[Qty]]</f>
        <v>32.979999999999997</v>
      </c>
      <c r="G16" t="s">
        <v>256</v>
      </c>
    </row>
    <row r="17" spans="1:7" x14ac:dyDescent="0.3">
      <c r="A17" s="32" t="s">
        <v>64</v>
      </c>
      <c r="B17" s="11">
        <v>29.95</v>
      </c>
      <c r="C17" s="33">
        <v>44936</v>
      </c>
      <c r="D17" s="11">
        <v>29.95</v>
      </c>
      <c r="E17">
        <v>1</v>
      </c>
      <c r="F17" s="24">
        <f>FIRST[[#This Row],[Single price]]*FIRST[[#This Row],[Qty]]</f>
        <v>29.95</v>
      </c>
      <c r="G17" t="s">
        <v>460</v>
      </c>
    </row>
    <row r="18" spans="1:7" x14ac:dyDescent="0.3">
      <c r="A18" s="32" t="s">
        <v>458</v>
      </c>
      <c r="B18" s="11">
        <v>28.04</v>
      </c>
      <c r="C18" s="33">
        <v>44936</v>
      </c>
      <c r="D18" s="11">
        <v>28.04</v>
      </c>
      <c r="E18">
        <v>1</v>
      </c>
      <c r="F18" s="24">
        <f>FIRST[[#This Row],[Single price]]*FIRST[[#This Row],[Qty]]</f>
        <v>28.04</v>
      </c>
      <c r="G18" t="s">
        <v>58</v>
      </c>
    </row>
    <row r="19" spans="1:7" x14ac:dyDescent="0.3">
      <c r="A19" s="32" t="s">
        <v>377</v>
      </c>
      <c r="B19" s="11">
        <v>20.8</v>
      </c>
      <c r="C19" s="33">
        <v>44935</v>
      </c>
      <c r="D19" s="11">
        <v>21.69</v>
      </c>
      <c r="E19">
        <v>1</v>
      </c>
      <c r="F19" s="24">
        <f>FIRST[[#This Row],[Single price]]*FIRST[[#This Row],[Qty]]</f>
        <v>21.69</v>
      </c>
      <c r="G19" t="s">
        <v>376</v>
      </c>
    </row>
    <row r="20" spans="1:7" x14ac:dyDescent="0.3">
      <c r="A20" s="32" t="s">
        <v>398</v>
      </c>
      <c r="B20" s="11">
        <v>87.9</v>
      </c>
      <c r="C20" s="33">
        <v>44936</v>
      </c>
      <c r="D20" s="11">
        <v>79.849999999999994</v>
      </c>
      <c r="E20">
        <v>1</v>
      </c>
      <c r="F20" s="24">
        <f>FIRST[[#This Row],[Single price]]*FIRST[[#This Row],[Qty]]</f>
        <v>79.849999999999994</v>
      </c>
      <c r="G20" t="s">
        <v>397</v>
      </c>
    </row>
    <row r="21" spans="1:7" x14ac:dyDescent="0.3">
      <c r="A21" s="32" t="s">
        <v>406</v>
      </c>
      <c r="B21" s="11">
        <v>22.62</v>
      </c>
      <c r="C21" s="33">
        <v>44935</v>
      </c>
      <c r="D21" s="11">
        <v>23.11</v>
      </c>
      <c r="E21">
        <v>1</v>
      </c>
      <c r="F21" s="24">
        <f>FIRST[[#This Row],[Single price]]*FIRST[[#This Row],[Qty]]</f>
        <v>23.11</v>
      </c>
      <c r="G21" t="s">
        <v>407</v>
      </c>
    </row>
    <row r="22" spans="1:7" x14ac:dyDescent="0.3">
      <c r="A22" s="32" t="s">
        <v>445</v>
      </c>
      <c r="B22" s="11">
        <v>19.98</v>
      </c>
      <c r="C22" s="33">
        <v>44935</v>
      </c>
      <c r="D22" s="11">
        <v>29.99</v>
      </c>
      <c r="E22">
        <v>1</v>
      </c>
      <c r="F22" s="24">
        <f>FIRST[[#This Row],[Single price]]*FIRST[[#This Row],[Qty]]</f>
        <v>29.99</v>
      </c>
      <c r="G22" t="s">
        <v>446</v>
      </c>
    </row>
    <row r="23" spans="1:7" x14ac:dyDescent="0.3">
      <c r="A23" s="32" t="s">
        <v>567</v>
      </c>
      <c r="B23" s="11">
        <v>1274</v>
      </c>
      <c r="C23" s="33">
        <v>44935</v>
      </c>
      <c r="D23" s="11">
        <v>1274</v>
      </c>
      <c r="E23">
        <v>1</v>
      </c>
      <c r="F23" s="24">
        <f>FIRST[[#This Row],[Single price]]*FIRST[[#This Row],[Qty]]</f>
        <v>1274</v>
      </c>
      <c r="G23" t="s">
        <v>568</v>
      </c>
    </row>
    <row r="24" spans="1:7" x14ac:dyDescent="0.3">
      <c r="A24" s="32" t="s">
        <v>492</v>
      </c>
      <c r="B24" s="11">
        <v>289</v>
      </c>
      <c r="C24" s="33">
        <v>44936</v>
      </c>
      <c r="D24" s="11">
        <v>289</v>
      </c>
      <c r="E24">
        <v>1</v>
      </c>
      <c r="F24" s="24">
        <f>FIRST[[#This Row],[Single price]]*FIRST[[#This Row],[Qty]]</f>
        <v>289</v>
      </c>
      <c r="G24" t="s">
        <v>449</v>
      </c>
    </row>
    <row r="25" spans="1:7" x14ac:dyDescent="0.3">
      <c r="A25" s="32" t="s">
        <v>423</v>
      </c>
      <c r="B25" s="11">
        <v>269.99</v>
      </c>
      <c r="C25" s="33">
        <v>44936</v>
      </c>
      <c r="D25" s="11">
        <v>269.99</v>
      </c>
      <c r="E25">
        <v>1</v>
      </c>
      <c r="F25" s="24">
        <f>FIRST[[#This Row],[Single price]]*FIRST[[#This Row],[Qty]]</f>
        <v>269.99</v>
      </c>
      <c r="G25" t="s">
        <v>437</v>
      </c>
    </row>
    <row r="26" spans="1:7" x14ac:dyDescent="0.3">
      <c r="A26" s="32" t="s">
        <v>459</v>
      </c>
      <c r="B26" s="11">
        <v>58.99</v>
      </c>
      <c r="C26" s="33">
        <v>44935</v>
      </c>
      <c r="D26" s="11">
        <v>76.989999999999995</v>
      </c>
      <c r="E26">
        <v>1</v>
      </c>
      <c r="F26" s="24">
        <f>FIRST[[#This Row],[Single price]]*FIRST[[#This Row],[Qty]]</f>
        <v>76.989999999999995</v>
      </c>
      <c r="G26" t="s">
        <v>65</v>
      </c>
    </row>
    <row r="27" spans="1:7" x14ac:dyDescent="0.3">
      <c r="A27" s="32" t="s">
        <v>467</v>
      </c>
      <c r="B27" s="11">
        <v>19.399999999999999</v>
      </c>
      <c r="C27" s="33">
        <v>44935</v>
      </c>
      <c r="D27" s="11">
        <v>19.489999999999998</v>
      </c>
      <c r="E27">
        <v>1</v>
      </c>
      <c r="F27" s="24">
        <f>FIRST[[#This Row],[Single price]]*FIRST[[#This Row],[Qty]]</f>
        <v>19.489999999999998</v>
      </c>
      <c r="G27" t="s">
        <v>466</v>
      </c>
    </row>
    <row r="28" spans="1:7" x14ac:dyDescent="0.3">
      <c r="B28" s="11"/>
      <c r="E28">
        <v>1</v>
      </c>
      <c r="F28" s="24">
        <f>FIRST[[#This Row],[Single price]]*FIRST[[#This Row],[Qty]]</f>
        <v>0</v>
      </c>
    </row>
    <row r="29" spans="1:7" x14ac:dyDescent="0.3">
      <c r="A29" s="32" t="s">
        <v>247</v>
      </c>
      <c r="B29" s="11">
        <v>144.99</v>
      </c>
      <c r="C29" s="33">
        <v>44932</v>
      </c>
      <c r="D29" s="11">
        <v>149</v>
      </c>
      <c r="E29">
        <v>1</v>
      </c>
      <c r="F29" s="24">
        <f>FIRST[[#This Row],[Single price]]*FIRST[[#This Row],[Qty]]</f>
        <v>149</v>
      </c>
      <c r="G29" t="s">
        <v>438</v>
      </c>
    </row>
    <row r="30" spans="1:7" x14ac:dyDescent="0.3">
      <c r="A30" s="32" t="s">
        <v>301</v>
      </c>
      <c r="B30" s="11">
        <v>20.99</v>
      </c>
      <c r="C30" s="33">
        <v>44935</v>
      </c>
      <c r="D30" s="11">
        <v>21.99</v>
      </c>
      <c r="E30">
        <v>1</v>
      </c>
      <c r="F30" s="24">
        <f>FIRST[[#This Row],[Single price]]*FIRST[[#This Row],[Qty]]</f>
        <v>21.99</v>
      </c>
      <c r="G30" t="s">
        <v>300</v>
      </c>
    </row>
    <row r="31" spans="1:7" x14ac:dyDescent="0.3">
      <c r="A31" s="32" t="s">
        <v>248</v>
      </c>
      <c r="B31" s="11">
        <v>36.49</v>
      </c>
      <c r="C31" s="33">
        <v>44935</v>
      </c>
      <c r="D31" s="11">
        <v>34.89</v>
      </c>
      <c r="E31">
        <v>1</v>
      </c>
      <c r="F31" s="24">
        <f>FIRST[[#This Row],[Single price]]*FIRST[[#This Row],[Qty]]</f>
        <v>34.89</v>
      </c>
      <c r="G31" t="s">
        <v>45</v>
      </c>
    </row>
    <row r="32" spans="1:7" x14ac:dyDescent="0.3">
      <c r="A32" s="32" t="s">
        <v>288</v>
      </c>
      <c r="B32" s="11">
        <v>39.99</v>
      </c>
      <c r="C32" s="33">
        <v>44935</v>
      </c>
      <c r="D32" s="11">
        <v>40.99</v>
      </c>
      <c r="E32">
        <v>1</v>
      </c>
      <c r="F32" s="24">
        <f>FIRST[[#This Row],[Single price]]*FIRST[[#This Row],[Qty]]</f>
        <v>40.99</v>
      </c>
      <c r="G32" t="s">
        <v>287</v>
      </c>
    </row>
    <row r="33" spans="1:7" x14ac:dyDescent="0.3">
      <c r="A33" s="32" t="s">
        <v>249</v>
      </c>
      <c r="B33" s="11">
        <v>59</v>
      </c>
      <c r="C33" s="33">
        <v>44935</v>
      </c>
      <c r="D33" s="11">
        <v>62.4</v>
      </c>
      <c r="E33">
        <v>1</v>
      </c>
      <c r="F33" s="24">
        <f>FIRST[[#This Row],[Single price]]*FIRST[[#This Row],[Qty]]</f>
        <v>62.4</v>
      </c>
      <c r="G33" t="s">
        <v>52</v>
      </c>
    </row>
    <row r="34" spans="1:7" x14ac:dyDescent="0.3">
      <c r="A34" s="32" t="s">
        <v>289</v>
      </c>
      <c r="B34" s="11">
        <v>19.989999999999998</v>
      </c>
      <c r="C34" s="33">
        <v>44935</v>
      </c>
      <c r="D34" s="11">
        <v>19.989999999999998</v>
      </c>
      <c r="E34">
        <v>1</v>
      </c>
      <c r="F34" s="24">
        <f>FIRST[[#This Row],[Single price]]*FIRST[[#This Row],[Qty]]</f>
        <v>19.989999999999998</v>
      </c>
      <c r="G34" t="s">
        <v>290</v>
      </c>
    </row>
    <row r="35" spans="1:7" x14ac:dyDescent="0.3">
      <c r="A35" s="32" t="s">
        <v>451</v>
      </c>
      <c r="B35" s="11">
        <v>34.99</v>
      </c>
      <c r="C35" s="33">
        <v>44935</v>
      </c>
      <c r="D35" s="11">
        <v>48.06</v>
      </c>
      <c r="E35">
        <v>1</v>
      </c>
      <c r="F35" s="24">
        <f>FIRST[[#This Row],[Single price]]*FIRST[[#This Row],[Qty]]</f>
        <v>48.06</v>
      </c>
      <c r="G35" t="s">
        <v>452</v>
      </c>
    </row>
    <row r="36" spans="1:7" x14ac:dyDescent="0.3">
      <c r="A36" s="32" t="s">
        <v>46</v>
      </c>
      <c r="B36" s="11">
        <v>59.97</v>
      </c>
      <c r="C36" s="33">
        <v>44935</v>
      </c>
      <c r="D36" s="11">
        <v>59.97</v>
      </c>
      <c r="E36">
        <v>1</v>
      </c>
      <c r="F36" s="24">
        <f>FIRST[[#This Row],[Single price]]*FIRST[[#This Row],[Qty]]</f>
        <v>59.97</v>
      </c>
      <c r="G36" t="s">
        <v>47</v>
      </c>
    </row>
    <row r="37" spans="1:7" x14ac:dyDescent="0.3">
      <c r="A37" s="32" t="s">
        <v>7</v>
      </c>
      <c r="B37" s="11">
        <v>144</v>
      </c>
      <c r="C37" s="33">
        <v>44935</v>
      </c>
      <c r="D37" s="11">
        <v>142.04</v>
      </c>
      <c r="E37">
        <v>1</v>
      </c>
      <c r="F37" s="24">
        <f>FIRST[[#This Row],[Single price]]*FIRST[[#This Row],[Qty]]</f>
        <v>142.04</v>
      </c>
      <c r="G37" t="s">
        <v>66</v>
      </c>
    </row>
    <row r="38" spans="1:7" x14ac:dyDescent="0.3">
      <c r="A38" s="32" t="s">
        <v>383</v>
      </c>
      <c r="B38" s="11">
        <v>17.690000000000001</v>
      </c>
      <c r="C38" s="33">
        <v>44935</v>
      </c>
      <c r="D38" s="11">
        <v>17.690000000000001</v>
      </c>
      <c r="E38">
        <v>1</v>
      </c>
      <c r="F38" s="24">
        <f>FIRST[[#This Row],[Single price]]*FIRST[[#This Row],[Qty]]</f>
        <v>17.690000000000001</v>
      </c>
      <c r="G38" t="s">
        <v>382</v>
      </c>
    </row>
    <row r="39" spans="1:7" x14ac:dyDescent="0.3">
      <c r="A39" s="32" t="s">
        <v>18</v>
      </c>
      <c r="B39" s="11">
        <v>366.07</v>
      </c>
      <c r="C39" s="33">
        <v>44932</v>
      </c>
      <c r="D39" s="11">
        <v>318.55</v>
      </c>
      <c r="E39">
        <v>1</v>
      </c>
      <c r="F39" s="24">
        <f>FIRST[[#This Row],[Single price]]*FIRST[[#This Row],[Qty]]</f>
        <v>318.55</v>
      </c>
      <c r="G39" t="s">
        <v>384</v>
      </c>
    </row>
    <row r="40" spans="1:7" x14ac:dyDescent="0.3">
      <c r="A40" s="32" t="s">
        <v>396</v>
      </c>
      <c r="B40" s="11">
        <v>34.950000000000003</v>
      </c>
      <c r="C40" s="33">
        <v>44935</v>
      </c>
      <c r="D40" s="11">
        <v>34.950000000000003</v>
      </c>
      <c r="E40">
        <v>1</v>
      </c>
      <c r="F40" s="24">
        <f>FIRST[[#This Row],[Single price]]*FIRST[[#This Row],[Qty]]</f>
        <v>34.950000000000003</v>
      </c>
      <c r="G40" t="s">
        <v>343</v>
      </c>
    </row>
    <row r="41" spans="1:7" x14ac:dyDescent="0.3">
      <c r="B41" s="11"/>
      <c r="E41">
        <v>1</v>
      </c>
      <c r="F41" s="24">
        <f>FIRST[[#This Row],[Single price]]*FIRST[[#This Row],[Qty]]</f>
        <v>0</v>
      </c>
    </row>
    <row r="42" spans="1:7" x14ac:dyDescent="0.3">
      <c r="A42" s="32" t="s">
        <v>456</v>
      </c>
      <c r="B42" s="11">
        <v>15.99</v>
      </c>
      <c r="C42" s="33">
        <v>44935</v>
      </c>
      <c r="D42" s="11">
        <v>15.99</v>
      </c>
      <c r="E42">
        <v>1</v>
      </c>
      <c r="F42" s="24">
        <f>FIRST[[#This Row],[Single price]]*FIRST[[#This Row],[Qty]]</f>
        <v>15.99</v>
      </c>
      <c r="G42" t="s">
        <v>455</v>
      </c>
    </row>
    <row r="43" spans="1:7" x14ac:dyDescent="0.3">
      <c r="A43" s="32" t="s">
        <v>140</v>
      </c>
      <c r="B43" s="11">
        <v>12.99</v>
      </c>
      <c r="C43" s="33">
        <v>44939</v>
      </c>
      <c r="D43" s="11">
        <v>12.88</v>
      </c>
      <c r="E43">
        <v>1</v>
      </c>
      <c r="F43" s="24">
        <f>FIRST[[#This Row],[Single price]]*FIRST[[#This Row],[Qty]]</f>
        <v>12.88</v>
      </c>
      <c r="G43" t="s">
        <v>141</v>
      </c>
    </row>
    <row r="44" spans="1:7" x14ac:dyDescent="0.3">
      <c r="A44" s="32" t="s">
        <v>142</v>
      </c>
      <c r="B44" s="11">
        <v>9.89</v>
      </c>
      <c r="C44" s="33">
        <v>44935</v>
      </c>
      <c r="D44" s="11">
        <v>9.99</v>
      </c>
      <c r="E44">
        <v>1</v>
      </c>
      <c r="F44" s="24">
        <f>FIRST[[#This Row],[Single price]]*FIRST[[#This Row],[Qty]]</f>
        <v>9.99</v>
      </c>
      <c r="G44" t="s">
        <v>143</v>
      </c>
    </row>
    <row r="45" spans="1:7" x14ac:dyDescent="0.3">
      <c r="A45" s="32" t="s">
        <v>145</v>
      </c>
      <c r="B45" s="11">
        <v>15.89</v>
      </c>
      <c r="C45" s="33">
        <v>44935</v>
      </c>
      <c r="D45" s="11">
        <v>15.99</v>
      </c>
      <c r="E45">
        <v>1</v>
      </c>
      <c r="F45" s="24">
        <f>FIRST[[#This Row],[Single price]]*FIRST[[#This Row],[Qty]]</f>
        <v>15.99</v>
      </c>
      <c r="G45" t="s">
        <v>144</v>
      </c>
    </row>
    <row r="46" spans="1:7" x14ac:dyDescent="0.3">
      <c r="A46" s="32" t="s">
        <v>149</v>
      </c>
      <c r="B46" s="11">
        <v>13.89</v>
      </c>
      <c r="C46" s="33">
        <v>44935</v>
      </c>
      <c r="D46" s="11">
        <v>13.99</v>
      </c>
      <c r="E46">
        <v>1</v>
      </c>
      <c r="F46" s="24">
        <f>FIRST[[#This Row],[Single price]]*FIRST[[#This Row],[Qty]]</f>
        <v>13.99</v>
      </c>
      <c r="G46" t="s">
        <v>146</v>
      </c>
    </row>
    <row r="47" spans="1:7" x14ac:dyDescent="0.3">
      <c r="A47" s="32" t="s">
        <v>148</v>
      </c>
      <c r="B47" s="11">
        <v>13.89</v>
      </c>
      <c r="C47" s="33">
        <v>44935</v>
      </c>
      <c r="D47" s="11">
        <v>13.99</v>
      </c>
      <c r="E47">
        <v>1</v>
      </c>
      <c r="F47" s="24">
        <f>FIRST[[#This Row],[Single price]]*FIRST[[#This Row],[Qty]]</f>
        <v>13.99</v>
      </c>
      <c r="G47" t="s">
        <v>147</v>
      </c>
    </row>
    <row r="48" spans="1:7" x14ac:dyDescent="0.3">
      <c r="A48" s="32" t="s">
        <v>151</v>
      </c>
      <c r="B48" s="11">
        <v>15.89</v>
      </c>
      <c r="C48" s="33">
        <v>44935</v>
      </c>
      <c r="D48" s="11">
        <v>15.99</v>
      </c>
      <c r="E48">
        <v>1</v>
      </c>
      <c r="F48" s="24">
        <f>FIRST[[#This Row],[Single price]]*FIRST[[#This Row],[Qty]]</f>
        <v>15.99</v>
      </c>
      <c r="G48" t="s">
        <v>150</v>
      </c>
    </row>
    <row r="49" spans="1:7" x14ac:dyDescent="0.3">
      <c r="A49" s="32" t="s">
        <v>153</v>
      </c>
      <c r="B49" s="11">
        <v>18.89</v>
      </c>
      <c r="C49" s="33">
        <v>44935</v>
      </c>
      <c r="D49" s="11">
        <v>18.989999999999998</v>
      </c>
      <c r="E49">
        <v>1</v>
      </c>
      <c r="F49" s="24">
        <f>FIRST[[#This Row],[Single price]]*FIRST[[#This Row],[Qty]]</f>
        <v>18.989999999999998</v>
      </c>
      <c r="G49" t="s">
        <v>152</v>
      </c>
    </row>
    <row r="50" spans="1:7" x14ac:dyDescent="0.3">
      <c r="A50" s="32" t="s">
        <v>155</v>
      </c>
      <c r="B50" s="11">
        <v>9.8000000000000007</v>
      </c>
      <c r="C50" s="33">
        <v>44939</v>
      </c>
      <c r="D50" s="11">
        <v>9.9</v>
      </c>
      <c r="E50">
        <v>1</v>
      </c>
      <c r="F50" s="24">
        <f>FIRST[[#This Row],[Single price]]*FIRST[[#This Row],[Qty]]</f>
        <v>9.9</v>
      </c>
      <c r="G50" t="s">
        <v>154</v>
      </c>
    </row>
    <row r="51" spans="1:7" x14ac:dyDescent="0.3">
      <c r="A51" s="32" t="s">
        <v>157</v>
      </c>
      <c r="B51" s="11">
        <v>18.89</v>
      </c>
      <c r="C51" s="33">
        <v>44935</v>
      </c>
      <c r="D51" s="11">
        <v>18.989999999999998</v>
      </c>
      <c r="E51">
        <v>1</v>
      </c>
      <c r="F51" s="24">
        <f>FIRST[[#This Row],[Single price]]*FIRST[[#This Row],[Qty]]</f>
        <v>18.989999999999998</v>
      </c>
      <c r="G51" t="s">
        <v>156</v>
      </c>
    </row>
    <row r="52" spans="1:7" x14ac:dyDescent="0.3">
      <c r="A52" s="32" t="s">
        <v>159</v>
      </c>
      <c r="B52" s="11">
        <v>16.89</v>
      </c>
      <c r="C52" s="33">
        <v>44935</v>
      </c>
      <c r="D52" s="11">
        <v>16.989999999999998</v>
      </c>
      <c r="E52">
        <v>1</v>
      </c>
      <c r="F52" s="24">
        <f>FIRST[[#This Row],[Single price]]*FIRST[[#This Row],[Qty]]</f>
        <v>16.989999999999998</v>
      </c>
      <c r="G52" t="s">
        <v>158</v>
      </c>
    </row>
    <row r="53" spans="1:7" x14ac:dyDescent="0.3">
      <c r="A53" s="32" t="s">
        <v>161</v>
      </c>
      <c r="B53" s="11">
        <v>12.89</v>
      </c>
      <c r="C53" s="33">
        <v>44935</v>
      </c>
      <c r="D53" s="11">
        <v>12.99</v>
      </c>
      <c r="E53">
        <v>1</v>
      </c>
      <c r="F53" s="24">
        <f>FIRST[[#This Row],[Single price]]*FIRST[[#This Row],[Qty]]</f>
        <v>12.99</v>
      </c>
      <c r="G53" t="s">
        <v>160</v>
      </c>
    </row>
    <row r="54" spans="1:7" x14ac:dyDescent="0.3">
      <c r="A54" s="32" t="s">
        <v>166</v>
      </c>
      <c r="B54" s="11">
        <v>18.89</v>
      </c>
      <c r="C54" s="33">
        <v>44939</v>
      </c>
      <c r="D54" s="11">
        <v>18.989999999999998</v>
      </c>
      <c r="E54">
        <v>1</v>
      </c>
      <c r="F54" s="24">
        <f>FIRST[[#This Row],[Single price]]*FIRST[[#This Row],[Qty]]</f>
        <v>18.989999999999998</v>
      </c>
      <c r="G54" t="s">
        <v>165</v>
      </c>
    </row>
    <row r="55" spans="1:7" x14ac:dyDescent="0.3">
      <c r="A55" s="32" t="s">
        <v>23</v>
      </c>
      <c r="B55" s="11">
        <v>13.89</v>
      </c>
      <c r="C55" s="33">
        <v>44935</v>
      </c>
      <c r="D55" s="11">
        <v>13.99</v>
      </c>
      <c r="E55">
        <v>1</v>
      </c>
      <c r="F55" s="24">
        <f>FIRST[[#This Row],[Single price]]*FIRST[[#This Row],[Qty]]</f>
        <v>13.99</v>
      </c>
      <c r="G55" t="s">
        <v>457</v>
      </c>
    </row>
    <row r="56" spans="1:7" x14ac:dyDescent="0.3">
      <c r="A56" s="32" t="s">
        <v>202</v>
      </c>
      <c r="B56" s="11">
        <v>7.98</v>
      </c>
      <c r="C56" s="33">
        <v>44935</v>
      </c>
      <c r="D56" s="11">
        <v>7.98</v>
      </c>
      <c r="E56">
        <v>1</v>
      </c>
      <c r="F56" s="24">
        <f>FIRST[[#This Row],[Single price]]*FIRST[[#This Row],[Qty]]</f>
        <v>7.98</v>
      </c>
      <c r="G56" t="s">
        <v>201</v>
      </c>
    </row>
    <row r="57" spans="1:7" x14ac:dyDescent="0.3">
      <c r="A57" s="32" t="s">
        <v>421</v>
      </c>
      <c r="B57" s="11">
        <v>8.49</v>
      </c>
      <c r="C57" s="33">
        <v>44935</v>
      </c>
      <c r="D57" s="11">
        <v>8.49</v>
      </c>
      <c r="E57">
        <v>1</v>
      </c>
      <c r="F57" s="24">
        <f>FIRST[[#This Row],[Single price]]*FIRST[[#This Row],[Qty]]</f>
        <v>8.49</v>
      </c>
      <c r="G57" t="s">
        <v>420</v>
      </c>
    </row>
    <row r="58" spans="1:7" x14ac:dyDescent="0.3">
      <c r="A58" s="32" t="s">
        <v>203</v>
      </c>
      <c r="B58" s="11">
        <v>19.690000000000001</v>
      </c>
      <c r="C58" s="33">
        <v>44935</v>
      </c>
      <c r="D58" s="11">
        <v>19.989999999999998</v>
      </c>
      <c r="E58">
        <v>1</v>
      </c>
      <c r="F58" s="24">
        <f>FIRST[[#This Row],[Single price]]*FIRST[[#This Row],[Qty]]</f>
        <v>19.989999999999998</v>
      </c>
      <c r="G58" t="s">
        <v>204</v>
      </c>
    </row>
    <row r="59" spans="1:7" x14ac:dyDescent="0.3">
      <c r="A59" s="32" t="s">
        <v>182</v>
      </c>
      <c r="B59" s="11">
        <v>24.99</v>
      </c>
      <c r="C59" s="33">
        <v>44935</v>
      </c>
      <c r="D59" s="11">
        <v>22.99</v>
      </c>
      <c r="E59">
        <v>1</v>
      </c>
      <c r="F59" s="24">
        <f>FIRST[[#This Row],[Single price]]*FIRST[[#This Row],[Qty]]</f>
        <v>22.99</v>
      </c>
      <c r="G59" t="s">
        <v>181</v>
      </c>
    </row>
    <row r="60" spans="1:7" x14ac:dyDescent="0.3">
      <c r="B60" s="11"/>
      <c r="F60" s="24"/>
    </row>
    <row r="61" spans="1:7" x14ac:dyDescent="0.3">
      <c r="A61" s="32" t="s">
        <v>172</v>
      </c>
      <c r="B61" s="11">
        <v>13.71</v>
      </c>
      <c r="C61" s="33">
        <v>44935</v>
      </c>
      <c r="D61" s="11">
        <v>13.99</v>
      </c>
      <c r="E61">
        <v>1</v>
      </c>
      <c r="F61" s="24">
        <f>FIRST[[#This Row],[Single price]]*FIRST[[#This Row],[Qty]]</f>
        <v>13.99</v>
      </c>
      <c r="G61" t="s">
        <v>173</v>
      </c>
    </row>
    <row r="62" spans="1:7" x14ac:dyDescent="0.3">
      <c r="A62" s="32" t="s">
        <v>174</v>
      </c>
      <c r="B62" s="11">
        <v>14.5</v>
      </c>
      <c r="C62" s="33">
        <v>44935</v>
      </c>
      <c r="D62" s="11">
        <v>13.99</v>
      </c>
      <c r="E62">
        <v>1</v>
      </c>
      <c r="F62" s="24">
        <f>FIRST[[#This Row],[Single price]]*FIRST[[#This Row],[Qty]]</f>
        <v>13.99</v>
      </c>
      <c r="G62" t="s">
        <v>175</v>
      </c>
    </row>
    <row r="63" spans="1:7" x14ac:dyDescent="0.3">
      <c r="A63" s="32" t="s">
        <v>176</v>
      </c>
      <c r="B63" s="11">
        <v>5.45</v>
      </c>
      <c r="C63" s="33">
        <v>44935</v>
      </c>
      <c r="D63" s="11">
        <v>5.45</v>
      </c>
      <c r="E63">
        <v>1</v>
      </c>
      <c r="F63" s="24">
        <f>FIRST[[#This Row],[Single price]]*FIRST[[#This Row],[Qty]]</f>
        <v>5.45</v>
      </c>
      <c r="G63" t="s">
        <v>177</v>
      </c>
    </row>
    <row r="64" spans="1:7" x14ac:dyDescent="0.3">
      <c r="A64" s="32" t="s">
        <v>502</v>
      </c>
      <c r="B64" s="11">
        <v>68.88</v>
      </c>
      <c r="C64" s="33">
        <v>44935</v>
      </c>
      <c r="D64" s="11">
        <v>34.44</v>
      </c>
      <c r="E64">
        <v>2</v>
      </c>
      <c r="F64" s="24">
        <f>FIRST[[#This Row],[Single price]]*FIRST[[#This Row],[Qty]]</f>
        <v>68.88</v>
      </c>
      <c r="G64" t="s">
        <v>500</v>
      </c>
    </row>
    <row r="65" spans="1:7" x14ac:dyDescent="0.3">
      <c r="A65" s="32" t="s">
        <v>503</v>
      </c>
      <c r="B65" s="11">
        <v>59.98</v>
      </c>
      <c r="C65" s="33">
        <v>44935</v>
      </c>
      <c r="D65" s="11">
        <v>29.99</v>
      </c>
      <c r="E65">
        <v>2</v>
      </c>
      <c r="F65" s="24">
        <f>FIRST[[#This Row],[Single price]]*FIRST[[#This Row],[Qty]]</f>
        <v>59.98</v>
      </c>
      <c r="G65" t="s">
        <v>501</v>
      </c>
    </row>
    <row r="66" spans="1:7" x14ac:dyDescent="0.3">
      <c r="A66" s="32" t="s">
        <v>505</v>
      </c>
      <c r="B66" s="11">
        <v>34.979999999999997</v>
      </c>
      <c r="C66" s="33">
        <v>44935</v>
      </c>
      <c r="D66" s="11">
        <v>17.489999999999998</v>
      </c>
      <c r="E66">
        <v>2</v>
      </c>
      <c r="F66" s="24">
        <f>FIRST[[#This Row],[Single price]]*FIRST[[#This Row],[Qty]]</f>
        <v>34.979999999999997</v>
      </c>
      <c r="G66" t="s">
        <v>504</v>
      </c>
    </row>
    <row r="67" spans="1:7" x14ac:dyDescent="0.3">
      <c r="A67" s="32" t="s">
        <v>561</v>
      </c>
      <c r="B67" s="11">
        <v>12.99</v>
      </c>
      <c r="C67" s="33">
        <v>44935</v>
      </c>
      <c r="D67" s="11">
        <v>14.99</v>
      </c>
      <c r="E67">
        <v>1</v>
      </c>
      <c r="F67" s="24">
        <f>FIRST[[#This Row],[Single price]]*FIRST[[#This Row],[Qty]]</f>
        <v>14.99</v>
      </c>
      <c r="G67" t="s">
        <v>499</v>
      </c>
    </row>
    <row r="68" spans="1:7" x14ac:dyDescent="0.3">
      <c r="A68" s="32" t="s">
        <v>491</v>
      </c>
      <c r="B68" s="11">
        <v>10.99</v>
      </c>
      <c r="C68" s="33">
        <v>44935</v>
      </c>
      <c r="D68" s="11">
        <v>10.99</v>
      </c>
      <c r="E68">
        <v>2</v>
      </c>
      <c r="F68" s="24">
        <f>FIRST[[#This Row],[Single price]]*FIRST[[#This Row],[Qty]]</f>
        <v>21.98</v>
      </c>
      <c r="G68" t="s">
        <v>230</v>
      </c>
    </row>
    <row r="69" spans="1:7" x14ac:dyDescent="0.3">
      <c r="A69" s="32" t="s">
        <v>233</v>
      </c>
      <c r="B69" s="11">
        <v>30.44</v>
      </c>
      <c r="C69" s="33">
        <v>44935</v>
      </c>
      <c r="D69" s="11">
        <v>15.95</v>
      </c>
      <c r="E69">
        <v>2</v>
      </c>
      <c r="F69" s="24">
        <f>FIRST[[#This Row],[Single price]]*FIRST[[#This Row],[Qty]]</f>
        <v>31.9</v>
      </c>
      <c r="G69" t="s">
        <v>232</v>
      </c>
    </row>
    <row r="70" spans="1:7" x14ac:dyDescent="0.3">
      <c r="B70" s="11"/>
      <c r="C70" s="33">
        <v>44935</v>
      </c>
      <c r="F70" s="24">
        <f>FIRST[[#This Row],[Single price]]*FIRST[[#This Row],[Qty]]</f>
        <v>0</v>
      </c>
    </row>
    <row r="71" spans="1:7" x14ac:dyDescent="0.3">
      <c r="B71" s="11">
        <f>SUBTOTAL(109,FIRST[Purchase Price]) * 1.08</f>
        <v>5610.1355999999987</v>
      </c>
      <c r="D71"/>
      <c r="F71" s="11">
        <f>SUBTOTAL(109,FIRST[Total]) * 1.08</f>
        <v>5606.8847999999916</v>
      </c>
    </row>
    <row r="72" spans="1:7" x14ac:dyDescent="0.3">
      <c r="B72" s="11">
        <f>SOLIDWORKS[[#Totals],[Purchase Price]] + FIRST[[#Totals],[Purchase Price]]</f>
        <v>9460.1355999999996</v>
      </c>
    </row>
    <row r="74" spans="1:7" hidden="1" x14ac:dyDescent="0.3">
      <c r="A74" s="37" t="s">
        <v>11</v>
      </c>
      <c r="B74" s="38">
        <v>775</v>
      </c>
      <c r="C74" s="39">
        <v>44935</v>
      </c>
      <c r="D74" s="38">
        <v>775</v>
      </c>
      <c r="E74" s="31">
        <v>1</v>
      </c>
      <c r="F74" s="40">
        <v>775</v>
      </c>
      <c r="G74" s="36" t="s">
        <v>566</v>
      </c>
    </row>
    <row r="75" spans="1:7" hidden="1" x14ac:dyDescent="0.3">
      <c r="A75" s="37" t="s">
        <v>565</v>
      </c>
      <c r="B75" s="41">
        <v>499</v>
      </c>
      <c r="C75" s="42">
        <v>44935</v>
      </c>
      <c r="D75" s="41">
        <v>499</v>
      </c>
      <c r="E75" s="30">
        <v>1</v>
      </c>
      <c r="F75" s="40">
        <v>499</v>
      </c>
      <c r="G75" s="35" t="s">
        <v>570</v>
      </c>
    </row>
    <row r="76" spans="1:7" hidden="1" x14ac:dyDescent="0.3">
      <c r="A76" s="37" t="s">
        <v>257</v>
      </c>
      <c r="B76" s="38">
        <v>18.36</v>
      </c>
      <c r="C76" s="39">
        <v>44935</v>
      </c>
      <c r="D76" s="38">
        <v>21.99</v>
      </c>
      <c r="E76" s="31">
        <v>1</v>
      </c>
      <c r="F76" s="40">
        <v>21.99</v>
      </c>
      <c r="G76" s="36" t="s">
        <v>564</v>
      </c>
    </row>
    <row r="77" spans="1:7" hidden="1" x14ac:dyDescent="0.3">
      <c r="A77" s="37" t="s">
        <v>562</v>
      </c>
      <c r="B77" s="41">
        <v>8.8800000000000008</v>
      </c>
      <c r="C77" s="42">
        <v>44935</v>
      </c>
      <c r="D77" s="41">
        <v>8.8800000000000008</v>
      </c>
      <c r="E77" s="30">
        <v>1</v>
      </c>
      <c r="F77" s="40">
        <v>8.8800000000000008</v>
      </c>
      <c r="G77" s="35" t="s">
        <v>563</v>
      </c>
    </row>
    <row r="78" spans="1:7" hidden="1" x14ac:dyDescent="0.3">
      <c r="A78" s="43" t="s">
        <v>344</v>
      </c>
      <c r="B78" s="41"/>
      <c r="C78" s="30"/>
      <c r="D78" s="41">
        <v>119.1</v>
      </c>
      <c r="E78" s="30">
        <v>1</v>
      </c>
      <c r="F78" s="40">
        <v>119.1</v>
      </c>
      <c r="G78" s="35" t="s">
        <v>346</v>
      </c>
    </row>
    <row r="79" spans="1:7" hidden="1" x14ac:dyDescent="0.3">
      <c r="A79" s="43" t="s">
        <v>164</v>
      </c>
      <c r="B79" s="41"/>
      <c r="C79" s="30"/>
      <c r="D79" s="41">
        <v>12.99</v>
      </c>
      <c r="E79" s="30">
        <v>1</v>
      </c>
      <c r="F79" s="40">
        <v>12.99</v>
      </c>
      <c r="G79" s="35" t="s">
        <v>163</v>
      </c>
    </row>
  </sheetData>
  <conditionalFormatting sqref="C2:C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271"/>
  <sheetViews>
    <sheetView topLeftCell="A20" zoomScaleNormal="100" workbookViewId="0">
      <selection activeCell="A32" sqref="A32:H32"/>
    </sheetView>
  </sheetViews>
  <sheetFormatPr defaultRowHeight="14.4" x14ac:dyDescent="0.3"/>
  <cols>
    <col min="1" max="1" width="33.44140625" bestFit="1" customWidth="1"/>
    <col min="2" max="2" width="15.5546875" style="11" bestFit="1" customWidth="1"/>
    <col min="3" max="3" width="15.109375" style="33" bestFit="1" customWidth="1"/>
    <col min="4" max="4" width="15.109375" style="33" customWidth="1"/>
    <col min="5" max="5" width="12.6640625" style="11" bestFit="1" customWidth="1"/>
    <col min="6" max="6" width="7.6640625" customWidth="1"/>
    <col min="7" max="7" width="10.109375" style="11" bestFit="1" customWidth="1"/>
    <col min="8" max="8" width="92.88671875" customWidth="1"/>
  </cols>
  <sheetData>
    <row r="1" spans="1:7" x14ac:dyDescent="0.3">
      <c r="A1" s="15" t="s">
        <v>0</v>
      </c>
      <c r="B1" s="11" t="s">
        <v>522</v>
      </c>
      <c r="C1" s="33" t="s">
        <v>560</v>
      </c>
      <c r="D1" s="26" t="s">
        <v>1</v>
      </c>
      <c r="E1" s="15" t="s">
        <v>518</v>
      </c>
      <c r="F1" s="25" t="s">
        <v>3</v>
      </c>
      <c r="G1" s="15" t="s">
        <v>29</v>
      </c>
    </row>
    <row r="2" spans="1:7" x14ac:dyDescent="0.3">
      <c r="A2" s="32" t="s">
        <v>921</v>
      </c>
      <c r="B2" s="11">
        <v>14.97</v>
      </c>
      <c r="C2" s="33">
        <v>44958</v>
      </c>
      <c r="D2" s="11">
        <v>15.98</v>
      </c>
      <c r="E2">
        <v>1</v>
      </c>
      <c r="F2" s="24">
        <f>SECOND[[#This Row],[Single price]]*SECOND[[#This Row],[Qty]]</f>
        <v>15.98</v>
      </c>
      <c r="G2" t="s">
        <v>697</v>
      </c>
    </row>
    <row r="3" spans="1:7" x14ac:dyDescent="0.3">
      <c r="A3" s="32" t="s">
        <v>696</v>
      </c>
      <c r="B3" s="11">
        <v>17.98</v>
      </c>
      <c r="C3" s="33">
        <v>44958</v>
      </c>
      <c r="D3" s="11">
        <v>8.5399999999999991</v>
      </c>
      <c r="E3">
        <v>2</v>
      </c>
      <c r="F3" s="24">
        <f>SECOND[[#This Row],[Single price]]*SECOND[[#This Row],[Qty]]</f>
        <v>17.079999999999998</v>
      </c>
      <c r="G3" t="s">
        <v>920</v>
      </c>
    </row>
    <row r="4" spans="1:7" x14ac:dyDescent="0.3">
      <c r="A4" s="32" t="s">
        <v>915</v>
      </c>
      <c r="B4" s="11">
        <v>18.989999999999998</v>
      </c>
      <c r="C4" s="33">
        <v>44958</v>
      </c>
      <c r="D4" s="11">
        <v>23.99</v>
      </c>
      <c r="E4">
        <v>1</v>
      </c>
      <c r="F4" s="24">
        <f>SECOND[[#This Row],[Single price]]*SECOND[[#This Row],[Qty]]</f>
        <v>23.99</v>
      </c>
      <c r="G4" t="s">
        <v>914</v>
      </c>
    </row>
    <row r="5" spans="1:7" x14ac:dyDescent="0.3">
      <c r="A5" s="32" t="s">
        <v>916</v>
      </c>
      <c r="B5" s="11">
        <v>27.56</v>
      </c>
      <c r="C5" s="33">
        <v>44958</v>
      </c>
      <c r="D5" s="11">
        <v>9.99</v>
      </c>
      <c r="E5">
        <v>4</v>
      </c>
      <c r="F5" s="24">
        <f>SECOND[[#This Row],[Single price]]*SECOND[[#This Row],[Qty]]</f>
        <v>39.96</v>
      </c>
      <c r="G5" t="s">
        <v>919</v>
      </c>
    </row>
    <row r="6" spans="1:7" x14ac:dyDescent="0.3">
      <c r="A6" s="32" t="s">
        <v>720</v>
      </c>
      <c r="B6" s="11">
        <v>77.819999999999993</v>
      </c>
      <c r="C6" s="33">
        <v>44958</v>
      </c>
      <c r="D6" s="11">
        <v>13.51</v>
      </c>
      <c r="E6">
        <v>6</v>
      </c>
      <c r="F6" s="24">
        <f>SECOND[[#This Row],[Single price]]*SECOND[[#This Row],[Qty]]</f>
        <v>81.06</v>
      </c>
      <c r="G6" t="s">
        <v>719</v>
      </c>
    </row>
    <row r="7" spans="1:7" x14ac:dyDescent="0.3">
      <c r="A7" s="32" t="s">
        <v>94</v>
      </c>
      <c r="B7" s="11">
        <v>27.98</v>
      </c>
      <c r="C7" s="33">
        <v>44959</v>
      </c>
      <c r="D7" s="11">
        <v>12.59</v>
      </c>
      <c r="E7">
        <v>2</v>
      </c>
      <c r="F7" s="24">
        <f>SECOND[[#This Row],[Single price]]*SECOND[[#This Row],[Qty]]</f>
        <v>25.18</v>
      </c>
      <c r="G7" t="s">
        <v>912</v>
      </c>
    </row>
    <row r="8" spans="1:7" x14ac:dyDescent="0.3">
      <c r="A8" s="32" t="s">
        <v>946</v>
      </c>
      <c r="B8" s="11">
        <v>32.99</v>
      </c>
      <c r="C8" s="33">
        <v>44958</v>
      </c>
      <c r="D8" s="11">
        <v>32.99</v>
      </c>
      <c r="E8">
        <v>1</v>
      </c>
      <c r="F8" s="24">
        <f>SECOND[[#This Row],[Single price]]*SECOND[[#This Row],[Qty]]</f>
        <v>32.99</v>
      </c>
      <c r="G8" t="s">
        <v>945</v>
      </c>
    </row>
    <row r="9" spans="1:7" x14ac:dyDescent="0.3">
      <c r="D9" s="11"/>
      <c r="E9"/>
      <c r="F9" s="24">
        <f>SECOND[[#This Row],[Single price]]*SECOND[[#This Row],[Qty]]</f>
        <v>0</v>
      </c>
      <c r="G9"/>
    </row>
    <row r="10" spans="1:7" x14ac:dyDescent="0.3">
      <c r="A10" s="32" t="s">
        <v>834</v>
      </c>
      <c r="B10" s="11">
        <v>23.99</v>
      </c>
      <c r="C10" s="33">
        <v>44958</v>
      </c>
      <c r="D10" s="11">
        <v>25.99</v>
      </c>
      <c r="E10">
        <v>1</v>
      </c>
      <c r="F10" s="24">
        <f>SECOND[[#This Row],[Single price]]*SECOND[[#This Row],[Qty]]</f>
        <v>25.99</v>
      </c>
      <c r="G10" t="s">
        <v>836</v>
      </c>
    </row>
    <row r="11" spans="1:7" x14ac:dyDescent="0.3">
      <c r="A11" s="32" t="s">
        <v>88</v>
      </c>
      <c r="B11" s="49">
        <v>99.9</v>
      </c>
      <c r="C11" s="33">
        <v>44960</v>
      </c>
      <c r="D11" s="11">
        <v>99.9</v>
      </c>
      <c r="E11">
        <v>1</v>
      </c>
      <c r="F11" s="24">
        <f>SECOND[[#This Row],[Single price]]*SECOND[[#This Row],[Qty]]</f>
        <v>99.9</v>
      </c>
      <c r="G11" t="s">
        <v>723</v>
      </c>
    </row>
    <row r="12" spans="1:7" x14ac:dyDescent="0.3">
      <c r="A12" s="32" t="s">
        <v>736</v>
      </c>
      <c r="B12" s="11">
        <v>35.18</v>
      </c>
      <c r="C12" s="33">
        <v>44958</v>
      </c>
      <c r="D12" s="11">
        <v>17.989999999999998</v>
      </c>
      <c r="E12">
        <v>2</v>
      </c>
      <c r="F12" s="24">
        <f>SECOND[[#This Row],[Single price]]*SECOND[[#This Row],[Qty]]</f>
        <v>35.979999999999997</v>
      </c>
      <c r="G12" t="s">
        <v>726</v>
      </c>
    </row>
    <row r="13" spans="1:7" x14ac:dyDescent="0.3">
      <c r="A13" s="32" t="s">
        <v>277</v>
      </c>
      <c r="B13" s="11">
        <v>35.18</v>
      </c>
      <c r="C13" s="33">
        <v>44958</v>
      </c>
      <c r="D13" s="11">
        <v>17.989999999999998</v>
      </c>
      <c r="E13">
        <v>2</v>
      </c>
      <c r="F13" s="24">
        <f>SECOND[[#This Row],[Single price]]*SECOND[[#This Row],[Qty]]</f>
        <v>35.979999999999997</v>
      </c>
      <c r="G13" t="s">
        <v>725</v>
      </c>
    </row>
    <row r="14" spans="1:7" x14ac:dyDescent="0.3">
      <c r="A14" s="32" t="s">
        <v>731</v>
      </c>
      <c r="B14" s="11">
        <v>80.92</v>
      </c>
      <c r="C14" s="33">
        <v>44958</v>
      </c>
      <c r="D14" s="11">
        <v>21.99</v>
      </c>
      <c r="E14">
        <v>4</v>
      </c>
      <c r="F14" s="24">
        <f>SECOND[[#This Row],[Single price]]*SECOND[[#This Row],[Qty]]</f>
        <v>87.96</v>
      </c>
      <c r="G14" t="s">
        <v>750</v>
      </c>
    </row>
    <row r="15" spans="1:7" x14ac:dyDescent="0.3">
      <c r="A15" s="32" t="s">
        <v>733</v>
      </c>
      <c r="B15" s="11">
        <v>71.98</v>
      </c>
      <c r="C15" s="33">
        <v>44959</v>
      </c>
      <c r="D15" s="11">
        <v>35.99</v>
      </c>
      <c r="E15">
        <v>2</v>
      </c>
      <c r="F15" s="24">
        <f>SECOND[[#This Row],[Single price]]*SECOND[[#This Row],[Qty]]</f>
        <v>71.98</v>
      </c>
      <c r="G15" t="s">
        <v>735</v>
      </c>
    </row>
    <row r="16" spans="1:7" x14ac:dyDescent="0.3">
      <c r="A16" s="32" t="s">
        <v>721</v>
      </c>
      <c r="B16" s="11">
        <v>20.85</v>
      </c>
      <c r="C16" s="33">
        <v>44963</v>
      </c>
      <c r="D16" s="11">
        <v>20.85</v>
      </c>
      <c r="E16">
        <v>1</v>
      </c>
      <c r="F16" s="24">
        <f>SECOND[[#This Row],[Single price]]*SECOND[[#This Row],[Qty]]</f>
        <v>20.85</v>
      </c>
      <c r="G16" t="s">
        <v>722</v>
      </c>
    </row>
    <row r="17" spans="1:7" x14ac:dyDescent="0.3">
      <c r="A17" s="32" t="s">
        <v>740</v>
      </c>
      <c r="B17" s="11">
        <v>15.99</v>
      </c>
      <c r="C17" s="33">
        <v>44958</v>
      </c>
      <c r="D17" s="11">
        <v>15.99</v>
      </c>
      <c r="E17">
        <v>1</v>
      </c>
      <c r="F17" s="24">
        <f>SECOND[[#This Row],[Single price]]*SECOND[[#This Row],[Qty]]</f>
        <v>15.99</v>
      </c>
      <c r="G17" t="s">
        <v>739</v>
      </c>
    </row>
    <row r="18" spans="1:7" x14ac:dyDescent="0.3">
      <c r="A18" s="32" t="s">
        <v>753</v>
      </c>
      <c r="B18" s="11">
        <v>9.99</v>
      </c>
      <c r="C18" s="33">
        <v>44958</v>
      </c>
      <c r="D18" s="11">
        <v>9.99</v>
      </c>
      <c r="E18">
        <v>1</v>
      </c>
      <c r="F18" s="24">
        <f>SECOND[[#This Row],[Single price]]*SECOND[[#This Row],[Qty]]</f>
        <v>9.99</v>
      </c>
      <c r="G18" t="s">
        <v>754</v>
      </c>
    </row>
    <row r="19" spans="1:7" x14ac:dyDescent="0.3">
      <c r="A19" s="32" t="s">
        <v>757</v>
      </c>
      <c r="B19" s="11">
        <v>23.8</v>
      </c>
      <c r="C19" s="33">
        <v>44958</v>
      </c>
      <c r="D19" s="11">
        <v>23.8</v>
      </c>
      <c r="E19">
        <v>1</v>
      </c>
      <c r="F19" s="24">
        <f>SECOND[[#This Row],[Single price]]*SECOND[[#This Row],[Qty]]</f>
        <v>23.8</v>
      </c>
      <c r="G19" t="s">
        <v>756</v>
      </c>
    </row>
    <row r="20" spans="1:7" x14ac:dyDescent="0.3">
      <c r="A20" s="32" t="s">
        <v>755</v>
      </c>
      <c r="B20" s="11">
        <v>22.95</v>
      </c>
      <c r="C20" s="33">
        <v>44958</v>
      </c>
      <c r="D20" s="11">
        <v>22.95</v>
      </c>
      <c r="E20">
        <v>1</v>
      </c>
      <c r="F20" s="24">
        <f>SECOND[[#This Row],[Single price]]*SECOND[[#This Row],[Qty]]</f>
        <v>22.95</v>
      </c>
      <c r="G20" t="s">
        <v>913</v>
      </c>
    </row>
    <row r="21" spans="1:7" x14ac:dyDescent="0.3">
      <c r="A21" s="32" t="s">
        <v>926</v>
      </c>
      <c r="B21" s="11">
        <v>129.94999999999999</v>
      </c>
      <c r="C21" s="33">
        <v>44958</v>
      </c>
      <c r="D21" s="11">
        <v>129.94999999999999</v>
      </c>
      <c r="E21">
        <v>1</v>
      </c>
      <c r="F21" s="24">
        <f>SECOND[[#This Row],[Single price]]*SECOND[[#This Row],[Qty]]</f>
        <v>129.94999999999999</v>
      </c>
      <c r="G21" t="s">
        <v>698</v>
      </c>
    </row>
    <row r="22" spans="1:7" x14ac:dyDescent="0.3">
      <c r="D22" s="11"/>
      <c r="E22"/>
      <c r="F22" s="24">
        <f>SECOND[[#This Row],[Single price]]*SECOND[[#This Row],[Qty]]</f>
        <v>0</v>
      </c>
      <c r="G22"/>
    </row>
    <row r="23" spans="1:7" x14ac:dyDescent="0.3">
      <c r="A23" s="32" t="s">
        <v>595</v>
      </c>
      <c r="B23" s="11">
        <v>12.24</v>
      </c>
      <c r="C23" s="33">
        <v>44958</v>
      </c>
      <c r="D23" s="11">
        <v>12.49</v>
      </c>
      <c r="E23">
        <v>1</v>
      </c>
      <c r="F23" s="24">
        <f>SECOND[[#This Row],[Single price]]*SECOND[[#This Row],[Qty]]</f>
        <v>12.49</v>
      </c>
      <c r="G23" t="s">
        <v>603</v>
      </c>
    </row>
    <row r="24" spans="1:7" x14ac:dyDescent="0.3">
      <c r="A24" s="32" t="s">
        <v>618</v>
      </c>
      <c r="B24" s="11">
        <v>19.54</v>
      </c>
      <c r="C24" s="33">
        <v>44958</v>
      </c>
      <c r="D24" s="11">
        <v>29.99</v>
      </c>
      <c r="E24">
        <v>1</v>
      </c>
      <c r="F24" s="24">
        <f>SECOND[[#This Row],[Single price]]*SECOND[[#This Row],[Qty]]</f>
        <v>29.99</v>
      </c>
      <c r="G24" t="s">
        <v>574</v>
      </c>
    </row>
    <row r="25" spans="1:7" x14ac:dyDescent="0.3">
      <c r="A25" s="32" t="s">
        <v>605</v>
      </c>
      <c r="B25" s="11">
        <v>32.58</v>
      </c>
      <c r="C25" s="33">
        <v>44958</v>
      </c>
      <c r="D25" s="11">
        <v>15.99</v>
      </c>
      <c r="E25">
        <v>2</v>
      </c>
      <c r="F25" s="24">
        <f>SECOND[[#This Row],[Single price]]*SECOND[[#This Row],[Qty]]</f>
        <v>31.98</v>
      </c>
      <c r="G25" t="s">
        <v>573</v>
      </c>
    </row>
    <row r="26" spans="1:7" x14ac:dyDescent="0.3">
      <c r="A26" s="32" t="s">
        <v>930</v>
      </c>
      <c r="B26" s="11">
        <v>10.99</v>
      </c>
      <c r="C26" s="33">
        <v>44958</v>
      </c>
      <c r="D26" s="11">
        <v>10.99</v>
      </c>
      <c r="E26">
        <v>1</v>
      </c>
      <c r="F26" s="24">
        <f>SECOND[[#This Row],[Single price]]*SECOND[[#This Row],[Qty]]</f>
        <v>10.99</v>
      </c>
      <c r="G26" t="s">
        <v>571</v>
      </c>
    </row>
    <row r="27" spans="1:7" x14ac:dyDescent="0.3">
      <c r="A27" s="32" t="s">
        <v>619</v>
      </c>
      <c r="B27" s="11">
        <v>12.99</v>
      </c>
      <c r="C27" s="33">
        <v>44958</v>
      </c>
      <c r="D27" s="11">
        <v>12.99</v>
      </c>
      <c r="E27">
        <v>1</v>
      </c>
      <c r="F27" s="24">
        <f>SECOND[[#This Row],[Single price]]*SECOND[[#This Row],[Qty]]</f>
        <v>12.99</v>
      </c>
      <c r="G27" t="s">
        <v>572</v>
      </c>
    </row>
    <row r="28" spans="1:7" x14ac:dyDescent="0.3">
      <c r="A28" s="32" t="s">
        <v>339</v>
      </c>
      <c r="B28" s="11">
        <v>293.99</v>
      </c>
      <c r="C28" s="33">
        <v>44958</v>
      </c>
      <c r="D28" s="11">
        <v>299.99</v>
      </c>
      <c r="E28">
        <v>1</v>
      </c>
      <c r="F28" s="24">
        <f>SECOND[[#This Row],[Single price]]*SECOND[[#This Row],[Qty]]</f>
        <v>299.99</v>
      </c>
      <c r="G28" t="s">
        <v>53</v>
      </c>
    </row>
    <row r="29" spans="1:7" x14ac:dyDescent="0.3">
      <c r="A29" s="32" t="s">
        <v>336</v>
      </c>
      <c r="B29" s="11">
        <v>233.95</v>
      </c>
      <c r="C29" s="33">
        <v>44958</v>
      </c>
      <c r="D29" s="11">
        <v>259.99</v>
      </c>
      <c r="E29">
        <v>1</v>
      </c>
      <c r="F29" s="24">
        <f>SECOND[[#This Row],[Single price]]*SECOND[[#This Row],[Qty]]</f>
        <v>259.99</v>
      </c>
      <c r="G29" t="s">
        <v>335</v>
      </c>
    </row>
    <row r="30" spans="1:7" x14ac:dyDescent="0.3">
      <c r="A30" s="32" t="s">
        <v>227</v>
      </c>
      <c r="B30" s="11">
        <v>449.99</v>
      </c>
      <c r="C30" s="33">
        <v>44958</v>
      </c>
      <c r="D30" s="11">
        <v>449.99</v>
      </c>
      <c r="E30">
        <v>1</v>
      </c>
      <c r="F30" s="24">
        <f>SECOND[[#This Row],[Single price]]*SECOND[[#This Row],[Qty]]</f>
        <v>449.99</v>
      </c>
      <c r="G30" t="s">
        <v>228</v>
      </c>
    </row>
    <row r="31" spans="1:7" x14ac:dyDescent="0.3">
      <c r="A31" s="32" t="s">
        <v>593</v>
      </c>
      <c r="B31" s="11">
        <v>82</v>
      </c>
      <c r="C31" s="33">
        <v>44958</v>
      </c>
      <c r="D31" s="11">
        <v>82.99</v>
      </c>
      <c r="E31">
        <v>1</v>
      </c>
      <c r="F31" s="24">
        <f>SECOND[[#This Row],[Single price]]*SECOND[[#This Row],[Qty]]</f>
        <v>82.99</v>
      </c>
      <c r="G31" t="s">
        <v>594</v>
      </c>
    </row>
    <row r="32" spans="1:7" x14ac:dyDescent="0.3">
      <c r="A32" s="32" t="s">
        <v>758</v>
      </c>
      <c r="B32" s="11">
        <v>19.989999999999998</v>
      </c>
      <c r="C32" s="33">
        <v>44958</v>
      </c>
      <c r="D32" s="11">
        <v>18.989999999999998</v>
      </c>
      <c r="E32">
        <v>1</v>
      </c>
      <c r="F32" s="24">
        <f>SECOND[[#This Row],[Single price]]*SECOND[[#This Row],[Qty]]</f>
        <v>18.989999999999998</v>
      </c>
      <c r="G32" t="s">
        <v>464</v>
      </c>
    </row>
    <row r="33" spans="1:7" x14ac:dyDescent="0.3">
      <c r="A33" s="32" t="s">
        <v>375</v>
      </c>
      <c r="B33" s="11">
        <v>22.18</v>
      </c>
      <c r="C33" s="33">
        <v>44958</v>
      </c>
      <c r="D33" s="11">
        <v>25.97</v>
      </c>
      <c r="E33">
        <v>1</v>
      </c>
      <c r="F33" s="24">
        <f>SECOND[[#This Row],[Single price]]*SECOND[[#This Row],[Qty]]</f>
        <v>25.97</v>
      </c>
      <c r="G33" t="s">
        <v>374</v>
      </c>
    </row>
    <row r="34" spans="1:7" x14ac:dyDescent="0.3">
      <c r="A34" s="32" t="s">
        <v>125</v>
      </c>
      <c r="B34" s="11">
        <v>26.99</v>
      </c>
      <c r="C34" s="33">
        <v>44958</v>
      </c>
      <c r="D34" s="11">
        <v>27.99</v>
      </c>
      <c r="E34">
        <v>1</v>
      </c>
      <c r="F34" s="24">
        <f>SECOND[[#This Row],[Single price]]*SECOND[[#This Row],[Qty]]</f>
        <v>27.99</v>
      </c>
      <c r="G34" t="s">
        <v>931</v>
      </c>
    </row>
    <row r="35" spans="1:7" x14ac:dyDescent="0.3">
      <c r="A35" s="32" t="s">
        <v>13</v>
      </c>
      <c r="B35" s="11">
        <v>54.99</v>
      </c>
      <c r="C35" s="33">
        <v>44959</v>
      </c>
      <c r="D35" s="11">
        <v>52.99</v>
      </c>
      <c r="E35">
        <v>1</v>
      </c>
      <c r="F35" s="24">
        <f>SECOND[[#This Row],[Single price]]*SECOND[[#This Row],[Qty]]</f>
        <v>52.99</v>
      </c>
      <c r="G35" t="s">
        <v>759</v>
      </c>
    </row>
    <row r="36" spans="1:7" x14ac:dyDescent="0.3">
      <c r="A36" s="32" t="s">
        <v>602</v>
      </c>
      <c r="B36" s="11">
        <v>33.18</v>
      </c>
      <c r="C36" s="33">
        <v>44958</v>
      </c>
      <c r="D36" s="11">
        <v>33.18</v>
      </c>
      <c r="E36">
        <v>1</v>
      </c>
      <c r="F36" s="24">
        <f>SECOND[[#This Row],[Single price]]*SECOND[[#This Row],[Qty]]</f>
        <v>33.18</v>
      </c>
      <c r="G36" t="s">
        <v>601</v>
      </c>
    </row>
    <row r="37" spans="1:7" x14ac:dyDescent="0.3">
      <c r="A37" s="32" t="s">
        <v>652</v>
      </c>
      <c r="B37" s="11">
        <v>35.950000000000003</v>
      </c>
      <c r="C37" s="33">
        <v>44963</v>
      </c>
      <c r="D37" s="11">
        <v>35.950000000000003</v>
      </c>
      <c r="E37">
        <v>1</v>
      </c>
      <c r="F37" s="24">
        <f>SECOND[[#This Row],[Single price]]*SECOND[[#This Row],[Qty]]</f>
        <v>35.950000000000003</v>
      </c>
      <c r="G37" t="s">
        <v>604</v>
      </c>
    </row>
    <row r="38" spans="1:7" x14ac:dyDescent="0.3">
      <c r="A38" s="32" t="s">
        <v>491</v>
      </c>
      <c r="B38" s="11">
        <v>9.99</v>
      </c>
      <c r="C38" s="33">
        <v>44958</v>
      </c>
      <c r="D38" s="11">
        <v>9.99</v>
      </c>
      <c r="E38">
        <v>1</v>
      </c>
      <c r="F38" s="24">
        <f>SECOND[[#This Row],[Single price]]*SECOND[[#This Row],[Qty]]</f>
        <v>9.99</v>
      </c>
      <c r="G38" t="s">
        <v>651</v>
      </c>
    </row>
    <row r="39" spans="1:7" x14ac:dyDescent="0.3">
      <c r="A39" s="32" t="s">
        <v>62</v>
      </c>
      <c r="B39" s="11">
        <v>34.590000000000003</v>
      </c>
      <c r="C39" s="33">
        <v>44960</v>
      </c>
      <c r="D39" s="11">
        <v>35.99</v>
      </c>
      <c r="E39">
        <v>1</v>
      </c>
      <c r="F39" s="24">
        <f>SECOND[[#This Row],[Single price]]*SECOND[[#This Row],[Qty]]</f>
        <v>35.99</v>
      </c>
      <c r="G39" t="s">
        <v>650</v>
      </c>
    </row>
    <row r="40" spans="1:7" x14ac:dyDescent="0.3">
      <c r="A40" s="32" t="s">
        <v>648</v>
      </c>
      <c r="B40" s="11">
        <v>26.99</v>
      </c>
      <c r="C40" s="33">
        <v>44958</v>
      </c>
      <c r="D40" s="11">
        <v>33.99</v>
      </c>
      <c r="E40">
        <v>1</v>
      </c>
      <c r="F40" s="24">
        <f>SECOND[[#This Row],[Single price]]*SECOND[[#This Row],[Qty]]</f>
        <v>33.99</v>
      </c>
      <c r="G40" t="s">
        <v>645</v>
      </c>
    </row>
    <row r="41" spans="1:7" x14ac:dyDescent="0.3">
      <c r="A41" s="32" t="s">
        <v>653</v>
      </c>
      <c r="B41" s="11">
        <v>39.99</v>
      </c>
      <c r="C41" s="33">
        <v>44960</v>
      </c>
      <c r="D41" s="11">
        <v>39.99</v>
      </c>
      <c r="E41">
        <v>1</v>
      </c>
      <c r="F41" s="24">
        <f>SECOND[[#This Row],[Single price]]*SECOND[[#This Row],[Qty]]</f>
        <v>39.99</v>
      </c>
      <c r="G41" t="s">
        <v>649</v>
      </c>
    </row>
    <row r="42" spans="1:7" x14ac:dyDescent="0.3">
      <c r="A42" s="32" t="s">
        <v>647</v>
      </c>
      <c r="B42" s="49">
        <v>29.99</v>
      </c>
      <c r="C42" s="33">
        <v>44958</v>
      </c>
      <c r="D42" s="11">
        <v>29.99</v>
      </c>
      <c r="E42">
        <v>1</v>
      </c>
      <c r="F42" s="24">
        <f>SECOND[[#This Row],[Single price]]*SECOND[[#This Row],[Qty]]</f>
        <v>29.99</v>
      </c>
      <c r="G42" t="s">
        <v>646</v>
      </c>
    </row>
    <row r="43" spans="1:7" x14ac:dyDescent="0.3">
      <c r="D43" s="11"/>
      <c r="E43"/>
      <c r="F43" s="24">
        <f>SECOND[[#This Row],[Single price]]*SECOND[[#This Row],[Qty]]</f>
        <v>0</v>
      </c>
      <c r="G43"/>
    </row>
    <row r="44" spans="1:7" x14ac:dyDescent="0.3">
      <c r="A44" s="32" t="s">
        <v>24</v>
      </c>
      <c r="B44" s="49">
        <v>1849</v>
      </c>
      <c r="C44" s="33">
        <v>44960</v>
      </c>
      <c r="D44" s="11">
        <v>1849</v>
      </c>
      <c r="E44">
        <v>1</v>
      </c>
      <c r="F44" s="24">
        <f>SECOND[[#This Row],[Single price]]*SECOND[[#This Row],[Qty]]</f>
        <v>1849</v>
      </c>
      <c r="G44" t="s">
        <v>74</v>
      </c>
    </row>
    <row r="45" spans="1:7" x14ac:dyDescent="0.3">
      <c r="A45" s="32" t="s">
        <v>27</v>
      </c>
      <c r="B45" s="11">
        <v>129.99</v>
      </c>
      <c r="C45" s="33">
        <v>44958</v>
      </c>
      <c r="D45" s="11">
        <v>149.99</v>
      </c>
      <c r="E45">
        <v>1</v>
      </c>
      <c r="F45" s="24">
        <f>SECOND[[#This Row],[Single price]]*SECOND[[#This Row],[Qty]]</f>
        <v>149.99</v>
      </c>
      <c r="G45" t="s">
        <v>447</v>
      </c>
    </row>
    <row r="46" spans="1:7" x14ac:dyDescent="0.3">
      <c r="A46" s="32" t="s">
        <v>587</v>
      </c>
      <c r="B46" s="11">
        <v>28.99</v>
      </c>
      <c r="C46" s="33">
        <v>44959</v>
      </c>
      <c r="D46" s="11">
        <v>28.99</v>
      </c>
      <c r="E46">
        <v>1</v>
      </c>
      <c r="F46" s="24">
        <f>SECOND[[#This Row],[Single price]]*SECOND[[#This Row],[Qty]]</f>
        <v>28.99</v>
      </c>
      <c r="G46" t="s">
        <v>588</v>
      </c>
    </row>
    <row r="47" spans="1:7" x14ac:dyDescent="0.3">
      <c r="A47" s="32" t="s">
        <v>299</v>
      </c>
      <c r="B47" s="11">
        <f>199.99 + 72.78</f>
        <v>272.77</v>
      </c>
      <c r="C47" s="33">
        <v>44958</v>
      </c>
      <c r="D47" s="11">
        <v>279.98</v>
      </c>
      <c r="E47">
        <v>1</v>
      </c>
      <c r="F47" s="24">
        <f>SECOND[[#This Row],[Single price]]*SECOND[[#This Row],[Qty]]</f>
        <v>279.98</v>
      </c>
      <c r="G47" t="s">
        <v>932</v>
      </c>
    </row>
    <row r="48" spans="1:7" x14ac:dyDescent="0.3">
      <c r="A48" s="32" t="s">
        <v>48</v>
      </c>
      <c r="B48" s="11">
        <v>37.75</v>
      </c>
      <c r="C48" s="33">
        <v>44963</v>
      </c>
      <c r="D48" s="11">
        <v>37.75</v>
      </c>
      <c r="E48">
        <v>2</v>
      </c>
      <c r="F48" s="24">
        <f>SECOND[[#This Row],[Single price]]*SECOND[[#This Row],[Qty]]</f>
        <v>75.5</v>
      </c>
      <c r="G48" t="s">
        <v>933</v>
      </c>
    </row>
    <row r="49" spans="1:7" x14ac:dyDescent="0.3">
      <c r="A49" s="32" t="s">
        <v>210</v>
      </c>
      <c r="B49" s="11">
        <v>19.75</v>
      </c>
      <c r="C49" s="33">
        <v>44958</v>
      </c>
      <c r="D49" s="11">
        <v>19.75</v>
      </c>
      <c r="E49">
        <v>1</v>
      </c>
      <c r="F49" s="24">
        <f>SECOND[[#This Row],[Single price]]*SECOND[[#This Row],[Qty]]</f>
        <v>19.75</v>
      </c>
      <c r="G49" t="s">
        <v>209</v>
      </c>
    </row>
    <row r="50" spans="1:7" x14ac:dyDescent="0.3">
      <c r="A50" s="32" t="s">
        <v>292</v>
      </c>
      <c r="B50" s="11">
        <v>48.59</v>
      </c>
      <c r="C50" s="33">
        <v>44958</v>
      </c>
      <c r="D50" s="11">
        <v>41.99</v>
      </c>
      <c r="E50">
        <v>1</v>
      </c>
      <c r="F50" s="24">
        <f>SECOND[[#This Row],[Single price]]*SECOND[[#This Row],[Qty]]</f>
        <v>41.99</v>
      </c>
      <c r="G50" t="s">
        <v>291</v>
      </c>
    </row>
    <row r="51" spans="1:7" x14ac:dyDescent="0.3">
      <c r="A51" s="32" t="s">
        <v>627</v>
      </c>
      <c r="B51" s="11">
        <v>69.989999999999995</v>
      </c>
      <c r="C51" s="33">
        <v>44958</v>
      </c>
      <c r="D51" s="11">
        <v>69.989999999999995</v>
      </c>
      <c r="E51">
        <v>1</v>
      </c>
      <c r="F51" s="24">
        <f>SECOND[[#This Row],[Single price]]*SECOND[[#This Row],[Qty]]</f>
        <v>69.989999999999995</v>
      </c>
      <c r="G51" t="s">
        <v>626</v>
      </c>
    </row>
    <row r="52" spans="1:7" x14ac:dyDescent="0.3">
      <c r="A52" s="32" t="s">
        <v>769</v>
      </c>
      <c r="B52" s="11">
        <v>19.989999999999998</v>
      </c>
      <c r="C52" s="33">
        <v>44958</v>
      </c>
      <c r="D52" s="11">
        <v>19.989999999999998</v>
      </c>
      <c r="E52">
        <v>1</v>
      </c>
      <c r="F52" s="24">
        <f>SECOND[[#This Row],[Single price]]*SECOND[[#This Row],[Qty]]</f>
        <v>19.989999999999998</v>
      </c>
      <c r="G52" t="s">
        <v>768</v>
      </c>
    </row>
    <row r="53" spans="1:7" x14ac:dyDescent="0.3">
      <c r="A53" s="32" t="s">
        <v>642</v>
      </c>
      <c r="B53" s="11">
        <v>75.989999999999995</v>
      </c>
      <c r="C53" s="33">
        <v>44970</v>
      </c>
      <c r="D53" s="11">
        <v>75.989999999999995</v>
      </c>
      <c r="E53">
        <v>1</v>
      </c>
      <c r="F53" s="24">
        <f>SECOND[[#This Row],[Single price]]*SECOND[[#This Row],[Qty]]</f>
        <v>75.989999999999995</v>
      </c>
      <c r="G53" t="s">
        <v>641</v>
      </c>
    </row>
    <row r="54" spans="1:7" x14ac:dyDescent="0.3">
      <c r="A54" s="32" t="s">
        <v>621</v>
      </c>
      <c r="B54" s="11">
        <v>39.99</v>
      </c>
      <c r="C54" s="33">
        <v>44958</v>
      </c>
      <c r="D54" s="11">
        <v>39.99</v>
      </c>
      <c r="E54">
        <v>1</v>
      </c>
      <c r="F54" s="24">
        <f>SECOND[[#This Row],[Single price]]*SECOND[[#This Row],[Qty]]</f>
        <v>39.99</v>
      </c>
      <c r="G54" t="s">
        <v>632</v>
      </c>
    </row>
    <row r="55" spans="1:7" x14ac:dyDescent="0.3">
      <c r="A55" s="32" t="s">
        <v>624</v>
      </c>
      <c r="B55" s="11">
        <v>9.99</v>
      </c>
      <c r="C55" s="33">
        <v>44958</v>
      </c>
      <c r="D55" s="11">
        <v>9.99</v>
      </c>
      <c r="E55">
        <v>1</v>
      </c>
      <c r="F55" s="24">
        <f>SECOND[[#This Row],[Single price]]*SECOND[[#This Row],[Qty]]</f>
        <v>9.99</v>
      </c>
      <c r="G55" t="s">
        <v>633</v>
      </c>
    </row>
    <row r="56" spans="1:7" x14ac:dyDescent="0.3">
      <c r="A56" s="32" t="s">
        <v>767</v>
      </c>
      <c r="B56" s="11">
        <v>79.989999999999995</v>
      </c>
      <c r="C56" s="33">
        <v>44959</v>
      </c>
      <c r="D56" s="11">
        <v>79.989999999999995</v>
      </c>
      <c r="E56">
        <v>1</v>
      </c>
      <c r="F56" s="24">
        <f>SECOND[[#This Row],[Single price]]*SECOND[[#This Row],[Qty]]</f>
        <v>79.989999999999995</v>
      </c>
      <c r="G56" t="s">
        <v>631</v>
      </c>
    </row>
    <row r="57" spans="1:7" x14ac:dyDescent="0.3">
      <c r="A57" s="32" t="s">
        <v>628</v>
      </c>
      <c r="B57" s="11">
        <v>33.99</v>
      </c>
      <c r="C57" s="33">
        <v>44959</v>
      </c>
      <c r="D57" s="11">
        <v>30.99</v>
      </c>
      <c r="E57">
        <v>1</v>
      </c>
      <c r="F57" s="24">
        <f>SECOND[[#This Row],[Single price]]*SECOND[[#This Row],[Qty]]</f>
        <v>30.99</v>
      </c>
      <c r="G57" t="s">
        <v>625</v>
      </c>
    </row>
    <row r="58" spans="1:7" x14ac:dyDescent="0.3">
      <c r="A58" s="32" t="s">
        <v>371</v>
      </c>
      <c r="B58" s="11">
        <v>6.49</v>
      </c>
      <c r="C58" s="33">
        <v>44958</v>
      </c>
      <c r="D58" s="11">
        <v>7.39</v>
      </c>
      <c r="E58">
        <v>1</v>
      </c>
      <c r="F58" s="24">
        <f>SECOND[[#This Row],[Single price]]*SECOND[[#This Row],[Qty]]</f>
        <v>7.39</v>
      </c>
      <c r="G58" t="s">
        <v>370</v>
      </c>
    </row>
    <row r="59" spans="1:7" x14ac:dyDescent="0.3">
      <c r="A59" s="32" t="s">
        <v>373</v>
      </c>
      <c r="B59" s="11">
        <v>13.79</v>
      </c>
      <c r="C59" s="33">
        <v>44958</v>
      </c>
      <c r="D59" s="11">
        <v>13.49</v>
      </c>
      <c r="E59">
        <v>1</v>
      </c>
      <c r="F59" s="24">
        <f>SECOND[[#This Row],[Single price]]*SECOND[[#This Row],[Qty]]</f>
        <v>13.49</v>
      </c>
      <c r="G59" t="s">
        <v>643</v>
      </c>
    </row>
    <row r="60" spans="1:7" x14ac:dyDescent="0.3">
      <c r="A60" s="32" t="s">
        <v>634</v>
      </c>
      <c r="B60" s="11">
        <v>15.68</v>
      </c>
      <c r="C60" s="33">
        <v>44958</v>
      </c>
      <c r="D60" s="11">
        <v>17.989999999999998</v>
      </c>
      <c r="E60">
        <v>1</v>
      </c>
      <c r="F60" s="24">
        <f>SECOND[[#This Row],[Single price]]*SECOND[[#This Row],[Qty]]</f>
        <v>17.989999999999998</v>
      </c>
      <c r="G60" t="s">
        <v>238</v>
      </c>
    </row>
    <row r="61" spans="1:7" x14ac:dyDescent="0.3">
      <c r="A61" s="32" t="s">
        <v>635</v>
      </c>
      <c r="B61" s="49">
        <v>29.9</v>
      </c>
      <c r="C61" s="33">
        <v>44958</v>
      </c>
      <c r="D61" s="11">
        <v>14.95</v>
      </c>
      <c r="E61">
        <v>2</v>
      </c>
      <c r="F61" s="24">
        <f>SECOND[[#This Row],[Single price]]*SECOND[[#This Row],[Qty]]</f>
        <v>29.9</v>
      </c>
      <c r="G61" t="s">
        <v>305</v>
      </c>
    </row>
    <row r="62" spans="1:7" x14ac:dyDescent="0.3">
      <c r="A62" s="32" t="s">
        <v>178</v>
      </c>
      <c r="B62" s="11">
        <v>14.49</v>
      </c>
      <c r="C62" s="33">
        <v>44958</v>
      </c>
      <c r="D62" s="11">
        <v>14.49</v>
      </c>
      <c r="E62">
        <v>1</v>
      </c>
      <c r="F62" s="24">
        <f>SECOND[[#This Row],[Single price]]*SECOND[[#This Row],[Qty]]</f>
        <v>14.49</v>
      </c>
      <c r="G62" t="s">
        <v>852</v>
      </c>
    </row>
    <row r="63" spans="1:7" x14ac:dyDescent="0.3">
      <c r="A63" s="32" t="s">
        <v>314</v>
      </c>
      <c r="B63" s="49">
        <v>25.98</v>
      </c>
      <c r="C63" s="33">
        <v>44967</v>
      </c>
      <c r="D63" s="11">
        <v>12.99</v>
      </c>
      <c r="E63">
        <v>2</v>
      </c>
      <c r="F63" s="24">
        <f>SECOND[[#This Row],[Single price]]*SECOND[[#This Row],[Qty]]</f>
        <v>25.98</v>
      </c>
      <c r="G63" t="s">
        <v>636</v>
      </c>
    </row>
    <row r="64" spans="1:7" x14ac:dyDescent="0.3">
      <c r="A64" t="s">
        <v>638</v>
      </c>
      <c r="D64" s="11">
        <v>10.73</v>
      </c>
      <c r="E64">
        <v>2</v>
      </c>
      <c r="F64" s="24">
        <f>SECOND[[#This Row],[Single price]]*SECOND[[#This Row],[Qty]]</f>
        <v>21.46</v>
      </c>
      <c r="G64" t="s">
        <v>637</v>
      </c>
    </row>
    <row r="65" spans="1:7" x14ac:dyDescent="0.3">
      <c r="A65" s="32" t="s">
        <v>927</v>
      </c>
      <c r="B65" s="11">
        <v>16.989999999999998</v>
      </c>
      <c r="C65" s="33">
        <v>44959</v>
      </c>
      <c r="D65" s="11">
        <v>16.989999999999998</v>
      </c>
      <c r="E65">
        <v>1</v>
      </c>
      <c r="F65" s="24">
        <f>SECOND[[#This Row],[Single price]]*SECOND[[#This Row],[Qty]]</f>
        <v>16.989999999999998</v>
      </c>
      <c r="G65" t="s">
        <v>302</v>
      </c>
    </row>
    <row r="66" spans="1:7" x14ac:dyDescent="0.3">
      <c r="A66" s="32" t="s">
        <v>591</v>
      </c>
      <c r="B66" s="11">
        <v>21.972999999999999</v>
      </c>
      <c r="C66" s="33">
        <v>44958</v>
      </c>
      <c r="D66" s="11">
        <v>29.99</v>
      </c>
      <c r="E66">
        <v>1</v>
      </c>
      <c r="F66" s="24">
        <f>SECOND[[#This Row],[Single price]]*SECOND[[#This Row],[Qty]]</f>
        <v>29.99</v>
      </c>
      <c r="G66" t="s">
        <v>590</v>
      </c>
    </row>
    <row r="67" spans="1:7" x14ac:dyDescent="0.3">
      <c r="A67" s="32" t="s">
        <v>640</v>
      </c>
      <c r="B67" s="49">
        <v>107.53</v>
      </c>
      <c r="C67" s="33">
        <v>44963</v>
      </c>
      <c r="D67" s="11">
        <v>107.53</v>
      </c>
      <c r="E67">
        <v>1</v>
      </c>
      <c r="F67" s="24">
        <f>SECOND[[#This Row],[Single price]]*SECOND[[#This Row],[Qty]]</f>
        <v>107.53</v>
      </c>
      <c r="G67" t="s">
        <v>639</v>
      </c>
    </row>
    <row r="68" spans="1:7" x14ac:dyDescent="0.3">
      <c r="A68" s="32" t="s">
        <v>644</v>
      </c>
      <c r="B68" s="11">
        <v>29.38</v>
      </c>
      <c r="C68" s="33">
        <v>44958</v>
      </c>
      <c r="D68" s="11">
        <v>29.98</v>
      </c>
      <c r="E68">
        <v>1</v>
      </c>
      <c r="F68" s="24">
        <f>SECOND[[#This Row],[Single price]]*SECOND[[#This Row],[Qty]]</f>
        <v>29.98</v>
      </c>
      <c r="G68" t="s">
        <v>934</v>
      </c>
    </row>
    <row r="69" spans="1:7" x14ac:dyDescent="0.3">
      <c r="A69" s="32" t="s">
        <v>766</v>
      </c>
      <c r="B69" s="11">
        <v>19.98</v>
      </c>
      <c r="C69" s="33">
        <v>44958</v>
      </c>
      <c r="D69" s="11">
        <v>19.98</v>
      </c>
      <c r="E69">
        <v>1</v>
      </c>
      <c r="F69" s="24">
        <f>SECOND[[#This Row],[Single price]]*SECOND[[#This Row],[Qty]]</f>
        <v>19.98</v>
      </c>
      <c r="G69" t="s">
        <v>765</v>
      </c>
    </row>
    <row r="70" spans="1:7" x14ac:dyDescent="0.3">
      <c r="A70" s="32" t="s">
        <v>317</v>
      </c>
      <c r="B70" s="11">
        <v>7.99</v>
      </c>
      <c r="C70" s="33">
        <v>44958</v>
      </c>
      <c r="D70" s="11">
        <v>7.99</v>
      </c>
      <c r="E70">
        <v>1</v>
      </c>
      <c r="F70" s="24">
        <f>SECOND[[#This Row],[Single price]]*SECOND[[#This Row],[Qty]]</f>
        <v>7.99</v>
      </c>
      <c r="G70" t="s">
        <v>106</v>
      </c>
    </row>
    <row r="71" spans="1:7" x14ac:dyDescent="0.3">
      <c r="A71" s="32" t="s">
        <v>212</v>
      </c>
      <c r="B71" s="49">
        <v>28.06</v>
      </c>
      <c r="C71" s="33">
        <v>44973</v>
      </c>
      <c r="D71" s="11">
        <v>28.06</v>
      </c>
      <c r="E71">
        <v>1</v>
      </c>
      <c r="F71" s="24">
        <f>SECOND[[#This Row],[Single price]]*SECOND[[#This Row],[Qty]]</f>
        <v>28.06</v>
      </c>
      <c r="G71" t="s">
        <v>211</v>
      </c>
    </row>
    <row r="72" spans="1:7" x14ac:dyDescent="0.3">
      <c r="A72" s="32" t="s">
        <v>262</v>
      </c>
      <c r="B72" s="49">
        <v>64.989999999999995</v>
      </c>
      <c r="C72" s="33">
        <v>44958</v>
      </c>
      <c r="D72" s="11">
        <v>64.989999999999995</v>
      </c>
      <c r="E72">
        <v>1</v>
      </c>
      <c r="F72" s="24">
        <f>SECOND[[#This Row],[Single price]]*SECOND[[#This Row],[Qty]]</f>
        <v>64.989999999999995</v>
      </c>
      <c r="G72" t="s">
        <v>589</v>
      </c>
    </row>
    <row r="73" spans="1:7" x14ac:dyDescent="0.3">
      <c r="A73" s="32" t="s">
        <v>264</v>
      </c>
      <c r="B73" s="11">
        <v>39.99</v>
      </c>
      <c r="C73" s="33">
        <v>44959</v>
      </c>
      <c r="D73" s="11">
        <v>39.99</v>
      </c>
      <c r="E73">
        <v>1</v>
      </c>
      <c r="F73" s="24">
        <f>SECOND[[#This Row],[Single price]]*SECOND[[#This Row],[Qty]]</f>
        <v>39.99</v>
      </c>
      <c r="G73" t="s">
        <v>385</v>
      </c>
    </row>
    <row r="74" spans="1:7" x14ac:dyDescent="0.3">
      <c r="A74" s="32" t="s">
        <v>266</v>
      </c>
      <c r="B74" s="11">
        <v>9.7899999999999991</v>
      </c>
      <c r="C74" s="33">
        <v>44959</v>
      </c>
      <c r="D74" s="11">
        <v>11.89</v>
      </c>
      <c r="E74">
        <v>1</v>
      </c>
      <c r="F74" s="24">
        <f>SECOND[[#This Row],[Single price]]*SECOND[[#This Row],[Qty]]</f>
        <v>11.89</v>
      </c>
      <c r="G74" t="s">
        <v>265</v>
      </c>
    </row>
    <row r="75" spans="1:7" x14ac:dyDescent="0.3">
      <c r="A75" s="32" t="s">
        <v>115</v>
      </c>
      <c r="B75" s="11">
        <v>19.34</v>
      </c>
      <c r="C75" s="33">
        <v>44959</v>
      </c>
      <c r="D75" s="11">
        <v>22.28</v>
      </c>
      <c r="E75">
        <v>1</v>
      </c>
      <c r="F75" s="24">
        <f>SECOND[[#This Row],[Single price]]*SECOND[[#This Row],[Qty]]</f>
        <v>22.28</v>
      </c>
      <c r="G75" t="s">
        <v>935</v>
      </c>
    </row>
    <row r="76" spans="1:7" x14ac:dyDescent="0.3">
      <c r="A76" s="32" t="s">
        <v>216</v>
      </c>
      <c r="B76" s="11">
        <v>85</v>
      </c>
      <c r="C76" s="33">
        <v>44959</v>
      </c>
      <c r="D76" s="11">
        <v>85</v>
      </c>
      <c r="E76">
        <v>1</v>
      </c>
      <c r="F76" s="24">
        <f>SECOND[[#This Row],[Single price]]*SECOND[[#This Row],[Qty]]</f>
        <v>85</v>
      </c>
      <c r="G76" t="s">
        <v>217</v>
      </c>
    </row>
    <row r="77" spans="1:7" x14ac:dyDescent="0.3">
      <c r="A77" s="32" t="s">
        <v>658</v>
      </c>
      <c r="B77" s="11">
        <v>20.99</v>
      </c>
      <c r="C77" s="33">
        <v>44959</v>
      </c>
      <c r="D77" s="11">
        <v>28.99</v>
      </c>
      <c r="E77">
        <v>1</v>
      </c>
      <c r="F77" s="24">
        <f>SECOND[[#This Row],[Single price]]*SECOND[[#This Row],[Qty]]</f>
        <v>28.99</v>
      </c>
      <c r="G77" t="s">
        <v>659</v>
      </c>
    </row>
    <row r="78" spans="1:7" x14ac:dyDescent="0.3">
      <c r="A78" s="32" t="s">
        <v>660</v>
      </c>
      <c r="B78" s="11">
        <v>20.99</v>
      </c>
      <c r="C78" s="33">
        <v>44958</v>
      </c>
      <c r="D78" s="11">
        <v>29.99</v>
      </c>
      <c r="E78">
        <v>1</v>
      </c>
      <c r="F78" s="24">
        <f>SECOND[[#This Row],[Single price]]*SECOND[[#This Row],[Qty]]</f>
        <v>29.99</v>
      </c>
      <c r="G78" t="s">
        <v>661</v>
      </c>
    </row>
    <row r="79" spans="1:7" x14ac:dyDescent="0.3">
      <c r="A79" s="32" t="s">
        <v>662</v>
      </c>
      <c r="B79" s="11">
        <v>22.99</v>
      </c>
      <c r="C79" s="33">
        <v>44958</v>
      </c>
      <c r="D79" s="11">
        <v>24.99</v>
      </c>
      <c r="E79">
        <v>1</v>
      </c>
      <c r="F79" s="24">
        <f>SECOND[[#This Row],[Single price]]*SECOND[[#This Row],[Qty]]</f>
        <v>24.99</v>
      </c>
      <c r="G79" t="s">
        <v>752</v>
      </c>
    </row>
    <row r="80" spans="1:7" x14ac:dyDescent="0.3">
      <c r="A80" s="32" t="s">
        <v>987</v>
      </c>
      <c r="B80" s="11">
        <v>26.99</v>
      </c>
      <c r="C80" s="33">
        <v>44958</v>
      </c>
      <c r="D80" s="11">
        <v>26.99</v>
      </c>
      <c r="E80">
        <v>1</v>
      </c>
      <c r="F80" s="24">
        <f>SECOND[[#This Row],[Single price]]*SECOND[[#This Row],[Qty]]</f>
        <v>26.99</v>
      </c>
      <c r="G80" t="s">
        <v>988</v>
      </c>
    </row>
    <row r="81" spans="1:7" x14ac:dyDescent="0.3">
      <c r="D81" s="11"/>
      <c r="E81"/>
      <c r="F81" s="24">
        <f>SECOND[[#This Row],[Single price]]*SECOND[[#This Row],[Qty]]</f>
        <v>0</v>
      </c>
      <c r="G81"/>
    </row>
    <row r="82" spans="1:7" x14ac:dyDescent="0.3">
      <c r="A82" s="32" t="s">
        <v>25</v>
      </c>
      <c r="B82" s="11">
        <v>629.99</v>
      </c>
      <c r="C82" s="33">
        <v>44958</v>
      </c>
      <c r="D82" s="11">
        <v>799</v>
      </c>
      <c r="E82">
        <v>1</v>
      </c>
      <c r="F82" s="24">
        <f>SECOND[[#This Row],[Single price]]*SECOND[[#This Row],[Qty]]</f>
        <v>799</v>
      </c>
      <c r="G82" t="s">
        <v>68</v>
      </c>
    </row>
    <row r="83" spans="1:7" x14ac:dyDescent="0.3">
      <c r="A83" s="32" t="s">
        <v>69</v>
      </c>
      <c r="B83" s="11">
        <v>249.99</v>
      </c>
      <c r="C83" s="33">
        <v>44959</v>
      </c>
      <c r="D83" s="11">
        <v>249.99</v>
      </c>
      <c r="E83">
        <v>1</v>
      </c>
      <c r="F83" s="24">
        <f>SECOND[[#This Row],[Single price]]*SECOND[[#This Row],[Qty]]</f>
        <v>249.99</v>
      </c>
      <c r="G83" t="s">
        <v>575</v>
      </c>
    </row>
    <row r="84" spans="1:7" x14ac:dyDescent="0.3">
      <c r="A84" s="32" t="s">
        <v>364</v>
      </c>
      <c r="B84" s="11">
        <v>99.98</v>
      </c>
      <c r="C84" s="33">
        <v>45006</v>
      </c>
      <c r="D84" s="11">
        <v>49.99</v>
      </c>
      <c r="E84">
        <v>2</v>
      </c>
      <c r="F84" s="24">
        <f>SECOND[[#This Row],[Single price]]*SECOND[[#This Row],[Qty]]</f>
        <v>99.98</v>
      </c>
      <c r="G84" t="s">
        <v>363</v>
      </c>
    </row>
    <row r="85" spans="1:7" x14ac:dyDescent="0.3">
      <c r="A85" s="32" t="s">
        <v>113</v>
      </c>
      <c r="B85" s="11">
        <v>39.979999999999997</v>
      </c>
      <c r="C85" s="33">
        <v>44959</v>
      </c>
      <c r="D85" s="11">
        <v>19.989999999999998</v>
      </c>
      <c r="E85">
        <v>2</v>
      </c>
      <c r="F85" s="24">
        <f>SECOND[[#This Row],[Single price]]*SECOND[[#This Row],[Qty]]</f>
        <v>39.979999999999997</v>
      </c>
      <c r="G85" t="s">
        <v>782</v>
      </c>
    </row>
    <row r="86" spans="1:7" x14ac:dyDescent="0.3">
      <c r="A86" s="32" t="s">
        <v>585</v>
      </c>
      <c r="B86" s="11">
        <v>35.99</v>
      </c>
      <c r="C86" s="33">
        <v>44963</v>
      </c>
      <c r="D86" s="11">
        <v>35.99</v>
      </c>
      <c r="E86">
        <v>1</v>
      </c>
      <c r="F86" s="24">
        <f>SECOND[[#This Row],[Single price]]*SECOND[[#This Row],[Qty]]</f>
        <v>35.99</v>
      </c>
      <c r="G86" t="s">
        <v>584</v>
      </c>
    </row>
    <row r="87" spans="1:7" x14ac:dyDescent="0.3">
      <c r="A87" s="32" t="s">
        <v>583</v>
      </c>
      <c r="B87" s="11">
        <v>39.99</v>
      </c>
      <c r="C87" s="33">
        <v>44958</v>
      </c>
      <c r="D87" s="11">
        <v>39.99</v>
      </c>
      <c r="E87">
        <v>1</v>
      </c>
      <c r="F87" s="24">
        <f>SECOND[[#This Row],[Single price]]*SECOND[[#This Row],[Qty]]</f>
        <v>39.99</v>
      </c>
      <c r="G87" t="s">
        <v>582</v>
      </c>
    </row>
    <row r="88" spans="1:7" x14ac:dyDescent="0.3">
      <c r="A88" s="32" t="s">
        <v>78</v>
      </c>
      <c r="B88" s="49">
        <v>26.99</v>
      </c>
      <c r="C88" s="33">
        <v>44966</v>
      </c>
      <c r="D88" s="11">
        <v>26.99</v>
      </c>
      <c r="E88">
        <v>1</v>
      </c>
      <c r="F88" s="24">
        <f>SECOND[[#This Row],[Single price]]*SECOND[[#This Row],[Qty]]</f>
        <v>26.99</v>
      </c>
      <c r="G88" t="s">
        <v>937</v>
      </c>
    </row>
    <row r="89" spans="1:7" x14ac:dyDescent="0.3">
      <c r="A89" s="32" t="s">
        <v>80</v>
      </c>
      <c r="B89" s="11">
        <v>15.92</v>
      </c>
      <c r="C89" s="33">
        <v>44958</v>
      </c>
      <c r="D89" s="11">
        <v>16.95</v>
      </c>
      <c r="E89">
        <v>1</v>
      </c>
      <c r="F89" s="24">
        <f>SECOND[[#This Row],[Single price]]*SECOND[[#This Row],[Qty]]</f>
        <v>16.95</v>
      </c>
      <c r="G89" t="s">
        <v>770</v>
      </c>
    </row>
    <row r="90" spans="1:7" x14ac:dyDescent="0.3">
      <c r="A90" s="32" t="s">
        <v>251</v>
      </c>
      <c r="B90" s="49">
        <v>89.99</v>
      </c>
      <c r="C90" s="33">
        <v>44964</v>
      </c>
      <c r="D90" s="11">
        <v>89.99</v>
      </c>
      <c r="E90">
        <v>1</v>
      </c>
      <c r="F90" s="24">
        <f>SECOND[[#This Row],[Single price]]*SECOND[[#This Row],[Qty]]</f>
        <v>89.99</v>
      </c>
      <c r="G90" t="s">
        <v>548</v>
      </c>
    </row>
    <row r="91" spans="1:7" x14ac:dyDescent="0.3">
      <c r="A91" s="32" t="s">
        <v>771</v>
      </c>
      <c r="B91" s="11">
        <v>24.78</v>
      </c>
      <c r="C91" s="33">
        <v>44959</v>
      </c>
      <c r="D91" s="11">
        <v>12.99</v>
      </c>
      <c r="E91">
        <v>2</v>
      </c>
      <c r="F91" s="24">
        <f>SECOND[[#This Row],[Single price]]*SECOND[[#This Row],[Qty]]</f>
        <v>25.98</v>
      </c>
      <c r="G91" t="s">
        <v>85</v>
      </c>
    </row>
    <row r="92" spans="1:7" x14ac:dyDescent="0.3">
      <c r="A92" s="32" t="s">
        <v>86</v>
      </c>
      <c r="B92" s="11">
        <v>11.69</v>
      </c>
      <c r="C92" s="33">
        <v>44958</v>
      </c>
      <c r="D92" s="11">
        <v>12.99</v>
      </c>
      <c r="E92">
        <v>1</v>
      </c>
      <c r="F92" s="24">
        <f>SECOND[[#This Row],[Single price]]*SECOND[[#This Row],[Qty]]</f>
        <v>12.99</v>
      </c>
      <c r="G92" t="s">
        <v>772</v>
      </c>
    </row>
    <row r="93" spans="1:7" x14ac:dyDescent="0.3">
      <c r="A93" s="32" t="s">
        <v>241</v>
      </c>
      <c r="B93" s="11">
        <v>17.53</v>
      </c>
      <c r="C93" s="33">
        <v>44958</v>
      </c>
      <c r="D93" s="11">
        <v>17.89</v>
      </c>
      <c r="E93">
        <v>1</v>
      </c>
      <c r="F93" s="24">
        <f>SECOND[[#This Row],[Single price]]*SECOND[[#This Row],[Qty]]</f>
        <v>17.89</v>
      </c>
      <c r="G93" t="s">
        <v>773</v>
      </c>
    </row>
    <row r="94" spans="1:7" x14ac:dyDescent="0.3">
      <c r="A94" s="32" t="s">
        <v>101</v>
      </c>
      <c r="B94" s="11">
        <v>39.979999999999997</v>
      </c>
      <c r="C94" s="33">
        <v>44958</v>
      </c>
      <c r="D94" s="11">
        <v>19.989999999999998</v>
      </c>
      <c r="E94">
        <v>1</v>
      </c>
      <c r="F94" s="24">
        <f>SECOND[[#This Row],[Single price]]*SECOND[[#This Row],[Qty]]</f>
        <v>19.989999999999998</v>
      </c>
      <c r="G94" t="s">
        <v>938</v>
      </c>
    </row>
    <row r="95" spans="1:7" x14ac:dyDescent="0.3">
      <c r="A95" s="32" t="s">
        <v>243</v>
      </c>
      <c r="B95" s="49">
        <v>15.9</v>
      </c>
      <c r="C95" s="33">
        <v>44958</v>
      </c>
      <c r="D95" s="11">
        <v>15.9</v>
      </c>
      <c r="E95">
        <v>1</v>
      </c>
      <c r="F95" s="24">
        <f>SECOND[[#This Row],[Single price]]*SECOND[[#This Row],[Qty]]</f>
        <v>15.9</v>
      </c>
      <c r="G95" t="s">
        <v>774</v>
      </c>
    </row>
    <row r="96" spans="1:7" x14ac:dyDescent="0.3">
      <c r="A96" s="32" t="s">
        <v>393</v>
      </c>
      <c r="B96" s="11">
        <v>23.98</v>
      </c>
      <c r="C96" s="33">
        <v>44958</v>
      </c>
      <c r="D96" s="11">
        <v>11.99</v>
      </c>
      <c r="E96">
        <v>2</v>
      </c>
      <c r="F96" s="24">
        <f>SECOND[[#This Row],[Single price]]*SECOND[[#This Row],[Qty]]</f>
        <v>23.98</v>
      </c>
      <c r="G96" t="s">
        <v>392</v>
      </c>
    </row>
    <row r="97" spans="1:7" x14ac:dyDescent="0.3">
      <c r="A97" s="32" t="s">
        <v>250</v>
      </c>
      <c r="B97" s="11">
        <v>49.74</v>
      </c>
      <c r="C97" s="33">
        <v>44958</v>
      </c>
      <c r="D97" s="11">
        <v>25.59</v>
      </c>
      <c r="E97">
        <v>2</v>
      </c>
      <c r="F97" s="24">
        <f>SECOND[[#This Row],[Single price]]*SECOND[[#This Row],[Qty]]</f>
        <v>51.18</v>
      </c>
      <c r="G97" t="s">
        <v>1160</v>
      </c>
    </row>
    <row r="98" spans="1:7" x14ac:dyDescent="0.3">
      <c r="A98" s="32" t="s">
        <v>83</v>
      </c>
      <c r="B98" s="11">
        <v>9.98</v>
      </c>
      <c r="C98" s="33">
        <v>44958</v>
      </c>
      <c r="D98" s="11">
        <v>9.99</v>
      </c>
      <c r="E98">
        <v>1</v>
      </c>
      <c r="F98" s="24">
        <f>SECOND[[#This Row],[Single price]]*SECOND[[#This Row],[Qty]]</f>
        <v>9.99</v>
      </c>
      <c r="G98" t="s">
        <v>939</v>
      </c>
    </row>
    <row r="99" spans="1:7" x14ac:dyDescent="0.3">
      <c r="A99" s="32" t="s">
        <v>940</v>
      </c>
      <c r="B99" s="11">
        <v>36.880000000000003</v>
      </c>
      <c r="C99" s="33">
        <v>44959</v>
      </c>
      <c r="D99" s="11">
        <v>36.880000000000003</v>
      </c>
      <c r="E99">
        <v>1</v>
      </c>
      <c r="F99" s="24">
        <f>SECOND[[#This Row],[Single price]]*SECOND[[#This Row],[Qty]]</f>
        <v>36.880000000000003</v>
      </c>
      <c r="G99" t="s">
        <v>668</v>
      </c>
    </row>
    <row r="100" spans="1:7" x14ac:dyDescent="0.3">
      <c r="D100" s="11"/>
      <c r="E100"/>
      <c r="F100" s="24">
        <f>SECOND[[#This Row],[Single price]]*SECOND[[#This Row],[Qty]]</f>
        <v>0</v>
      </c>
      <c r="G100"/>
    </row>
    <row r="101" spans="1:7" x14ac:dyDescent="0.3">
      <c r="A101" s="32" t="s">
        <v>5</v>
      </c>
      <c r="B101" s="11">
        <v>899</v>
      </c>
      <c r="C101" s="33">
        <v>44972</v>
      </c>
      <c r="D101" s="11">
        <v>899</v>
      </c>
      <c r="E101">
        <v>1</v>
      </c>
      <c r="F101" s="24">
        <f>SECOND[[#This Row],[Single price]]*SECOND[[#This Row],[Qty]]</f>
        <v>899</v>
      </c>
      <c r="G101" t="s">
        <v>31</v>
      </c>
    </row>
    <row r="102" spans="1:7" x14ac:dyDescent="0.3">
      <c r="A102" s="32" t="s">
        <v>119</v>
      </c>
      <c r="B102" s="49">
        <v>49.99</v>
      </c>
      <c r="C102" s="33">
        <v>44958</v>
      </c>
      <c r="D102" s="11">
        <v>49.99</v>
      </c>
      <c r="E102">
        <v>1</v>
      </c>
      <c r="F102" s="24">
        <f>SECOND[[#This Row],[Single price]]*SECOND[[#This Row],[Qty]]</f>
        <v>49.99</v>
      </c>
      <c r="G102" t="s">
        <v>118</v>
      </c>
    </row>
    <row r="103" spans="1:7" x14ac:dyDescent="0.3">
      <c r="A103" s="32" t="s">
        <v>517</v>
      </c>
      <c r="B103" s="11">
        <v>69.989999999999995</v>
      </c>
      <c r="C103" s="33">
        <v>44958</v>
      </c>
      <c r="D103" s="11">
        <v>69.989999999999995</v>
      </c>
      <c r="E103">
        <v>1</v>
      </c>
      <c r="F103" s="24">
        <f>SECOND[[#This Row],[Single price]]*SECOND[[#This Row],[Qty]]</f>
        <v>69.989999999999995</v>
      </c>
      <c r="G103" t="s">
        <v>516</v>
      </c>
    </row>
    <row r="104" spans="1:7" x14ac:dyDescent="0.3">
      <c r="A104" s="32" t="s">
        <v>28</v>
      </c>
      <c r="B104" s="11">
        <v>324.98</v>
      </c>
      <c r="C104" s="33">
        <v>44959</v>
      </c>
      <c r="D104" s="11">
        <v>324.98</v>
      </c>
      <c r="E104">
        <v>1</v>
      </c>
      <c r="F104" s="24">
        <f>SECOND[[#This Row],[Single price]]*SECOND[[#This Row],[Qty]]</f>
        <v>324.98</v>
      </c>
      <c r="G104" t="s">
        <v>977</v>
      </c>
    </row>
    <row r="105" spans="1:7" x14ac:dyDescent="0.3">
      <c r="A105" s="32" t="s">
        <v>960</v>
      </c>
      <c r="B105" s="49">
        <v>21.99</v>
      </c>
      <c r="C105" s="33">
        <v>44973</v>
      </c>
      <c r="D105" s="11">
        <v>21.99</v>
      </c>
      <c r="E105">
        <v>1</v>
      </c>
      <c r="F105" s="24">
        <f>SECOND[[#This Row],[Single price]]*SECOND[[#This Row],[Qty]]</f>
        <v>21.99</v>
      </c>
      <c r="G105" t="s">
        <v>957</v>
      </c>
    </row>
    <row r="106" spans="1:7" x14ac:dyDescent="0.3">
      <c r="A106" s="32" t="s">
        <v>959</v>
      </c>
      <c r="B106" s="11">
        <v>31.99</v>
      </c>
      <c r="C106" s="33">
        <v>44959</v>
      </c>
      <c r="D106" s="11">
        <v>31.99</v>
      </c>
      <c r="E106">
        <v>1</v>
      </c>
      <c r="F106" s="24">
        <f>SECOND[[#This Row],[Single price]]*SECOND[[#This Row],[Qty]]</f>
        <v>31.99</v>
      </c>
      <c r="G106" t="s">
        <v>958</v>
      </c>
    </row>
    <row r="107" spans="1:7" x14ac:dyDescent="0.3">
      <c r="A107" s="32" t="s">
        <v>493</v>
      </c>
      <c r="B107" s="11">
        <v>289</v>
      </c>
      <c r="C107" s="33">
        <v>44959</v>
      </c>
      <c r="D107" s="11">
        <v>329.99</v>
      </c>
      <c r="E107">
        <v>1</v>
      </c>
      <c r="F107" s="24">
        <f>SECOND[[#This Row],[Single price]]*SECOND[[#This Row],[Qty]]</f>
        <v>329.99</v>
      </c>
      <c r="G107" t="s">
        <v>296</v>
      </c>
    </row>
    <row r="108" spans="1:7" x14ac:dyDescent="0.3">
      <c r="A108" s="32" t="s">
        <v>295</v>
      </c>
      <c r="B108" s="11">
        <v>21.96</v>
      </c>
      <c r="C108" s="33">
        <v>44960</v>
      </c>
      <c r="D108" s="11">
        <v>10.99</v>
      </c>
      <c r="E108">
        <v>2</v>
      </c>
      <c r="F108" s="24">
        <f>SECOND[[#This Row],[Single price]]*SECOND[[#This Row],[Qty]]</f>
        <v>21.98</v>
      </c>
      <c r="G108" t="s">
        <v>294</v>
      </c>
    </row>
    <row r="109" spans="1:7" x14ac:dyDescent="0.3">
      <c r="A109" s="32" t="s">
        <v>978</v>
      </c>
      <c r="B109" s="11">
        <v>9.49</v>
      </c>
      <c r="C109" s="33">
        <v>44959</v>
      </c>
      <c r="D109" s="11">
        <v>9.99</v>
      </c>
      <c r="E109">
        <v>1</v>
      </c>
      <c r="F109" s="24">
        <f>SECOND[[#This Row],[Single price]]*SECOND[[#This Row],[Qty]]</f>
        <v>9.99</v>
      </c>
      <c r="G109" t="s">
        <v>979</v>
      </c>
    </row>
    <row r="110" spans="1:7" x14ac:dyDescent="0.3">
      <c r="A110" s="32" t="s">
        <v>515</v>
      </c>
      <c r="B110" s="11">
        <v>569.99</v>
      </c>
      <c r="C110" s="33">
        <v>44963</v>
      </c>
      <c r="D110" s="11">
        <v>569.99</v>
      </c>
      <c r="E110">
        <v>1</v>
      </c>
      <c r="F110" s="24">
        <f>SECOND[[#This Row],[Single price]]*SECOND[[#This Row],[Qty]]</f>
        <v>569.99</v>
      </c>
      <c r="G110" t="s">
        <v>956</v>
      </c>
    </row>
    <row r="111" spans="1:7" x14ac:dyDescent="0.3">
      <c r="A111" s="32" t="s">
        <v>655</v>
      </c>
      <c r="B111" s="11">
        <v>79.989999999999995</v>
      </c>
      <c r="C111" s="33">
        <v>44963</v>
      </c>
      <c r="D111" s="11">
        <v>79.989999999999995</v>
      </c>
      <c r="E111">
        <v>1</v>
      </c>
      <c r="F111" s="24">
        <f>SECOND[[#This Row],[Single price]]*SECOND[[#This Row],[Qty]]</f>
        <v>79.989999999999995</v>
      </c>
      <c r="G111" t="s">
        <v>778</v>
      </c>
    </row>
    <row r="112" spans="1:7" x14ac:dyDescent="0.3">
      <c r="A112" s="32" t="s">
        <v>968</v>
      </c>
      <c r="B112" s="11">
        <v>9.99</v>
      </c>
      <c r="C112" s="33">
        <v>44960</v>
      </c>
      <c r="D112" s="11">
        <v>9.99</v>
      </c>
      <c r="E112">
        <v>1</v>
      </c>
      <c r="F112" s="24">
        <f>SECOND[[#This Row],[Single price]]*SECOND[[#This Row],[Qty]]</f>
        <v>9.99</v>
      </c>
      <c r="G112" t="s">
        <v>974</v>
      </c>
    </row>
    <row r="113" spans="1:7" x14ac:dyDescent="0.3">
      <c r="A113" s="32" t="s">
        <v>976</v>
      </c>
      <c r="B113" s="11">
        <v>13.69</v>
      </c>
      <c r="C113" s="33">
        <v>44959</v>
      </c>
      <c r="D113" s="11">
        <v>13.99</v>
      </c>
      <c r="E113">
        <v>1</v>
      </c>
      <c r="F113" s="24">
        <f>SECOND[[#This Row],[Single price]]*SECOND[[#This Row],[Qty]]</f>
        <v>13.99</v>
      </c>
      <c r="G113" t="s">
        <v>975</v>
      </c>
    </row>
    <row r="114" spans="1:7" x14ac:dyDescent="0.3">
      <c r="A114" s="32" t="s">
        <v>656</v>
      </c>
      <c r="B114" s="11">
        <v>39.99</v>
      </c>
      <c r="C114" s="33">
        <v>44959</v>
      </c>
      <c r="D114" s="11">
        <v>39.99</v>
      </c>
      <c r="E114">
        <v>1</v>
      </c>
      <c r="F114" s="24">
        <f>SECOND[[#This Row],[Single price]]*SECOND[[#This Row],[Qty]]</f>
        <v>39.99</v>
      </c>
      <c r="G114" t="s">
        <v>779</v>
      </c>
    </row>
    <row r="115" spans="1:7" x14ac:dyDescent="0.3">
      <c r="A115" s="32" t="s">
        <v>688</v>
      </c>
      <c r="B115" s="11">
        <v>23.98</v>
      </c>
      <c r="C115" s="33">
        <v>44959</v>
      </c>
      <c r="D115" s="11">
        <v>23.99</v>
      </c>
      <c r="E115">
        <v>1</v>
      </c>
      <c r="F115" s="24">
        <f>SECOND[[#This Row],[Single price]]*SECOND[[#This Row],[Qty]]</f>
        <v>23.99</v>
      </c>
      <c r="G115" t="s">
        <v>777</v>
      </c>
    </row>
    <row r="116" spans="1:7" x14ac:dyDescent="0.3">
      <c r="A116" s="32" t="s">
        <v>1037</v>
      </c>
      <c r="B116" s="11">
        <v>25.98</v>
      </c>
      <c r="C116" s="33">
        <v>44960</v>
      </c>
      <c r="D116" s="11">
        <v>12.99</v>
      </c>
      <c r="E116">
        <v>2</v>
      </c>
      <c r="F116" s="24">
        <f>SECOND[[#This Row],[Single price]]*SECOND[[#This Row],[Qty]]</f>
        <v>25.98</v>
      </c>
      <c r="G116" t="s">
        <v>253</v>
      </c>
    </row>
    <row r="117" spans="1:7" x14ac:dyDescent="0.3">
      <c r="A117" s="32" t="s">
        <v>1070</v>
      </c>
      <c r="B117" s="11">
        <v>44.97</v>
      </c>
      <c r="C117" s="33">
        <v>44960</v>
      </c>
      <c r="D117" s="11">
        <v>14.99</v>
      </c>
      <c r="E117">
        <v>3</v>
      </c>
      <c r="F117" s="24">
        <f>SECOND[[#This Row],[Single price]]*SECOND[[#This Row],[Qty]]</f>
        <v>44.97</v>
      </c>
      <c r="G117" t="s">
        <v>1076</v>
      </c>
    </row>
    <row r="118" spans="1:7" x14ac:dyDescent="0.3">
      <c r="A118" s="32" t="s">
        <v>409</v>
      </c>
      <c r="B118" s="11">
        <v>35.979999999999997</v>
      </c>
      <c r="C118" s="33">
        <v>44959</v>
      </c>
      <c r="D118" s="11">
        <v>17.989999999999998</v>
      </c>
      <c r="E118">
        <v>2</v>
      </c>
      <c r="F118" s="24">
        <f>SECOND[[#This Row],[Single price]]*SECOND[[#This Row],[Qty]]</f>
        <v>35.979999999999997</v>
      </c>
      <c r="G118" t="s">
        <v>941</v>
      </c>
    </row>
    <row r="119" spans="1:7" x14ac:dyDescent="0.3">
      <c r="A119" s="32" t="s">
        <v>431</v>
      </c>
      <c r="B119" s="11">
        <v>27.99</v>
      </c>
      <c r="C119" s="33">
        <v>44959</v>
      </c>
      <c r="D119" s="11">
        <v>23.99</v>
      </c>
      <c r="E119">
        <v>1</v>
      </c>
      <c r="F119" s="24">
        <f>SECOND[[#This Row],[Single price]]*SECOND[[#This Row],[Qty]]</f>
        <v>23.99</v>
      </c>
      <c r="G119" t="s">
        <v>430</v>
      </c>
    </row>
    <row r="120" spans="1:7" x14ac:dyDescent="0.3">
      <c r="A120" s="32" t="s">
        <v>807</v>
      </c>
      <c r="B120" s="11">
        <v>11.59</v>
      </c>
      <c r="C120" s="33">
        <v>44960</v>
      </c>
      <c r="D120" s="11">
        <v>11.99</v>
      </c>
      <c r="E120">
        <v>1</v>
      </c>
      <c r="F120" s="24">
        <f>SECOND[[#This Row],[Single price]]*SECOND[[#This Row],[Qty]]</f>
        <v>11.99</v>
      </c>
      <c r="G120" t="s">
        <v>806</v>
      </c>
    </row>
    <row r="121" spans="1:7" x14ac:dyDescent="0.3">
      <c r="A121" s="32" t="s">
        <v>808</v>
      </c>
      <c r="B121" s="11">
        <v>7.99</v>
      </c>
      <c r="C121" s="33">
        <v>44959</v>
      </c>
      <c r="D121" s="11">
        <v>7.99</v>
      </c>
      <c r="E121">
        <v>1</v>
      </c>
      <c r="F121" s="24">
        <f>SECOND[[#This Row],[Single price]]*SECOND[[#This Row],[Qty]]</f>
        <v>7.99</v>
      </c>
      <c r="G121" t="s">
        <v>809</v>
      </c>
    </row>
    <row r="122" spans="1:7" x14ac:dyDescent="0.3">
      <c r="A122" s="32" t="s">
        <v>867</v>
      </c>
      <c r="B122" s="11">
        <v>20.99</v>
      </c>
      <c r="C122" s="33">
        <v>44959</v>
      </c>
      <c r="D122" s="11">
        <v>20.99</v>
      </c>
      <c r="E122">
        <v>1</v>
      </c>
      <c r="F122" s="24">
        <f>SECOND[[#This Row],[Single price]]*SECOND[[#This Row],[Qty]]</f>
        <v>20.99</v>
      </c>
      <c r="G122" t="s">
        <v>868</v>
      </c>
    </row>
    <row r="123" spans="1:7" x14ac:dyDescent="0.3">
      <c r="A123" s="32" t="s">
        <v>874</v>
      </c>
      <c r="B123" s="11">
        <v>10.89</v>
      </c>
      <c r="C123" s="33">
        <v>44960</v>
      </c>
      <c r="D123" s="11">
        <v>12.89</v>
      </c>
      <c r="E123">
        <v>1</v>
      </c>
      <c r="F123" s="24">
        <f>SECOND[[#This Row],[Single price]]*SECOND[[#This Row],[Qty]]</f>
        <v>12.89</v>
      </c>
      <c r="G123" t="s">
        <v>873</v>
      </c>
    </row>
    <row r="124" spans="1:7" x14ac:dyDescent="0.3">
      <c r="A124" s="32" t="s">
        <v>962</v>
      </c>
      <c r="B124" s="11">
        <v>43.98</v>
      </c>
      <c r="C124" s="33">
        <v>44959</v>
      </c>
      <c r="D124" s="11">
        <v>21.99</v>
      </c>
      <c r="E124">
        <v>2</v>
      </c>
      <c r="F124" s="24">
        <f>SECOND[[#This Row],[Single price]]*SECOND[[#This Row],[Qty]]</f>
        <v>43.98</v>
      </c>
      <c r="G124" t="s">
        <v>963</v>
      </c>
    </row>
    <row r="125" spans="1:7" x14ac:dyDescent="0.3">
      <c r="A125" t="s">
        <v>980</v>
      </c>
      <c r="D125" s="11">
        <v>69</v>
      </c>
      <c r="E125">
        <v>1</v>
      </c>
      <c r="F125" s="24">
        <f>SECOND[[#This Row],[Single price]]*SECOND[[#This Row],[Qty]]</f>
        <v>69</v>
      </c>
      <c r="G125" t="s">
        <v>981</v>
      </c>
    </row>
    <row r="126" spans="1:7" x14ac:dyDescent="0.3">
      <c r="D126" s="11"/>
      <c r="E126"/>
      <c r="F126" s="24">
        <f>SECOND[[#This Row],[Single price]]*SECOND[[#This Row],[Qty]]</f>
        <v>0</v>
      </c>
      <c r="G126"/>
    </row>
    <row r="127" spans="1:7" x14ac:dyDescent="0.3">
      <c r="A127" s="32" t="s">
        <v>890</v>
      </c>
      <c r="B127" s="11">
        <v>14.59</v>
      </c>
      <c r="C127" s="33">
        <v>44959</v>
      </c>
      <c r="D127" s="11">
        <v>14.59</v>
      </c>
      <c r="E127">
        <v>1</v>
      </c>
      <c r="F127" s="24">
        <f>SECOND[[#This Row],[Single price]]*SECOND[[#This Row],[Qty]]</f>
        <v>14.59</v>
      </c>
      <c r="G127" t="s">
        <v>712</v>
      </c>
    </row>
    <row r="128" spans="1:7" x14ac:dyDescent="0.3">
      <c r="A128" s="32" t="s">
        <v>897</v>
      </c>
      <c r="B128" s="11">
        <v>42.13</v>
      </c>
      <c r="C128" s="33">
        <v>44963</v>
      </c>
      <c r="D128" s="11">
        <v>42.99</v>
      </c>
      <c r="E128">
        <v>1</v>
      </c>
      <c r="F128" s="24">
        <f>SECOND[[#This Row],[Single price]]*SECOND[[#This Row],[Qty]]</f>
        <v>42.99</v>
      </c>
      <c r="G128" t="s">
        <v>718</v>
      </c>
    </row>
    <row r="129" spans="1:7" x14ac:dyDescent="0.3">
      <c r="A129" s="32" t="s">
        <v>1071</v>
      </c>
      <c r="B129" s="11">
        <v>17.63</v>
      </c>
      <c r="C129" s="33">
        <v>44963</v>
      </c>
      <c r="D129" s="11">
        <v>17.63</v>
      </c>
      <c r="E129">
        <v>1</v>
      </c>
      <c r="F129" s="24">
        <f>SECOND[[#This Row],[Single price]]*SECOND[[#This Row],[Qty]]</f>
        <v>17.63</v>
      </c>
      <c r="G129" t="s">
        <v>718</v>
      </c>
    </row>
    <row r="130" spans="1:7" x14ac:dyDescent="0.3">
      <c r="A130" s="32" t="s">
        <v>898</v>
      </c>
      <c r="B130" s="11">
        <v>12.99</v>
      </c>
      <c r="C130" s="33">
        <v>44960</v>
      </c>
      <c r="D130" s="11">
        <v>12.49</v>
      </c>
      <c r="E130">
        <v>2</v>
      </c>
      <c r="F130" s="24">
        <f>SECOND[[#This Row],[Single price]]*SECOND[[#This Row],[Qty]]</f>
        <v>24.98</v>
      </c>
      <c r="G130" t="s">
        <v>877</v>
      </c>
    </row>
    <row r="131" spans="1:7" x14ac:dyDescent="0.3">
      <c r="A131" s="32" t="s">
        <v>899</v>
      </c>
      <c r="B131" s="49">
        <v>15.49</v>
      </c>
      <c r="C131" s="33">
        <v>44967</v>
      </c>
      <c r="D131" s="11">
        <v>15.49</v>
      </c>
      <c r="E131">
        <v>1</v>
      </c>
      <c r="F131" s="24">
        <f>SECOND[[#This Row],[Single price]]*SECOND[[#This Row],[Qty]]</f>
        <v>15.49</v>
      </c>
      <c r="G131" t="s">
        <v>876</v>
      </c>
    </row>
    <row r="132" spans="1:7" x14ac:dyDescent="0.3">
      <c r="A132" s="32" t="s">
        <v>900</v>
      </c>
      <c r="B132" s="11">
        <v>32.99</v>
      </c>
      <c r="C132" s="33">
        <v>44963</v>
      </c>
      <c r="D132" s="11">
        <v>29.99</v>
      </c>
      <c r="E132">
        <v>1</v>
      </c>
      <c r="F132" s="24">
        <f>SECOND[[#This Row],[Single price]]*SECOND[[#This Row],[Qty]]</f>
        <v>29.99</v>
      </c>
      <c r="G132" t="s">
        <v>878</v>
      </c>
    </row>
    <row r="133" spans="1:7" x14ac:dyDescent="0.3">
      <c r="A133" s="32" t="s">
        <v>903</v>
      </c>
      <c r="B133" s="49">
        <v>23.32</v>
      </c>
      <c r="C133" s="33">
        <v>44970</v>
      </c>
      <c r="D133" s="11">
        <v>11.66</v>
      </c>
      <c r="E133">
        <v>2</v>
      </c>
      <c r="F133" s="24">
        <f>SECOND[[#This Row],[Single price]]*SECOND[[#This Row],[Qty]]</f>
        <v>23.32</v>
      </c>
      <c r="G133" t="s">
        <v>875</v>
      </c>
    </row>
    <row r="134" spans="1:7" x14ac:dyDescent="0.3">
      <c r="A134" s="32" t="s">
        <v>904</v>
      </c>
      <c r="B134" s="11">
        <v>16.88</v>
      </c>
      <c r="C134" s="33">
        <v>44959</v>
      </c>
      <c r="D134" s="11">
        <v>16.88</v>
      </c>
      <c r="E134">
        <v>1</v>
      </c>
      <c r="F134" s="24">
        <f>SECOND[[#This Row],[Single price]]*SECOND[[#This Row],[Qty]]</f>
        <v>16.88</v>
      </c>
      <c r="G134" t="s">
        <v>902</v>
      </c>
    </row>
    <row r="135" spans="1:7" x14ac:dyDescent="0.3">
      <c r="D135" s="11"/>
      <c r="E135"/>
      <c r="F135" s="24">
        <f>SECOND[[#This Row],[Single price]]*SECOND[[#This Row],[Qty]]</f>
        <v>0</v>
      </c>
      <c r="G135"/>
    </row>
    <row r="136" spans="1:7" x14ac:dyDescent="0.3">
      <c r="A136" s="32" t="s">
        <v>995</v>
      </c>
      <c r="B136" s="11">
        <v>24.99</v>
      </c>
      <c r="C136" s="33">
        <v>44960</v>
      </c>
      <c r="D136" s="11">
        <v>25.99</v>
      </c>
      <c r="E136">
        <v>1</v>
      </c>
      <c r="F136" s="24">
        <f>SECOND[[#This Row],[Single price]]*SECOND[[#This Row],[Qty]]</f>
        <v>25.99</v>
      </c>
      <c r="G136" t="s">
        <v>872</v>
      </c>
    </row>
    <row r="137" spans="1:7" x14ac:dyDescent="0.3">
      <c r="A137" s="32" t="s">
        <v>889</v>
      </c>
      <c r="B137" s="11">
        <v>17.989999999999998</v>
      </c>
      <c r="C137" s="33">
        <v>44960</v>
      </c>
      <c r="D137" s="11">
        <v>19.989999999999998</v>
      </c>
      <c r="E137">
        <v>1</v>
      </c>
      <c r="F137" s="24">
        <f>SECOND[[#This Row],[Single price]]*SECOND[[#This Row],[Qty]]</f>
        <v>19.989999999999998</v>
      </c>
      <c r="G137" t="s">
        <v>711</v>
      </c>
    </row>
    <row r="138" spans="1:7" x14ac:dyDescent="0.3">
      <c r="A138" s="32" t="s">
        <v>886</v>
      </c>
      <c r="B138" s="49">
        <v>8.99</v>
      </c>
      <c r="C138" s="33" t="s">
        <v>1092</v>
      </c>
      <c r="D138" s="11">
        <v>8.99</v>
      </c>
      <c r="E138">
        <v>1</v>
      </c>
      <c r="F138" s="24">
        <f>SECOND[[#This Row],[Single price]]*SECOND[[#This Row],[Qty]]</f>
        <v>8.99</v>
      </c>
      <c r="G138" t="s">
        <v>881</v>
      </c>
    </row>
    <row r="139" spans="1:7" x14ac:dyDescent="0.3">
      <c r="A139" s="32" t="s">
        <v>989</v>
      </c>
      <c r="B139" s="50">
        <f>7.99</f>
        <v>7.99</v>
      </c>
      <c r="C139" s="33">
        <v>44967</v>
      </c>
      <c r="D139" s="11">
        <v>8.99</v>
      </c>
      <c r="E139">
        <v>1</v>
      </c>
      <c r="F139" s="24">
        <f>SECOND[[#This Row],[Single price]]*SECOND[[#This Row],[Qty]]</f>
        <v>8.99</v>
      </c>
      <c r="G139" t="s">
        <v>991</v>
      </c>
    </row>
    <row r="140" spans="1:7" x14ac:dyDescent="0.3">
      <c r="A140" s="32" t="s">
        <v>990</v>
      </c>
      <c r="B140" s="11">
        <v>7.49</v>
      </c>
      <c r="C140" s="33">
        <v>44960</v>
      </c>
      <c r="D140" s="11">
        <v>8.99</v>
      </c>
      <c r="E140">
        <v>1</v>
      </c>
      <c r="F140" s="24">
        <f>SECOND[[#This Row],[Single price]]*SECOND[[#This Row],[Qty]]</f>
        <v>8.99</v>
      </c>
      <c r="G140" t="s">
        <v>992</v>
      </c>
    </row>
    <row r="141" spans="1:7" x14ac:dyDescent="0.3">
      <c r="A141" s="32" t="s">
        <v>1104</v>
      </c>
      <c r="B141" s="11">
        <v>11.99</v>
      </c>
      <c r="C141" s="33">
        <v>44959</v>
      </c>
      <c r="D141" s="11">
        <v>11.99</v>
      </c>
      <c r="E141">
        <v>1</v>
      </c>
      <c r="F141" s="24">
        <f>SECOND[[#This Row],[Single price]]*SECOND[[#This Row],[Qty]]</f>
        <v>11.99</v>
      </c>
      <c r="G141" t="s">
        <v>901</v>
      </c>
    </row>
    <row r="142" spans="1:7" x14ac:dyDescent="0.3">
      <c r="A142" s="32" t="s">
        <v>942</v>
      </c>
      <c r="B142" s="11">
        <v>35.99</v>
      </c>
      <c r="C142" s="33">
        <v>44959</v>
      </c>
      <c r="D142" s="11">
        <v>39.99</v>
      </c>
      <c r="E142">
        <v>1</v>
      </c>
      <c r="F142" s="24">
        <f>SECOND[[#This Row],[Single price]]*SECOND[[#This Row],[Qty]]</f>
        <v>39.99</v>
      </c>
      <c r="G142" t="s">
        <v>871</v>
      </c>
    </row>
    <row r="143" spans="1:7" x14ac:dyDescent="0.3">
      <c r="A143" s="32" t="s">
        <v>883</v>
      </c>
      <c r="B143" s="11">
        <v>15.8</v>
      </c>
      <c r="C143" s="33">
        <v>44963</v>
      </c>
      <c r="D143" s="11">
        <v>15.8</v>
      </c>
      <c r="E143">
        <v>2</v>
      </c>
      <c r="F143" s="24">
        <f>SECOND[[#This Row],[Single price]]*SECOND[[#This Row],[Qty]]</f>
        <v>31.6</v>
      </c>
      <c r="G143" t="s">
        <v>713</v>
      </c>
    </row>
    <row r="144" spans="1:7" x14ac:dyDescent="0.3">
      <c r="A144" s="32" t="s">
        <v>884</v>
      </c>
      <c r="B144" s="11">
        <v>35.32</v>
      </c>
      <c r="C144" s="33">
        <v>44959</v>
      </c>
      <c r="D144" s="11">
        <v>17.66</v>
      </c>
      <c r="E144">
        <v>2</v>
      </c>
      <c r="F144" s="24">
        <f>SECOND[[#This Row],[Single price]]*SECOND[[#This Row],[Qty]]</f>
        <v>35.32</v>
      </c>
      <c r="G144" t="s">
        <v>714</v>
      </c>
    </row>
    <row r="145" spans="1:7" x14ac:dyDescent="0.3">
      <c r="A145" s="32" t="s">
        <v>911</v>
      </c>
      <c r="B145" s="11">
        <v>22.74</v>
      </c>
      <c r="C145" s="33">
        <v>44963</v>
      </c>
      <c r="D145" s="11">
        <v>29.43</v>
      </c>
      <c r="E145">
        <v>1</v>
      </c>
      <c r="F145" s="24">
        <f>SECOND[[#This Row],[Single price]]*SECOND[[#This Row],[Qty]]</f>
        <v>29.43</v>
      </c>
      <c r="G145" t="s">
        <v>908</v>
      </c>
    </row>
    <row r="146" spans="1:7" x14ac:dyDescent="0.3">
      <c r="A146" s="32" t="s">
        <v>885</v>
      </c>
      <c r="B146" s="11">
        <v>59.98</v>
      </c>
      <c r="C146" s="33">
        <v>44959</v>
      </c>
      <c r="D146" s="11">
        <v>29.99</v>
      </c>
      <c r="E146">
        <v>2</v>
      </c>
      <c r="F146" s="24">
        <f>SECOND[[#This Row],[Single price]]*SECOND[[#This Row],[Qty]]</f>
        <v>59.98</v>
      </c>
      <c r="G146" t="s">
        <v>710</v>
      </c>
    </row>
    <row r="147" spans="1:7" x14ac:dyDescent="0.3">
      <c r="A147" s="32" t="s">
        <v>887</v>
      </c>
      <c r="B147" s="11">
        <v>58.98</v>
      </c>
      <c r="C147" s="33">
        <v>44959</v>
      </c>
      <c r="D147" s="11">
        <v>29.99</v>
      </c>
      <c r="E147">
        <v>2</v>
      </c>
      <c r="F147" s="24">
        <f>SECOND[[#This Row],[Single price]]*SECOND[[#This Row],[Qty]]</f>
        <v>59.98</v>
      </c>
      <c r="G147" t="s">
        <v>676</v>
      </c>
    </row>
    <row r="148" spans="1:7" x14ac:dyDescent="0.3">
      <c r="A148" s="32" t="s">
        <v>888</v>
      </c>
      <c r="B148" s="11">
        <v>51.98</v>
      </c>
      <c r="C148" s="33">
        <v>44959</v>
      </c>
      <c r="D148" s="11">
        <v>20.88</v>
      </c>
      <c r="E148">
        <v>2</v>
      </c>
      <c r="F148" s="24">
        <f>SECOND[[#This Row],[Single price]]*SECOND[[#This Row],[Qty]]</f>
        <v>41.76</v>
      </c>
      <c r="G148" t="s">
        <v>870</v>
      </c>
    </row>
    <row r="149" spans="1:7" x14ac:dyDescent="0.3">
      <c r="A149" s="32" t="s">
        <v>923</v>
      </c>
      <c r="B149" s="11">
        <v>59.99</v>
      </c>
      <c r="C149" s="33">
        <v>44963</v>
      </c>
      <c r="D149" s="11">
        <v>59.99</v>
      </c>
      <c r="E149">
        <v>1</v>
      </c>
      <c r="F149" s="24">
        <f>SECOND[[#This Row],[Single price]]*SECOND[[#This Row],[Qty]]</f>
        <v>59.99</v>
      </c>
      <c r="G149" t="s">
        <v>966</v>
      </c>
    </row>
    <row r="150" spans="1:7" x14ac:dyDescent="0.3">
      <c r="A150" s="32" t="s">
        <v>967</v>
      </c>
      <c r="B150" s="11">
        <v>36.36</v>
      </c>
      <c r="C150" s="33">
        <v>44959</v>
      </c>
      <c r="D150" s="11">
        <v>36.659999999999997</v>
      </c>
      <c r="E150">
        <v>1</v>
      </c>
      <c r="F150" s="24">
        <f>SECOND[[#This Row],[Single price]]*SECOND[[#This Row],[Qty]]</f>
        <v>36.659999999999997</v>
      </c>
      <c r="G150" t="s">
        <v>965</v>
      </c>
    </row>
    <row r="151" spans="1:7" x14ac:dyDescent="0.3">
      <c r="D151" s="11"/>
      <c r="E151"/>
      <c r="F151" s="24">
        <f>SECOND[[#This Row],[Single price]]*SECOND[[#This Row],[Qty]]</f>
        <v>0</v>
      </c>
      <c r="G151"/>
    </row>
    <row r="152" spans="1:7" x14ac:dyDescent="0.3">
      <c r="A152" s="32" t="s">
        <v>20</v>
      </c>
      <c r="B152" s="11">
        <v>138.88</v>
      </c>
      <c r="C152" s="33">
        <v>44960</v>
      </c>
      <c r="D152" s="11">
        <v>139.99</v>
      </c>
      <c r="E152">
        <v>1</v>
      </c>
      <c r="F152" s="24">
        <f>SECOND[[#This Row],[Single price]]*SECOND[[#This Row],[Qty]]</f>
        <v>139.99</v>
      </c>
      <c r="G152" t="s">
        <v>781</v>
      </c>
    </row>
    <row r="153" spans="1:7" x14ac:dyDescent="0.3">
      <c r="A153" s="32" t="s">
        <v>21</v>
      </c>
      <c r="B153" s="11">
        <v>27.96</v>
      </c>
      <c r="C153" s="33">
        <v>44960</v>
      </c>
      <c r="D153" s="11">
        <v>13.99</v>
      </c>
      <c r="E153">
        <v>2</v>
      </c>
      <c r="F153" s="24">
        <f>SECOND[[#This Row],[Single price]]*SECOND[[#This Row],[Qty]]</f>
        <v>27.98</v>
      </c>
      <c r="G153" t="s">
        <v>60</v>
      </c>
    </row>
    <row r="154" spans="1:7" x14ac:dyDescent="0.3">
      <c r="A154" s="32" t="s">
        <v>1024</v>
      </c>
      <c r="B154" s="11">
        <v>24.77</v>
      </c>
      <c r="C154" s="33">
        <v>44960</v>
      </c>
      <c r="D154" s="11">
        <v>27.99</v>
      </c>
      <c r="E154">
        <v>1</v>
      </c>
      <c r="F154" s="24">
        <f>SECOND[[#This Row],[Single price]]*SECOND[[#This Row],[Qty]]</f>
        <v>27.99</v>
      </c>
      <c r="G154" t="s">
        <v>540</v>
      </c>
    </row>
    <row r="155" spans="1:7" x14ac:dyDescent="0.3">
      <c r="A155" s="32" t="s">
        <v>84</v>
      </c>
      <c r="B155" s="11">
        <v>109.99</v>
      </c>
      <c r="C155" s="33">
        <v>44960</v>
      </c>
      <c r="D155" s="11">
        <v>119.99</v>
      </c>
      <c r="E155">
        <v>1</v>
      </c>
      <c r="F155" s="24">
        <f>SECOND[[#This Row],[Single price]]*SECOND[[#This Row],[Qty]]</f>
        <v>119.99</v>
      </c>
      <c r="G155" t="s">
        <v>784</v>
      </c>
    </row>
    <row r="156" spans="1:7" x14ac:dyDescent="0.3">
      <c r="A156" s="32" t="s">
        <v>691</v>
      </c>
      <c r="B156" s="49">
        <v>54.99</v>
      </c>
      <c r="C156" s="33">
        <v>44960</v>
      </c>
      <c r="D156" s="11">
        <v>54.99</v>
      </c>
      <c r="E156">
        <v>1</v>
      </c>
      <c r="F156" s="24">
        <f>SECOND[[#This Row],[Single price]]*SECOND[[#This Row],[Qty]]</f>
        <v>54.99</v>
      </c>
      <c r="G156" t="s">
        <v>440</v>
      </c>
    </row>
    <row r="157" spans="1:7" x14ac:dyDescent="0.3">
      <c r="A157" s="32" t="s">
        <v>786</v>
      </c>
      <c r="B157" s="11">
        <v>25.49</v>
      </c>
      <c r="C157" s="33">
        <v>44960</v>
      </c>
      <c r="D157" s="11">
        <v>25.99</v>
      </c>
      <c r="E157">
        <v>1</v>
      </c>
      <c r="F157" s="24">
        <f>SECOND[[#This Row],[Single price]]*SECOND[[#This Row],[Qty]]</f>
        <v>25.99</v>
      </c>
      <c r="G157" t="s">
        <v>785</v>
      </c>
    </row>
    <row r="158" spans="1:7" x14ac:dyDescent="0.3">
      <c r="A158" s="32" t="s">
        <v>586</v>
      </c>
      <c r="B158" s="11">
        <v>24.98</v>
      </c>
      <c r="C158" s="33">
        <v>44960</v>
      </c>
      <c r="D158" s="11">
        <v>24.98</v>
      </c>
      <c r="E158">
        <v>1</v>
      </c>
      <c r="F158" s="24">
        <f>SECOND[[#This Row],[Single price]]*SECOND[[#This Row],[Qty]]</f>
        <v>24.98</v>
      </c>
      <c r="G158" t="s">
        <v>787</v>
      </c>
    </row>
    <row r="159" spans="1:7" x14ac:dyDescent="0.3">
      <c r="A159" s="32" t="s">
        <v>690</v>
      </c>
      <c r="B159" s="11">
        <v>15.38</v>
      </c>
      <c r="C159" s="33">
        <v>44960</v>
      </c>
      <c r="D159" s="11">
        <v>6.99</v>
      </c>
      <c r="E159">
        <v>2</v>
      </c>
      <c r="F159" s="24">
        <f>SECOND[[#This Row],[Single price]]*SECOND[[#This Row],[Qty]]</f>
        <v>13.98</v>
      </c>
      <c r="G159" t="s">
        <v>610</v>
      </c>
    </row>
    <row r="160" spans="1:7" x14ac:dyDescent="0.3">
      <c r="D160" s="11"/>
      <c r="E160"/>
      <c r="F160" s="24">
        <f>SECOND[[#This Row],[Single price]]*SECOND[[#This Row],[Qty]]</f>
        <v>0</v>
      </c>
      <c r="G160"/>
    </row>
    <row r="161" spans="1:7" x14ac:dyDescent="0.3">
      <c r="A161" s="32" t="s">
        <v>549</v>
      </c>
      <c r="B161" s="11">
        <v>124.95</v>
      </c>
      <c r="C161" s="33">
        <v>44963</v>
      </c>
      <c r="D161" s="11">
        <v>24.99</v>
      </c>
      <c r="E161">
        <v>5</v>
      </c>
      <c r="F161" s="24">
        <f>SECOND[[#This Row],[Single price]]*SECOND[[#This Row],[Qty]]</f>
        <v>124.94999999999999</v>
      </c>
      <c r="G161" t="s">
        <v>793</v>
      </c>
    </row>
    <row r="162" spans="1:7" x14ac:dyDescent="0.3">
      <c r="A162" s="32" t="s">
        <v>535</v>
      </c>
      <c r="B162" s="11">
        <v>74.97</v>
      </c>
      <c r="C162" s="33">
        <v>44960</v>
      </c>
      <c r="D162" s="11">
        <v>24.99</v>
      </c>
      <c r="E162">
        <v>3</v>
      </c>
      <c r="F162" s="24">
        <f>SECOND[[#This Row],[Single price]]*SECOND[[#This Row],[Qty]]</f>
        <v>74.97</v>
      </c>
      <c r="G162" t="s">
        <v>534</v>
      </c>
    </row>
    <row r="163" spans="1:7" x14ac:dyDescent="0.3">
      <c r="A163" s="32" t="s">
        <v>536</v>
      </c>
      <c r="B163" s="11">
        <f>49.98 + 24.99</f>
        <v>74.97</v>
      </c>
      <c r="C163" s="33">
        <v>44960</v>
      </c>
      <c r="D163" s="11">
        <v>24.99</v>
      </c>
      <c r="E163">
        <v>3</v>
      </c>
      <c r="F163" s="24">
        <f>SECOND[[#This Row],[Single price]]*SECOND[[#This Row],[Qty]]</f>
        <v>74.97</v>
      </c>
      <c r="G163" t="s">
        <v>794</v>
      </c>
    </row>
    <row r="164" spans="1:7" x14ac:dyDescent="0.3">
      <c r="A164" s="32" t="s">
        <v>762</v>
      </c>
      <c r="B164" s="11">
        <v>294</v>
      </c>
      <c r="C164" s="33">
        <v>44963</v>
      </c>
      <c r="D164" s="11">
        <v>99</v>
      </c>
      <c r="E164">
        <v>3</v>
      </c>
      <c r="F164" s="24">
        <f>SECOND[[#This Row],[Single price]]*SECOND[[#This Row],[Qty]]</f>
        <v>297</v>
      </c>
      <c r="G164" t="s">
        <v>761</v>
      </c>
    </row>
    <row r="165" spans="1:7" x14ac:dyDescent="0.3">
      <c r="A165" s="32" t="s">
        <v>763</v>
      </c>
      <c r="B165" s="11">
        <v>146.97</v>
      </c>
      <c r="C165" s="33">
        <v>44960</v>
      </c>
      <c r="D165" s="11">
        <v>48.99</v>
      </c>
      <c r="E165">
        <v>3</v>
      </c>
      <c r="F165" s="24">
        <f>SECOND[[#This Row],[Single price]]*SECOND[[#This Row],[Qty]]</f>
        <v>146.97</v>
      </c>
      <c r="G165" t="s">
        <v>764</v>
      </c>
    </row>
    <row r="166" spans="1:7" x14ac:dyDescent="0.3">
      <c r="A166" s="32" t="s">
        <v>107</v>
      </c>
      <c r="B166" s="11">
        <v>101.97</v>
      </c>
      <c r="C166" s="33">
        <v>44963</v>
      </c>
      <c r="D166" s="11">
        <v>33.99</v>
      </c>
      <c r="E166">
        <v>3</v>
      </c>
      <c r="F166" s="24">
        <f>SECOND[[#This Row],[Single price]]*SECOND[[#This Row],[Qty]]</f>
        <v>101.97</v>
      </c>
      <c r="G166" t="s">
        <v>471</v>
      </c>
    </row>
    <row r="167" spans="1:7" x14ac:dyDescent="0.3">
      <c r="A167" s="32" t="s">
        <v>387</v>
      </c>
      <c r="B167" s="11">
        <v>87.27</v>
      </c>
      <c r="C167" s="33">
        <v>44960</v>
      </c>
      <c r="D167" s="11">
        <v>29.99</v>
      </c>
      <c r="E167">
        <v>3</v>
      </c>
      <c r="F167" s="24">
        <f>SECOND[[#This Row],[Single price]]*SECOND[[#This Row],[Qty]]</f>
        <v>89.97</v>
      </c>
      <c r="G167" t="s">
        <v>629</v>
      </c>
    </row>
    <row r="168" spans="1:7" x14ac:dyDescent="0.3">
      <c r="A168" s="32" t="s">
        <v>316</v>
      </c>
      <c r="B168" s="11">
        <v>52.99</v>
      </c>
      <c r="C168" s="33">
        <v>44963</v>
      </c>
      <c r="D168" s="11">
        <v>52.99</v>
      </c>
      <c r="E168">
        <v>1</v>
      </c>
      <c r="F168" s="24">
        <f>SECOND[[#This Row],[Single price]]*SECOND[[#This Row],[Qty]]</f>
        <v>52.99</v>
      </c>
      <c r="G168" t="s">
        <v>630</v>
      </c>
    </row>
    <row r="169" spans="1:7" x14ac:dyDescent="0.3">
      <c r="A169" s="32" t="s">
        <v>396</v>
      </c>
      <c r="B169" s="11">
        <v>19.989999999999998</v>
      </c>
      <c r="C169" s="33">
        <v>44963</v>
      </c>
      <c r="D169" s="11">
        <v>22.99</v>
      </c>
      <c r="E169">
        <v>1</v>
      </c>
      <c r="F169" s="24">
        <f>SECOND[[#This Row],[Single price]]*SECOND[[#This Row],[Qty]]</f>
        <v>22.99</v>
      </c>
      <c r="G169" t="s">
        <v>395</v>
      </c>
    </row>
    <row r="170" spans="1:7" x14ac:dyDescent="0.3">
      <c r="A170" s="32" t="s">
        <v>109</v>
      </c>
      <c r="B170" s="11">
        <v>122.88</v>
      </c>
      <c r="C170" s="33">
        <v>44963</v>
      </c>
      <c r="D170" s="11">
        <v>62.99</v>
      </c>
      <c r="E170">
        <v>3</v>
      </c>
      <c r="F170" s="24">
        <f>SECOND[[#This Row],[Single price]]*SECOND[[#This Row],[Qty]]</f>
        <v>188.97</v>
      </c>
      <c r="G170" t="s">
        <v>790</v>
      </c>
    </row>
    <row r="171" spans="1:7" x14ac:dyDescent="0.3">
      <c r="A171" s="32" t="s">
        <v>789</v>
      </c>
      <c r="B171" s="11">
        <v>108.21</v>
      </c>
      <c r="C171" s="33">
        <v>44960</v>
      </c>
      <c r="D171" s="11">
        <v>48.99</v>
      </c>
      <c r="E171">
        <v>3</v>
      </c>
      <c r="F171" s="24">
        <f>SECOND[[#This Row],[Single price]]*SECOND[[#This Row],[Qty]]</f>
        <v>146.97</v>
      </c>
      <c r="G171" t="s">
        <v>788</v>
      </c>
    </row>
    <row r="172" spans="1:7" x14ac:dyDescent="0.3">
      <c r="A172" s="32" t="s">
        <v>791</v>
      </c>
      <c r="B172" s="11">
        <v>171.57</v>
      </c>
      <c r="C172" s="33">
        <v>44960</v>
      </c>
      <c r="D172" s="11">
        <v>70</v>
      </c>
      <c r="E172">
        <v>3</v>
      </c>
      <c r="F172" s="24">
        <f>SECOND[[#This Row],[Single price]]*SECOND[[#This Row],[Qty]]</f>
        <v>210</v>
      </c>
      <c r="G172" t="s">
        <v>792</v>
      </c>
    </row>
    <row r="173" spans="1:7" x14ac:dyDescent="0.3">
      <c r="A173" s="32" t="s">
        <v>985</v>
      </c>
      <c r="B173" s="11">
        <v>66.58</v>
      </c>
      <c r="C173" s="33">
        <v>44960</v>
      </c>
      <c r="D173" s="11">
        <v>36.69</v>
      </c>
      <c r="E173">
        <v>2</v>
      </c>
      <c r="F173" s="24">
        <f>SECOND[[#This Row],[Single price]]*SECOND[[#This Row],[Qty]]</f>
        <v>73.38</v>
      </c>
      <c r="G173" t="s">
        <v>986</v>
      </c>
    </row>
    <row r="174" spans="1:7" x14ac:dyDescent="0.3">
      <c r="A174" s="32" t="s">
        <v>983</v>
      </c>
      <c r="B174" s="11">
        <v>147</v>
      </c>
      <c r="C174" s="33">
        <v>44963</v>
      </c>
      <c r="D174" s="11">
        <v>75</v>
      </c>
      <c r="E174">
        <v>3</v>
      </c>
      <c r="F174" s="24">
        <f>SECOND[[#This Row],[Single price]]*SECOND[[#This Row],[Qty]]</f>
        <v>225</v>
      </c>
      <c r="G174" t="s">
        <v>984</v>
      </c>
    </row>
    <row r="175" spans="1:7" x14ac:dyDescent="0.3">
      <c r="A175" s="32" t="s">
        <v>298</v>
      </c>
      <c r="B175" s="11">
        <v>21.24</v>
      </c>
      <c r="C175" s="33">
        <v>44966</v>
      </c>
      <c r="D175" s="11">
        <v>31.08</v>
      </c>
      <c r="E175">
        <v>1</v>
      </c>
      <c r="F175" s="24">
        <f>SECOND[[#This Row],[Single price]]*SECOND[[#This Row],[Qty]]</f>
        <v>31.08</v>
      </c>
      <c r="G175" t="s">
        <v>795</v>
      </c>
    </row>
    <row r="176" spans="1:7" x14ac:dyDescent="0.3">
      <c r="A176" s="32" t="s">
        <v>111</v>
      </c>
      <c r="B176" s="49">
        <v>70.95</v>
      </c>
      <c r="C176" s="33">
        <v>44964</v>
      </c>
      <c r="D176" s="11">
        <v>70.95</v>
      </c>
      <c r="E176">
        <v>1</v>
      </c>
      <c r="F176" s="24">
        <f>SECOND[[#This Row],[Single price]]*SECOND[[#This Row],[Qty]]</f>
        <v>70.95</v>
      </c>
      <c r="G176" t="s">
        <v>796</v>
      </c>
    </row>
    <row r="177" spans="1:7" x14ac:dyDescent="0.3">
      <c r="A177" s="48" t="s">
        <v>401</v>
      </c>
      <c r="B177" s="11">
        <f>7.99 * 3</f>
        <v>23.97</v>
      </c>
      <c r="C177" s="33">
        <v>44963</v>
      </c>
      <c r="D177" s="11">
        <v>7.99</v>
      </c>
      <c r="E177">
        <v>5</v>
      </c>
      <c r="F177" s="24">
        <f>SECOND[[#This Row],[Single price]]*SECOND[[#This Row],[Qty]]</f>
        <v>39.950000000000003</v>
      </c>
      <c r="G177" t="s">
        <v>400</v>
      </c>
    </row>
    <row r="178" spans="1:7" x14ac:dyDescent="0.3">
      <c r="A178" s="32" t="s">
        <v>537</v>
      </c>
      <c r="B178" s="11">
        <f>8.99*3</f>
        <v>26.97</v>
      </c>
      <c r="C178" s="33">
        <v>44960</v>
      </c>
      <c r="D178" s="11">
        <v>9.99</v>
      </c>
      <c r="E178">
        <v>3</v>
      </c>
      <c r="F178" s="24">
        <f>SECOND[[#This Row],[Single price]]*SECOND[[#This Row],[Qty]]</f>
        <v>29.97</v>
      </c>
      <c r="G178" t="s">
        <v>797</v>
      </c>
    </row>
    <row r="179" spans="1:7" x14ac:dyDescent="0.3">
      <c r="A179" s="32" t="s">
        <v>208</v>
      </c>
      <c r="B179" s="11">
        <v>19.95</v>
      </c>
      <c r="C179" s="33">
        <v>44960</v>
      </c>
      <c r="D179" s="11">
        <v>24.95</v>
      </c>
      <c r="E179">
        <v>1</v>
      </c>
      <c r="F179" s="24">
        <f>SECOND[[#This Row],[Single price]]*SECOND[[#This Row],[Qty]]</f>
        <v>24.95</v>
      </c>
      <c r="G179" t="s">
        <v>671</v>
      </c>
    </row>
    <row r="180" spans="1:7" x14ac:dyDescent="0.3">
      <c r="D180" s="11"/>
      <c r="E180"/>
      <c r="F180" s="24">
        <f>SECOND[[#This Row],[Single price]]*SECOND[[#This Row],[Qty]]</f>
        <v>0</v>
      </c>
      <c r="G180"/>
    </row>
    <row r="181" spans="1:7" x14ac:dyDescent="0.3">
      <c r="A181" s="32" t="s">
        <v>799</v>
      </c>
      <c r="B181" s="49">
        <f>8.99*5</f>
        <v>44.95</v>
      </c>
      <c r="C181" s="33">
        <v>44972</v>
      </c>
      <c r="D181" s="11">
        <v>8.99</v>
      </c>
      <c r="E181">
        <v>2</v>
      </c>
      <c r="F181" s="24">
        <f>SECOND[[#This Row],[Single price]]*SECOND[[#This Row],[Qty]]</f>
        <v>17.98</v>
      </c>
      <c r="G181" t="s">
        <v>798</v>
      </c>
    </row>
    <row r="182" spans="1:7" x14ac:dyDescent="0.3">
      <c r="A182" s="32" t="s">
        <v>530</v>
      </c>
      <c r="B182" s="11">
        <f>7.49*5</f>
        <v>37.450000000000003</v>
      </c>
      <c r="C182" s="33">
        <v>44960</v>
      </c>
      <c r="D182" s="11">
        <v>7.49</v>
      </c>
      <c r="E182">
        <v>5</v>
      </c>
      <c r="F182" s="24">
        <f>SECOND[[#This Row],[Single price]]*SECOND[[#This Row],[Qty]]</f>
        <v>37.450000000000003</v>
      </c>
      <c r="G182" t="s">
        <v>220</v>
      </c>
    </row>
    <row r="183" spans="1:7" x14ac:dyDescent="0.3">
      <c r="A183" s="48" t="s">
        <v>531</v>
      </c>
      <c r="B183" s="11">
        <f>6.92* 1</f>
        <v>6.92</v>
      </c>
      <c r="C183" s="33">
        <v>44963</v>
      </c>
      <c r="D183" s="11">
        <v>9.49</v>
      </c>
      <c r="E183">
        <v>2</v>
      </c>
      <c r="F183" s="24">
        <f>SECOND[[#This Row],[Single price]]*SECOND[[#This Row],[Qty]]</f>
        <v>18.98</v>
      </c>
      <c r="G183" t="s">
        <v>321</v>
      </c>
    </row>
    <row r="184" spans="1:7" x14ac:dyDescent="0.3">
      <c r="A184" s="32" t="s">
        <v>800</v>
      </c>
      <c r="B184" s="11">
        <f>8.82*2</f>
        <v>17.64</v>
      </c>
      <c r="C184" s="33">
        <v>44966</v>
      </c>
      <c r="D184" s="11">
        <v>8.99</v>
      </c>
      <c r="E184">
        <v>2</v>
      </c>
      <c r="F184" s="24">
        <f>SECOND[[#This Row],[Single price]]*SECOND[[#This Row],[Qty]]</f>
        <v>17.98</v>
      </c>
      <c r="G184" t="s">
        <v>929</v>
      </c>
    </row>
    <row r="185" spans="1:7" x14ac:dyDescent="0.3">
      <c r="A185" s="32" t="s">
        <v>325</v>
      </c>
      <c r="B185" s="11">
        <f>7.99 * 2</f>
        <v>15.98</v>
      </c>
      <c r="C185" s="33">
        <v>44960</v>
      </c>
      <c r="D185" s="11">
        <v>8.49</v>
      </c>
      <c r="E185">
        <v>2</v>
      </c>
      <c r="F185" s="24">
        <f>SECOND[[#This Row],[Single price]]*SECOND[[#This Row],[Qty]]</f>
        <v>16.98</v>
      </c>
      <c r="G185" t="s">
        <v>319</v>
      </c>
    </row>
    <row r="186" spans="1:7" x14ac:dyDescent="0.3">
      <c r="A186" s="32" t="s">
        <v>729</v>
      </c>
      <c r="B186" s="11">
        <v>18.579999999999998</v>
      </c>
      <c r="C186" s="33">
        <v>44963</v>
      </c>
      <c r="D186" s="11">
        <v>9.2899999999999991</v>
      </c>
      <c r="E186">
        <v>2</v>
      </c>
      <c r="F186" s="24">
        <f>SECOND[[#This Row],[Single price]]*SECOND[[#This Row],[Qty]]</f>
        <v>18.579999999999998</v>
      </c>
      <c r="G186" t="s">
        <v>730</v>
      </c>
    </row>
    <row r="187" spans="1:7" x14ac:dyDescent="0.3">
      <c r="A187" s="32" t="s">
        <v>802</v>
      </c>
      <c r="B187" s="11">
        <v>17.98</v>
      </c>
      <c r="C187" s="33">
        <v>44960</v>
      </c>
      <c r="D187" s="11">
        <v>8.99</v>
      </c>
      <c r="E187">
        <v>2</v>
      </c>
      <c r="F187" s="24">
        <f>SECOND[[#This Row],[Single price]]*SECOND[[#This Row],[Qty]]</f>
        <v>17.98</v>
      </c>
      <c r="G187" t="s">
        <v>801</v>
      </c>
    </row>
    <row r="188" spans="1:7" x14ac:dyDescent="0.3">
      <c r="A188" s="32" t="s">
        <v>728</v>
      </c>
      <c r="B188" s="11">
        <v>15.98</v>
      </c>
      <c r="C188" s="33">
        <v>44960</v>
      </c>
      <c r="D188" s="11">
        <v>8.59</v>
      </c>
      <c r="E188">
        <v>2</v>
      </c>
      <c r="F188" s="24">
        <f>SECOND[[#This Row],[Single price]]*SECOND[[#This Row],[Qty]]</f>
        <v>17.18</v>
      </c>
      <c r="G188" t="s">
        <v>727</v>
      </c>
    </row>
    <row r="189" spans="1:7" x14ac:dyDescent="0.3">
      <c r="A189" s="32" t="s">
        <v>1040</v>
      </c>
      <c r="B189" s="11">
        <v>16.98</v>
      </c>
      <c r="C189" s="33">
        <v>44960</v>
      </c>
      <c r="D189" s="11">
        <v>8.49</v>
      </c>
      <c r="E189">
        <v>2</v>
      </c>
      <c r="F189" s="24">
        <f>SECOND[[#This Row],[Single price]]*SECOND[[#This Row],[Qty]]</f>
        <v>16.98</v>
      </c>
      <c r="G189" t="s">
        <v>692</v>
      </c>
    </row>
    <row r="190" spans="1:7" x14ac:dyDescent="0.3">
      <c r="A190" s="32" t="s">
        <v>693</v>
      </c>
      <c r="B190" s="11">
        <f>7.66*2</f>
        <v>15.32</v>
      </c>
      <c r="C190" s="33">
        <v>44966</v>
      </c>
      <c r="D190" s="11">
        <v>9.86</v>
      </c>
      <c r="E190">
        <v>2</v>
      </c>
      <c r="F190" s="24">
        <f>SECOND[[#This Row],[Single price]]*SECOND[[#This Row],[Qty]]</f>
        <v>19.72</v>
      </c>
      <c r="G190" t="s">
        <v>943</v>
      </c>
    </row>
    <row r="191" spans="1:7" x14ac:dyDescent="0.3">
      <c r="A191" s="32" t="s">
        <v>695</v>
      </c>
      <c r="B191" s="49">
        <v>11.49</v>
      </c>
      <c r="C191" s="33">
        <v>44972</v>
      </c>
      <c r="D191" s="11">
        <v>11.49</v>
      </c>
      <c r="E191">
        <v>1</v>
      </c>
      <c r="F191" s="24">
        <f>SECOND[[#This Row],[Single price]]*SECOND[[#This Row],[Qty]]</f>
        <v>11.49</v>
      </c>
      <c r="G191" t="s">
        <v>694</v>
      </c>
    </row>
    <row r="192" spans="1:7" x14ac:dyDescent="0.3">
      <c r="A192" s="32" t="s">
        <v>472</v>
      </c>
      <c r="B192" s="11">
        <v>35</v>
      </c>
      <c r="C192" s="33">
        <v>44960</v>
      </c>
      <c r="D192" s="11">
        <v>37.99</v>
      </c>
      <c r="E192">
        <v>1</v>
      </c>
      <c r="F192" s="24">
        <f>SECOND[[#This Row],[Single price]]*SECOND[[#This Row],[Qty]]</f>
        <v>37.99</v>
      </c>
      <c r="G192" t="s">
        <v>810</v>
      </c>
    </row>
    <row r="193" spans="1:7" x14ac:dyDescent="0.3">
      <c r="A193" s="32" t="s">
        <v>418</v>
      </c>
      <c r="B193" s="11">
        <v>14.99</v>
      </c>
      <c r="C193" s="33">
        <v>44960</v>
      </c>
      <c r="D193" s="11">
        <v>14.99</v>
      </c>
      <c r="E193">
        <v>1</v>
      </c>
      <c r="F193" s="24">
        <f>SECOND[[#This Row],[Single price]]*SECOND[[#This Row],[Qty]]</f>
        <v>14.99</v>
      </c>
      <c r="G193" t="s">
        <v>419</v>
      </c>
    </row>
    <row r="194" spans="1:7" x14ac:dyDescent="0.3">
      <c r="A194" s="32" t="s">
        <v>183</v>
      </c>
      <c r="B194" s="11">
        <f>7.99 * 1</f>
        <v>7.99</v>
      </c>
      <c r="C194" s="33">
        <v>44970</v>
      </c>
      <c r="D194" s="11">
        <v>7.99</v>
      </c>
      <c r="E194">
        <v>5</v>
      </c>
      <c r="F194" s="24">
        <f>SECOND[[#This Row],[Single price]]*SECOND[[#This Row],[Qty]]</f>
        <v>39.950000000000003</v>
      </c>
      <c r="G194" t="s">
        <v>507</v>
      </c>
    </row>
    <row r="195" spans="1:7" x14ac:dyDescent="0.3">
      <c r="A195" s="32" t="s">
        <v>508</v>
      </c>
      <c r="B195" s="11">
        <f>5.99*3</f>
        <v>17.97</v>
      </c>
      <c r="C195" s="33">
        <v>44964</v>
      </c>
      <c r="D195" s="11">
        <v>5.99</v>
      </c>
      <c r="E195">
        <v>2</v>
      </c>
      <c r="F195" s="24">
        <f>SECOND[[#This Row],[Single price]]*SECOND[[#This Row],[Qty]]</f>
        <v>11.98</v>
      </c>
      <c r="G195" t="s">
        <v>509</v>
      </c>
    </row>
    <row r="196" spans="1:7" x14ac:dyDescent="0.3">
      <c r="A196" s="32" t="s">
        <v>820</v>
      </c>
      <c r="B196" s="11">
        <f>7.95 * 5</f>
        <v>39.75</v>
      </c>
      <c r="C196" s="33">
        <v>44963</v>
      </c>
      <c r="D196" s="11">
        <v>8.9499999999999993</v>
      </c>
      <c r="E196">
        <v>2</v>
      </c>
      <c r="F196" s="24">
        <f>SECOND[[#This Row],[Single price]]*SECOND[[#This Row],[Qty]]</f>
        <v>17.899999999999999</v>
      </c>
      <c r="G196" t="s">
        <v>496</v>
      </c>
    </row>
    <row r="197" spans="1:7" x14ac:dyDescent="0.3">
      <c r="A197" s="32" t="s">
        <v>821</v>
      </c>
      <c r="B197" s="11">
        <v>44.75</v>
      </c>
      <c r="C197" s="33">
        <v>44963</v>
      </c>
      <c r="D197" s="11">
        <v>8.9499999999999993</v>
      </c>
      <c r="E197">
        <v>5</v>
      </c>
      <c r="F197" s="24">
        <f>SECOND[[#This Row],[Single price]]*SECOND[[#This Row],[Qty]]</f>
        <v>44.75</v>
      </c>
      <c r="G197" t="s">
        <v>495</v>
      </c>
    </row>
    <row r="198" spans="1:7" x14ac:dyDescent="0.3">
      <c r="A198" s="32" t="s">
        <v>951</v>
      </c>
      <c r="B198" s="49">
        <v>15.24</v>
      </c>
      <c r="C198" s="33">
        <v>44979</v>
      </c>
      <c r="D198" s="11">
        <v>7.62</v>
      </c>
      <c r="E198">
        <v>2</v>
      </c>
      <c r="F198" s="24">
        <f>SECOND[[#This Row],[Single price]]*SECOND[[#This Row],[Qty]]</f>
        <v>15.24</v>
      </c>
      <c r="G198" t="s">
        <v>949</v>
      </c>
    </row>
    <row r="199" spans="1:7" x14ac:dyDescent="0.3">
      <c r="A199" s="32" t="s">
        <v>952</v>
      </c>
      <c r="B199" s="49">
        <v>15.24</v>
      </c>
      <c r="C199" s="33">
        <v>44979</v>
      </c>
      <c r="D199" s="11">
        <v>7.62</v>
      </c>
      <c r="E199">
        <v>2</v>
      </c>
      <c r="F199" s="24">
        <f>SECOND[[#This Row],[Single price]]*SECOND[[#This Row],[Qty]]</f>
        <v>15.24</v>
      </c>
      <c r="G199" t="s">
        <v>950</v>
      </c>
    </row>
    <row r="200" spans="1:7" x14ac:dyDescent="0.3">
      <c r="A200" s="32" t="s">
        <v>954</v>
      </c>
      <c r="B200" s="49">
        <f>9.78 * 2</f>
        <v>19.559999999999999</v>
      </c>
      <c r="C200" s="33">
        <v>44979</v>
      </c>
      <c r="D200" s="11">
        <v>9.7799999999999994</v>
      </c>
      <c r="E200">
        <v>2</v>
      </c>
      <c r="F200" s="24">
        <f>SECOND[[#This Row],[Single price]]*SECOND[[#This Row],[Qty]]</f>
        <v>19.559999999999999</v>
      </c>
      <c r="G200" t="s">
        <v>953</v>
      </c>
    </row>
    <row r="201" spans="1:7" x14ac:dyDescent="0.3">
      <c r="A201" s="32" t="s">
        <v>597</v>
      </c>
      <c r="B201" s="11">
        <f>8.95 * 2</f>
        <v>17.899999999999999</v>
      </c>
      <c r="C201" s="33">
        <v>44963</v>
      </c>
      <c r="D201" s="11">
        <v>8.9499999999999993</v>
      </c>
      <c r="E201">
        <v>2</v>
      </c>
      <c r="F201" s="24">
        <f>SECOND[[#This Row],[Single price]]*SECOND[[#This Row],[Qty]]</f>
        <v>17.899999999999999</v>
      </c>
      <c r="G201" t="s">
        <v>598</v>
      </c>
    </row>
    <row r="202" spans="1:7" x14ac:dyDescent="0.3">
      <c r="A202" s="32" t="s">
        <v>599</v>
      </c>
      <c r="B202" s="11">
        <f>8.95 * 2</f>
        <v>17.899999999999999</v>
      </c>
      <c r="C202" s="33">
        <v>44963</v>
      </c>
      <c r="D202" s="11">
        <v>8.9499999999999993</v>
      </c>
      <c r="E202">
        <v>2</v>
      </c>
      <c r="F202" s="24">
        <f>SECOND[[#This Row],[Single price]]*SECOND[[#This Row],[Qty]]</f>
        <v>17.899999999999999</v>
      </c>
      <c r="G202" t="s">
        <v>600</v>
      </c>
    </row>
    <row r="203" spans="1:7" x14ac:dyDescent="0.3">
      <c r="A203" s="32" t="s">
        <v>816</v>
      </c>
      <c r="B203" s="11">
        <f>7.95 * 2</f>
        <v>15.9</v>
      </c>
      <c r="C203" s="33">
        <v>44963</v>
      </c>
      <c r="D203" s="11">
        <v>7.95</v>
      </c>
      <c r="E203">
        <v>2</v>
      </c>
      <c r="F203" s="24">
        <f>SECOND[[#This Row],[Single price]]*SECOND[[#This Row],[Qty]]</f>
        <v>15.9</v>
      </c>
      <c r="G203" t="s">
        <v>612</v>
      </c>
    </row>
    <row r="204" spans="1:7" x14ac:dyDescent="0.3">
      <c r="A204" s="48" t="s">
        <v>817</v>
      </c>
      <c r="B204" s="11">
        <v>8.99</v>
      </c>
      <c r="C204" s="33">
        <v>44963</v>
      </c>
      <c r="D204" s="11">
        <v>8.99</v>
      </c>
      <c r="E204">
        <v>2</v>
      </c>
      <c r="F204" s="24">
        <f>SECOND[[#This Row],[Single price]]*SECOND[[#This Row],[Qty]]</f>
        <v>17.98</v>
      </c>
      <c r="G204" t="s">
        <v>613</v>
      </c>
    </row>
    <row r="205" spans="1:7" x14ac:dyDescent="0.3">
      <c r="A205" s="32" t="s">
        <v>819</v>
      </c>
      <c r="B205" s="49">
        <v>54.36</v>
      </c>
      <c r="C205" s="33">
        <v>44979</v>
      </c>
      <c r="D205" s="11">
        <v>54.36</v>
      </c>
      <c r="E205">
        <v>1</v>
      </c>
      <c r="F205" s="24">
        <f>SECOND[[#This Row],[Single price]]*SECOND[[#This Row],[Qty]]</f>
        <v>54.36</v>
      </c>
      <c r="G205" t="s">
        <v>818</v>
      </c>
    </row>
    <row r="206" spans="1:7" x14ac:dyDescent="0.3">
      <c r="A206" s="32" t="s">
        <v>811</v>
      </c>
      <c r="B206" s="11">
        <v>26.59</v>
      </c>
      <c r="C206" s="33">
        <v>44960</v>
      </c>
      <c r="D206" s="11">
        <v>27.99</v>
      </c>
      <c r="E206">
        <v>1</v>
      </c>
      <c r="F206" s="24">
        <f>SECOND[[#This Row],[Single price]]*SECOND[[#This Row],[Qty]]</f>
        <v>27.99</v>
      </c>
      <c r="G206" t="s">
        <v>611</v>
      </c>
    </row>
    <row r="207" spans="1:7" x14ac:dyDescent="0.3">
      <c r="A207" s="32" t="s">
        <v>812</v>
      </c>
      <c r="B207" s="11">
        <v>25.47</v>
      </c>
      <c r="C207" s="33">
        <v>44970</v>
      </c>
      <c r="D207" s="11">
        <v>25.99</v>
      </c>
      <c r="E207">
        <v>1</v>
      </c>
      <c r="F207" s="24">
        <f>SECOND[[#This Row],[Single price]]*SECOND[[#This Row],[Qty]]</f>
        <v>25.99</v>
      </c>
      <c r="G207" t="s">
        <v>814</v>
      </c>
    </row>
    <row r="208" spans="1:7" x14ac:dyDescent="0.3">
      <c r="A208" s="32" t="s">
        <v>813</v>
      </c>
      <c r="B208" s="11">
        <v>35.270000000000003</v>
      </c>
      <c r="C208" s="33">
        <v>44963</v>
      </c>
      <c r="D208" s="11">
        <v>36.99</v>
      </c>
      <c r="E208">
        <v>1</v>
      </c>
      <c r="F208" s="24">
        <f>SECOND[[#This Row],[Single price]]*SECOND[[#This Row],[Qty]]</f>
        <v>36.99</v>
      </c>
      <c r="G208" t="s">
        <v>815</v>
      </c>
    </row>
    <row r="209" spans="1:7" x14ac:dyDescent="0.3">
      <c r="A209" s="32" t="s">
        <v>823</v>
      </c>
      <c r="B209" s="11">
        <v>41.99</v>
      </c>
      <c r="C209" s="33">
        <v>44963</v>
      </c>
      <c r="D209" s="11">
        <v>41.99</v>
      </c>
      <c r="E209">
        <v>1</v>
      </c>
      <c r="F209" s="24">
        <f>SECOND[[#This Row],[Single price]]*SECOND[[#This Row],[Qty]]</f>
        <v>41.99</v>
      </c>
      <c r="G209" t="s">
        <v>468</v>
      </c>
    </row>
    <row r="210" spans="1:7" x14ac:dyDescent="0.3">
      <c r="A210" s="32" t="s">
        <v>824</v>
      </c>
      <c r="B210" s="11">
        <v>48.99</v>
      </c>
      <c r="C210" s="33">
        <v>44963</v>
      </c>
      <c r="D210" s="11">
        <v>48.99</v>
      </c>
      <c r="E210">
        <v>1</v>
      </c>
      <c r="F210" s="24">
        <f>SECOND[[#This Row],[Single price]]*SECOND[[#This Row],[Qty]]</f>
        <v>48.99</v>
      </c>
      <c r="G210" t="s">
        <v>826</v>
      </c>
    </row>
    <row r="211" spans="1:7" x14ac:dyDescent="0.3">
      <c r="A211" s="32" t="s">
        <v>825</v>
      </c>
      <c r="B211" s="11">
        <v>79.989999999999995</v>
      </c>
      <c r="C211" s="33">
        <v>44963</v>
      </c>
      <c r="D211" s="11">
        <v>79.989999999999995</v>
      </c>
      <c r="E211">
        <v>1</v>
      </c>
      <c r="F211" s="24">
        <f>SECOND[[#This Row],[Single price]]*SECOND[[#This Row],[Qty]]</f>
        <v>79.989999999999995</v>
      </c>
      <c r="G211" t="s">
        <v>827</v>
      </c>
    </row>
    <row r="212" spans="1:7" x14ac:dyDescent="0.3">
      <c r="A212" s="32" t="s">
        <v>839</v>
      </c>
      <c r="B212" s="49">
        <v>30</v>
      </c>
      <c r="C212" s="33">
        <v>44979</v>
      </c>
      <c r="D212" s="11">
        <v>30</v>
      </c>
      <c r="E212">
        <v>1</v>
      </c>
      <c r="F212" s="24">
        <f>SECOND[[#This Row],[Single price]]*SECOND[[#This Row],[Qty]]</f>
        <v>30</v>
      </c>
      <c r="G212" t="s">
        <v>838</v>
      </c>
    </row>
    <row r="213" spans="1:7" x14ac:dyDescent="0.3">
      <c r="A213" s="32" t="s">
        <v>847</v>
      </c>
      <c r="B213" s="49">
        <v>38.799999999999997</v>
      </c>
      <c r="C213" s="33">
        <v>44979</v>
      </c>
      <c r="D213" s="11">
        <v>38.799999999999997</v>
      </c>
      <c r="E213">
        <v>1</v>
      </c>
      <c r="F213" s="24">
        <f>SECOND[[#This Row],[Single price]]*SECOND[[#This Row],[Qty]]</f>
        <v>38.799999999999997</v>
      </c>
      <c r="G213" t="s">
        <v>837</v>
      </c>
    </row>
    <row r="214" spans="1:7" x14ac:dyDescent="0.3">
      <c r="A214" s="32" t="s">
        <v>846</v>
      </c>
      <c r="B214" s="49">
        <v>34.700000000000003</v>
      </c>
      <c r="C214" s="33">
        <v>44986</v>
      </c>
      <c r="D214" s="11">
        <v>34.700000000000003</v>
      </c>
      <c r="E214">
        <v>1</v>
      </c>
      <c r="F214" s="24">
        <f>SECOND[[#This Row],[Single price]]*SECOND[[#This Row],[Qty]]</f>
        <v>34.700000000000003</v>
      </c>
      <c r="G214" t="s">
        <v>849</v>
      </c>
    </row>
    <row r="215" spans="1:7" x14ac:dyDescent="0.3">
      <c r="A215" s="32" t="s">
        <v>944</v>
      </c>
      <c r="B215" s="49">
        <v>24.05</v>
      </c>
      <c r="C215" s="33">
        <v>44972</v>
      </c>
      <c r="D215" s="11">
        <v>24.05</v>
      </c>
      <c r="E215">
        <v>1</v>
      </c>
      <c r="F215" s="24">
        <f>SECOND[[#This Row],[Single price]]*SECOND[[#This Row],[Qty]]</f>
        <v>24.05</v>
      </c>
      <c r="G215" t="s">
        <v>192</v>
      </c>
    </row>
    <row r="216" spans="1:7" x14ac:dyDescent="0.3">
      <c r="A216" s="32" t="s">
        <v>850</v>
      </c>
      <c r="B216" s="11">
        <v>12.96</v>
      </c>
      <c r="C216" s="33">
        <v>44960</v>
      </c>
      <c r="D216" s="11">
        <v>12.96</v>
      </c>
      <c r="E216">
        <v>1</v>
      </c>
      <c r="F216" s="24">
        <f>SECOND[[#This Row],[Single price]]*SECOND[[#This Row],[Qty]]</f>
        <v>12.96</v>
      </c>
      <c r="G216" t="s">
        <v>191</v>
      </c>
    </row>
    <row r="217" spans="1:7" x14ac:dyDescent="0.3">
      <c r="A217" s="32" t="s">
        <v>845</v>
      </c>
      <c r="B217" s="11">
        <v>16.989999999999998</v>
      </c>
      <c r="C217" s="33">
        <v>44967</v>
      </c>
      <c r="D217" s="11">
        <v>16.989999999999998</v>
      </c>
      <c r="E217">
        <v>1</v>
      </c>
      <c r="F217" s="24">
        <f>SECOND[[#This Row],[Single price]]*SECOND[[#This Row],[Qty]]</f>
        <v>16.989999999999998</v>
      </c>
      <c r="G217" t="s">
        <v>844</v>
      </c>
    </row>
    <row r="218" spans="1:7" x14ac:dyDescent="0.3">
      <c r="A218" s="32" t="s">
        <v>841</v>
      </c>
      <c r="B218" s="11">
        <v>13.9</v>
      </c>
      <c r="C218" s="33">
        <v>44963</v>
      </c>
      <c r="D218" s="11">
        <v>13.9</v>
      </c>
      <c r="E218">
        <v>1</v>
      </c>
      <c r="F218" s="24">
        <f>SECOND[[#This Row],[Single price]]*SECOND[[#This Row],[Qty]]</f>
        <v>13.9</v>
      </c>
      <c r="G218" t="s">
        <v>842</v>
      </c>
    </row>
    <row r="219" spans="1:7" x14ac:dyDescent="0.3">
      <c r="A219" s="32" t="s">
        <v>1041</v>
      </c>
      <c r="B219" s="11">
        <f>7.64 * 7</f>
        <v>53.48</v>
      </c>
      <c r="C219" s="33">
        <v>44963</v>
      </c>
      <c r="D219" s="11">
        <v>7.79</v>
      </c>
      <c r="E219">
        <v>7</v>
      </c>
      <c r="F219" s="24">
        <f>SECOND[[#This Row],[Single price]]*SECOND[[#This Row],[Qty]]</f>
        <v>54.53</v>
      </c>
      <c r="G219" t="s">
        <v>1077</v>
      </c>
    </row>
    <row r="220" spans="1:7" x14ac:dyDescent="0.3">
      <c r="A220" s="48" t="s">
        <v>851</v>
      </c>
      <c r="B220" s="11">
        <f>6.69 * 4</f>
        <v>26.76</v>
      </c>
      <c r="C220" s="33">
        <v>44963</v>
      </c>
      <c r="D220" s="11">
        <v>7.79</v>
      </c>
      <c r="E220">
        <v>7</v>
      </c>
      <c r="F220" s="24">
        <f>SECOND[[#This Row],[Single price]]*SECOND[[#This Row],[Qty]]</f>
        <v>54.53</v>
      </c>
      <c r="G220" t="s">
        <v>551</v>
      </c>
    </row>
    <row r="221" spans="1:7" x14ac:dyDescent="0.3">
      <c r="D221" s="11"/>
      <c r="E221"/>
      <c r="F221" s="24">
        <f>SECOND[[#This Row],[Single price]]*SECOND[[#This Row],[Qty]]</f>
        <v>0</v>
      </c>
      <c r="G221"/>
    </row>
    <row r="222" spans="1:7" x14ac:dyDescent="0.3">
      <c r="A222" s="32" t="s">
        <v>121</v>
      </c>
      <c r="B222" s="49">
        <v>24.49</v>
      </c>
      <c r="C222" s="33">
        <v>44966</v>
      </c>
      <c r="D222" s="11">
        <v>24.49</v>
      </c>
      <c r="E222">
        <v>5</v>
      </c>
      <c r="F222" s="24">
        <f>SECOND[[#This Row],[Single price]]*SECOND[[#This Row],[Qty]]</f>
        <v>122.44999999999999</v>
      </c>
      <c r="G222" t="s">
        <v>678</v>
      </c>
    </row>
    <row r="223" spans="1:7" x14ac:dyDescent="0.3">
      <c r="A223" s="32" t="s">
        <v>117</v>
      </c>
      <c r="B223" s="11">
        <v>9.98</v>
      </c>
      <c r="C223" s="33">
        <v>44963</v>
      </c>
      <c r="D223" s="11">
        <v>16.989999999999998</v>
      </c>
      <c r="E223">
        <v>1</v>
      </c>
      <c r="F223" s="24">
        <f>SECOND[[#This Row],[Single price]]*SECOND[[#This Row],[Qty]]</f>
        <v>16.989999999999998</v>
      </c>
      <c r="G223" t="s">
        <v>483</v>
      </c>
    </row>
    <row r="224" spans="1:7" x14ac:dyDescent="0.3">
      <c r="A224" s="32" t="s">
        <v>859</v>
      </c>
      <c r="B224" s="11">
        <v>39.520000000000003</v>
      </c>
      <c r="C224" s="33">
        <v>44960</v>
      </c>
      <c r="D224" s="11">
        <v>39.520000000000003</v>
      </c>
      <c r="E224">
        <v>1</v>
      </c>
      <c r="F224" s="24">
        <f>SECOND[[#This Row],[Single price]]*SECOND[[#This Row],[Qty]]</f>
        <v>39.520000000000003</v>
      </c>
      <c r="G224" t="s">
        <v>484</v>
      </c>
    </row>
    <row r="225" spans="1:7" x14ac:dyDescent="0.3">
      <c r="A225" s="32" t="s">
        <v>860</v>
      </c>
      <c r="B225" s="11">
        <v>59.95</v>
      </c>
      <c r="C225" s="33">
        <v>44963</v>
      </c>
      <c r="D225" s="11">
        <v>59.95</v>
      </c>
      <c r="E225">
        <v>1</v>
      </c>
      <c r="F225" s="24">
        <f>SECOND[[#This Row],[Single price]]*SECOND[[#This Row],[Qty]]</f>
        <v>59.95</v>
      </c>
      <c r="G225" t="s">
        <v>854</v>
      </c>
    </row>
    <row r="226" spans="1:7" x14ac:dyDescent="0.3">
      <c r="A226" s="32" t="s">
        <v>855</v>
      </c>
      <c r="B226" s="11">
        <v>16.649999999999999</v>
      </c>
      <c r="C226" s="33">
        <v>44966</v>
      </c>
      <c r="D226" s="11">
        <v>16.649999999999999</v>
      </c>
      <c r="E226">
        <v>1</v>
      </c>
      <c r="F226" s="24">
        <f>SECOND[[#This Row],[Single price]]*SECOND[[#This Row],[Qty]]</f>
        <v>16.649999999999999</v>
      </c>
      <c r="G226" t="s">
        <v>128</v>
      </c>
    </row>
    <row r="227" spans="1:7" x14ac:dyDescent="0.3">
      <c r="A227" s="32" t="s">
        <v>1072</v>
      </c>
      <c r="B227" s="11">
        <v>8.99</v>
      </c>
      <c r="C227" s="33">
        <v>44970</v>
      </c>
      <c r="D227" s="11">
        <v>8.9909999999999997</v>
      </c>
      <c r="E227">
        <v>1</v>
      </c>
      <c r="F227" s="24">
        <f>SECOND[[#This Row],[Single price]]*SECOND[[#This Row],[Qty]]</f>
        <v>8.9909999999999997</v>
      </c>
      <c r="G227" t="s">
        <v>1074</v>
      </c>
    </row>
    <row r="228" spans="1:7" x14ac:dyDescent="0.3">
      <c r="A228" s="32" t="s">
        <v>412</v>
      </c>
      <c r="B228" s="11">
        <v>14.95</v>
      </c>
      <c r="C228" s="33">
        <v>44960</v>
      </c>
      <c r="D228" s="11">
        <v>14.95</v>
      </c>
      <c r="E228">
        <v>1</v>
      </c>
      <c r="F228" s="24">
        <f>SECOND[[#This Row],[Single price]]*SECOND[[#This Row],[Qty]]</f>
        <v>14.95</v>
      </c>
      <c r="G228" t="s">
        <v>413</v>
      </c>
    </row>
    <row r="229" spans="1:7" x14ac:dyDescent="0.3">
      <c r="A229" s="32" t="s">
        <v>131</v>
      </c>
      <c r="B229" s="11">
        <v>30.66</v>
      </c>
      <c r="C229" s="33">
        <v>44960</v>
      </c>
      <c r="D229" s="11">
        <v>30.95</v>
      </c>
      <c r="E229">
        <v>1</v>
      </c>
      <c r="F229" s="24">
        <f>SECOND[[#This Row],[Single price]]*SECOND[[#This Row],[Qty]]</f>
        <v>30.95</v>
      </c>
      <c r="G229" t="s">
        <v>488</v>
      </c>
    </row>
    <row r="230" spans="1:7" x14ac:dyDescent="0.3">
      <c r="A230" s="32" t="s">
        <v>857</v>
      </c>
      <c r="B230" s="11">
        <v>109.75</v>
      </c>
      <c r="C230" s="33">
        <v>44960</v>
      </c>
      <c r="D230" s="11">
        <v>109.75</v>
      </c>
      <c r="E230">
        <v>1</v>
      </c>
      <c r="F230" s="24">
        <f>SECOND[[#This Row],[Single price]]*SECOND[[#This Row],[Qty]]</f>
        <v>109.75</v>
      </c>
      <c r="G230" t="s">
        <v>858</v>
      </c>
    </row>
    <row r="231" spans="1:7" x14ac:dyDescent="0.3">
      <c r="A231" s="32" t="s">
        <v>138</v>
      </c>
      <c r="B231" s="11">
        <v>99.18</v>
      </c>
      <c r="C231" s="33">
        <v>44963</v>
      </c>
      <c r="D231" s="11">
        <v>104.4</v>
      </c>
      <c r="E231">
        <v>1</v>
      </c>
      <c r="F231" s="24">
        <f>SECOND[[#This Row],[Single price]]*SECOND[[#This Row],[Qty]]</f>
        <v>104.4</v>
      </c>
      <c r="G231" t="s">
        <v>861</v>
      </c>
    </row>
    <row r="232" spans="1:7" x14ac:dyDescent="0.3">
      <c r="A232" s="32" t="s">
        <v>982</v>
      </c>
      <c r="B232" s="49">
        <v>58.52</v>
      </c>
      <c r="C232" s="33">
        <v>44977</v>
      </c>
      <c r="D232" s="11">
        <v>58.52</v>
      </c>
      <c r="E232">
        <v>1</v>
      </c>
      <c r="F232" s="24">
        <f>SECOND[[#This Row],[Single price]]*SECOND[[#This Row],[Qty]]</f>
        <v>58.52</v>
      </c>
      <c r="G232" t="s">
        <v>489</v>
      </c>
    </row>
    <row r="233" spans="1:7" x14ac:dyDescent="0.3">
      <c r="A233" s="32" t="s">
        <v>862</v>
      </c>
      <c r="B233" s="11">
        <v>12.99</v>
      </c>
      <c r="C233" s="33">
        <v>44963</v>
      </c>
      <c r="D233" s="11">
        <v>14.67</v>
      </c>
      <c r="E233">
        <v>1</v>
      </c>
      <c r="F233" s="24">
        <f>SECOND[[#This Row],[Single price]]*SECOND[[#This Row],[Qty]]</f>
        <v>14.67</v>
      </c>
      <c r="G233" t="s">
        <v>863</v>
      </c>
    </row>
    <row r="234" spans="1:7" x14ac:dyDescent="0.3">
      <c r="A234" s="32" t="s">
        <v>864</v>
      </c>
      <c r="B234" s="49">
        <v>58.99</v>
      </c>
      <c r="C234" s="33">
        <v>44964</v>
      </c>
      <c r="D234" s="11">
        <v>58.99</v>
      </c>
      <c r="E234">
        <v>1</v>
      </c>
      <c r="F234" s="24">
        <f>SECOND[[#This Row],[Single price]]*SECOND[[#This Row],[Qty]]</f>
        <v>58.99</v>
      </c>
      <c r="G234" t="s">
        <v>741</v>
      </c>
    </row>
    <row r="235" spans="1:7" x14ac:dyDescent="0.3">
      <c r="A235" s="32" t="s">
        <v>747</v>
      </c>
      <c r="B235" s="11">
        <v>10.99</v>
      </c>
      <c r="C235" s="33">
        <v>44963</v>
      </c>
      <c r="D235" s="11">
        <v>10.99</v>
      </c>
      <c r="E235">
        <v>1</v>
      </c>
      <c r="F235" s="24">
        <f>SECOND[[#This Row],[Single price]]*SECOND[[#This Row],[Qty]]</f>
        <v>10.99</v>
      </c>
      <c r="G235" t="s">
        <v>428</v>
      </c>
    </row>
    <row r="236" spans="1:7" x14ac:dyDescent="0.3">
      <c r="A236" s="32" t="s">
        <v>743</v>
      </c>
      <c r="B236" s="11">
        <v>27.71</v>
      </c>
      <c r="C236" s="33">
        <v>44963</v>
      </c>
      <c r="D236" s="11">
        <v>27.99</v>
      </c>
      <c r="E236">
        <v>1</v>
      </c>
      <c r="F236" s="24">
        <f>SECOND[[#This Row],[Single price]]*SECOND[[#This Row],[Qty]]</f>
        <v>27.99</v>
      </c>
      <c r="G236" t="s">
        <v>742</v>
      </c>
    </row>
    <row r="237" spans="1:7" x14ac:dyDescent="0.3">
      <c r="A237" s="32" t="s">
        <v>744</v>
      </c>
      <c r="B237" s="11">
        <v>11.49</v>
      </c>
      <c r="C237" s="33">
        <v>44972</v>
      </c>
      <c r="D237" s="11">
        <v>12.99</v>
      </c>
      <c r="E237">
        <v>1</v>
      </c>
      <c r="F237" s="24">
        <f>SECOND[[#This Row],[Single price]]*SECOND[[#This Row],[Qty]]</f>
        <v>12.99</v>
      </c>
      <c r="G237" t="s">
        <v>746</v>
      </c>
    </row>
    <row r="238" spans="1:7" x14ac:dyDescent="0.3">
      <c r="A238" s="32" t="s">
        <v>749</v>
      </c>
      <c r="B238" s="11">
        <v>25.95</v>
      </c>
      <c r="C238" s="33">
        <v>44963</v>
      </c>
      <c r="D238" s="11">
        <v>29.5</v>
      </c>
      <c r="E238">
        <v>1</v>
      </c>
      <c r="F238" s="24">
        <f>SECOND[[#This Row],[Single price]]*SECOND[[#This Row],[Qty]]</f>
        <v>29.5</v>
      </c>
      <c r="G238" t="s">
        <v>748</v>
      </c>
    </row>
    <row r="239" spans="1:7" x14ac:dyDescent="0.3">
      <c r="A239" s="32" t="s">
        <v>680</v>
      </c>
      <c r="B239" s="11">
        <v>9.99</v>
      </c>
      <c r="C239" s="33">
        <v>44960</v>
      </c>
      <c r="D239" s="11">
        <v>9.99</v>
      </c>
      <c r="E239">
        <v>1</v>
      </c>
      <c r="F239" s="24">
        <f>SECOND[[#This Row],[Single price]]*SECOND[[#This Row],[Qty]]</f>
        <v>9.99</v>
      </c>
      <c r="G239" t="s">
        <v>685</v>
      </c>
    </row>
    <row r="240" spans="1:7" x14ac:dyDescent="0.3">
      <c r="A240" s="32" t="s">
        <v>701</v>
      </c>
      <c r="B240" s="49">
        <v>30.39</v>
      </c>
      <c r="C240" s="33">
        <v>44979</v>
      </c>
      <c r="D240" s="11">
        <v>30.39</v>
      </c>
      <c r="E240">
        <v>1</v>
      </c>
      <c r="F240" s="24">
        <f>SECOND[[#This Row],[Single price]]*SECOND[[#This Row],[Qty]]</f>
        <v>30.39</v>
      </c>
      <c r="G240" t="s">
        <v>702</v>
      </c>
    </row>
    <row r="241" spans="1:7" x14ac:dyDescent="0.3">
      <c r="A241" s="32" t="s">
        <v>706</v>
      </c>
      <c r="B241" s="11">
        <v>9.99</v>
      </c>
      <c r="C241" s="33">
        <v>44963</v>
      </c>
      <c r="D241" s="11">
        <v>9.99</v>
      </c>
      <c r="E241">
        <v>1</v>
      </c>
      <c r="F241" s="24">
        <f>SECOND[[#This Row],[Single price]]*SECOND[[#This Row],[Qty]]</f>
        <v>9.99</v>
      </c>
      <c r="G241" t="s">
        <v>707</v>
      </c>
    </row>
    <row r="242" spans="1:7" x14ac:dyDescent="0.3">
      <c r="A242" s="32" t="s">
        <v>708</v>
      </c>
      <c r="B242" s="11">
        <v>14.44</v>
      </c>
      <c r="C242" s="33">
        <v>44963</v>
      </c>
      <c r="D242" s="11">
        <v>14.95</v>
      </c>
      <c r="E242">
        <v>1</v>
      </c>
      <c r="F242" s="24">
        <f>SECOND[[#This Row],[Single price]]*SECOND[[#This Row],[Qty]]</f>
        <v>14.95</v>
      </c>
      <c r="G242" t="s">
        <v>709</v>
      </c>
    </row>
    <row r="243" spans="1:7" x14ac:dyDescent="0.3">
      <c r="A243" s="32" t="s">
        <v>947</v>
      </c>
      <c r="B243" s="11">
        <v>15</v>
      </c>
      <c r="C243" s="33">
        <v>44963</v>
      </c>
      <c r="D243" s="11">
        <v>7.99</v>
      </c>
      <c r="E243">
        <v>1</v>
      </c>
      <c r="F243" s="24">
        <f>SECOND[[#This Row],[Single price]]*SECOND[[#This Row],[Qty]]</f>
        <v>7.99</v>
      </c>
      <c r="G243" t="s">
        <v>185</v>
      </c>
    </row>
    <row r="244" spans="1:7" x14ac:dyDescent="0.3">
      <c r="A244" s="32" t="s">
        <v>948</v>
      </c>
      <c r="B244" s="11">
        <f xml:space="preserve"> 10.99 * 2</f>
        <v>21.98</v>
      </c>
      <c r="C244" s="33">
        <v>44963</v>
      </c>
      <c r="D244" s="11">
        <v>10.99</v>
      </c>
      <c r="E244">
        <v>2</v>
      </c>
      <c r="F244" s="24">
        <f>SECOND[[#This Row],[Single price]]*SECOND[[#This Row],[Qty]]</f>
        <v>21.98</v>
      </c>
      <c r="G244" t="s">
        <v>476</v>
      </c>
    </row>
    <row r="245" spans="1:7" x14ac:dyDescent="0.3">
      <c r="A245" s="32" t="s">
        <v>1073</v>
      </c>
      <c r="B245" s="49">
        <v>22.49</v>
      </c>
      <c r="C245" s="33">
        <v>44964</v>
      </c>
      <c r="D245" s="11">
        <v>22.49</v>
      </c>
      <c r="E245">
        <v>2</v>
      </c>
      <c r="F245" s="24">
        <f>SECOND[[#This Row],[Single price]]*SECOND[[#This Row],[Qty]]</f>
        <v>44.98</v>
      </c>
      <c r="G245" t="s">
        <v>1075</v>
      </c>
    </row>
    <row r="246" spans="1:7" x14ac:dyDescent="0.3">
      <c r="D246" s="11"/>
      <c r="E246"/>
      <c r="F246" s="24">
        <f>SECOND[[#This Row],[Single price]]*SECOND[[#This Row],[Qty]]</f>
        <v>0</v>
      </c>
      <c r="G246"/>
    </row>
    <row r="247" spans="1:7" x14ac:dyDescent="0.3">
      <c r="A247" s="32" t="s">
        <v>1048</v>
      </c>
      <c r="B247" s="49">
        <v>63.99</v>
      </c>
      <c r="C247" s="33">
        <v>44986</v>
      </c>
      <c r="D247" s="11">
        <v>63.99</v>
      </c>
      <c r="E247">
        <v>1</v>
      </c>
      <c r="F247" s="17">
        <f>SECOND[[#This Row],[Single price]]*SECOND[[#This Row],[Qty]]</f>
        <v>63.99</v>
      </c>
      <c r="G247" t="s">
        <v>1068</v>
      </c>
    </row>
    <row r="248" spans="1:7" x14ac:dyDescent="0.3">
      <c r="A248" s="32" t="s">
        <v>1029</v>
      </c>
      <c r="B248" s="11">
        <v>15.75</v>
      </c>
      <c r="C248" s="33">
        <v>44970</v>
      </c>
      <c r="D248" s="11">
        <v>15.75</v>
      </c>
      <c r="E248">
        <v>1</v>
      </c>
      <c r="F248" s="17">
        <f>SECOND[[#This Row],[Single price]]*SECOND[[#This Row],[Qty]]</f>
        <v>15.75</v>
      </c>
      <c r="G248" t="s">
        <v>1026</v>
      </c>
    </row>
    <row r="249" spans="1:7" x14ac:dyDescent="0.3">
      <c r="A249" s="32" t="s">
        <v>1030</v>
      </c>
      <c r="B249" s="11">
        <v>18.95</v>
      </c>
      <c r="C249" s="33">
        <v>44973</v>
      </c>
      <c r="D249" s="11">
        <v>18.95</v>
      </c>
      <c r="E249">
        <v>1</v>
      </c>
      <c r="F249" s="17">
        <f>SECOND[[#This Row],[Single price]]*SECOND[[#This Row],[Qty]]</f>
        <v>18.95</v>
      </c>
      <c r="G249" t="s">
        <v>1027</v>
      </c>
    </row>
    <row r="250" spans="1:7" x14ac:dyDescent="0.3">
      <c r="A250" s="32" t="s">
        <v>1028</v>
      </c>
      <c r="B250" s="11">
        <v>22.99</v>
      </c>
      <c r="C250" s="33">
        <v>44970</v>
      </c>
      <c r="D250" s="11">
        <v>23.99</v>
      </c>
      <c r="E250">
        <v>1</v>
      </c>
      <c r="F250" s="17">
        <f>SECOND[[#This Row],[Single price]]*SECOND[[#This Row],[Qty]]</f>
        <v>23.99</v>
      </c>
      <c r="G250" t="s">
        <v>1069</v>
      </c>
    </row>
    <row r="251" spans="1:7" x14ac:dyDescent="0.3">
      <c r="A251" s="32" t="s">
        <v>1039</v>
      </c>
      <c r="B251" s="11">
        <v>12.99</v>
      </c>
      <c r="C251" s="33">
        <v>44970</v>
      </c>
      <c r="D251" s="11">
        <v>12.99</v>
      </c>
      <c r="E251">
        <v>1</v>
      </c>
      <c r="F251" s="17">
        <f>SECOND[[#This Row],[Single price]]*SECOND[[#This Row],[Qty]]</f>
        <v>12.99</v>
      </c>
      <c r="G251" t="s">
        <v>1038</v>
      </c>
    </row>
    <row r="252" spans="1:7" x14ac:dyDescent="0.3">
      <c r="A252" s="32" t="s">
        <v>1043</v>
      </c>
      <c r="B252" s="11">
        <v>11.45</v>
      </c>
      <c r="C252" s="33">
        <v>44977</v>
      </c>
      <c r="D252" s="11">
        <v>11.45</v>
      </c>
      <c r="E252">
        <v>1</v>
      </c>
      <c r="F252" s="17">
        <f>SECOND[[#This Row],[Single price]]*SECOND[[#This Row],[Qty]]</f>
        <v>11.45</v>
      </c>
      <c r="G252" t="s">
        <v>1042</v>
      </c>
    </row>
    <row r="253" spans="1:7" x14ac:dyDescent="0.3">
      <c r="A253" s="32" t="s">
        <v>1044</v>
      </c>
      <c r="B253" s="11">
        <v>9.99</v>
      </c>
      <c r="C253" s="33">
        <v>44970</v>
      </c>
      <c r="D253" s="11">
        <v>9.99</v>
      </c>
      <c r="E253">
        <v>1</v>
      </c>
      <c r="F253" s="17">
        <f>SECOND[[#This Row],[Single price]]*SECOND[[#This Row],[Qty]]</f>
        <v>9.99</v>
      </c>
      <c r="G253" t="s">
        <v>1045</v>
      </c>
    </row>
    <row r="254" spans="1:7" x14ac:dyDescent="0.3">
      <c r="A254" s="32" t="s">
        <v>1067</v>
      </c>
      <c r="B254" s="49">
        <v>12.49</v>
      </c>
      <c r="C254" s="33">
        <v>44986</v>
      </c>
      <c r="D254" s="11">
        <v>12.49</v>
      </c>
      <c r="E254">
        <v>1</v>
      </c>
      <c r="F254" s="17">
        <f>SECOND[[#This Row],[Single price]]*SECOND[[#This Row],[Qty]]</f>
        <v>12.49</v>
      </c>
      <c r="G254" t="s">
        <v>1066</v>
      </c>
    </row>
    <row r="255" spans="1:7" x14ac:dyDescent="0.3">
      <c r="A255" s="32" t="s">
        <v>1065</v>
      </c>
      <c r="B255" s="11">
        <v>9.64</v>
      </c>
      <c r="C255" s="33">
        <v>44970</v>
      </c>
      <c r="D255" s="11">
        <v>9.69</v>
      </c>
      <c r="E255">
        <v>1</v>
      </c>
      <c r="F255" s="17">
        <f>SECOND[[#This Row],[Single price]]*SECOND[[#This Row],[Qty]]</f>
        <v>9.69</v>
      </c>
      <c r="G255" t="s">
        <v>1047</v>
      </c>
    </row>
    <row r="256" spans="1:7" x14ac:dyDescent="0.3">
      <c r="A256" s="32" t="s">
        <v>1049</v>
      </c>
      <c r="B256" s="11">
        <v>8.89</v>
      </c>
      <c r="C256" s="33">
        <v>44970</v>
      </c>
      <c r="D256" s="11">
        <v>8.99</v>
      </c>
      <c r="E256">
        <v>1</v>
      </c>
      <c r="F256" s="17">
        <f>SECOND[[#This Row],[Single price]]*SECOND[[#This Row],[Qty]]</f>
        <v>8.99</v>
      </c>
      <c r="G256" t="s">
        <v>1052</v>
      </c>
    </row>
    <row r="257" spans="1:7" x14ac:dyDescent="0.3">
      <c r="A257" s="32" t="s">
        <v>1063</v>
      </c>
      <c r="B257" s="11">
        <v>10.59</v>
      </c>
      <c r="C257" s="33">
        <v>44972</v>
      </c>
      <c r="D257" s="11">
        <v>10.99</v>
      </c>
      <c r="E257">
        <v>1</v>
      </c>
      <c r="F257" s="17">
        <f>SECOND[[#This Row],[Single price]]*SECOND[[#This Row],[Qty]]</f>
        <v>10.99</v>
      </c>
      <c r="G257" t="s">
        <v>1061</v>
      </c>
    </row>
    <row r="258" spans="1:7" x14ac:dyDescent="0.3">
      <c r="A258" s="32" t="s">
        <v>1064</v>
      </c>
      <c r="B258" s="11">
        <v>7.84</v>
      </c>
      <c r="C258" s="33">
        <v>44970</v>
      </c>
      <c r="D258" s="11">
        <v>7.89</v>
      </c>
      <c r="E258">
        <v>1</v>
      </c>
      <c r="F258" s="17">
        <f>SECOND[[#This Row],[Single price]]*SECOND[[#This Row],[Qty]]</f>
        <v>7.89</v>
      </c>
      <c r="G258" t="s">
        <v>1062</v>
      </c>
    </row>
    <row r="259" spans="1:7" x14ac:dyDescent="0.3">
      <c r="A259" s="32" t="s">
        <v>1053</v>
      </c>
      <c r="B259" s="11">
        <v>6.44</v>
      </c>
      <c r="C259" s="33">
        <v>44970</v>
      </c>
      <c r="D259" s="11">
        <v>10.74</v>
      </c>
      <c r="E259">
        <v>1</v>
      </c>
      <c r="F259" s="17">
        <f>SECOND[[#This Row],[Single price]]*SECOND[[#This Row],[Qty]]</f>
        <v>10.74</v>
      </c>
      <c r="G259" t="s">
        <v>1054</v>
      </c>
    </row>
    <row r="260" spans="1:7" x14ac:dyDescent="0.3">
      <c r="A260" s="32" t="s">
        <v>1057</v>
      </c>
      <c r="B260" s="49">
        <v>17.11</v>
      </c>
      <c r="C260" s="33">
        <v>44986</v>
      </c>
      <c r="D260" s="11">
        <v>17.11</v>
      </c>
      <c r="E260">
        <v>1</v>
      </c>
      <c r="F260" s="17">
        <f>SECOND[[#This Row],[Single price]]*SECOND[[#This Row],[Qty]]</f>
        <v>17.11</v>
      </c>
      <c r="G260" t="s">
        <v>1058</v>
      </c>
    </row>
    <row r="261" spans="1:7" x14ac:dyDescent="0.3">
      <c r="A261" s="32" t="s">
        <v>1060</v>
      </c>
      <c r="B261" s="49">
        <v>7.39</v>
      </c>
      <c r="C261" s="33">
        <v>44986</v>
      </c>
      <c r="D261" s="11">
        <v>7.39</v>
      </c>
      <c r="E261">
        <v>1</v>
      </c>
      <c r="F261" s="17">
        <f>SECOND[[#This Row],[Single price]]*SECOND[[#This Row],[Qty]]</f>
        <v>7.39</v>
      </c>
      <c r="G261" t="s">
        <v>1059</v>
      </c>
    </row>
    <row r="262" spans="1:7" x14ac:dyDescent="0.3">
      <c r="D262" s="11"/>
      <c r="E262"/>
      <c r="F262" s="24">
        <f>SECOND[[#This Row],[Single price]]*SECOND[[#This Row],[Qty]]</f>
        <v>0</v>
      </c>
      <c r="G262"/>
    </row>
    <row r="263" spans="1:7" x14ac:dyDescent="0.3">
      <c r="A263" s="19" t="s">
        <v>682</v>
      </c>
      <c r="D263" s="11">
        <v>19.989999999999998</v>
      </c>
      <c r="E263">
        <v>1</v>
      </c>
      <c r="F263" s="24">
        <f>SECOND[[#This Row],[Single price]]*SECOND[[#This Row],[Qty]]</f>
        <v>19.989999999999998</v>
      </c>
      <c r="G263" t="s">
        <v>681</v>
      </c>
    </row>
    <row r="264" spans="1:7" x14ac:dyDescent="0.3">
      <c r="A264" s="19" t="s">
        <v>667</v>
      </c>
      <c r="D264" s="11">
        <v>34.99</v>
      </c>
      <c r="E264">
        <v>1</v>
      </c>
      <c r="F264" s="24">
        <f>SECOND[[#This Row],[Single price]]*SECOND[[#This Row],[Qty]]</f>
        <v>34.99</v>
      </c>
      <c r="G264" t="s">
        <v>775</v>
      </c>
    </row>
    <row r="265" spans="1:7" x14ac:dyDescent="0.3">
      <c r="A265" s="19" t="s">
        <v>215</v>
      </c>
      <c r="D265" s="11">
        <v>59.95</v>
      </c>
      <c r="E265">
        <v>1</v>
      </c>
      <c r="F265" s="24">
        <f>SECOND[[#This Row],[Single price]]*SECOND[[#This Row],[Qty]]</f>
        <v>59.95</v>
      </c>
      <c r="G265" t="s">
        <v>936</v>
      </c>
    </row>
    <row r="266" spans="1:7" x14ac:dyDescent="0.3">
      <c r="A266" s="19" t="s">
        <v>882</v>
      </c>
      <c r="D266" s="11">
        <v>24.99</v>
      </c>
      <c r="E266">
        <v>1</v>
      </c>
      <c r="F266" s="24">
        <f>SECOND[[#This Row],[Single price]]*SECOND[[#This Row],[Qty]]</f>
        <v>24.99</v>
      </c>
      <c r="G266" t="s">
        <v>869</v>
      </c>
    </row>
    <row r="267" spans="1:7" x14ac:dyDescent="0.3">
      <c r="A267" s="19" t="s">
        <v>674</v>
      </c>
      <c r="D267" s="11">
        <v>17.989999999999998</v>
      </c>
      <c r="E267">
        <v>3</v>
      </c>
      <c r="F267" s="24">
        <f>SECOND[[#This Row],[Single price]]*SECOND[[#This Row],[Qty]]</f>
        <v>53.97</v>
      </c>
      <c r="G267" t="s">
        <v>780</v>
      </c>
    </row>
    <row r="268" spans="1:7" x14ac:dyDescent="0.3">
      <c r="A268" s="19" t="s">
        <v>993</v>
      </c>
      <c r="D268" s="11">
        <v>15.04</v>
      </c>
      <c r="E268">
        <v>1</v>
      </c>
      <c r="F268" s="24">
        <f>SECOND[[#This Row],[Single price]]*SECOND[[#This Row],[Qty]]</f>
        <v>15.04</v>
      </c>
      <c r="G268" t="s">
        <v>994</v>
      </c>
    </row>
    <row r="269" spans="1:7" x14ac:dyDescent="0.3">
      <c r="D269" s="11"/>
      <c r="E269"/>
      <c r="F269" s="24">
        <f>SECOND[[#This Row],[Single price]]*SECOND[[#This Row],[Qty]]</f>
        <v>0</v>
      </c>
      <c r="G269"/>
    </row>
    <row r="270" spans="1:7" x14ac:dyDescent="0.3">
      <c r="B270" s="11">
        <f>SUBTOTAL(109,SECOND[Purchase Price]) * 1.08</f>
        <v>15803.13563999996</v>
      </c>
      <c r="D270"/>
      <c r="E270"/>
      <c r="F270" s="11">
        <f>SUBTOTAL(109,SECOND[Total]) * 1.08</f>
        <v>17059.983479999963</v>
      </c>
      <c r="G270"/>
    </row>
    <row r="271" spans="1:7" x14ac:dyDescent="0.3">
      <c r="B271" s="11">
        <f>SOLIDWORKS[[#Totals],[Purchase Price]] + FIRST[[#Totals],[Purchase Price]] + SECOND[[#Totals],[Purchase Price]]</f>
        <v>25263.271239999958</v>
      </c>
      <c r="G271" s="11">
        <f>SOLIDWORKS[[#Totals],[Purchase Price]] + FIRST[[#Totals],[Total]] + SECOND[[#Totals],[Total]]</f>
        <v>26516.868279999955</v>
      </c>
    </row>
  </sheetData>
  <phoneticPr fontId="2" type="noConversion"/>
  <conditionalFormatting sqref="C2:C26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61">
    <cfRule type="cellIs" dxfId="18" priority="2" operator="greaterThan">
      <formula>100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1495-4E4D-4AAD-9BA7-80F791B3E2B0}">
  <sheetPr codeName="Sheet8"/>
  <dimension ref="A1:G18"/>
  <sheetViews>
    <sheetView workbookViewId="0">
      <selection activeCell="A2" sqref="A2:G16"/>
    </sheetView>
  </sheetViews>
  <sheetFormatPr defaultRowHeight="14.4" x14ac:dyDescent="0.3"/>
  <cols>
    <col min="1" max="1" width="33.44140625" bestFit="1" customWidth="1"/>
    <col min="2" max="2" width="15.5546875" bestFit="1" customWidth="1"/>
    <col min="3" max="3" width="15.109375" bestFit="1" customWidth="1"/>
    <col min="4" max="4" width="12.6640625" style="11" bestFit="1" customWidth="1"/>
    <col min="5" max="5" width="7.6640625" customWidth="1"/>
    <col min="6" max="6" width="10.109375" style="11" bestFit="1" customWidth="1"/>
    <col min="7" max="7" width="92.88671875" customWidth="1"/>
  </cols>
  <sheetData>
    <row r="1" spans="1:7" x14ac:dyDescent="0.3">
      <c r="A1" s="15" t="s">
        <v>0</v>
      </c>
      <c r="B1" s="11" t="s">
        <v>522</v>
      </c>
      <c r="C1" s="33" t="s">
        <v>560</v>
      </c>
      <c r="D1" s="26" t="s">
        <v>1</v>
      </c>
      <c r="E1" s="15" t="s">
        <v>518</v>
      </c>
      <c r="F1" s="25" t="s">
        <v>3</v>
      </c>
      <c r="G1" s="15" t="s">
        <v>29</v>
      </c>
    </row>
    <row r="2" spans="1:7" x14ac:dyDescent="0.3">
      <c r="A2" t="s">
        <v>1048</v>
      </c>
      <c r="B2" s="11"/>
      <c r="C2" s="33"/>
      <c r="D2" s="11">
        <v>63.99</v>
      </c>
      <c r="E2">
        <v>1</v>
      </c>
      <c r="F2" s="17">
        <f>SECOND.5[[#This Row],[Single price]]*SECOND.5[[#This Row],[Qty]]</f>
        <v>63.99</v>
      </c>
      <c r="G2" t="s">
        <v>1068</v>
      </c>
    </row>
    <row r="3" spans="1:7" x14ac:dyDescent="0.3">
      <c r="A3" s="32" t="s">
        <v>1029</v>
      </c>
      <c r="B3" s="11">
        <v>15.75</v>
      </c>
      <c r="C3" s="33">
        <v>44970</v>
      </c>
      <c r="D3" s="11">
        <v>15.75</v>
      </c>
      <c r="E3">
        <v>1</v>
      </c>
      <c r="F3" s="17">
        <f>SECOND.5[[#This Row],[Single price]]*SECOND.5[[#This Row],[Qty]]</f>
        <v>15.75</v>
      </c>
      <c r="G3" t="s">
        <v>1026</v>
      </c>
    </row>
    <row r="4" spans="1:7" x14ac:dyDescent="0.3">
      <c r="A4" t="s">
        <v>1030</v>
      </c>
      <c r="B4" s="11"/>
      <c r="C4" s="33"/>
      <c r="D4" s="11">
        <v>18.95</v>
      </c>
      <c r="E4">
        <v>1</v>
      </c>
      <c r="F4" s="17">
        <f>SECOND.5[[#This Row],[Single price]]*SECOND.5[[#This Row],[Qty]]</f>
        <v>18.95</v>
      </c>
      <c r="G4" t="s">
        <v>1027</v>
      </c>
    </row>
    <row r="5" spans="1:7" x14ac:dyDescent="0.3">
      <c r="A5" s="32" t="s">
        <v>1028</v>
      </c>
      <c r="B5" s="11">
        <v>22.99</v>
      </c>
      <c r="C5" s="33">
        <v>44970</v>
      </c>
      <c r="D5" s="11">
        <v>23.99</v>
      </c>
      <c r="E5">
        <v>1</v>
      </c>
      <c r="F5" s="17">
        <f>SECOND.5[[#This Row],[Single price]]*SECOND.5[[#This Row],[Qty]]</f>
        <v>23.99</v>
      </c>
      <c r="G5" t="s">
        <v>1069</v>
      </c>
    </row>
    <row r="6" spans="1:7" x14ac:dyDescent="0.3">
      <c r="A6" s="32" t="s">
        <v>1039</v>
      </c>
      <c r="B6" s="11">
        <v>12.99</v>
      </c>
      <c r="C6" s="33">
        <v>44970</v>
      </c>
      <c r="D6" s="11">
        <v>12.99</v>
      </c>
      <c r="E6">
        <v>1</v>
      </c>
      <c r="F6" s="17">
        <f>SECOND.5[[#This Row],[Single price]]*SECOND.5[[#This Row],[Qty]]</f>
        <v>12.99</v>
      </c>
      <c r="G6" t="s">
        <v>1038</v>
      </c>
    </row>
    <row r="7" spans="1:7" x14ac:dyDescent="0.3">
      <c r="A7" t="s">
        <v>1043</v>
      </c>
      <c r="B7" s="11"/>
      <c r="C7" s="33"/>
      <c r="D7" s="11">
        <v>11.45</v>
      </c>
      <c r="E7">
        <v>1</v>
      </c>
      <c r="F7" s="17">
        <f>SECOND.5[[#This Row],[Single price]]*SECOND.5[[#This Row],[Qty]]</f>
        <v>11.45</v>
      </c>
      <c r="G7" t="s">
        <v>1042</v>
      </c>
    </row>
    <row r="8" spans="1:7" x14ac:dyDescent="0.3">
      <c r="A8" s="32" t="s">
        <v>1044</v>
      </c>
      <c r="B8" s="11">
        <v>9.99</v>
      </c>
      <c r="C8" s="33">
        <v>44970</v>
      </c>
      <c r="D8" s="11">
        <v>9.99</v>
      </c>
      <c r="E8">
        <v>1</v>
      </c>
      <c r="F8" s="17">
        <f>SECOND.5[[#This Row],[Single price]]*SECOND.5[[#This Row],[Qty]]</f>
        <v>9.99</v>
      </c>
      <c r="G8" t="s">
        <v>1045</v>
      </c>
    </row>
    <row r="9" spans="1:7" x14ac:dyDescent="0.3">
      <c r="A9" t="s">
        <v>1067</v>
      </c>
      <c r="B9" s="11"/>
      <c r="C9" s="33"/>
      <c r="D9" s="11">
        <v>12.49</v>
      </c>
      <c r="E9">
        <v>1</v>
      </c>
      <c r="F9" s="17">
        <f>SECOND.5[[#This Row],[Single price]]*SECOND.5[[#This Row],[Qty]]</f>
        <v>12.49</v>
      </c>
      <c r="G9" t="s">
        <v>1066</v>
      </c>
    </row>
    <row r="10" spans="1:7" x14ac:dyDescent="0.3">
      <c r="A10" s="32" t="s">
        <v>1065</v>
      </c>
      <c r="B10" s="11">
        <v>9.64</v>
      </c>
      <c r="C10" s="33">
        <v>44970</v>
      </c>
      <c r="D10" s="11">
        <v>9.69</v>
      </c>
      <c r="E10">
        <v>1</v>
      </c>
      <c r="F10" s="17">
        <f>SECOND.5[[#This Row],[Single price]]*SECOND.5[[#This Row],[Qty]]</f>
        <v>9.69</v>
      </c>
      <c r="G10" t="s">
        <v>1047</v>
      </c>
    </row>
    <row r="11" spans="1:7" x14ac:dyDescent="0.3">
      <c r="A11" s="32" t="s">
        <v>1049</v>
      </c>
      <c r="B11" s="11">
        <v>8.89</v>
      </c>
      <c r="C11" s="33">
        <v>44970</v>
      </c>
      <c r="D11" s="11">
        <v>8.99</v>
      </c>
      <c r="E11">
        <v>1</v>
      </c>
      <c r="F11" s="17">
        <f>SECOND.5[[#This Row],[Single price]]*SECOND.5[[#This Row],[Qty]]</f>
        <v>8.99</v>
      </c>
      <c r="G11" t="s">
        <v>1052</v>
      </c>
    </row>
    <row r="12" spans="1:7" x14ac:dyDescent="0.3">
      <c r="A12" t="s">
        <v>1063</v>
      </c>
      <c r="B12" s="11"/>
      <c r="C12" s="33"/>
      <c r="D12" s="11">
        <v>10.99</v>
      </c>
      <c r="E12">
        <v>1</v>
      </c>
      <c r="F12" s="17">
        <f>SECOND.5[[#This Row],[Single price]]*SECOND.5[[#This Row],[Qty]]</f>
        <v>10.99</v>
      </c>
      <c r="G12" t="s">
        <v>1061</v>
      </c>
    </row>
    <row r="13" spans="1:7" x14ac:dyDescent="0.3">
      <c r="A13" s="32" t="s">
        <v>1064</v>
      </c>
      <c r="B13" s="11">
        <v>7.84</v>
      </c>
      <c r="C13" s="33">
        <v>44970</v>
      </c>
      <c r="D13" s="11">
        <v>7.89</v>
      </c>
      <c r="E13">
        <v>1</v>
      </c>
      <c r="F13" s="17">
        <f>SECOND.5[[#This Row],[Single price]]*SECOND.5[[#This Row],[Qty]]</f>
        <v>7.89</v>
      </c>
      <c r="G13" t="s">
        <v>1062</v>
      </c>
    </row>
    <row r="14" spans="1:7" x14ac:dyDescent="0.3">
      <c r="A14" s="32" t="s">
        <v>1053</v>
      </c>
      <c r="B14" s="11">
        <v>6.44</v>
      </c>
      <c r="C14" s="33">
        <v>44970</v>
      </c>
      <c r="D14" s="11">
        <v>10.74</v>
      </c>
      <c r="E14">
        <v>1</v>
      </c>
      <c r="F14" s="17">
        <f>SECOND.5[[#This Row],[Single price]]*SECOND.5[[#This Row],[Qty]]</f>
        <v>10.74</v>
      </c>
      <c r="G14" t="s">
        <v>1054</v>
      </c>
    </row>
    <row r="15" spans="1:7" x14ac:dyDescent="0.3">
      <c r="A15" t="s">
        <v>1057</v>
      </c>
      <c r="B15" s="11"/>
      <c r="C15" s="33"/>
      <c r="D15" s="11">
        <v>17.11</v>
      </c>
      <c r="E15">
        <v>1</v>
      </c>
      <c r="F15" s="17">
        <f>SECOND.5[[#This Row],[Single price]]*SECOND.5[[#This Row],[Qty]]</f>
        <v>17.11</v>
      </c>
      <c r="G15" t="s">
        <v>1058</v>
      </c>
    </row>
    <row r="16" spans="1:7" x14ac:dyDescent="0.3">
      <c r="A16" t="s">
        <v>1060</v>
      </c>
      <c r="B16" s="11"/>
      <c r="C16" s="33"/>
      <c r="D16" s="11">
        <v>7.39</v>
      </c>
      <c r="E16">
        <v>1</v>
      </c>
      <c r="F16" s="17">
        <f>SECOND.5[[#This Row],[Single price]]*SECOND.5[[#This Row],[Qty]]</f>
        <v>7.39</v>
      </c>
      <c r="G16" t="s">
        <v>1059</v>
      </c>
    </row>
    <row r="17" spans="4:6" x14ac:dyDescent="0.3">
      <c r="D17"/>
      <c r="F17" s="11">
        <f>SUBTOTAL(109,SECOND.5[Total]) * 1.08</f>
        <v>261.79200000000003</v>
      </c>
    </row>
    <row r="18" spans="4:6" x14ac:dyDescent="0.3">
      <c r="F18" s="11">
        <f>SOLIDWORKS[[#Totals],[Purchase Price]] + FIRST[[#Totals],[Total]] + SECOND.5[[#Totals],[Total]]</f>
        <v>9718.676799999992</v>
      </c>
    </row>
  </sheetData>
  <phoneticPr fontId="2" type="noConversion"/>
  <conditionalFormatting sqref="C5:C6 C3 C8 C10:C11 C13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6">
    <cfRule type="cellIs" dxfId="17" priority="4" operator="greaterThan">
      <formula>100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996D-5DE9-40B9-A1AA-63743358031C}">
  <sheetPr codeName="Sheet9"/>
  <dimension ref="A1:H113"/>
  <sheetViews>
    <sheetView zoomScaleNormal="100" workbookViewId="0">
      <selection activeCell="H10" sqref="H10"/>
    </sheetView>
  </sheetViews>
  <sheetFormatPr defaultRowHeight="14.4" x14ac:dyDescent="0.3"/>
  <cols>
    <col min="1" max="1" width="26.88671875" bestFit="1" customWidth="1"/>
    <col min="2" max="2" width="8" bestFit="1" customWidth="1"/>
    <col min="3" max="3" width="9" bestFit="1" customWidth="1"/>
    <col min="4" max="4" width="15.109375" bestFit="1" customWidth="1"/>
    <col min="5" max="5" width="12.77734375" style="11" bestFit="1" customWidth="1"/>
    <col min="6" max="6" width="6.21875" style="33" bestFit="1" customWidth="1"/>
    <col min="7" max="7" width="9.109375" bestFit="1" customWidth="1"/>
    <col min="8" max="8" width="15.6640625" customWidth="1"/>
    <col min="9" max="9" width="4.21875" bestFit="1" customWidth="1"/>
  </cols>
  <sheetData>
    <row r="1" spans="1:8" x14ac:dyDescent="0.3">
      <c r="A1" s="15" t="s">
        <v>0</v>
      </c>
      <c r="B1" s="11" t="s">
        <v>1323</v>
      </c>
      <c r="C1" s="11" t="s">
        <v>1322</v>
      </c>
      <c r="D1" s="33" t="s">
        <v>560</v>
      </c>
      <c r="E1" s="26" t="s">
        <v>1</v>
      </c>
      <c r="F1" s="15" t="s">
        <v>518</v>
      </c>
      <c r="G1" s="25" t="s">
        <v>3</v>
      </c>
      <c r="H1" s="15" t="s">
        <v>29</v>
      </c>
    </row>
    <row r="2" spans="1:8" x14ac:dyDescent="0.3">
      <c r="A2" s="34" t="s">
        <v>198</v>
      </c>
      <c r="B2" s="55">
        <v>1</v>
      </c>
      <c r="C2" s="54">
        <v>15.9</v>
      </c>
      <c r="D2" s="33">
        <f ca="1">TODAY()</f>
        <v>45205</v>
      </c>
      <c r="E2" s="11">
        <v>15.9</v>
      </c>
      <c r="F2">
        <v>1</v>
      </c>
      <c r="G2" s="51">
        <f>THIRD[[#This Row],[Single price]]*THIRD[[#This Row],[Qty]]</f>
        <v>15.9</v>
      </c>
      <c r="H2" t="s">
        <v>197</v>
      </c>
    </row>
    <row r="3" spans="1:8" x14ac:dyDescent="0.3">
      <c r="A3" s="34" t="s">
        <v>235</v>
      </c>
      <c r="B3" s="55">
        <v>2</v>
      </c>
      <c r="C3" s="54">
        <v>12.99</v>
      </c>
      <c r="D3" s="33">
        <v>45076</v>
      </c>
      <c r="E3" s="11">
        <v>12.99</v>
      </c>
      <c r="F3">
        <v>2</v>
      </c>
      <c r="G3" s="51">
        <f>THIRD[[#This Row],[Single price]]*THIRD[[#This Row],[Qty]]</f>
        <v>25.98</v>
      </c>
      <c r="H3" t="s">
        <v>1169</v>
      </c>
    </row>
    <row r="4" spans="1:8" x14ac:dyDescent="0.3">
      <c r="A4" s="34" t="s">
        <v>231</v>
      </c>
      <c r="B4" s="55">
        <v>7</v>
      </c>
      <c r="C4" s="54">
        <v>9.99</v>
      </c>
      <c r="D4" s="33">
        <v>45076</v>
      </c>
      <c r="E4" s="11">
        <v>9.99</v>
      </c>
      <c r="F4">
        <v>7</v>
      </c>
      <c r="G4" s="51">
        <f>THIRD[[#This Row],[Single price]]*THIRD[[#This Row],[Qty]]</f>
        <v>69.930000000000007</v>
      </c>
      <c r="H4" t="s">
        <v>490</v>
      </c>
    </row>
    <row r="5" spans="1:8" x14ac:dyDescent="0.3">
      <c r="A5" s="34" t="s">
        <v>237</v>
      </c>
      <c r="B5" s="55">
        <v>1</v>
      </c>
      <c r="C5" s="54">
        <v>79.989999999999995</v>
      </c>
      <c r="D5" s="33">
        <v>45072</v>
      </c>
      <c r="E5" s="11">
        <v>79.989999999999995</v>
      </c>
      <c r="F5">
        <v>1</v>
      </c>
      <c r="G5" s="51">
        <f>THIRD[[#This Row],[Single price]]*THIRD[[#This Row],[Qty]]</f>
        <v>79.989999999999995</v>
      </c>
      <c r="H5" t="s">
        <v>1178</v>
      </c>
    </row>
    <row r="6" spans="1:8" x14ac:dyDescent="0.3">
      <c r="A6" s="34" t="s">
        <v>1216</v>
      </c>
      <c r="B6" s="55">
        <v>10</v>
      </c>
      <c r="C6" s="54">
        <v>14.99</v>
      </c>
      <c r="D6" s="33">
        <v>45076</v>
      </c>
      <c r="E6" s="11">
        <v>14.99</v>
      </c>
      <c r="F6">
        <v>10</v>
      </c>
      <c r="G6" s="51">
        <f>THIRD[[#This Row],[Single price]]*THIRD[[#This Row],[Qty]]</f>
        <v>149.9</v>
      </c>
      <c r="H6" t="s">
        <v>1170</v>
      </c>
    </row>
    <row r="7" spans="1:8" x14ac:dyDescent="0.3">
      <c r="A7" s="34" t="s">
        <v>1217</v>
      </c>
      <c r="B7" s="55">
        <v>5</v>
      </c>
      <c r="C7" s="54">
        <v>18.899999999999999</v>
      </c>
      <c r="D7" s="33">
        <v>45076</v>
      </c>
      <c r="E7" s="11">
        <v>18.899999999999999</v>
      </c>
      <c r="F7">
        <v>5</v>
      </c>
      <c r="G7" s="51">
        <f>THIRD[[#This Row],[Single price]]*THIRD[[#This Row],[Qty]]</f>
        <v>94.5</v>
      </c>
      <c r="H7" t="s">
        <v>1218</v>
      </c>
    </row>
    <row r="8" spans="1:8" x14ac:dyDescent="0.3">
      <c r="A8" s="34" t="s">
        <v>1220</v>
      </c>
      <c r="B8" s="55">
        <v>1</v>
      </c>
      <c r="C8" s="54">
        <v>32.99</v>
      </c>
      <c r="D8" s="33">
        <v>45076</v>
      </c>
      <c r="E8" s="11">
        <v>32.99</v>
      </c>
      <c r="F8">
        <v>1</v>
      </c>
      <c r="G8" s="51">
        <f>THIRD[[#This Row],[Single price]]*THIRD[[#This Row],[Qty]]</f>
        <v>32.99</v>
      </c>
      <c r="H8" t="s">
        <v>1221</v>
      </c>
    </row>
    <row r="9" spans="1:8" x14ac:dyDescent="0.3">
      <c r="A9" s="34" t="s">
        <v>1223</v>
      </c>
      <c r="B9" s="55" t="s">
        <v>1321</v>
      </c>
      <c r="C9" s="54"/>
      <c r="D9" s="33"/>
      <c r="E9" s="11">
        <v>25.99</v>
      </c>
      <c r="F9">
        <v>2</v>
      </c>
      <c r="G9" s="51">
        <f>THIRD[[#This Row],[Single price]]*THIRD[[#This Row],[Qty]]</f>
        <v>51.98</v>
      </c>
      <c r="H9" t="s">
        <v>1222</v>
      </c>
    </row>
    <row r="10" spans="1:8" x14ac:dyDescent="0.3">
      <c r="A10" s="34" t="s">
        <v>1224</v>
      </c>
      <c r="B10" s="55">
        <v>2</v>
      </c>
      <c r="C10" s="54">
        <v>8.99</v>
      </c>
      <c r="D10" s="33">
        <v>45076</v>
      </c>
      <c r="E10" s="11">
        <v>8.99</v>
      </c>
      <c r="F10">
        <v>1</v>
      </c>
      <c r="G10" s="51">
        <f>THIRD[[#This Row],[Single price]]*THIRD[[#This Row],[Qty]]</f>
        <v>8.99</v>
      </c>
      <c r="H10" t="s">
        <v>1225</v>
      </c>
    </row>
    <row r="11" spans="1:8" x14ac:dyDescent="0.3">
      <c r="A11" s="34" t="s">
        <v>404</v>
      </c>
      <c r="B11" s="55">
        <v>3</v>
      </c>
      <c r="C11" s="54">
        <v>13.99</v>
      </c>
      <c r="D11" s="33">
        <v>45076</v>
      </c>
      <c r="E11" s="11">
        <v>13.99</v>
      </c>
      <c r="F11">
        <v>3</v>
      </c>
      <c r="G11" s="51">
        <f>THIRD[[#This Row],[Single price]]*THIRD[[#This Row],[Qty]]</f>
        <v>41.97</v>
      </c>
      <c r="H11" t="s">
        <v>405</v>
      </c>
    </row>
    <row r="12" spans="1:8" x14ac:dyDescent="0.3">
      <c r="A12" s="34" t="s">
        <v>1088</v>
      </c>
      <c r="B12" s="55">
        <v>1</v>
      </c>
      <c r="C12" s="54">
        <v>16.989999999999998</v>
      </c>
      <c r="D12" s="33">
        <v>45076</v>
      </c>
      <c r="E12" s="11">
        <v>16.989999999999998</v>
      </c>
      <c r="F12">
        <v>1</v>
      </c>
      <c r="G12" s="51">
        <f>THIRD[[#This Row],[Single price]]*THIRD[[#This Row],[Qty]]</f>
        <v>16.989999999999998</v>
      </c>
      <c r="H12" t="s">
        <v>1089</v>
      </c>
    </row>
    <row r="13" spans="1:8" x14ac:dyDescent="0.3">
      <c r="A13" s="34" t="s">
        <v>421</v>
      </c>
      <c r="B13" s="55">
        <v>5</v>
      </c>
      <c r="C13" s="54">
        <v>6.99</v>
      </c>
      <c r="D13" s="33">
        <v>45076</v>
      </c>
      <c r="E13" s="11">
        <v>9.99</v>
      </c>
      <c r="F13">
        <v>5</v>
      </c>
      <c r="G13" s="51">
        <f>THIRD[[#This Row],[Single price]]*THIRD[[#This Row],[Qty]]</f>
        <v>49.95</v>
      </c>
      <c r="H13" t="s">
        <v>1232</v>
      </c>
    </row>
    <row r="14" spans="1:8" x14ac:dyDescent="0.3">
      <c r="A14" s="34"/>
      <c r="B14" s="55" t="s">
        <v>1321</v>
      </c>
      <c r="C14" s="54"/>
      <c r="D14" s="33"/>
      <c r="F14"/>
      <c r="G14" s="51">
        <f>THIRD[[#This Row],[Single price]]*THIRD[[#This Row],[Qty]]</f>
        <v>0</v>
      </c>
    </row>
    <row r="15" spans="1:8" x14ac:dyDescent="0.3">
      <c r="A15" s="34" t="s">
        <v>200</v>
      </c>
      <c r="B15" s="55">
        <v>45</v>
      </c>
      <c r="C15" s="54">
        <v>9.99</v>
      </c>
      <c r="D15" s="33">
        <v>45076</v>
      </c>
      <c r="E15" s="11">
        <v>9.99</v>
      </c>
      <c r="F15">
        <v>45</v>
      </c>
      <c r="G15" s="51">
        <f>THIRD[[#This Row],[Single price]]*THIRD[[#This Row],[Qty]]</f>
        <v>449.55</v>
      </c>
      <c r="H15" t="s">
        <v>1204</v>
      </c>
    </row>
    <row r="16" spans="1:8" x14ac:dyDescent="0.3">
      <c r="A16" s="34" t="s">
        <v>1057</v>
      </c>
      <c r="B16" s="55">
        <v>10</v>
      </c>
      <c r="C16" s="54">
        <v>10.29</v>
      </c>
      <c r="D16" s="33">
        <v>45089</v>
      </c>
      <c r="E16" s="11">
        <v>10.29</v>
      </c>
      <c r="F16">
        <v>10</v>
      </c>
      <c r="G16" s="51">
        <f>THIRD[[#This Row],[Single price]]*THIRD[[#This Row],[Qty]]</f>
        <v>102.89999999999999</v>
      </c>
      <c r="H16" t="s">
        <v>1058</v>
      </c>
    </row>
    <row r="17" spans="1:8" x14ac:dyDescent="0.3">
      <c r="A17" s="34" t="s">
        <v>1034</v>
      </c>
      <c r="B17" s="55">
        <v>5</v>
      </c>
      <c r="C17" s="54">
        <v>11.98</v>
      </c>
      <c r="D17" s="33">
        <v>45076</v>
      </c>
      <c r="E17" s="11">
        <v>11.99</v>
      </c>
      <c r="F17">
        <v>5</v>
      </c>
      <c r="G17" s="51">
        <f>THIRD[[#This Row],[Single price]]*THIRD[[#This Row],[Qty]]</f>
        <v>59.95</v>
      </c>
      <c r="H17" t="s">
        <v>1036</v>
      </c>
    </row>
    <row r="18" spans="1:8" x14ac:dyDescent="0.3">
      <c r="A18" s="34" t="s">
        <v>1179</v>
      </c>
      <c r="B18" s="55">
        <v>3</v>
      </c>
      <c r="C18" s="54">
        <v>6.99</v>
      </c>
      <c r="D18" s="33">
        <v>45079</v>
      </c>
      <c r="E18" s="11">
        <v>6.99</v>
      </c>
      <c r="F18">
        <v>3</v>
      </c>
      <c r="G18" s="51">
        <f>THIRD[[#This Row],[Single price]]*THIRD[[#This Row],[Qty]]</f>
        <v>20.97</v>
      </c>
      <c r="H18" t="s">
        <v>614</v>
      </c>
    </row>
    <row r="19" spans="1:8" x14ac:dyDescent="0.3">
      <c r="A19" s="34" t="s">
        <v>1177</v>
      </c>
      <c r="B19" s="55">
        <v>5</v>
      </c>
      <c r="C19" s="54">
        <v>8.7200000000000006</v>
      </c>
      <c r="D19" s="33">
        <v>45072</v>
      </c>
      <c r="E19" s="11">
        <v>8.99</v>
      </c>
      <c r="F19">
        <v>5</v>
      </c>
      <c r="G19" s="51">
        <f>THIRD[[#This Row],[Single price]]*THIRD[[#This Row],[Qty]]</f>
        <v>44.95</v>
      </c>
      <c r="H19" t="s">
        <v>1228</v>
      </c>
    </row>
    <row r="20" spans="1:8" x14ac:dyDescent="0.3">
      <c r="A20" s="34" t="s">
        <v>183</v>
      </c>
      <c r="B20" s="55">
        <v>15</v>
      </c>
      <c r="C20" s="54">
        <v>7.99</v>
      </c>
      <c r="D20" s="33">
        <v>45076</v>
      </c>
      <c r="E20" s="11">
        <v>7.99</v>
      </c>
      <c r="F20">
        <v>15</v>
      </c>
      <c r="G20" s="51">
        <f>THIRD[[#This Row],[Single price]]*THIRD[[#This Row],[Qty]]</f>
        <v>119.85000000000001</v>
      </c>
      <c r="H20" t="s">
        <v>507</v>
      </c>
    </row>
    <row r="21" spans="1:8" x14ac:dyDescent="0.3">
      <c r="A21" s="34" t="s">
        <v>508</v>
      </c>
      <c r="B21" s="55">
        <v>3</v>
      </c>
      <c r="C21" s="54">
        <v>5.99</v>
      </c>
      <c r="D21" s="33">
        <v>45076</v>
      </c>
      <c r="E21" s="11">
        <v>5.99</v>
      </c>
      <c r="F21">
        <v>3</v>
      </c>
      <c r="G21" s="51">
        <f>THIRD[[#This Row],[Single price]]*THIRD[[#This Row],[Qty]]</f>
        <v>17.97</v>
      </c>
      <c r="H21" t="s">
        <v>509</v>
      </c>
    </row>
    <row r="22" spans="1:8" x14ac:dyDescent="0.3">
      <c r="A22" s="34" t="s">
        <v>1182</v>
      </c>
      <c r="B22" s="55">
        <v>5</v>
      </c>
      <c r="C22" s="54">
        <v>10.89</v>
      </c>
      <c r="D22" s="33">
        <v>45076</v>
      </c>
      <c r="E22" s="11">
        <v>10.99</v>
      </c>
      <c r="F22">
        <v>5</v>
      </c>
      <c r="G22" s="51">
        <f>THIRD[[#This Row],[Single price]]*THIRD[[#This Row],[Qty]]</f>
        <v>54.95</v>
      </c>
      <c r="H22" t="s">
        <v>1181</v>
      </c>
    </row>
    <row r="23" spans="1:8" x14ac:dyDescent="0.3">
      <c r="A23" s="34" t="s">
        <v>821</v>
      </c>
      <c r="B23" s="55">
        <v>2</v>
      </c>
      <c r="C23" s="54">
        <v>8.9499999999999993</v>
      </c>
      <c r="D23" s="33">
        <v>45076</v>
      </c>
      <c r="E23" s="11">
        <v>8.9499999999999993</v>
      </c>
      <c r="F23">
        <v>2</v>
      </c>
      <c r="G23" s="51">
        <f>THIRD[[#This Row],[Single price]]*THIRD[[#This Row],[Qty]]</f>
        <v>17.899999999999999</v>
      </c>
      <c r="H23" t="s">
        <v>495</v>
      </c>
    </row>
    <row r="24" spans="1:8" x14ac:dyDescent="0.3">
      <c r="A24" s="34" t="s">
        <v>951</v>
      </c>
      <c r="B24" s="55">
        <v>2</v>
      </c>
      <c r="C24" s="54">
        <v>7.62</v>
      </c>
      <c r="D24" s="33">
        <v>45089</v>
      </c>
      <c r="E24" s="11">
        <v>7.62</v>
      </c>
      <c r="F24">
        <v>2</v>
      </c>
      <c r="G24" s="51">
        <f>THIRD[[#This Row],[Single price]]*THIRD[[#This Row],[Qty]]</f>
        <v>15.24</v>
      </c>
      <c r="H24" t="s">
        <v>949</v>
      </c>
    </row>
    <row r="25" spans="1:8" x14ac:dyDescent="0.3">
      <c r="A25" s="34" t="s">
        <v>952</v>
      </c>
      <c r="B25" s="55">
        <v>2</v>
      </c>
      <c r="C25" s="54">
        <v>7.62</v>
      </c>
      <c r="D25" s="33">
        <v>45089</v>
      </c>
      <c r="E25" s="11">
        <v>7.62</v>
      </c>
      <c r="F25">
        <v>2</v>
      </c>
      <c r="G25" s="51">
        <f>THIRD[[#This Row],[Single price]]*THIRD[[#This Row],[Qty]]</f>
        <v>15.24</v>
      </c>
      <c r="H25" t="s">
        <v>950</v>
      </c>
    </row>
    <row r="26" spans="1:8" x14ac:dyDescent="0.3">
      <c r="A26" s="34" t="s">
        <v>954</v>
      </c>
      <c r="B26" s="55">
        <v>1</v>
      </c>
      <c r="C26" s="54">
        <v>8.9600000000000009</v>
      </c>
      <c r="D26" s="33">
        <v>45093</v>
      </c>
      <c r="E26" s="11">
        <v>8.9600000000000009</v>
      </c>
      <c r="F26">
        <v>2</v>
      </c>
      <c r="G26" s="51">
        <f>THIRD[[#This Row],[Single price]]*THIRD[[#This Row],[Qty]]</f>
        <v>17.920000000000002</v>
      </c>
      <c r="H26" t="s">
        <v>953</v>
      </c>
    </row>
    <row r="27" spans="1:8" x14ac:dyDescent="0.3">
      <c r="A27" s="34" t="s">
        <v>816</v>
      </c>
      <c r="B27" s="55">
        <v>2</v>
      </c>
      <c r="C27" s="54">
        <v>7.95</v>
      </c>
      <c r="D27" s="33">
        <v>45076</v>
      </c>
      <c r="E27" s="11">
        <v>7.95</v>
      </c>
      <c r="F27">
        <v>2</v>
      </c>
      <c r="G27" s="51">
        <f>THIRD[[#This Row],[Single price]]*THIRD[[#This Row],[Qty]]</f>
        <v>15.9</v>
      </c>
      <c r="H27" t="s">
        <v>612</v>
      </c>
    </row>
    <row r="28" spans="1:8" x14ac:dyDescent="0.3">
      <c r="A28" s="34" t="s">
        <v>1156</v>
      </c>
      <c r="B28" s="55">
        <v>2</v>
      </c>
      <c r="C28" s="54">
        <v>9.69</v>
      </c>
      <c r="D28" s="33">
        <v>45076</v>
      </c>
      <c r="E28" s="11">
        <v>9.99</v>
      </c>
      <c r="F28">
        <v>2</v>
      </c>
      <c r="G28" s="51">
        <f>THIRD[[#This Row],[Single price]]*THIRD[[#This Row],[Qty]]</f>
        <v>19.98</v>
      </c>
      <c r="H28" t="s">
        <v>1157</v>
      </c>
    </row>
    <row r="29" spans="1:8" x14ac:dyDescent="0.3">
      <c r="A29" s="34" t="s">
        <v>1158</v>
      </c>
      <c r="B29" s="55">
        <v>2</v>
      </c>
      <c r="C29" s="54">
        <v>8.7100000000000009</v>
      </c>
      <c r="D29" s="33">
        <v>45076</v>
      </c>
      <c r="E29" s="11">
        <v>8.99</v>
      </c>
      <c r="F29">
        <v>2</v>
      </c>
      <c r="G29" s="51">
        <f>THIRD[[#This Row],[Single price]]*THIRD[[#This Row],[Qty]]</f>
        <v>17.98</v>
      </c>
      <c r="H29" t="s">
        <v>1052</v>
      </c>
    </row>
    <row r="30" spans="1:8" x14ac:dyDescent="0.3">
      <c r="A30" s="34" t="s">
        <v>1227</v>
      </c>
      <c r="B30" s="55">
        <v>1</v>
      </c>
      <c r="C30" s="54">
        <v>38.9</v>
      </c>
      <c r="D30" s="33">
        <v>45076</v>
      </c>
      <c r="E30" s="11">
        <v>38.99</v>
      </c>
      <c r="F30">
        <v>1</v>
      </c>
      <c r="G30" s="51">
        <f>THIRD[[#This Row],[Single price]]*THIRD[[#This Row],[Qty]]</f>
        <v>38.99</v>
      </c>
      <c r="H30" t="s">
        <v>1226</v>
      </c>
    </row>
    <row r="31" spans="1:8" x14ac:dyDescent="0.3">
      <c r="A31" s="34" t="s">
        <v>1155</v>
      </c>
      <c r="B31" s="55">
        <v>1</v>
      </c>
      <c r="C31" s="54">
        <v>55.15</v>
      </c>
      <c r="D31" s="33">
        <v>45076</v>
      </c>
      <c r="E31" s="11">
        <v>34.729999999999997</v>
      </c>
      <c r="F31">
        <v>1</v>
      </c>
      <c r="G31" s="51">
        <f>THIRD[[#This Row],[Single price]]*THIRD[[#This Row],[Qty]]</f>
        <v>34.729999999999997</v>
      </c>
      <c r="H31" t="s">
        <v>854</v>
      </c>
    </row>
    <row r="32" spans="1:8" x14ac:dyDescent="0.3">
      <c r="A32" s="34" t="s">
        <v>982</v>
      </c>
      <c r="B32" s="55">
        <v>1</v>
      </c>
      <c r="C32" s="54">
        <v>13.49</v>
      </c>
      <c r="D32" s="33">
        <v>45089</v>
      </c>
      <c r="E32" s="11">
        <v>13.49</v>
      </c>
      <c r="F32">
        <v>1</v>
      </c>
      <c r="G32" s="51">
        <f>THIRD[[#This Row],[Single price]]*THIRD[[#This Row],[Qty]]</f>
        <v>13.49</v>
      </c>
      <c r="H32" t="s">
        <v>1175</v>
      </c>
    </row>
    <row r="33" spans="1:8" x14ac:dyDescent="0.3">
      <c r="A33" s="34" t="s">
        <v>1247</v>
      </c>
      <c r="B33" s="55">
        <v>5</v>
      </c>
      <c r="C33" s="54">
        <v>7.34</v>
      </c>
      <c r="D33" s="33">
        <v>45079</v>
      </c>
      <c r="E33" s="11">
        <v>6.99</v>
      </c>
      <c r="F33">
        <v>5</v>
      </c>
      <c r="G33" s="51">
        <f>THIRD[[#This Row],[Single price]]*THIRD[[#This Row],[Qty]]</f>
        <v>34.950000000000003</v>
      </c>
      <c r="H33" t="s">
        <v>1246</v>
      </c>
    </row>
    <row r="34" spans="1:8" x14ac:dyDescent="0.3">
      <c r="A34" s="34"/>
      <c r="B34" s="55" t="s">
        <v>1321</v>
      </c>
      <c r="C34" s="54"/>
      <c r="D34" s="33"/>
      <c r="F34"/>
      <c r="G34" s="51">
        <f>THIRD[[#This Row],[Single price]]*THIRD[[#This Row],[Qty]]</f>
        <v>0</v>
      </c>
    </row>
    <row r="35" spans="1:8" x14ac:dyDescent="0.3">
      <c r="A35" s="34" t="s">
        <v>1154</v>
      </c>
      <c r="B35" s="55">
        <v>2</v>
      </c>
      <c r="C35" s="54">
        <v>30.37</v>
      </c>
      <c r="D35" s="33">
        <v>45076</v>
      </c>
      <c r="E35" s="11">
        <v>30.99</v>
      </c>
      <c r="F35">
        <v>2</v>
      </c>
      <c r="G35" s="51">
        <f>THIRD[[#This Row],[Single price]]*THIRD[[#This Row],[Qty]]</f>
        <v>61.98</v>
      </c>
      <c r="H35" t="s">
        <v>1120</v>
      </c>
    </row>
    <row r="36" spans="1:8" x14ac:dyDescent="0.3">
      <c r="A36" s="34" t="s">
        <v>897</v>
      </c>
      <c r="B36" s="55">
        <v>1</v>
      </c>
      <c r="C36" s="54">
        <v>42.13</v>
      </c>
      <c r="D36" s="33">
        <v>45076</v>
      </c>
      <c r="E36" s="11">
        <v>42.99</v>
      </c>
      <c r="F36">
        <v>1</v>
      </c>
      <c r="G36" s="51">
        <f>THIRD[[#This Row],[Single price]]*THIRD[[#This Row],[Qty]]</f>
        <v>42.99</v>
      </c>
      <c r="H36" t="s">
        <v>718</v>
      </c>
    </row>
    <row r="37" spans="1:8" x14ac:dyDescent="0.3">
      <c r="A37" s="34" t="s">
        <v>1180</v>
      </c>
      <c r="B37" s="55">
        <v>2</v>
      </c>
      <c r="C37" s="54">
        <v>8.99</v>
      </c>
      <c r="D37" s="33">
        <v>45076</v>
      </c>
      <c r="E37" s="11">
        <v>8.99</v>
      </c>
      <c r="F37">
        <v>2</v>
      </c>
      <c r="G37" s="51">
        <f>THIRD[[#This Row],[Single price]]*THIRD[[#This Row],[Qty]]</f>
        <v>17.98</v>
      </c>
      <c r="H37" t="s">
        <v>881</v>
      </c>
    </row>
    <row r="38" spans="1:8" x14ac:dyDescent="0.3">
      <c r="A38" s="34" t="s">
        <v>1200</v>
      </c>
      <c r="B38" s="55">
        <v>2</v>
      </c>
      <c r="C38" s="54">
        <v>12.49</v>
      </c>
      <c r="D38" s="33">
        <v>45076</v>
      </c>
      <c r="E38" s="11">
        <v>8.49</v>
      </c>
      <c r="F38">
        <v>2</v>
      </c>
      <c r="G38" s="51">
        <f>THIRD[[#This Row],[Single price]]*THIRD[[#This Row],[Qty]]</f>
        <v>16.98</v>
      </c>
      <c r="H38" t="s">
        <v>1195</v>
      </c>
    </row>
    <row r="39" spans="1:8" x14ac:dyDescent="0.3">
      <c r="A39" s="34" t="s">
        <v>1229</v>
      </c>
      <c r="B39" s="55">
        <v>3</v>
      </c>
      <c r="C39" s="54">
        <v>8.49</v>
      </c>
      <c r="D39" s="33">
        <v>45083</v>
      </c>
      <c r="E39" s="11">
        <v>8.49</v>
      </c>
      <c r="F39">
        <v>2</v>
      </c>
      <c r="G39" s="51">
        <f>THIRD[[#This Row],[Single price]]*THIRD[[#This Row],[Qty]]</f>
        <v>16.98</v>
      </c>
      <c r="H39" t="s">
        <v>1122</v>
      </c>
    </row>
    <row r="40" spans="1:8" x14ac:dyDescent="0.3">
      <c r="A40" s="34" t="s">
        <v>1202</v>
      </c>
      <c r="B40" s="55">
        <v>2</v>
      </c>
      <c r="C40" s="54">
        <v>14.49</v>
      </c>
      <c r="D40" s="33">
        <v>45076</v>
      </c>
      <c r="E40" s="11">
        <v>8.49</v>
      </c>
      <c r="F40">
        <v>2</v>
      </c>
      <c r="G40" s="51">
        <f>THIRD[[#This Row],[Single price]]*THIRD[[#This Row],[Qty]]</f>
        <v>16.98</v>
      </c>
      <c r="H40" t="s">
        <v>1196</v>
      </c>
    </row>
    <row r="41" spans="1:8" x14ac:dyDescent="0.3">
      <c r="A41" s="34" t="s">
        <v>1124</v>
      </c>
      <c r="B41" s="55">
        <v>1</v>
      </c>
      <c r="C41" s="54">
        <v>49</v>
      </c>
      <c r="D41" s="33">
        <v>45076</v>
      </c>
      <c r="E41" s="11">
        <v>49</v>
      </c>
      <c r="F41">
        <v>1</v>
      </c>
      <c r="G41" s="51">
        <f>THIRD[[#This Row],[Single price]]*THIRD[[#This Row],[Qty]]</f>
        <v>49</v>
      </c>
      <c r="H41" t="s">
        <v>1123</v>
      </c>
    </row>
    <row r="42" spans="1:8" x14ac:dyDescent="0.3">
      <c r="A42" s="34"/>
      <c r="B42" s="55" t="s">
        <v>1321</v>
      </c>
      <c r="C42" s="54"/>
      <c r="D42" s="33"/>
      <c r="F42"/>
      <c r="G42" s="51">
        <f>THIRD[[#This Row],[Single price]]*THIRD[[#This Row],[Qty]]</f>
        <v>0</v>
      </c>
    </row>
    <row r="43" spans="1:8" x14ac:dyDescent="0.3">
      <c r="A43" s="34" t="s">
        <v>1316</v>
      </c>
      <c r="B43" s="55">
        <v>4</v>
      </c>
      <c r="C43" s="54">
        <v>22.79</v>
      </c>
      <c r="D43" s="33">
        <v>45079</v>
      </c>
      <c r="E43" s="11">
        <v>21.59</v>
      </c>
      <c r="F43">
        <v>4</v>
      </c>
      <c r="G43" s="51">
        <f>THIRD[[#This Row],[Single price]]*THIRD[[#This Row],[Qty]]</f>
        <v>86.36</v>
      </c>
      <c r="H43" t="s">
        <v>1318</v>
      </c>
    </row>
    <row r="44" spans="1:8" x14ac:dyDescent="0.3">
      <c r="A44" s="34" t="s">
        <v>1315</v>
      </c>
      <c r="B44" s="55">
        <v>3</v>
      </c>
      <c r="C44" s="54">
        <v>17.84</v>
      </c>
      <c r="D44" s="33">
        <v>45076</v>
      </c>
      <c r="E44" s="11">
        <v>18.989999999999998</v>
      </c>
      <c r="F44">
        <v>5</v>
      </c>
      <c r="G44" s="51">
        <f>THIRD[[#This Row],[Single price]]*THIRD[[#This Row],[Qty]]</f>
        <v>94.949999999999989</v>
      </c>
      <c r="H44" t="s">
        <v>1317</v>
      </c>
    </row>
    <row r="45" spans="1:8" x14ac:dyDescent="0.3">
      <c r="A45" s="34" t="s">
        <v>1234</v>
      </c>
      <c r="B45" s="55">
        <v>2</v>
      </c>
      <c r="C45" s="54">
        <v>45</v>
      </c>
      <c r="D45" s="33">
        <v>45079</v>
      </c>
      <c r="E45" s="11">
        <v>45</v>
      </c>
      <c r="F45">
        <v>2</v>
      </c>
      <c r="G45" s="51">
        <f>THIRD[[#This Row],[Single price]]*THIRD[[#This Row],[Qty]]</f>
        <v>90</v>
      </c>
      <c r="H45" t="s">
        <v>1233</v>
      </c>
    </row>
    <row r="46" spans="1:8" x14ac:dyDescent="0.3">
      <c r="A46" s="34" t="s">
        <v>1132</v>
      </c>
      <c r="B46" s="55">
        <v>2</v>
      </c>
      <c r="C46" s="54">
        <v>41.99</v>
      </c>
      <c r="D46" s="33">
        <v>45079</v>
      </c>
      <c r="E46" s="11">
        <v>41.99</v>
      </c>
      <c r="F46">
        <v>2</v>
      </c>
      <c r="G46" s="51">
        <f>THIRD[[#This Row],[Single price]]*THIRD[[#This Row],[Qty]]</f>
        <v>83.98</v>
      </c>
      <c r="H46" t="s">
        <v>1133</v>
      </c>
    </row>
    <row r="47" spans="1:8" x14ac:dyDescent="0.3">
      <c r="A47" s="34"/>
      <c r="B47" s="55" t="s">
        <v>1321</v>
      </c>
      <c r="C47" s="54"/>
      <c r="D47" s="33"/>
      <c r="F47"/>
      <c r="G47" s="51">
        <f>THIRD[[#This Row],[Single price]]*THIRD[[#This Row],[Qty]]</f>
        <v>0</v>
      </c>
    </row>
    <row r="48" spans="1:8" x14ac:dyDescent="0.3">
      <c r="A48" s="34" t="s">
        <v>401</v>
      </c>
      <c r="B48" s="55">
        <v>2</v>
      </c>
      <c r="C48" s="54">
        <v>7.99</v>
      </c>
      <c r="D48" s="33">
        <v>45079</v>
      </c>
      <c r="E48" s="11">
        <v>7.99</v>
      </c>
      <c r="F48">
        <v>2</v>
      </c>
      <c r="G48" s="51">
        <f>THIRD[[#This Row],[Single price]]*THIRD[[#This Row],[Qty]]</f>
        <v>15.98</v>
      </c>
      <c r="H48" t="s">
        <v>400</v>
      </c>
    </row>
    <row r="49" spans="1:8" x14ac:dyDescent="0.3">
      <c r="A49" s="34" t="s">
        <v>537</v>
      </c>
      <c r="B49" s="55">
        <v>2</v>
      </c>
      <c r="C49" s="54">
        <v>8.99</v>
      </c>
      <c r="D49" s="33">
        <v>45076</v>
      </c>
      <c r="E49" s="11">
        <v>9.99</v>
      </c>
      <c r="F49">
        <v>2</v>
      </c>
      <c r="G49" s="51">
        <f>THIRD[[#This Row],[Single price]]*THIRD[[#This Row],[Qty]]</f>
        <v>19.98</v>
      </c>
      <c r="H49" t="s">
        <v>797</v>
      </c>
    </row>
    <row r="50" spans="1:8" x14ac:dyDescent="0.3">
      <c r="A50" s="34" t="s">
        <v>1260</v>
      </c>
      <c r="B50" s="55">
        <v>4</v>
      </c>
      <c r="C50" s="54">
        <v>9.99</v>
      </c>
      <c r="D50" s="33">
        <v>45076</v>
      </c>
      <c r="E50" s="11">
        <v>9.99</v>
      </c>
      <c r="F50">
        <v>5</v>
      </c>
      <c r="G50" s="51">
        <f>THIRD[[#This Row],[Single price]]*THIRD[[#This Row],[Qty]]</f>
        <v>49.95</v>
      </c>
      <c r="H50" t="s">
        <v>1261</v>
      </c>
    </row>
    <row r="51" spans="1:8" x14ac:dyDescent="0.3">
      <c r="A51" s="34" t="s">
        <v>799</v>
      </c>
      <c r="B51" s="55">
        <v>9</v>
      </c>
      <c r="C51" s="54">
        <v>8.99</v>
      </c>
      <c r="D51" s="33">
        <v>45076</v>
      </c>
      <c r="E51" s="11">
        <v>8.99</v>
      </c>
      <c r="F51">
        <v>9</v>
      </c>
      <c r="G51" s="51">
        <f>THIRD[[#This Row],[Single price]]*THIRD[[#This Row],[Qty]]</f>
        <v>80.91</v>
      </c>
      <c r="H51" t="s">
        <v>798</v>
      </c>
    </row>
    <row r="52" spans="1:8" x14ac:dyDescent="0.3">
      <c r="A52" s="34" t="s">
        <v>547</v>
      </c>
      <c r="B52" s="55">
        <v>3</v>
      </c>
      <c r="C52" s="54">
        <v>7.49</v>
      </c>
      <c r="D52" s="33">
        <v>45076</v>
      </c>
      <c r="E52" s="11">
        <v>8.99</v>
      </c>
      <c r="F52">
        <v>3</v>
      </c>
      <c r="G52" s="51">
        <f>THIRD[[#This Row],[Single price]]*THIRD[[#This Row],[Qty]]</f>
        <v>26.97</v>
      </c>
      <c r="H52" t="s">
        <v>323</v>
      </c>
    </row>
    <row r="53" spans="1:8" x14ac:dyDescent="0.3">
      <c r="A53" s="34" t="s">
        <v>531</v>
      </c>
      <c r="B53" s="55">
        <v>1</v>
      </c>
      <c r="C53" s="54">
        <v>6.92</v>
      </c>
      <c r="D53" s="33">
        <v>45076</v>
      </c>
      <c r="E53" s="11">
        <v>9.49</v>
      </c>
      <c r="F53">
        <v>1</v>
      </c>
      <c r="G53" s="51">
        <f>THIRD[[#This Row],[Single price]]*THIRD[[#This Row],[Qty]]</f>
        <v>9.49</v>
      </c>
      <c r="H53" t="s">
        <v>321</v>
      </c>
    </row>
    <row r="54" spans="1:8" x14ac:dyDescent="0.3">
      <c r="A54" s="34" t="s">
        <v>800</v>
      </c>
      <c r="B54" s="55">
        <v>2</v>
      </c>
      <c r="C54" s="54">
        <v>8.82</v>
      </c>
      <c r="D54" s="33">
        <v>45082</v>
      </c>
      <c r="E54" s="11">
        <v>8.99</v>
      </c>
      <c r="F54">
        <v>2</v>
      </c>
      <c r="G54" s="51">
        <f>THIRD[[#This Row],[Single price]]*THIRD[[#This Row],[Qty]]</f>
        <v>17.98</v>
      </c>
      <c r="H54" t="s">
        <v>929</v>
      </c>
    </row>
    <row r="55" spans="1:8" x14ac:dyDescent="0.3">
      <c r="A55" s="34" t="s">
        <v>1085</v>
      </c>
      <c r="B55" s="55">
        <v>1</v>
      </c>
      <c r="C55" s="54">
        <v>8.49</v>
      </c>
      <c r="D55" s="33">
        <v>45076</v>
      </c>
      <c r="E55" s="11">
        <v>8.49</v>
      </c>
      <c r="F55">
        <v>1</v>
      </c>
      <c r="G55" s="51">
        <f>THIRD[[#This Row],[Single price]]*THIRD[[#This Row],[Qty]]</f>
        <v>8.49</v>
      </c>
      <c r="H55" t="s">
        <v>1086</v>
      </c>
    </row>
    <row r="56" spans="1:8" x14ac:dyDescent="0.3">
      <c r="A56" s="34" t="s">
        <v>1236</v>
      </c>
      <c r="B56" s="55">
        <v>1</v>
      </c>
      <c r="C56" s="54">
        <v>8.99</v>
      </c>
      <c r="D56" s="33">
        <v>45076</v>
      </c>
      <c r="E56" s="11">
        <v>8.99</v>
      </c>
      <c r="F56">
        <v>1</v>
      </c>
      <c r="G56" s="51">
        <f>THIRD[[#This Row],[Single price]]*THIRD[[#This Row],[Qty]]</f>
        <v>8.99</v>
      </c>
      <c r="H56" t="s">
        <v>1235</v>
      </c>
    </row>
    <row r="57" spans="1:8" x14ac:dyDescent="0.3">
      <c r="A57" s="34" t="s">
        <v>325</v>
      </c>
      <c r="B57" s="55">
        <v>1</v>
      </c>
      <c r="C57" s="54">
        <v>8.99</v>
      </c>
      <c r="D57" s="33">
        <v>45076</v>
      </c>
      <c r="E57" s="11">
        <v>8.49</v>
      </c>
      <c r="F57">
        <v>1</v>
      </c>
      <c r="G57" s="51">
        <f>THIRD[[#This Row],[Single price]]*THIRD[[#This Row],[Qty]]</f>
        <v>8.49</v>
      </c>
      <c r="H57" s="11" t="s">
        <v>319</v>
      </c>
    </row>
    <row r="58" spans="1:8" x14ac:dyDescent="0.3">
      <c r="A58" s="34" t="s">
        <v>1105</v>
      </c>
      <c r="B58" s="55">
        <v>1</v>
      </c>
      <c r="C58" s="54">
        <v>11.99</v>
      </c>
      <c r="D58" s="33">
        <v>45076</v>
      </c>
      <c r="E58" s="11">
        <v>11.99</v>
      </c>
      <c r="F58">
        <v>1</v>
      </c>
      <c r="G58" s="51">
        <f>THIRD[[#This Row],[Single price]]*THIRD[[#This Row],[Qty]]</f>
        <v>11.99</v>
      </c>
      <c r="H58" s="11" t="s">
        <v>1106</v>
      </c>
    </row>
    <row r="59" spans="1:8" x14ac:dyDescent="0.3">
      <c r="A59" s="34"/>
      <c r="B59" s="55" t="s">
        <v>1321</v>
      </c>
      <c r="C59" s="54"/>
      <c r="D59" s="33"/>
      <c r="F59"/>
      <c r="G59" s="51">
        <f>THIRD[[#This Row],[Single price]]*THIRD[[#This Row],[Qty]]</f>
        <v>0</v>
      </c>
      <c r="H59" s="11"/>
    </row>
    <row r="60" spans="1:8" x14ac:dyDescent="0.3">
      <c r="A60" s="34" t="s">
        <v>1186</v>
      </c>
      <c r="B60" s="55">
        <v>1</v>
      </c>
      <c r="C60" s="54">
        <v>17.98</v>
      </c>
      <c r="D60" s="33">
        <v>45076</v>
      </c>
      <c r="E60" s="11">
        <v>18.920000000000002</v>
      </c>
      <c r="F60">
        <v>1</v>
      </c>
      <c r="G60" s="51">
        <f>THIRD[[#This Row],[Single price]]*THIRD[[#This Row],[Qty]]</f>
        <v>18.920000000000002</v>
      </c>
      <c r="H60" s="11" t="s">
        <v>1185</v>
      </c>
    </row>
    <row r="61" spans="1:8" x14ac:dyDescent="0.3">
      <c r="A61" s="34" t="s">
        <v>1324</v>
      </c>
      <c r="B61" s="55">
        <v>1</v>
      </c>
      <c r="C61" s="54">
        <v>9.99</v>
      </c>
      <c r="D61" s="33">
        <v>45076</v>
      </c>
      <c r="E61" s="11">
        <v>9.99</v>
      </c>
      <c r="F61">
        <v>1</v>
      </c>
      <c r="G61" s="51">
        <f>THIRD[[#This Row],[Single price]]*THIRD[[#This Row],[Qty]]</f>
        <v>9.99</v>
      </c>
      <c r="H61" s="11" t="s">
        <v>526</v>
      </c>
    </row>
    <row r="62" spans="1:8" x14ac:dyDescent="0.3">
      <c r="A62" s="34" t="s">
        <v>1298</v>
      </c>
      <c r="B62" s="55">
        <v>1</v>
      </c>
      <c r="C62" s="54">
        <v>10.87</v>
      </c>
      <c r="D62" s="33">
        <v>45076</v>
      </c>
      <c r="E62" s="11">
        <v>10.88</v>
      </c>
      <c r="F62">
        <v>1</v>
      </c>
      <c r="G62" s="51">
        <f>THIRD[[#This Row],[Single price]]*THIRD[[#This Row],[Qty]]</f>
        <v>10.88</v>
      </c>
      <c r="H62" s="11" t="s">
        <v>1299</v>
      </c>
    </row>
    <row r="63" spans="1:8" x14ac:dyDescent="0.3">
      <c r="A63" s="34" t="s">
        <v>1300</v>
      </c>
      <c r="B63" s="55">
        <v>1</v>
      </c>
      <c r="C63" s="54">
        <v>35.99</v>
      </c>
      <c r="D63" s="33">
        <v>45076</v>
      </c>
      <c r="E63" s="11">
        <v>35.99</v>
      </c>
      <c r="F63">
        <v>1</v>
      </c>
      <c r="G63" s="51">
        <f>THIRD[[#This Row],[Single price]]*THIRD[[#This Row],[Qty]]</f>
        <v>35.99</v>
      </c>
      <c r="H63" s="11" t="s">
        <v>1301</v>
      </c>
    </row>
    <row r="64" spans="1:8" x14ac:dyDescent="0.3">
      <c r="A64" s="34" t="s">
        <v>1302</v>
      </c>
      <c r="B64" s="55">
        <v>1</v>
      </c>
      <c r="C64" s="54">
        <v>20.98</v>
      </c>
      <c r="D64" s="33">
        <v>45076</v>
      </c>
      <c r="E64" s="11">
        <v>20.98</v>
      </c>
      <c r="F64">
        <v>1</v>
      </c>
      <c r="G64" s="51">
        <f>THIRD[[#This Row],[Single price]]*THIRD[[#This Row],[Qty]]</f>
        <v>20.98</v>
      </c>
      <c r="H64" s="11" t="s">
        <v>1303</v>
      </c>
    </row>
    <row r="65" spans="1:8" x14ac:dyDescent="0.3">
      <c r="A65" s="34" t="s">
        <v>1305</v>
      </c>
      <c r="B65" s="55">
        <v>1</v>
      </c>
      <c r="C65" s="54">
        <v>11.99</v>
      </c>
      <c r="D65" s="33">
        <v>45076</v>
      </c>
      <c r="E65" s="11">
        <v>11.99</v>
      </c>
      <c r="F65">
        <v>1</v>
      </c>
      <c r="G65" s="51">
        <f>THIRD[[#This Row],[Single price]]*THIRD[[#This Row],[Qty]]</f>
        <v>11.99</v>
      </c>
      <c r="H65" s="11" t="s">
        <v>1304</v>
      </c>
    </row>
    <row r="66" spans="1:8" x14ac:dyDescent="0.3">
      <c r="A66" s="34"/>
      <c r="B66" s="55" t="s">
        <v>1321</v>
      </c>
      <c r="C66" s="54"/>
      <c r="D66" s="33"/>
      <c r="F66"/>
      <c r="G66" s="51">
        <f>THIRD[[#This Row],[Single price]]*THIRD[[#This Row],[Qty]]</f>
        <v>0</v>
      </c>
      <c r="H66" s="11"/>
    </row>
    <row r="67" spans="1:8" x14ac:dyDescent="0.3">
      <c r="A67" s="34" t="s">
        <v>1189</v>
      </c>
      <c r="B67" s="55">
        <v>1</v>
      </c>
      <c r="C67" s="54">
        <v>20</v>
      </c>
      <c r="D67" s="33">
        <v>45091</v>
      </c>
      <c r="E67" s="11">
        <v>20</v>
      </c>
      <c r="F67">
        <v>1</v>
      </c>
      <c r="G67" s="51">
        <f>THIRD[[#This Row],[Single price]]*THIRD[[#This Row],[Qty]]</f>
        <v>20</v>
      </c>
      <c r="H67" s="11" t="s">
        <v>1188</v>
      </c>
    </row>
    <row r="68" spans="1:8" x14ac:dyDescent="0.3">
      <c r="A68" s="34" t="s">
        <v>1320</v>
      </c>
      <c r="B68" s="55">
        <v>1</v>
      </c>
      <c r="C68" s="54">
        <v>93.99</v>
      </c>
      <c r="D68" s="33">
        <v>45076</v>
      </c>
      <c r="E68" s="11">
        <v>94.99</v>
      </c>
      <c r="F68">
        <v>1</v>
      </c>
      <c r="G68" s="51">
        <f>THIRD[[#This Row],[Single price]]*THIRD[[#This Row],[Qty]]</f>
        <v>94.99</v>
      </c>
      <c r="H68" s="11" t="s">
        <v>1319</v>
      </c>
    </row>
    <row r="69" spans="1:8" x14ac:dyDescent="0.3">
      <c r="A69" s="34" t="s">
        <v>1310</v>
      </c>
      <c r="B69" s="55">
        <v>1</v>
      </c>
      <c r="C69" s="54">
        <v>26.86</v>
      </c>
      <c r="D69" s="33">
        <v>45076</v>
      </c>
      <c r="E69" s="11">
        <v>26.86</v>
      </c>
      <c r="F69">
        <v>1</v>
      </c>
      <c r="G69" s="51">
        <f>THIRD[[#This Row],[Single price]]*THIRD[[#This Row],[Qty]]</f>
        <v>26.86</v>
      </c>
      <c r="H69" s="11" t="s">
        <v>1309</v>
      </c>
    </row>
    <row r="70" spans="1:8" x14ac:dyDescent="0.3">
      <c r="A70" s="34" t="s">
        <v>1312</v>
      </c>
      <c r="B70" s="55">
        <v>1</v>
      </c>
      <c r="C70" s="54">
        <v>11.98</v>
      </c>
      <c r="D70" s="33">
        <v>45076</v>
      </c>
      <c r="E70" s="11">
        <v>11.98</v>
      </c>
      <c r="F70">
        <v>1</v>
      </c>
      <c r="G70" s="51">
        <f>THIRD[[#This Row],[Single price]]*THIRD[[#This Row],[Qty]]</f>
        <v>11.98</v>
      </c>
      <c r="H70" s="11" t="s">
        <v>1311</v>
      </c>
    </row>
    <row r="71" spans="1:8" x14ac:dyDescent="0.3">
      <c r="A71" s="34" t="s">
        <v>1314</v>
      </c>
      <c r="B71" s="55">
        <v>1</v>
      </c>
      <c r="C71" s="54">
        <v>15.88</v>
      </c>
      <c r="D71" s="33">
        <v>45076</v>
      </c>
      <c r="E71" s="11">
        <v>15.88</v>
      </c>
      <c r="F71">
        <v>1</v>
      </c>
      <c r="G71" s="51">
        <f>THIRD[[#This Row],[Single price]]*THIRD[[#This Row],[Qty]]</f>
        <v>15.88</v>
      </c>
      <c r="H71" s="11" t="s">
        <v>1313</v>
      </c>
    </row>
    <row r="72" spans="1:8" x14ac:dyDescent="0.3">
      <c r="A72" s="34" t="s">
        <v>1285</v>
      </c>
      <c r="B72" s="55">
        <v>1</v>
      </c>
      <c r="C72" s="54">
        <v>7.99</v>
      </c>
      <c r="D72" s="33">
        <v>45076</v>
      </c>
      <c r="E72" s="11">
        <v>7.99</v>
      </c>
      <c r="F72">
        <v>1</v>
      </c>
      <c r="G72" s="51">
        <f>THIRD[[#This Row],[Single price]]*THIRD[[#This Row],[Qty]]</f>
        <v>7.99</v>
      </c>
      <c r="H72" s="11" t="s">
        <v>1295</v>
      </c>
    </row>
    <row r="73" spans="1:8" x14ac:dyDescent="0.3">
      <c r="A73" s="34" t="s">
        <v>1289</v>
      </c>
      <c r="B73" s="55">
        <v>1</v>
      </c>
      <c r="C73" s="54">
        <v>49.99</v>
      </c>
      <c r="D73" s="33">
        <v>45076</v>
      </c>
      <c r="E73" s="11">
        <v>49.11</v>
      </c>
      <c r="F73">
        <v>1</v>
      </c>
      <c r="G73" s="51">
        <f>THIRD[[#This Row],[Single price]]*THIRD[[#This Row],[Qty]]</f>
        <v>49.11</v>
      </c>
      <c r="H73" s="11" t="s">
        <v>1288</v>
      </c>
    </row>
    <row r="74" spans="1:8" x14ac:dyDescent="0.3">
      <c r="A74" s="34" t="s">
        <v>1291</v>
      </c>
      <c r="B74" s="55">
        <v>1</v>
      </c>
      <c r="C74" s="54">
        <v>9.99</v>
      </c>
      <c r="D74" s="33">
        <v>45076</v>
      </c>
      <c r="E74" s="11">
        <v>9.99</v>
      </c>
      <c r="F74">
        <v>1</v>
      </c>
      <c r="G74" s="51">
        <f>THIRD[[#This Row],[Single price]]*THIRD[[#This Row],[Qty]]</f>
        <v>9.99</v>
      </c>
      <c r="H74" s="11" t="s">
        <v>1290</v>
      </c>
    </row>
    <row r="75" spans="1:8" x14ac:dyDescent="0.3">
      <c r="A75" s="34" t="s">
        <v>1292</v>
      </c>
      <c r="B75" s="55">
        <v>2</v>
      </c>
      <c r="C75" s="54">
        <v>19.989999999999998</v>
      </c>
      <c r="D75" s="33">
        <v>45076</v>
      </c>
      <c r="E75" s="11">
        <v>19.989999999999998</v>
      </c>
      <c r="F75">
        <v>2</v>
      </c>
      <c r="G75" s="51">
        <f>THIRD[[#This Row],[Single price]]*THIRD[[#This Row],[Qty]]</f>
        <v>39.979999999999997</v>
      </c>
      <c r="H75" s="11" t="s">
        <v>1293</v>
      </c>
    </row>
    <row r="76" spans="1:8" x14ac:dyDescent="0.3">
      <c r="A76" s="34"/>
      <c r="B76" s="55" t="s">
        <v>1321</v>
      </c>
      <c r="C76" s="54"/>
      <c r="D76" s="33"/>
      <c r="F76"/>
      <c r="G76" s="51">
        <f>THIRD[[#This Row],[Single price]]*THIRD[[#This Row],[Qty]]</f>
        <v>0</v>
      </c>
      <c r="H76" s="11"/>
    </row>
    <row r="77" spans="1:8" x14ac:dyDescent="0.3">
      <c r="A77" s="34" t="s">
        <v>1079</v>
      </c>
      <c r="B77" s="55">
        <v>1</v>
      </c>
      <c r="C77" s="54">
        <v>44.95</v>
      </c>
      <c r="D77" s="33">
        <v>45076</v>
      </c>
      <c r="E77" s="11">
        <v>38.090000000000003</v>
      </c>
      <c r="F77">
        <v>1</v>
      </c>
      <c r="G77" s="51">
        <f>THIRD[[#This Row],[Single price]]*THIRD[[#This Row],[Qty]]</f>
        <v>38.090000000000003</v>
      </c>
      <c r="H77" s="11" t="s">
        <v>1081</v>
      </c>
    </row>
    <row r="78" spans="1:8" x14ac:dyDescent="0.3">
      <c r="A78" s="34" t="s">
        <v>1093</v>
      </c>
      <c r="B78" s="55">
        <v>1</v>
      </c>
      <c r="C78" s="54">
        <v>11.99</v>
      </c>
      <c r="D78" s="33">
        <v>45076</v>
      </c>
      <c r="E78" s="11">
        <v>11.98</v>
      </c>
      <c r="F78">
        <v>1</v>
      </c>
      <c r="G78" s="51">
        <f>THIRD[[#This Row],[Single price]]*THIRD[[#This Row],[Qty]]</f>
        <v>11.98</v>
      </c>
      <c r="H78" s="11" t="s">
        <v>1094</v>
      </c>
    </row>
    <row r="79" spans="1:8" x14ac:dyDescent="0.3">
      <c r="A79" s="34" t="s">
        <v>1208</v>
      </c>
      <c r="B79" s="55">
        <v>1</v>
      </c>
      <c r="C79" s="54">
        <v>16.91</v>
      </c>
      <c r="D79" s="33">
        <v>45076</v>
      </c>
      <c r="E79" s="11">
        <v>14.99</v>
      </c>
      <c r="F79">
        <v>1</v>
      </c>
      <c r="G79" s="51">
        <f>THIRD[[#This Row],[Single price]]*THIRD[[#This Row],[Qty]]</f>
        <v>14.99</v>
      </c>
      <c r="H79" s="11" t="s">
        <v>1087</v>
      </c>
    </row>
    <row r="80" spans="1:8" x14ac:dyDescent="0.3">
      <c r="A80" s="34" t="s">
        <v>1107</v>
      </c>
      <c r="B80" s="55">
        <v>1</v>
      </c>
      <c r="C80" s="54">
        <v>29.97</v>
      </c>
      <c r="D80" s="33">
        <v>45076</v>
      </c>
      <c r="E80" s="11">
        <v>29.97</v>
      </c>
      <c r="F80">
        <v>1</v>
      </c>
      <c r="G80" s="51">
        <f>THIRD[[#This Row],[Single price]]*THIRD[[#This Row],[Qty]]</f>
        <v>29.97</v>
      </c>
      <c r="H80" s="11" t="s">
        <v>1090</v>
      </c>
    </row>
    <row r="81" spans="1:8" x14ac:dyDescent="0.3">
      <c r="A81" s="34" t="s">
        <v>1108</v>
      </c>
      <c r="B81" s="55">
        <v>1</v>
      </c>
      <c r="C81" s="54">
        <v>30.99</v>
      </c>
      <c r="D81" s="33">
        <v>45082</v>
      </c>
      <c r="E81" s="11">
        <v>30.99</v>
      </c>
      <c r="F81">
        <v>1</v>
      </c>
      <c r="G81" s="51">
        <f>THIRD[[#This Row],[Single price]]*THIRD[[#This Row],[Qty]]</f>
        <v>30.99</v>
      </c>
      <c r="H81" s="11" t="s">
        <v>1097</v>
      </c>
    </row>
    <row r="82" spans="1:8" x14ac:dyDescent="0.3">
      <c r="A82" s="34" t="s">
        <v>1100</v>
      </c>
      <c r="B82" s="55">
        <v>1</v>
      </c>
      <c r="C82" s="54">
        <v>10.59</v>
      </c>
      <c r="D82" s="33">
        <v>45076</v>
      </c>
      <c r="E82" s="11">
        <v>10.99</v>
      </c>
      <c r="F82">
        <v>1</v>
      </c>
      <c r="G82" s="51">
        <f>THIRD[[#This Row],[Single price]]*THIRD[[#This Row],[Qty]]</f>
        <v>10.99</v>
      </c>
      <c r="H82" s="11" t="s">
        <v>1101</v>
      </c>
    </row>
    <row r="83" spans="1:8" x14ac:dyDescent="0.3">
      <c r="A83" s="34" t="s">
        <v>1102</v>
      </c>
      <c r="B83" s="55">
        <v>2</v>
      </c>
      <c r="C83" s="54">
        <v>17.489999999999998</v>
      </c>
      <c r="D83" s="33">
        <v>45076</v>
      </c>
      <c r="E83" s="11">
        <v>17.989999999999998</v>
      </c>
      <c r="F83">
        <v>2</v>
      </c>
      <c r="G83" s="51">
        <f>THIRD[[#This Row],[Single price]]*THIRD[[#This Row],[Qty]]</f>
        <v>35.979999999999997</v>
      </c>
      <c r="H83" s="11" t="s">
        <v>1103</v>
      </c>
    </row>
    <row r="84" spans="1:8" x14ac:dyDescent="0.3">
      <c r="A84" s="34" t="s">
        <v>1130</v>
      </c>
      <c r="B84" s="55">
        <v>1</v>
      </c>
      <c r="C84" s="54">
        <v>6.5</v>
      </c>
      <c r="D84" s="33">
        <v>45076</v>
      </c>
      <c r="E84" s="11">
        <v>6.5</v>
      </c>
      <c r="F84">
        <v>1</v>
      </c>
      <c r="G84" s="51">
        <f>THIRD[[#This Row],[Single price]]*THIRD[[#This Row],[Qty]]</f>
        <v>6.5</v>
      </c>
      <c r="H84" s="11" t="s">
        <v>1131</v>
      </c>
    </row>
    <row r="85" spans="1:8" x14ac:dyDescent="0.3">
      <c r="A85" s="34" t="s">
        <v>1125</v>
      </c>
      <c r="B85" s="55">
        <v>1</v>
      </c>
      <c r="C85" s="54">
        <v>6.99</v>
      </c>
      <c r="D85" s="33">
        <v>45083</v>
      </c>
      <c r="E85" s="11">
        <v>6.69</v>
      </c>
      <c r="F85">
        <v>1</v>
      </c>
      <c r="G85" s="51">
        <f>THIRD[[#This Row],[Single price]]*THIRD[[#This Row],[Qty]]</f>
        <v>6.69</v>
      </c>
      <c r="H85" s="11" t="s">
        <v>1126</v>
      </c>
    </row>
    <row r="86" spans="1:8" x14ac:dyDescent="0.3">
      <c r="A86" s="34" t="s">
        <v>1128</v>
      </c>
      <c r="B86" s="55">
        <v>1</v>
      </c>
      <c r="C86" s="54">
        <v>8.49</v>
      </c>
      <c r="D86" s="33">
        <v>45076</v>
      </c>
      <c r="E86" s="11">
        <v>8.99</v>
      </c>
      <c r="F86">
        <v>1</v>
      </c>
      <c r="G86" s="51">
        <f>THIRD[[#This Row],[Single price]]*THIRD[[#This Row],[Qty]]</f>
        <v>8.99</v>
      </c>
      <c r="H86" s="11" t="s">
        <v>1129</v>
      </c>
    </row>
    <row r="87" spans="1:8" x14ac:dyDescent="0.3">
      <c r="A87" s="34"/>
      <c r="B87" s="55" t="s">
        <v>1321</v>
      </c>
      <c r="C87" s="54"/>
      <c r="D87" s="33"/>
      <c r="F87"/>
      <c r="G87" s="51">
        <f>THIRD[[#This Row],[Single price]]*THIRD[[#This Row],[Qty]]</f>
        <v>0</v>
      </c>
      <c r="H87" s="11"/>
    </row>
    <row r="88" spans="1:8" x14ac:dyDescent="0.3">
      <c r="A88" s="34" t="s">
        <v>1253</v>
      </c>
      <c r="B88" s="55">
        <v>1</v>
      </c>
      <c r="C88" s="54">
        <v>36.6</v>
      </c>
      <c r="D88" s="33">
        <v>45076</v>
      </c>
      <c r="E88" s="11">
        <v>36.6</v>
      </c>
      <c r="F88">
        <v>1</v>
      </c>
      <c r="G88" s="51">
        <f>THIRD[[#This Row],[Single price]]*THIRD[[#This Row],[Qty]]</f>
        <v>36.6</v>
      </c>
      <c r="H88" s="11" t="s">
        <v>1255</v>
      </c>
    </row>
    <row r="89" spans="1:8" x14ac:dyDescent="0.3">
      <c r="A89" s="34" t="s">
        <v>1264</v>
      </c>
      <c r="B89" s="55">
        <v>1</v>
      </c>
      <c r="C89" s="54">
        <v>9.9</v>
      </c>
      <c r="D89" s="33">
        <v>45076</v>
      </c>
      <c r="E89" s="11">
        <v>9.99</v>
      </c>
      <c r="F89">
        <v>1</v>
      </c>
      <c r="G89" s="51">
        <f>THIRD[[#This Row],[Single price]]*THIRD[[#This Row],[Qty]]</f>
        <v>9.99</v>
      </c>
      <c r="H89" s="11" t="s">
        <v>1265</v>
      </c>
    </row>
    <row r="90" spans="1:8" x14ac:dyDescent="0.3">
      <c r="A90" s="34" t="s">
        <v>1308</v>
      </c>
      <c r="B90" s="55">
        <v>1</v>
      </c>
      <c r="C90" s="54">
        <v>16.79</v>
      </c>
      <c r="D90" s="33">
        <v>45076</v>
      </c>
      <c r="E90" s="11">
        <v>16.79</v>
      </c>
      <c r="F90">
        <v>1</v>
      </c>
      <c r="G90" s="51">
        <f>THIRD[[#This Row],[Single price]]*THIRD[[#This Row],[Qty]]</f>
        <v>16.79</v>
      </c>
      <c r="H90" s="11" t="s">
        <v>1307</v>
      </c>
    </row>
    <row r="91" spans="1:8" x14ac:dyDescent="0.3">
      <c r="A91" s="34" t="s">
        <v>1282</v>
      </c>
      <c r="B91" s="55">
        <v>1</v>
      </c>
      <c r="C91" s="54">
        <v>7.99</v>
      </c>
      <c r="D91" s="33">
        <v>45076</v>
      </c>
      <c r="E91" s="11">
        <v>7.99</v>
      </c>
      <c r="F91">
        <v>1</v>
      </c>
      <c r="G91" s="51">
        <f>THIRD[[#This Row],[Single price]]*THIRD[[#This Row],[Qty]]</f>
        <v>7.99</v>
      </c>
      <c r="H91" s="11" t="s">
        <v>1281</v>
      </c>
    </row>
    <row r="92" spans="1:8" x14ac:dyDescent="0.3">
      <c r="A92" s="34" t="s">
        <v>1096</v>
      </c>
      <c r="B92" s="55">
        <v>1</v>
      </c>
      <c r="C92" s="54">
        <v>10.69</v>
      </c>
      <c r="D92" s="33">
        <v>45076</v>
      </c>
      <c r="E92" s="11">
        <v>10.99</v>
      </c>
      <c r="F92">
        <v>1</v>
      </c>
      <c r="G92" s="51">
        <f>THIRD[[#This Row],[Single price]]*THIRD[[#This Row],[Qty]]</f>
        <v>10.99</v>
      </c>
      <c r="H92" s="11" t="s">
        <v>1095</v>
      </c>
    </row>
    <row r="93" spans="1:8" x14ac:dyDescent="0.3">
      <c r="A93" s="34" t="s">
        <v>1111</v>
      </c>
      <c r="B93" s="55">
        <v>1</v>
      </c>
      <c r="C93" s="54">
        <v>10.4</v>
      </c>
      <c r="D93" s="33">
        <v>45076</v>
      </c>
      <c r="E93" s="11">
        <v>9.9</v>
      </c>
      <c r="F93">
        <v>1</v>
      </c>
      <c r="G93" s="51">
        <f>THIRD[[#This Row],[Single price]]*THIRD[[#This Row],[Qty]]</f>
        <v>9.9</v>
      </c>
      <c r="H93" s="11" t="s">
        <v>1110</v>
      </c>
    </row>
    <row r="94" spans="1:8" x14ac:dyDescent="0.3">
      <c r="A94" s="34" t="s">
        <v>1112</v>
      </c>
      <c r="B94" s="55">
        <v>1</v>
      </c>
      <c r="C94" s="54">
        <v>6.99</v>
      </c>
      <c r="D94" s="33">
        <v>45076</v>
      </c>
      <c r="E94" s="11">
        <v>6.99</v>
      </c>
      <c r="F94">
        <v>1</v>
      </c>
      <c r="G94" s="51">
        <f>THIRD[[#This Row],[Single price]]*THIRD[[#This Row],[Qty]]</f>
        <v>6.99</v>
      </c>
      <c r="H94" s="11" t="s">
        <v>1113</v>
      </c>
    </row>
    <row r="95" spans="1:8" x14ac:dyDescent="0.3">
      <c r="A95" s="34" t="s">
        <v>1270</v>
      </c>
      <c r="B95" s="55">
        <v>1</v>
      </c>
      <c r="C95" s="54">
        <v>14.88</v>
      </c>
      <c r="D95" s="33">
        <v>45076</v>
      </c>
      <c r="E95" s="11">
        <v>14.95</v>
      </c>
      <c r="F95">
        <v>1</v>
      </c>
      <c r="G95" s="51">
        <f>THIRD[[#This Row],[Single price]]*THIRD[[#This Row],[Qty]]</f>
        <v>14.95</v>
      </c>
      <c r="H95" s="11" t="s">
        <v>1271</v>
      </c>
    </row>
    <row r="96" spans="1:8" x14ac:dyDescent="0.3">
      <c r="A96" s="34" t="s">
        <v>1134</v>
      </c>
      <c r="B96" s="55">
        <v>1</v>
      </c>
      <c r="C96" s="54">
        <v>68.989999999999995</v>
      </c>
      <c r="D96" s="33">
        <v>45079</v>
      </c>
      <c r="E96" s="11">
        <v>69.989999999999995</v>
      </c>
      <c r="F96">
        <v>1</v>
      </c>
      <c r="G96" s="51">
        <f>THIRD[[#This Row],[Single price]]*THIRD[[#This Row],[Qty]]</f>
        <v>69.989999999999995</v>
      </c>
      <c r="H96" s="11" t="s">
        <v>1167</v>
      </c>
    </row>
    <row r="97" spans="1:8" x14ac:dyDescent="0.3">
      <c r="A97" s="34" t="s">
        <v>1025</v>
      </c>
      <c r="B97" s="55">
        <v>1</v>
      </c>
      <c r="C97" s="54">
        <v>39.26</v>
      </c>
      <c r="D97" s="33">
        <v>45076</v>
      </c>
      <c r="E97" s="11">
        <v>38.31</v>
      </c>
      <c r="F97">
        <v>1</v>
      </c>
      <c r="G97" s="51">
        <f>THIRD[[#This Row],[Single price]]*THIRD[[#This Row],[Qty]]</f>
        <v>38.31</v>
      </c>
      <c r="H97" s="11" t="s">
        <v>1172</v>
      </c>
    </row>
    <row r="98" spans="1:8" x14ac:dyDescent="0.3">
      <c r="A98" s="34" t="s">
        <v>1239</v>
      </c>
      <c r="B98" s="55">
        <v>1</v>
      </c>
      <c r="C98" s="54">
        <v>24.95</v>
      </c>
      <c r="D98" s="33">
        <v>45076</v>
      </c>
      <c r="E98" s="11">
        <v>24.95</v>
      </c>
      <c r="F98">
        <v>1</v>
      </c>
      <c r="G98" s="51">
        <f>THIRD[[#This Row],[Single price]]*THIRD[[#This Row],[Qty]]</f>
        <v>24.95</v>
      </c>
      <c r="H98" s="11" t="s">
        <v>1238</v>
      </c>
    </row>
    <row r="99" spans="1:8" x14ac:dyDescent="0.3">
      <c r="A99" s="34"/>
      <c r="B99" s="55" t="s">
        <v>1321</v>
      </c>
      <c r="C99" s="54"/>
      <c r="D99" s="33"/>
      <c r="F99"/>
      <c r="G99" s="51">
        <f>THIRD[[#This Row],[Single price]]*THIRD[[#This Row],[Qty]]</f>
        <v>0</v>
      </c>
      <c r="H99" s="11"/>
    </row>
    <row r="100" spans="1:8" x14ac:dyDescent="0.3">
      <c r="A100" s="34" t="s">
        <v>1148</v>
      </c>
      <c r="B100" s="55">
        <v>2</v>
      </c>
      <c r="C100" s="54">
        <v>18.79</v>
      </c>
      <c r="D100" s="33">
        <v>45076</v>
      </c>
      <c r="E100" s="11">
        <v>20.99</v>
      </c>
      <c r="F100">
        <v>2</v>
      </c>
      <c r="G100" s="51">
        <f>THIRD[[#This Row],[Single price]]*THIRD[[#This Row],[Qty]]</f>
        <v>41.98</v>
      </c>
      <c r="H100" s="11" t="s">
        <v>1150</v>
      </c>
    </row>
    <row r="101" spans="1:8" x14ac:dyDescent="0.3">
      <c r="A101" s="34" t="s">
        <v>638</v>
      </c>
      <c r="B101" s="55">
        <v>2</v>
      </c>
      <c r="C101" s="54">
        <v>13.12</v>
      </c>
      <c r="D101" s="33">
        <v>45076</v>
      </c>
      <c r="E101" s="11">
        <v>13.84</v>
      </c>
      <c r="F101">
        <v>2</v>
      </c>
      <c r="G101" s="51">
        <f>THIRD[[#This Row],[Single price]]*THIRD[[#This Row],[Qty]]</f>
        <v>27.68</v>
      </c>
      <c r="H101" s="11" t="s">
        <v>1151</v>
      </c>
    </row>
    <row r="102" spans="1:8" x14ac:dyDescent="0.3">
      <c r="A102" s="34" t="s">
        <v>1152</v>
      </c>
      <c r="B102" s="55">
        <v>2</v>
      </c>
      <c r="C102" s="54">
        <v>16.78</v>
      </c>
      <c r="D102" s="33">
        <v>45076</v>
      </c>
      <c r="E102" s="11">
        <v>15.3</v>
      </c>
      <c r="F102">
        <v>2</v>
      </c>
      <c r="G102" s="51">
        <f>THIRD[[#This Row],[Single price]]*THIRD[[#This Row],[Qty]]</f>
        <v>30.6</v>
      </c>
      <c r="H102" s="11" t="s">
        <v>1082</v>
      </c>
    </row>
    <row r="103" spans="1:8" x14ac:dyDescent="0.3">
      <c r="A103" s="34" t="s">
        <v>1240</v>
      </c>
      <c r="B103" s="55">
        <v>1</v>
      </c>
      <c r="C103" s="54">
        <v>16.95</v>
      </c>
      <c r="D103" s="33">
        <v>45076</v>
      </c>
      <c r="E103" s="11">
        <v>16.95</v>
      </c>
      <c r="F103">
        <v>1</v>
      </c>
      <c r="G103" s="51">
        <f>THIRD[[#This Row],[Single price]]*THIRD[[#This Row],[Qty]]</f>
        <v>16.95</v>
      </c>
      <c r="H103" s="11" t="s">
        <v>1241</v>
      </c>
    </row>
    <row r="104" spans="1:8" x14ac:dyDescent="0.3">
      <c r="A104" s="34" t="s">
        <v>1243</v>
      </c>
      <c r="B104" s="55">
        <v>1</v>
      </c>
      <c r="C104" s="54">
        <v>32.950000000000003</v>
      </c>
      <c r="D104" s="33">
        <v>45076</v>
      </c>
      <c r="E104" s="11">
        <v>32.950000000000003</v>
      </c>
      <c r="F104">
        <v>1</v>
      </c>
      <c r="G104" s="51">
        <f>THIRD[[#This Row],[Single price]]*THIRD[[#This Row],[Qty]]</f>
        <v>32.950000000000003</v>
      </c>
      <c r="H104" s="11" t="s">
        <v>1242</v>
      </c>
    </row>
    <row r="105" spans="1:8" x14ac:dyDescent="0.3">
      <c r="A105" s="34" t="s">
        <v>593</v>
      </c>
      <c r="B105" s="55">
        <v>1</v>
      </c>
      <c r="C105" s="54">
        <v>76.989999999999995</v>
      </c>
      <c r="D105" s="33">
        <v>45083</v>
      </c>
      <c r="E105" s="11">
        <v>76.989999999999995</v>
      </c>
      <c r="F105">
        <v>1</v>
      </c>
      <c r="G105" s="51">
        <f>THIRD[[#This Row],[Single price]]*THIRD[[#This Row],[Qty]]</f>
        <v>76.989999999999995</v>
      </c>
      <c r="H105" t="s">
        <v>594</v>
      </c>
    </row>
    <row r="106" spans="1:8" x14ac:dyDescent="0.3">
      <c r="A106" s="34"/>
      <c r="B106" s="55" t="s">
        <v>1321</v>
      </c>
      <c r="C106" s="54"/>
      <c r="D106" s="33"/>
      <c r="F106"/>
      <c r="G106" s="51">
        <f>THIRD[[#This Row],[Single price]]*THIRD[[#This Row],[Qty]]</f>
        <v>0</v>
      </c>
      <c r="H106" s="11"/>
    </row>
    <row r="107" spans="1:8" x14ac:dyDescent="0.3">
      <c r="A107" s="34"/>
      <c r="B107" s="55" t="s">
        <v>1321</v>
      </c>
      <c r="C107" s="54"/>
      <c r="D107" s="33"/>
      <c r="F107"/>
      <c r="G107" s="51">
        <f>THIRD[[#This Row],[Single price]]*THIRD[[#This Row],[Qty]]</f>
        <v>0</v>
      </c>
      <c r="H107" s="11"/>
    </row>
    <row r="108" spans="1:8" x14ac:dyDescent="0.3">
      <c r="A108" s="34"/>
      <c r="B108" s="55" t="s">
        <v>1321</v>
      </c>
      <c r="C108" s="54"/>
      <c r="D108" s="33"/>
      <c r="F108"/>
      <c r="G108" s="51">
        <f>THIRD[[#This Row],[Single price]]*THIRD[[#This Row],[Qty]]</f>
        <v>0</v>
      </c>
      <c r="H108" s="11"/>
    </row>
    <row r="109" spans="1:8" x14ac:dyDescent="0.3">
      <c r="A109" s="34"/>
      <c r="B109" s="55" t="s">
        <v>1321</v>
      </c>
      <c r="C109" s="54"/>
      <c r="D109" s="33"/>
      <c r="F109"/>
      <c r="G109" s="51">
        <f>THIRD[[#This Row],[Single price]]*THIRD[[#This Row],[Qty]]</f>
        <v>0</v>
      </c>
      <c r="H109" s="11"/>
    </row>
    <row r="110" spans="1:8" x14ac:dyDescent="0.3">
      <c r="A110" s="34"/>
      <c r="B110" s="55" t="s">
        <v>1321</v>
      </c>
      <c r="C110" s="54"/>
      <c r="D110" s="33"/>
      <c r="F110"/>
      <c r="G110" s="51">
        <f>THIRD[[#This Row],[Single price]]*THIRD[[#This Row],[Qty]]</f>
        <v>0</v>
      </c>
      <c r="H110" s="11"/>
    </row>
    <row r="111" spans="1:8" x14ac:dyDescent="0.3">
      <c r="A111" s="34"/>
      <c r="B111" s="55" t="s">
        <v>1321</v>
      </c>
      <c r="C111" s="54"/>
      <c r="D111" s="33"/>
      <c r="F111"/>
      <c r="G111" s="51">
        <f>THIRD[[#This Row],[Single price]]*THIRD[[#This Row],[Qty]]</f>
        <v>0</v>
      </c>
      <c r="H111" s="11"/>
    </row>
    <row r="112" spans="1:8" x14ac:dyDescent="0.3">
      <c r="A112" s="34"/>
      <c r="B112" s="55" t="s">
        <v>1321</v>
      </c>
      <c r="C112" s="54"/>
      <c r="D112" s="33"/>
      <c r="F112"/>
      <c r="G112" s="51">
        <f>THIRD[[#This Row],[Single price]]*THIRD[[#This Row],[Qty]]</f>
        <v>0</v>
      </c>
      <c r="H112" s="11"/>
    </row>
    <row r="113" spans="2:7" x14ac:dyDescent="0.3">
      <c r="B113" s="11"/>
      <c r="C113" s="11"/>
      <c r="D113" s="33"/>
      <c r="E113"/>
      <c r="F113"/>
      <c r="G113" s="11">
        <f>SUBTOTAL(109,THIRD[Total]) * 1.08</f>
        <v>3936.7943999999952</v>
      </c>
    </row>
  </sheetData>
  <phoneticPr fontId="2" type="noConversion"/>
  <conditionalFormatting sqref="A2:A112">
    <cfRule type="expression" dxfId="16" priority="1">
      <formula>AND(ISNUMBER($B2),$B2&gt;$F2)</formula>
    </cfRule>
    <cfRule type="expression" dxfId="15" priority="2">
      <formula>$B2=$F2</formula>
    </cfRule>
    <cfRule type="expression" dxfId="14" priority="3">
      <formula>AND($B2&gt;0,$B2&lt;$F2)</formula>
    </cfRule>
  </conditionalFormatting>
  <conditionalFormatting sqref="D2:D11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3">
    <cfRule type="cellIs" dxfId="13" priority="4" operator="greaterThan">
      <formula>200</formula>
    </cfRule>
    <cfRule type="cellIs" dxfId="12" priority="5" operator="greaterThan">
      <formula>500</formula>
    </cfRule>
  </conditionalFormatting>
  <printOptions horizontalCentered="1"/>
  <pageMargins left="0.7" right="0.7" top="0.75" bottom="0.75" header="0.3" footer="0.3"/>
  <pageSetup scale="12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7032-D140-424E-874A-8322927A9508}">
  <dimension ref="A1:H114"/>
  <sheetViews>
    <sheetView topLeftCell="A16" zoomScaleNormal="100" workbookViewId="0">
      <selection activeCell="A2" sqref="A2:A113"/>
    </sheetView>
  </sheetViews>
  <sheetFormatPr defaultRowHeight="14.4" x14ac:dyDescent="0.3"/>
  <cols>
    <col min="1" max="1" width="26.44140625" bestFit="1" customWidth="1"/>
    <col min="2" max="2" width="12.77734375" bestFit="1" customWidth="1"/>
    <col min="3" max="3" width="6.21875" bestFit="1" customWidth="1"/>
    <col min="4" max="4" width="9.109375" bestFit="1" customWidth="1"/>
    <col min="5" max="5" width="37.5546875" style="11" customWidth="1"/>
    <col min="6" max="6" width="8" style="33" hidden="1" customWidth="1"/>
    <col min="7" max="7" width="9" hidden="1" customWidth="1"/>
    <col min="8" max="8" width="15.109375" hidden="1" customWidth="1"/>
    <col min="9" max="9" width="15.109375" bestFit="1" customWidth="1"/>
    <col min="10" max="10" width="8" bestFit="1" customWidth="1"/>
    <col min="11" max="11" width="9" bestFit="1" customWidth="1"/>
  </cols>
  <sheetData>
    <row r="1" spans="1:8" x14ac:dyDescent="0.3">
      <c r="A1" s="15" t="s">
        <v>0</v>
      </c>
      <c r="B1" s="26" t="s">
        <v>1</v>
      </c>
      <c r="C1" s="15" t="s">
        <v>518</v>
      </c>
      <c r="D1" s="25" t="s">
        <v>3</v>
      </c>
      <c r="E1" s="15" t="s">
        <v>29</v>
      </c>
      <c r="F1" s="11" t="s">
        <v>1323</v>
      </c>
      <c r="G1" s="11" t="s">
        <v>1322</v>
      </c>
      <c r="H1" s="33" t="s">
        <v>560</v>
      </c>
    </row>
    <row r="2" spans="1:8" x14ac:dyDescent="0.3">
      <c r="A2" s="56" t="s">
        <v>1325</v>
      </c>
      <c r="B2" s="11">
        <v>200</v>
      </c>
      <c r="C2">
        <v>1</v>
      </c>
      <c r="D2" s="51">
        <f>THIRD13[[#This Row],[Single price]]*THIRD13[[#This Row],[Qty]]</f>
        <v>200</v>
      </c>
      <c r="E2"/>
      <c r="F2" s="55"/>
      <c r="G2" s="54"/>
      <c r="H2" s="33"/>
    </row>
    <row r="3" spans="1:8" x14ac:dyDescent="0.3">
      <c r="A3" s="56" t="s">
        <v>855</v>
      </c>
      <c r="B3" s="11">
        <v>12.45</v>
      </c>
      <c r="C3">
        <v>2</v>
      </c>
      <c r="D3" s="51">
        <f>THIRD13[[#This Row],[Single price]]*THIRD13[[#This Row],[Qty]]</f>
        <v>24.9</v>
      </c>
      <c r="E3" t="s">
        <v>128</v>
      </c>
      <c r="F3" s="55"/>
      <c r="G3" s="54"/>
      <c r="H3" s="33"/>
    </row>
    <row r="4" spans="1:8" x14ac:dyDescent="0.3">
      <c r="A4" s="56" t="s">
        <v>1327</v>
      </c>
      <c r="B4" s="11">
        <v>14.99</v>
      </c>
      <c r="C4">
        <v>1</v>
      </c>
      <c r="D4" s="51">
        <f>THIRD13[[#This Row],[Single price]]*THIRD13[[#This Row],[Qty]]</f>
        <v>14.99</v>
      </c>
      <c r="E4" t="s">
        <v>1326</v>
      </c>
      <c r="F4" s="55"/>
      <c r="G4" s="54"/>
      <c r="H4" s="33"/>
    </row>
    <row r="5" spans="1:8" x14ac:dyDescent="0.3">
      <c r="A5" s="56" t="s">
        <v>401</v>
      </c>
      <c r="B5" s="11">
        <v>7.99</v>
      </c>
      <c r="C5">
        <v>5</v>
      </c>
      <c r="D5" s="51">
        <f>THIRD13[[#This Row],[Single price]]*THIRD13[[#This Row],[Qty]]</f>
        <v>39.950000000000003</v>
      </c>
      <c r="E5" t="s">
        <v>1334</v>
      </c>
      <c r="F5" s="55"/>
      <c r="G5" s="54"/>
      <c r="H5" s="33"/>
    </row>
    <row r="6" spans="1:8" x14ac:dyDescent="0.3">
      <c r="A6" s="56" t="s">
        <v>142</v>
      </c>
      <c r="B6" s="11">
        <v>6.99</v>
      </c>
      <c r="C6">
        <v>1</v>
      </c>
      <c r="D6" s="51">
        <f>THIRD13[[#This Row],[Single price]]*THIRD13[[#This Row],[Qty]]</f>
        <v>6.99</v>
      </c>
      <c r="E6" t="s">
        <v>1333</v>
      </c>
      <c r="F6" s="55"/>
      <c r="G6" s="54"/>
      <c r="H6" s="33"/>
    </row>
    <row r="7" spans="1:8" x14ac:dyDescent="0.3">
      <c r="A7" s="56" t="s">
        <v>1335</v>
      </c>
      <c r="B7" s="11">
        <v>6.63</v>
      </c>
      <c r="C7">
        <v>1</v>
      </c>
      <c r="D7" s="51">
        <f>THIRD13[[#This Row],[Single price]]*THIRD13[[#This Row],[Qty]]</f>
        <v>6.63</v>
      </c>
      <c r="E7" t="s">
        <v>1336</v>
      </c>
      <c r="F7" s="55"/>
      <c r="G7" s="54"/>
      <c r="H7" s="33"/>
    </row>
    <row r="8" spans="1:8" x14ac:dyDescent="0.3">
      <c r="A8" s="56" t="s">
        <v>1338</v>
      </c>
      <c r="B8" s="11">
        <v>15.98</v>
      </c>
      <c r="C8">
        <v>1</v>
      </c>
      <c r="D8" s="51">
        <f>THIRD13[[#This Row],[Single price]]*THIRD13[[#This Row],[Qty]]</f>
        <v>15.98</v>
      </c>
      <c r="E8" t="s">
        <v>1337</v>
      </c>
      <c r="F8" s="55"/>
      <c r="G8" s="54"/>
      <c r="H8" s="33"/>
    </row>
    <row r="9" spans="1:8" x14ac:dyDescent="0.3">
      <c r="A9" s="56" t="s">
        <v>1342</v>
      </c>
      <c r="B9" s="11">
        <v>29.99</v>
      </c>
      <c r="C9">
        <v>1</v>
      </c>
      <c r="D9" s="51">
        <f>THIRD13[[#This Row],[Single price]]*THIRD13[[#This Row],[Qty]]</f>
        <v>29.99</v>
      </c>
      <c r="E9" t="s">
        <v>1343</v>
      </c>
      <c r="F9" s="55"/>
      <c r="G9" s="54"/>
      <c r="H9" s="33"/>
    </row>
    <row r="10" spans="1:8" x14ac:dyDescent="0.3">
      <c r="A10" s="56" t="s">
        <v>1283</v>
      </c>
      <c r="B10" s="11">
        <v>20</v>
      </c>
      <c r="C10">
        <v>1</v>
      </c>
      <c r="D10" s="51">
        <f>THIRD13[[#This Row],[Single price]]*THIRD13[[#This Row],[Qty]]</f>
        <v>20</v>
      </c>
      <c r="E10" t="s">
        <v>1346</v>
      </c>
      <c r="F10" s="55"/>
      <c r="G10" s="54"/>
      <c r="H10" s="33"/>
    </row>
    <row r="11" spans="1:8" x14ac:dyDescent="0.3">
      <c r="A11" s="56" t="s">
        <v>1284</v>
      </c>
      <c r="B11" s="11">
        <v>20</v>
      </c>
      <c r="C11">
        <v>1</v>
      </c>
      <c r="D11" s="51">
        <f>THIRD13[[#This Row],[Single price]]*THIRD13[[#This Row],[Qty]]</f>
        <v>20</v>
      </c>
      <c r="E11" t="s">
        <v>1347</v>
      </c>
      <c r="F11" s="55"/>
      <c r="G11" s="54"/>
      <c r="H11" s="33"/>
    </row>
    <row r="12" spans="1:8" x14ac:dyDescent="0.3">
      <c r="A12" s="56" t="s">
        <v>1348</v>
      </c>
      <c r="B12" s="11">
        <v>20</v>
      </c>
      <c r="C12">
        <v>1</v>
      </c>
      <c r="D12" s="51">
        <f>THIRD13[[#This Row],[Single price]]*THIRD13[[#This Row],[Qty]]</f>
        <v>20</v>
      </c>
      <c r="E12" t="s">
        <v>1349</v>
      </c>
      <c r="F12" s="55"/>
      <c r="G12" s="54"/>
      <c r="H12" s="33"/>
    </row>
    <row r="13" spans="1:8" x14ac:dyDescent="0.3">
      <c r="A13" s="56" t="s">
        <v>1352</v>
      </c>
      <c r="B13" s="11">
        <v>7.99</v>
      </c>
      <c r="C13">
        <v>1</v>
      </c>
      <c r="D13" s="51">
        <f>THIRD13[[#This Row],[Single price]]*THIRD13[[#This Row],[Qty]]</f>
        <v>7.99</v>
      </c>
      <c r="E13" t="s">
        <v>1353</v>
      </c>
      <c r="F13" s="55"/>
      <c r="G13" s="54"/>
      <c r="H13" s="33"/>
    </row>
    <row r="14" spans="1:8" x14ac:dyDescent="0.3">
      <c r="A14" s="56" t="s">
        <v>1356</v>
      </c>
      <c r="B14" s="11">
        <v>4.8600000000000003</v>
      </c>
      <c r="C14">
        <v>1</v>
      </c>
      <c r="D14" s="51">
        <f>THIRD13[[#This Row],[Single price]]*THIRD13[[#This Row],[Qty]]</f>
        <v>4.8600000000000003</v>
      </c>
      <c r="E14" t="s">
        <v>1355</v>
      </c>
      <c r="F14" s="55"/>
      <c r="G14" s="54"/>
      <c r="H14" s="33"/>
    </row>
    <row r="15" spans="1:8" x14ac:dyDescent="0.3">
      <c r="A15" s="56" t="s">
        <v>1360</v>
      </c>
      <c r="B15" s="11">
        <v>11.74</v>
      </c>
      <c r="C15">
        <v>1</v>
      </c>
      <c r="D15" s="51">
        <f>THIRD13[[#This Row],[Single price]]*THIRD13[[#This Row],[Qty]]</f>
        <v>11.74</v>
      </c>
      <c r="E15" t="s">
        <v>1361</v>
      </c>
      <c r="F15" s="55"/>
      <c r="G15" s="54"/>
      <c r="H15" s="33"/>
    </row>
    <row r="16" spans="1:8" x14ac:dyDescent="0.3">
      <c r="A16" s="56" t="s">
        <v>1339</v>
      </c>
      <c r="B16" s="11">
        <v>12.49</v>
      </c>
      <c r="C16">
        <v>1</v>
      </c>
      <c r="D16" s="51">
        <f>THIRD13[[#This Row],[Single price]]*THIRD13[[#This Row],[Qty]]</f>
        <v>12.49</v>
      </c>
      <c r="E16" t="s">
        <v>1340</v>
      </c>
      <c r="F16" s="55"/>
      <c r="G16" s="54"/>
      <c r="H16" s="33"/>
    </row>
    <row r="17" spans="1:8" x14ac:dyDescent="0.3">
      <c r="A17" s="56" t="s">
        <v>1357</v>
      </c>
      <c r="B17" s="11">
        <v>13.98</v>
      </c>
      <c r="C17">
        <v>1</v>
      </c>
      <c r="D17" s="51">
        <f>THIRD13[[#This Row],[Single price]]*THIRD13[[#This Row],[Qty]]</f>
        <v>13.98</v>
      </c>
      <c r="E17" t="s">
        <v>1245</v>
      </c>
      <c r="F17" s="55"/>
      <c r="G17" s="54"/>
      <c r="H17" s="33"/>
    </row>
    <row r="18" spans="1:8" x14ac:dyDescent="0.3">
      <c r="A18" s="56" t="s">
        <v>1363</v>
      </c>
      <c r="B18" s="11">
        <v>12</v>
      </c>
      <c r="C18">
        <v>1</v>
      </c>
      <c r="D18" s="51">
        <f>THIRD13[[#This Row],[Single price]]*THIRD13[[#This Row],[Qty]]</f>
        <v>12</v>
      </c>
      <c r="E18" t="s">
        <v>1364</v>
      </c>
      <c r="F18" s="55"/>
      <c r="G18" s="54"/>
      <c r="H18" s="33"/>
    </row>
    <row r="19" spans="1:8" x14ac:dyDescent="0.3">
      <c r="A19" s="56" t="s">
        <v>1368</v>
      </c>
      <c r="B19" s="11">
        <v>28.49</v>
      </c>
      <c r="C19">
        <v>1</v>
      </c>
      <c r="D19" s="51">
        <f>THIRD13[[#This Row],[Single price]]*THIRD13[[#This Row],[Qty]]</f>
        <v>28.49</v>
      </c>
      <c r="E19" t="s">
        <v>1367</v>
      </c>
      <c r="F19" s="55"/>
      <c r="G19" s="54"/>
      <c r="H19" s="33"/>
    </row>
    <row r="20" spans="1:8" x14ac:dyDescent="0.3">
      <c r="A20" s="56" t="s">
        <v>1366</v>
      </c>
      <c r="B20" s="11">
        <v>21.97</v>
      </c>
      <c r="C20">
        <v>1</v>
      </c>
      <c r="D20" s="51">
        <f>THIRD13[[#This Row],[Single price]]*THIRD13[[#This Row],[Qty]]</f>
        <v>21.97</v>
      </c>
      <c r="E20" t="s">
        <v>1365</v>
      </c>
      <c r="F20" s="55"/>
      <c r="G20" s="54"/>
      <c r="H20" s="33"/>
    </row>
    <row r="21" spans="1:8" x14ac:dyDescent="0.3">
      <c r="A21" s="56" t="s">
        <v>1375</v>
      </c>
      <c r="B21" s="11">
        <v>9.9</v>
      </c>
      <c r="C21">
        <v>1</v>
      </c>
      <c r="D21" s="51">
        <f>THIRD13[[#This Row],[Single price]]*THIRD13[[#This Row],[Qty]]</f>
        <v>9.9</v>
      </c>
      <c r="E21" t="s">
        <v>1372</v>
      </c>
      <c r="F21" s="55"/>
      <c r="G21" s="54"/>
      <c r="H21" s="33"/>
    </row>
    <row r="22" spans="1:8" x14ac:dyDescent="0.3">
      <c r="A22" s="56" t="s">
        <v>1374</v>
      </c>
      <c r="B22" s="11">
        <v>8.99</v>
      </c>
      <c r="C22">
        <v>1</v>
      </c>
      <c r="D22" s="51">
        <f>THIRD13[[#This Row],[Single price]]*THIRD13[[#This Row],[Qty]]</f>
        <v>8.99</v>
      </c>
      <c r="E22" t="s">
        <v>1373</v>
      </c>
      <c r="F22" s="55"/>
      <c r="G22" s="54"/>
      <c r="H22" s="33"/>
    </row>
    <row r="23" spans="1:8" x14ac:dyDescent="0.3">
      <c r="A23" s="56" t="s">
        <v>1371</v>
      </c>
      <c r="B23" s="11">
        <v>6.99</v>
      </c>
      <c r="C23">
        <v>1</v>
      </c>
      <c r="D23" s="51">
        <f>THIRD13[[#This Row],[Single price]]*THIRD13[[#This Row],[Qty]]</f>
        <v>6.99</v>
      </c>
      <c r="E23" t="s">
        <v>1370</v>
      </c>
      <c r="F23" s="55"/>
      <c r="G23" s="54"/>
      <c r="H23" s="33"/>
    </row>
    <row r="24" spans="1:8" x14ac:dyDescent="0.3">
      <c r="A24" s="56" t="s">
        <v>132</v>
      </c>
      <c r="B24" s="11">
        <v>38.99</v>
      </c>
      <c r="C24">
        <v>1</v>
      </c>
      <c r="D24" s="51">
        <f>THIRD13[[#This Row],[Single price]]*THIRD13[[#This Row],[Qty]]</f>
        <v>38.99</v>
      </c>
      <c r="E24" t="s">
        <v>1378</v>
      </c>
      <c r="F24" s="55"/>
      <c r="G24" s="54"/>
      <c r="H24" s="33"/>
    </row>
    <row r="25" spans="1:8" x14ac:dyDescent="0.3">
      <c r="A25" s="56" t="s">
        <v>1381</v>
      </c>
      <c r="B25" s="11">
        <v>16.61</v>
      </c>
      <c r="C25">
        <v>1</v>
      </c>
      <c r="D25" s="51">
        <f>THIRD13[[#This Row],[Single price]]*THIRD13[[#This Row],[Qty]]</f>
        <v>16.61</v>
      </c>
      <c r="E25" t="s">
        <v>1380</v>
      </c>
      <c r="F25" s="55"/>
      <c r="G25" s="54"/>
      <c r="H25" s="33"/>
    </row>
    <row r="26" spans="1:8" x14ac:dyDescent="0.3">
      <c r="A26" s="56" t="s">
        <v>411</v>
      </c>
      <c r="B26" s="11">
        <v>9.99</v>
      </c>
      <c r="C26">
        <v>2</v>
      </c>
      <c r="D26" s="51">
        <f>THIRD13[[#This Row],[Single price]]*THIRD13[[#This Row],[Qty]]</f>
        <v>19.98</v>
      </c>
      <c r="E26" t="s">
        <v>1382</v>
      </c>
      <c r="F26" s="55"/>
      <c r="G26" s="54"/>
      <c r="H26" s="33"/>
    </row>
    <row r="27" spans="1:8" x14ac:dyDescent="0.3">
      <c r="A27" s="56" t="s">
        <v>1250</v>
      </c>
      <c r="B27" s="11">
        <v>9.99</v>
      </c>
      <c r="C27">
        <v>1</v>
      </c>
      <c r="D27" s="51">
        <f>THIRD13[[#This Row],[Single price]]*THIRD13[[#This Row],[Qty]]</f>
        <v>9.99</v>
      </c>
      <c r="E27" t="s">
        <v>1249</v>
      </c>
      <c r="F27" s="55"/>
      <c r="G27" s="54"/>
      <c r="H27" s="33"/>
    </row>
    <row r="28" spans="1:8" x14ac:dyDescent="0.3">
      <c r="A28" s="56" t="s">
        <v>1328</v>
      </c>
      <c r="B28" s="11">
        <v>184.99</v>
      </c>
      <c r="C28">
        <v>1</v>
      </c>
      <c r="D28" s="51">
        <f>THIRD13[[#This Row],[Single price]]*THIRD13[[#This Row],[Qty]]</f>
        <v>184.99</v>
      </c>
      <c r="E28" t="s">
        <v>1329</v>
      </c>
      <c r="F28" s="55"/>
      <c r="G28" s="54"/>
      <c r="H28" s="33"/>
    </row>
    <row r="29" spans="1:8" x14ac:dyDescent="0.3">
      <c r="A29" s="56" t="s">
        <v>1331</v>
      </c>
      <c r="B29" s="11">
        <v>259.99</v>
      </c>
      <c r="C29">
        <v>1</v>
      </c>
      <c r="D29" s="51">
        <f>THIRD13[[#This Row],[Single price]]*THIRD13[[#This Row],[Qty]]</f>
        <v>259.99</v>
      </c>
      <c r="E29" t="s">
        <v>1332</v>
      </c>
      <c r="F29" s="55"/>
      <c r="G29" s="54"/>
      <c r="H29" s="33"/>
    </row>
    <row r="30" spans="1:8" x14ac:dyDescent="0.3">
      <c r="A30" s="56" t="s">
        <v>1345</v>
      </c>
      <c r="B30" s="11">
        <v>25.99</v>
      </c>
      <c r="C30">
        <v>1</v>
      </c>
      <c r="D30" s="51">
        <f>THIRD13[[#This Row],[Single price]]*THIRD13[[#This Row],[Qty]]</f>
        <v>25.99</v>
      </c>
      <c r="E30" t="s">
        <v>1344</v>
      </c>
      <c r="F30" s="55"/>
      <c r="G30" s="54"/>
      <c r="H30" s="33"/>
    </row>
    <row r="31" spans="1:8" x14ac:dyDescent="0.3">
      <c r="A31" s="56" t="s">
        <v>301</v>
      </c>
      <c r="B31" s="11">
        <v>44.99</v>
      </c>
      <c r="C31">
        <v>1</v>
      </c>
      <c r="D31" s="51">
        <f>THIRD13[[#This Row],[Single price]]*THIRD13[[#This Row],[Qty]]</f>
        <v>44.99</v>
      </c>
      <c r="E31" t="s">
        <v>1354</v>
      </c>
      <c r="F31" s="55"/>
      <c r="G31" s="54"/>
      <c r="H31" s="33"/>
    </row>
    <row r="32" spans="1:8" x14ac:dyDescent="0.3">
      <c r="A32" s="56" t="s">
        <v>1351</v>
      </c>
      <c r="B32" s="11">
        <v>69.88</v>
      </c>
      <c r="C32">
        <v>1</v>
      </c>
      <c r="D32" s="51">
        <f>THIRD13[[#This Row],[Single price]]*THIRD13[[#This Row],[Qty]]</f>
        <v>69.88</v>
      </c>
      <c r="E32" t="s">
        <v>1350</v>
      </c>
      <c r="F32" s="55"/>
      <c r="G32" s="54"/>
      <c r="H32" s="33"/>
    </row>
    <row r="33" spans="1:8" x14ac:dyDescent="0.3">
      <c r="A33" s="56" t="s">
        <v>767</v>
      </c>
      <c r="B33" s="11">
        <v>79.989999999999995</v>
      </c>
      <c r="C33">
        <v>1</v>
      </c>
      <c r="D33" s="51">
        <f>THIRD13[[#This Row],[Single price]]*THIRD13[[#This Row],[Qty]]</f>
        <v>79.989999999999995</v>
      </c>
      <c r="E33" t="s">
        <v>631</v>
      </c>
      <c r="F33" s="55"/>
      <c r="G33" s="54"/>
      <c r="H33" s="33"/>
    </row>
    <row r="34" spans="1:8" x14ac:dyDescent="0.3">
      <c r="A34" s="56" t="s">
        <v>1264</v>
      </c>
      <c r="B34" s="11">
        <v>9.99</v>
      </c>
      <c r="C34">
        <v>3</v>
      </c>
      <c r="D34" s="51">
        <f>THIRD13[[#This Row],[Single price]]*THIRD13[[#This Row],[Qty]]</f>
        <v>29.97</v>
      </c>
      <c r="E34" t="s">
        <v>1265</v>
      </c>
      <c r="F34" s="55"/>
      <c r="G34" s="54"/>
      <c r="H34" s="33"/>
    </row>
    <row r="35" spans="1:8" x14ac:dyDescent="0.3">
      <c r="A35" s="56" t="s">
        <v>1205</v>
      </c>
      <c r="B35" s="11">
        <v>89.99</v>
      </c>
      <c r="C35">
        <v>1</v>
      </c>
      <c r="D35" s="51">
        <f>THIRD13[[#This Row],[Single price]]*THIRD13[[#This Row],[Qty]]</f>
        <v>89.99</v>
      </c>
      <c r="E35" t="s">
        <v>1376</v>
      </c>
      <c r="F35" s="55"/>
      <c r="G35" s="54"/>
      <c r="H35" s="33"/>
    </row>
    <row r="36" spans="1:8" x14ac:dyDescent="0.3">
      <c r="A36" s="56" t="s">
        <v>1358</v>
      </c>
      <c r="B36" s="11">
        <v>16.989999999999998</v>
      </c>
      <c r="C36">
        <v>2</v>
      </c>
      <c r="D36" s="51">
        <f>THIRD13[[#This Row],[Single price]]*THIRD13[[#This Row],[Qty]]</f>
        <v>33.979999999999997</v>
      </c>
      <c r="E36" t="s">
        <v>1362</v>
      </c>
      <c r="F36" s="55"/>
      <c r="G36" s="54"/>
      <c r="H36" s="33"/>
    </row>
    <row r="37" spans="1:8" x14ac:dyDescent="0.3">
      <c r="A37" s="56" t="s">
        <v>1384</v>
      </c>
      <c r="B37" s="11">
        <v>79.989999999999995</v>
      </c>
      <c r="C37">
        <v>1</v>
      </c>
      <c r="D37" s="51">
        <f>THIRD13[[#This Row],[Single price]]*THIRD13[[#This Row],[Qty]]</f>
        <v>79.989999999999995</v>
      </c>
      <c r="E37" t="s">
        <v>1383</v>
      </c>
      <c r="F37" s="55"/>
      <c r="G37" s="54"/>
      <c r="H37" s="33"/>
    </row>
    <row r="38" spans="1:8" x14ac:dyDescent="0.3">
      <c r="A38" s="56" t="s">
        <v>1386</v>
      </c>
      <c r="B38" s="11">
        <v>11.99</v>
      </c>
      <c r="C38">
        <v>2</v>
      </c>
      <c r="D38" s="51">
        <f>THIRD13[[#This Row],[Single price]]*THIRD13[[#This Row],[Qty]]</f>
        <v>23.98</v>
      </c>
      <c r="E38" t="s">
        <v>1385</v>
      </c>
      <c r="F38" s="55"/>
      <c r="G38" s="54"/>
      <c r="H38" s="33"/>
    </row>
    <row r="39" spans="1:8" x14ac:dyDescent="0.3">
      <c r="A39" s="56"/>
      <c r="B39" s="11"/>
      <c r="D39" s="51">
        <f>THIRD13[[#This Row],[Single price]]*THIRD13[[#This Row],[Qty]]</f>
        <v>0</v>
      </c>
      <c r="E39"/>
      <c r="F39" s="55"/>
      <c r="G39" s="54"/>
      <c r="H39" s="33"/>
    </row>
    <row r="40" spans="1:8" x14ac:dyDescent="0.3">
      <c r="A40" s="56"/>
      <c r="B40" s="11"/>
      <c r="D40" s="51">
        <f>THIRD13[[#This Row],[Single price]]*THIRD13[[#This Row],[Qty]]</f>
        <v>0</v>
      </c>
      <c r="E40"/>
      <c r="F40" s="55"/>
      <c r="G40" s="54"/>
      <c r="H40" s="33"/>
    </row>
    <row r="41" spans="1:8" x14ac:dyDescent="0.3">
      <c r="A41" s="56"/>
      <c r="B41" s="11"/>
      <c r="D41" s="51">
        <f>THIRD13[[#This Row],[Single price]]*THIRD13[[#This Row],[Qty]]</f>
        <v>0</v>
      </c>
      <c r="E41"/>
      <c r="F41" s="55"/>
      <c r="G41" s="54"/>
      <c r="H41" s="33"/>
    </row>
    <row r="42" spans="1:8" x14ac:dyDescent="0.3">
      <c r="A42" s="56"/>
      <c r="B42" s="11"/>
      <c r="D42" s="51">
        <f>THIRD13[[#This Row],[Single price]]*THIRD13[[#This Row],[Qty]]</f>
        <v>0</v>
      </c>
      <c r="E42"/>
      <c r="F42" s="55"/>
      <c r="G42" s="54"/>
      <c r="H42" s="33"/>
    </row>
    <row r="43" spans="1:8" x14ac:dyDescent="0.3">
      <c r="A43" s="56"/>
      <c r="B43" s="11"/>
      <c r="D43" s="51">
        <f>THIRD13[[#This Row],[Single price]]*THIRD13[[#This Row],[Qty]]</f>
        <v>0</v>
      </c>
      <c r="E43"/>
      <c r="F43" s="55"/>
      <c r="G43" s="54"/>
      <c r="H43" s="33"/>
    </row>
    <row r="44" spans="1:8" x14ac:dyDescent="0.3">
      <c r="A44" s="56"/>
      <c r="B44" s="11"/>
      <c r="D44" s="51">
        <f>THIRD13[[#This Row],[Single price]]*THIRD13[[#This Row],[Qty]]</f>
        <v>0</v>
      </c>
      <c r="E44"/>
      <c r="F44" s="55"/>
      <c r="G44" s="54"/>
      <c r="H44" s="33"/>
    </row>
    <row r="45" spans="1:8" x14ac:dyDescent="0.3">
      <c r="A45" s="56"/>
      <c r="B45" s="11"/>
      <c r="D45" s="51">
        <f>THIRD13[[#This Row],[Single price]]*THIRD13[[#This Row],[Qty]]</f>
        <v>0</v>
      </c>
      <c r="E45"/>
      <c r="F45" s="55"/>
      <c r="G45" s="54"/>
      <c r="H45" s="33"/>
    </row>
    <row r="46" spans="1:8" x14ac:dyDescent="0.3">
      <c r="A46" s="56"/>
      <c r="B46" s="11"/>
      <c r="D46" s="51">
        <f>THIRD13[[#This Row],[Single price]]*THIRD13[[#This Row],[Qty]]</f>
        <v>0</v>
      </c>
      <c r="E46"/>
      <c r="F46" s="55"/>
      <c r="G46" s="54"/>
      <c r="H46" s="33"/>
    </row>
    <row r="47" spans="1:8" x14ac:dyDescent="0.3">
      <c r="A47" s="56"/>
      <c r="B47" s="11"/>
      <c r="D47" s="51">
        <f>THIRD13[[#This Row],[Single price]]*THIRD13[[#This Row],[Qty]]</f>
        <v>0</v>
      </c>
      <c r="E47"/>
      <c r="F47" s="55"/>
      <c r="G47" s="54"/>
      <c r="H47" s="33"/>
    </row>
    <row r="48" spans="1:8" x14ac:dyDescent="0.3">
      <c r="A48" s="56"/>
      <c r="B48" s="11"/>
      <c r="D48" s="51">
        <f>THIRD13[[#This Row],[Single price]]*THIRD13[[#This Row],[Qty]]</f>
        <v>0</v>
      </c>
      <c r="E48"/>
      <c r="F48" s="55"/>
      <c r="G48" s="54"/>
      <c r="H48" s="33"/>
    </row>
    <row r="49" spans="1:8" x14ac:dyDescent="0.3">
      <c r="A49" s="56"/>
      <c r="B49" s="11"/>
      <c r="D49" s="51">
        <f>THIRD13[[#This Row],[Single price]]*THIRD13[[#This Row],[Qty]]</f>
        <v>0</v>
      </c>
      <c r="E49"/>
      <c r="F49" s="55"/>
      <c r="G49" s="54"/>
      <c r="H49" s="33"/>
    </row>
    <row r="50" spans="1:8" x14ac:dyDescent="0.3">
      <c r="A50" s="56"/>
      <c r="B50" s="11"/>
      <c r="D50" s="51">
        <f>THIRD13[[#This Row],[Single price]]*THIRD13[[#This Row],[Qty]]</f>
        <v>0</v>
      </c>
      <c r="E50"/>
      <c r="F50" s="55"/>
      <c r="G50" s="54"/>
      <c r="H50" s="33"/>
    </row>
    <row r="51" spans="1:8" x14ac:dyDescent="0.3">
      <c r="A51" s="56"/>
      <c r="B51" s="11"/>
      <c r="D51" s="51">
        <f>THIRD13[[#This Row],[Single price]]*THIRD13[[#This Row],[Qty]]</f>
        <v>0</v>
      </c>
      <c r="E51"/>
      <c r="F51" s="55"/>
      <c r="G51" s="54"/>
      <c r="H51" s="33"/>
    </row>
    <row r="52" spans="1:8" x14ac:dyDescent="0.3">
      <c r="A52" s="56"/>
      <c r="B52" s="11"/>
      <c r="D52" s="51">
        <f>THIRD13[[#This Row],[Single price]]*THIRD13[[#This Row],[Qty]]</f>
        <v>0</v>
      </c>
      <c r="E52"/>
      <c r="F52" s="55"/>
      <c r="G52" s="54"/>
      <c r="H52" s="33"/>
    </row>
    <row r="53" spans="1:8" x14ac:dyDescent="0.3">
      <c r="A53" s="56"/>
      <c r="B53" s="11"/>
      <c r="D53" s="51">
        <f>THIRD13[[#This Row],[Single price]]*THIRD13[[#This Row],[Qty]]</f>
        <v>0</v>
      </c>
      <c r="E53"/>
      <c r="F53" s="55"/>
      <c r="G53" s="54"/>
      <c r="H53" s="33"/>
    </row>
    <row r="54" spans="1:8" x14ac:dyDescent="0.3">
      <c r="A54" s="56"/>
      <c r="B54" s="11"/>
      <c r="D54" s="51">
        <f>THIRD13[[#This Row],[Single price]]*THIRD13[[#This Row],[Qty]]</f>
        <v>0</v>
      </c>
      <c r="E54"/>
      <c r="F54" s="55"/>
      <c r="G54" s="54"/>
      <c r="H54" s="33"/>
    </row>
    <row r="55" spans="1:8" x14ac:dyDescent="0.3">
      <c r="A55" s="56"/>
      <c r="B55" s="11"/>
      <c r="D55" s="51">
        <f>THIRD13[[#This Row],[Single price]]*THIRD13[[#This Row],[Qty]]</f>
        <v>0</v>
      </c>
      <c r="E55"/>
      <c r="F55" s="55"/>
      <c r="G55" s="54"/>
      <c r="H55" s="33"/>
    </row>
    <row r="56" spans="1:8" x14ac:dyDescent="0.3">
      <c r="A56" s="56"/>
      <c r="B56" s="11"/>
      <c r="D56" s="51">
        <f>THIRD13[[#This Row],[Single price]]*THIRD13[[#This Row],[Qty]]</f>
        <v>0</v>
      </c>
      <c r="E56"/>
      <c r="F56" s="55"/>
      <c r="G56" s="54"/>
      <c r="H56" s="33"/>
    </row>
    <row r="57" spans="1:8" x14ac:dyDescent="0.3">
      <c r="A57" s="56"/>
      <c r="B57" s="11"/>
      <c r="D57" s="51">
        <f>THIRD13[[#This Row],[Single price]]*THIRD13[[#This Row],[Qty]]</f>
        <v>0</v>
      </c>
      <c r="E57"/>
      <c r="F57" s="55"/>
      <c r="G57" s="54"/>
      <c r="H57" s="33"/>
    </row>
    <row r="58" spans="1:8" x14ac:dyDescent="0.3">
      <c r="A58" s="56"/>
      <c r="B58" s="11"/>
      <c r="D58" s="51">
        <f>THIRD13[[#This Row],[Single price]]*THIRD13[[#This Row],[Qty]]</f>
        <v>0</v>
      </c>
      <c r="F58" s="55"/>
      <c r="G58" s="54"/>
      <c r="H58" s="33"/>
    </row>
    <row r="59" spans="1:8" x14ac:dyDescent="0.3">
      <c r="A59" s="56"/>
      <c r="B59" s="11"/>
      <c r="D59" s="51">
        <f>THIRD13[[#This Row],[Single price]]*THIRD13[[#This Row],[Qty]]</f>
        <v>0</v>
      </c>
      <c r="F59" s="55"/>
      <c r="G59" s="54"/>
      <c r="H59" s="33"/>
    </row>
    <row r="60" spans="1:8" x14ac:dyDescent="0.3">
      <c r="A60" s="56"/>
      <c r="B60" s="11"/>
      <c r="D60" s="51">
        <f>THIRD13[[#This Row],[Single price]]*THIRD13[[#This Row],[Qty]]</f>
        <v>0</v>
      </c>
      <c r="F60" s="55"/>
      <c r="G60" s="54"/>
      <c r="H60" s="33"/>
    </row>
    <row r="61" spans="1:8" x14ac:dyDescent="0.3">
      <c r="A61" s="56"/>
      <c r="B61" s="11"/>
      <c r="D61" s="51">
        <f>THIRD13[[#This Row],[Single price]]*THIRD13[[#This Row],[Qty]]</f>
        <v>0</v>
      </c>
      <c r="F61" s="55"/>
      <c r="G61" s="54"/>
      <c r="H61" s="33"/>
    </row>
    <row r="62" spans="1:8" x14ac:dyDescent="0.3">
      <c r="A62" s="56"/>
      <c r="B62" s="11"/>
      <c r="D62" s="51">
        <f>THIRD13[[#This Row],[Single price]]*THIRD13[[#This Row],[Qty]]</f>
        <v>0</v>
      </c>
      <c r="F62" s="55"/>
      <c r="G62" s="54"/>
      <c r="H62" s="33"/>
    </row>
    <row r="63" spans="1:8" x14ac:dyDescent="0.3">
      <c r="A63" s="56"/>
      <c r="B63" s="11"/>
      <c r="D63" s="51">
        <f>THIRD13[[#This Row],[Single price]]*THIRD13[[#This Row],[Qty]]</f>
        <v>0</v>
      </c>
      <c r="F63" s="55"/>
      <c r="G63" s="54"/>
      <c r="H63" s="33"/>
    </row>
    <row r="64" spans="1:8" x14ac:dyDescent="0.3">
      <c r="A64" s="56"/>
      <c r="B64" s="11"/>
      <c r="D64" s="51">
        <f>THIRD13[[#This Row],[Single price]]*THIRD13[[#This Row],[Qty]]</f>
        <v>0</v>
      </c>
      <c r="F64" s="55"/>
      <c r="G64" s="54"/>
      <c r="H64" s="33"/>
    </row>
    <row r="65" spans="1:8" x14ac:dyDescent="0.3">
      <c r="A65" s="56"/>
      <c r="B65" s="11"/>
      <c r="D65" s="51">
        <f>THIRD13[[#This Row],[Single price]]*THIRD13[[#This Row],[Qty]]</f>
        <v>0</v>
      </c>
      <c r="F65" s="55"/>
      <c r="G65" s="54"/>
      <c r="H65" s="33"/>
    </row>
    <row r="66" spans="1:8" x14ac:dyDescent="0.3">
      <c r="A66" s="56"/>
      <c r="B66" s="11"/>
      <c r="D66" s="51">
        <f>THIRD13[[#This Row],[Single price]]*THIRD13[[#This Row],[Qty]]</f>
        <v>0</v>
      </c>
      <c r="F66" s="55"/>
      <c r="G66" s="54"/>
      <c r="H66" s="33"/>
    </row>
    <row r="67" spans="1:8" x14ac:dyDescent="0.3">
      <c r="A67" s="56"/>
      <c r="B67" s="11"/>
      <c r="D67" s="51">
        <f>THIRD13[[#This Row],[Single price]]*THIRD13[[#This Row],[Qty]]</f>
        <v>0</v>
      </c>
      <c r="F67" s="55"/>
      <c r="G67" s="54"/>
      <c r="H67" s="33"/>
    </row>
    <row r="68" spans="1:8" x14ac:dyDescent="0.3">
      <c r="A68" s="56"/>
      <c r="B68" s="11"/>
      <c r="D68" s="51">
        <f>THIRD13[[#This Row],[Single price]]*THIRD13[[#This Row],[Qty]]</f>
        <v>0</v>
      </c>
      <c r="F68" s="55"/>
      <c r="G68" s="54"/>
      <c r="H68" s="33"/>
    </row>
    <row r="69" spans="1:8" x14ac:dyDescent="0.3">
      <c r="A69" s="56"/>
      <c r="B69" s="11"/>
      <c r="D69" s="51">
        <f>THIRD13[[#This Row],[Single price]]*THIRD13[[#This Row],[Qty]]</f>
        <v>0</v>
      </c>
      <c r="F69" s="55"/>
      <c r="G69" s="54"/>
      <c r="H69" s="33"/>
    </row>
    <row r="70" spans="1:8" x14ac:dyDescent="0.3">
      <c r="A70" s="56"/>
      <c r="B70" s="11"/>
      <c r="D70" s="51">
        <f>THIRD13[[#This Row],[Single price]]*THIRD13[[#This Row],[Qty]]</f>
        <v>0</v>
      </c>
      <c r="F70" s="55"/>
      <c r="G70" s="54"/>
      <c r="H70" s="33"/>
    </row>
    <row r="71" spans="1:8" x14ac:dyDescent="0.3">
      <c r="A71" s="56"/>
      <c r="B71" s="11"/>
      <c r="D71" s="51">
        <f>THIRD13[[#This Row],[Single price]]*THIRD13[[#This Row],[Qty]]</f>
        <v>0</v>
      </c>
      <c r="F71" s="55"/>
      <c r="G71" s="54"/>
      <c r="H71" s="33"/>
    </row>
    <row r="72" spans="1:8" x14ac:dyDescent="0.3">
      <c r="A72" s="56"/>
      <c r="B72" s="11"/>
      <c r="D72" s="51">
        <f>THIRD13[[#This Row],[Single price]]*THIRD13[[#This Row],[Qty]]</f>
        <v>0</v>
      </c>
      <c r="F72" s="55"/>
      <c r="G72" s="54"/>
      <c r="H72" s="33"/>
    </row>
    <row r="73" spans="1:8" x14ac:dyDescent="0.3">
      <c r="A73" s="56"/>
      <c r="B73" s="11"/>
      <c r="D73" s="51">
        <f>THIRD13[[#This Row],[Single price]]*THIRD13[[#This Row],[Qty]]</f>
        <v>0</v>
      </c>
      <c r="F73" s="55"/>
      <c r="G73" s="54"/>
      <c r="H73" s="33"/>
    </row>
    <row r="74" spans="1:8" x14ac:dyDescent="0.3">
      <c r="A74" s="56"/>
      <c r="B74" s="11"/>
      <c r="D74" s="51">
        <f>THIRD13[[#This Row],[Single price]]*THIRD13[[#This Row],[Qty]]</f>
        <v>0</v>
      </c>
      <c r="F74" s="55"/>
      <c r="G74" s="54"/>
      <c r="H74" s="33"/>
    </row>
    <row r="75" spans="1:8" x14ac:dyDescent="0.3">
      <c r="A75" s="56"/>
      <c r="B75" s="11"/>
      <c r="D75" s="51">
        <f>THIRD13[[#This Row],[Single price]]*THIRD13[[#This Row],[Qty]]</f>
        <v>0</v>
      </c>
      <c r="F75" s="55"/>
      <c r="G75" s="54"/>
      <c r="H75" s="33"/>
    </row>
    <row r="76" spans="1:8" x14ac:dyDescent="0.3">
      <c r="A76" s="56"/>
      <c r="B76" s="11"/>
      <c r="D76" s="51">
        <f>THIRD13[[#This Row],[Single price]]*THIRD13[[#This Row],[Qty]]</f>
        <v>0</v>
      </c>
      <c r="F76" s="55"/>
      <c r="G76" s="54"/>
      <c r="H76" s="33"/>
    </row>
    <row r="77" spans="1:8" x14ac:dyDescent="0.3">
      <c r="A77" s="56"/>
      <c r="B77" s="11"/>
      <c r="D77" s="51">
        <f>THIRD13[[#This Row],[Single price]]*THIRD13[[#This Row],[Qty]]</f>
        <v>0</v>
      </c>
      <c r="F77" s="55"/>
      <c r="G77" s="54"/>
      <c r="H77" s="33"/>
    </row>
    <row r="78" spans="1:8" x14ac:dyDescent="0.3">
      <c r="A78" s="56"/>
      <c r="B78" s="11"/>
      <c r="D78" s="51">
        <f>THIRD13[[#This Row],[Single price]]*THIRD13[[#This Row],[Qty]]</f>
        <v>0</v>
      </c>
      <c r="F78" s="55"/>
      <c r="G78" s="54"/>
      <c r="H78" s="33"/>
    </row>
    <row r="79" spans="1:8" x14ac:dyDescent="0.3">
      <c r="A79" s="56"/>
      <c r="B79" s="11"/>
      <c r="D79" s="51">
        <f>THIRD13[[#This Row],[Single price]]*THIRD13[[#This Row],[Qty]]</f>
        <v>0</v>
      </c>
      <c r="F79" s="55"/>
      <c r="G79" s="54"/>
      <c r="H79" s="33"/>
    </row>
    <row r="80" spans="1:8" x14ac:dyDescent="0.3">
      <c r="A80" s="56"/>
      <c r="B80" s="11"/>
      <c r="D80" s="51">
        <f>THIRD13[[#This Row],[Single price]]*THIRD13[[#This Row],[Qty]]</f>
        <v>0</v>
      </c>
      <c r="F80" s="55"/>
      <c r="G80" s="54"/>
      <c r="H80" s="33"/>
    </row>
    <row r="81" spans="1:8" x14ac:dyDescent="0.3">
      <c r="A81" s="56"/>
      <c r="B81" s="11"/>
      <c r="D81" s="51">
        <f>THIRD13[[#This Row],[Single price]]*THIRD13[[#This Row],[Qty]]</f>
        <v>0</v>
      </c>
      <c r="F81" s="55"/>
      <c r="G81" s="54"/>
      <c r="H81" s="33"/>
    </row>
    <row r="82" spans="1:8" x14ac:dyDescent="0.3">
      <c r="A82" s="56"/>
      <c r="B82" s="11"/>
      <c r="D82" s="51">
        <f>THIRD13[[#This Row],[Single price]]*THIRD13[[#This Row],[Qty]]</f>
        <v>0</v>
      </c>
      <c r="F82" s="55"/>
      <c r="G82" s="54"/>
      <c r="H82" s="33"/>
    </row>
    <row r="83" spans="1:8" x14ac:dyDescent="0.3">
      <c r="A83" s="56"/>
      <c r="B83" s="11"/>
      <c r="D83" s="51">
        <f>THIRD13[[#This Row],[Single price]]*THIRD13[[#This Row],[Qty]]</f>
        <v>0</v>
      </c>
      <c r="F83" s="55"/>
      <c r="G83" s="54"/>
      <c r="H83" s="33"/>
    </row>
    <row r="84" spans="1:8" x14ac:dyDescent="0.3">
      <c r="A84" s="56"/>
      <c r="B84" s="11"/>
      <c r="D84" s="51">
        <f>THIRD13[[#This Row],[Single price]]*THIRD13[[#This Row],[Qty]]</f>
        <v>0</v>
      </c>
      <c r="F84" s="55"/>
      <c r="G84" s="54"/>
      <c r="H84" s="33"/>
    </row>
    <row r="85" spans="1:8" x14ac:dyDescent="0.3">
      <c r="A85" s="56"/>
      <c r="B85" s="11"/>
      <c r="D85" s="51">
        <f>THIRD13[[#This Row],[Single price]]*THIRD13[[#This Row],[Qty]]</f>
        <v>0</v>
      </c>
      <c r="F85" s="55"/>
      <c r="G85" s="54"/>
      <c r="H85" s="33"/>
    </row>
    <row r="86" spans="1:8" x14ac:dyDescent="0.3">
      <c r="A86" s="56"/>
      <c r="B86" s="11"/>
      <c r="D86" s="51">
        <f>THIRD13[[#This Row],[Single price]]*THIRD13[[#This Row],[Qty]]</f>
        <v>0</v>
      </c>
      <c r="F86" s="55"/>
      <c r="G86" s="54"/>
      <c r="H86" s="33"/>
    </row>
    <row r="87" spans="1:8" x14ac:dyDescent="0.3">
      <c r="A87" s="56"/>
      <c r="B87" s="11"/>
      <c r="D87" s="51">
        <f>THIRD13[[#This Row],[Single price]]*THIRD13[[#This Row],[Qty]]</f>
        <v>0</v>
      </c>
      <c r="F87" s="55"/>
      <c r="G87" s="54"/>
      <c r="H87" s="33"/>
    </row>
    <row r="88" spans="1:8" x14ac:dyDescent="0.3">
      <c r="A88" s="56"/>
      <c r="B88" s="11"/>
      <c r="D88" s="51">
        <f>THIRD13[[#This Row],[Single price]]*THIRD13[[#This Row],[Qty]]</f>
        <v>0</v>
      </c>
      <c r="F88" s="55"/>
      <c r="G88" s="54"/>
      <c r="H88" s="33"/>
    </row>
    <row r="89" spans="1:8" x14ac:dyDescent="0.3">
      <c r="A89" s="56"/>
      <c r="B89" s="11"/>
      <c r="D89" s="51">
        <f>THIRD13[[#This Row],[Single price]]*THIRD13[[#This Row],[Qty]]</f>
        <v>0</v>
      </c>
      <c r="F89" s="55"/>
      <c r="G89" s="54"/>
      <c r="H89" s="33"/>
    </row>
    <row r="90" spans="1:8" x14ac:dyDescent="0.3">
      <c r="A90" s="56"/>
      <c r="B90" s="11"/>
      <c r="D90" s="51">
        <f>THIRD13[[#This Row],[Single price]]*THIRD13[[#This Row],[Qty]]</f>
        <v>0</v>
      </c>
      <c r="F90" s="55"/>
      <c r="G90" s="54"/>
      <c r="H90" s="33"/>
    </row>
    <row r="91" spans="1:8" x14ac:dyDescent="0.3">
      <c r="A91" s="56"/>
      <c r="B91" s="11"/>
      <c r="D91" s="51">
        <f>THIRD13[[#This Row],[Single price]]*THIRD13[[#This Row],[Qty]]</f>
        <v>0</v>
      </c>
      <c r="F91" s="55"/>
      <c r="G91" s="54"/>
      <c r="H91" s="33"/>
    </row>
    <row r="92" spans="1:8" x14ac:dyDescent="0.3">
      <c r="A92" s="56"/>
      <c r="B92" s="11"/>
      <c r="D92" s="51">
        <f>THIRD13[[#This Row],[Single price]]*THIRD13[[#This Row],[Qty]]</f>
        <v>0</v>
      </c>
      <c r="F92" s="55"/>
      <c r="G92" s="54"/>
      <c r="H92" s="33"/>
    </row>
    <row r="93" spans="1:8" x14ac:dyDescent="0.3">
      <c r="A93" s="56"/>
      <c r="B93" s="11"/>
      <c r="D93" s="51">
        <f>THIRD13[[#This Row],[Single price]]*THIRD13[[#This Row],[Qty]]</f>
        <v>0</v>
      </c>
      <c r="F93" s="55"/>
      <c r="G93" s="54"/>
      <c r="H93" s="33"/>
    </row>
    <row r="94" spans="1:8" x14ac:dyDescent="0.3">
      <c r="A94" s="56"/>
      <c r="B94" s="11"/>
      <c r="D94" s="51">
        <f>THIRD13[[#This Row],[Single price]]*THIRD13[[#This Row],[Qty]]</f>
        <v>0</v>
      </c>
      <c r="F94" s="55"/>
      <c r="G94" s="54"/>
      <c r="H94" s="33"/>
    </row>
    <row r="95" spans="1:8" x14ac:dyDescent="0.3">
      <c r="A95" s="56"/>
      <c r="B95" s="11"/>
      <c r="D95" s="51">
        <f>THIRD13[[#This Row],[Single price]]*THIRD13[[#This Row],[Qty]]</f>
        <v>0</v>
      </c>
      <c r="F95" s="55"/>
      <c r="G95" s="54"/>
      <c r="H95" s="33"/>
    </row>
    <row r="96" spans="1:8" x14ac:dyDescent="0.3">
      <c r="A96" s="56"/>
      <c r="B96" s="11"/>
      <c r="D96" s="51">
        <f>THIRD13[[#This Row],[Single price]]*THIRD13[[#This Row],[Qty]]</f>
        <v>0</v>
      </c>
      <c r="F96" s="55"/>
      <c r="G96" s="54"/>
      <c r="H96" s="33"/>
    </row>
    <row r="97" spans="1:8" x14ac:dyDescent="0.3">
      <c r="A97" s="56"/>
      <c r="B97" s="11"/>
      <c r="D97" s="51">
        <f>THIRD13[[#This Row],[Single price]]*THIRD13[[#This Row],[Qty]]</f>
        <v>0</v>
      </c>
      <c r="F97" s="55"/>
      <c r="G97" s="54"/>
      <c r="H97" s="33"/>
    </row>
    <row r="98" spans="1:8" x14ac:dyDescent="0.3">
      <c r="A98" s="56"/>
      <c r="B98" s="11"/>
      <c r="D98" s="51">
        <f>THIRD13[[#This Row],[Single price]]*THIRD13[[#This Row],[Qty]]</f>
        <v>0</v>
      </c>
      <c r="F98" s="55"/>
      <c r="G98" s="54"/>
      <c r="H98" s="33"/>
    </row>
    <row r="99" spans="1:8" x14ac:dyDescent="0.3">
      <c r="A99" s="56"/>
      <c r="B99" s="11"/>
      <c r="D99" s="51">
        <f>THIRD13[[#This Row],[Single price]]*THIRD13[[#This Row],[Qty]]</f>
        <v>0</v>
      </c>
      <c r="F99" s="55"/>
      <c r="G99" s="54"/>
      <c r="H99" s="33"/>
    </row>
    <row r="100" spans="1:8" x14ac:dyDescent="0.3">
      <c r="A100" s="56"/>
      <c r="B100" s="11"/>
      <c r="D100" s="51">
        <f>THIRD13[[#This Row],[Single price]]*THIRD13[[#This Row],[Qty]]</f>
        <v>0</v>
      </c>
      <c r="F100" s="55"/>
      <c r="G100" s="54"/>
      <c r="H100" s="33"/>
    </row>
    <row r="101" spans="1:8" x14ac:dyDescent="0.3">
      <c r="A101" s="56"/>
      <c r="B101" s="11"/>
      <c r="D101" s="51">
        <f>THIRD13[[#This Row],[Single price]]*THIRD13[[#This Row],[Qty]]</f>
        <v>0</v>
      </c>
      <c r="F101" s="55"/>
      <c r="G101" s="54"/>
      <c r="H101" s="33"/>
    </row>
    <row r="102" spans="1:8" x14ac:dyDescent="0.3">
      <c r="A102" s="56"/>
      <c r="B102" s="11"/>
      <c r="D102" s="51">
        <f>THIRD13[[#This Row],[Single price]]*THIRD13[[#This Row],[Qty]]</f>
        <v>0</v>
      </c>
      <c r="F102" s="55"/>
      <c r="G102" s="54"/>
      <c r="H102" s="33"/>
    </row>
    <row r="103" spans="1:8" x14ac:dyDescent="0.3">
      <c r="A103" s="56"/>
      <c r="B103" s="11"/>
      <c r="D103" s="51">
        <f>THIRD13[[#This Row],[Single price]]*THIRD13[[#This Row],[Qty]]</f>
        <v>0</v>
      </c>
      <c r="F103" s="55"/>
      <c r="G103" s="54"/>
      <c r="H103" s="33"/>
    </row>
    <row r="104" spans="1:8" x14ac:dyDescent="0.3">
      <c r="A104" s="56"/>
      <c r="B104" s="11"/>
      <c r="D104" s="51">
        <f>THIRD13[[#This Row],[Single price]]*THIRD13[[#This Row],[Qty]]</f>
        <v>0</v>
      </c>
      <c r="F104" s="55"/>
      <c r="G104" s="54"/>
      <c r="H104" s="33"/>
    </row>
    <row r="105" spans="1:8" x14ac:dyDescent="0.3">
      <c r="A105" s="56"/>
      <c r="B105" s="11"/>
      <c r="D105" s="51">
        <f>THIRD13[[#This Row],[Single price]]*THIRD13[[#This Row],[Qty]]</f>
        <v>0</v>
      </c>
      <c r="F105" s="55"/>
      <c r="G105" s="54"/>
      <c r="H105" s="33"/>
    </row>
    <row r="106" spans="1:8" x14ac:dyDescent="0.3">
      <c r="A106" s="56"/>
      <c r="B106" s="11"/>
      <c r="D106" s="51">
        <f>THIRD13[[#This Row],[Single price]]*THIRD13[[#This Row],[Qty]]</f>
        <v>0</v>
      </c>
      <c r="E106"/>
      <c r="F106" s="55"/>
      <c r="G106" s="54"/>
      <c r="H106" s="33"/>
    </row>
    <row r="107" spans="1:8" x14ac:dyDescent="0.3">
      <c r="A107" s="56"/>
      <c r="B107" s="11"/>
      <c r="D107" s="51">
        <f>THIRD13[[#This Row],[Single price]]*THIRD13[[#This Row],[Qty]]</f>
        <v>0</v>
      </c>
      <c r="F107" s="55"/>
      <c r="G107" s="54"/>
      <c r="H107" s="33"/>
    </row>
    <row r="108" spans="1:8" x14ac:dyDescent="0.3">
      <c r="A108" s="56"/>
      <c r="B108" s="11"/>
      <c r="D108" s="51">
        <f>THIRD13[[#This Row],[Single price]]*THIRD13[[#This Row],[Qty]]</f>
        <v>0</v>
      </c>
      <c r="F108" s="55"/>
      <c r="G108" s="54"/>
      <c r="H108" s="33"/>
    </row>
    <row r="109" spans="1:8" x14ac:dyDescent="0.3">
      <c r="A109" s="56"/>
      <c r="B109" s="11"/>
      <c r="D109" s="51">
        <f>THIRD13[[#This Row],[Single price]]*THIRD13[[#This Row],[Qty]]</f>
        <v>0</v>
      </c>
      <c r="F109" s="55"/>
      <c r="G109" s="54"/>
      <c r="H109" s="33"/>
    </row>
    <row r="110" spans="1:8" x14ac:dyDescent="0.3">
      <c r="A110" s="56"/>
      <c r="B110" s="11"/>
      <c r="D110" s="51">
        <f>THIRD13[[#This Row],[Single price]]*THIRD13[[#This Row],[Qty]]</f>
        <v>0</v>
      </c>
      <c r="F110" s="55"/>
      <c r="G110" s="54"/>
      <c r="H110" s="33"/>
    </row>
    <row r="111" spans="1:8" x14ac:dyDescent="0.3">
      <c r="A111" s="56"/>
      <c r="B111" s="11"/>
      <c r="D111" s="51">
        <f>THIRD13[[#This Row],[Single price]]*THIRD13[[#This Row],[Qty]]</f>
        <v>0</v>
      </c>
      <c r="F111" s="55"/>
      <c r="G111" s="54"/>
      <c r="H111" s="33"/>
    </row>
    <row r="112" spans="1:8" x14ac:dyDescent="0.3">
      <c r="A112" s="56"/>
      <c r="B112" s="11"/>
      <c r="D112" s="51">
        <f>THIRD13[[#This Row],[Single price]]*THIRD13[[#This Row],[Qty]]</f>
        <v>0</v>
      </c>
      <c r="F112" s="55"/>
      <c r="G112" s="54"/>
      <c r="H112" s="33"/>
    </row>
    <row r="113" spans="1:8" x14ac:dyDescent="0.3">
      <c r="A113" s="56"/>
      <c r="B113" s="11"/>
      <c r="D113" s="51">
        <f>THIRD13[[#This Row],[Single price]]*THIRD13[[#This Row],[Qty]]</f>
        <v>0</v>
      </c>
      <c r="F113" s="55"/>
      <c r="G113" s="54"/>
      <c r="H113" s="33"/>
    </row>
    <row r="114" spans="1:8" x14ac:dyDescent="0.3">
      <c r="D114" s="11">
        <f>SUBTOTAL(109,THIRD13[Total]) * 1.08</f>
        <v>1671.9912000000004</v>
      </c>
      <c r="E114"/>
      <c r="F114" s="11"/>
      <c r="G114" s="11"/>
      <c r="H114" s="33"/>
    </row>
  </sheetData>
  <phoneticPr fontId="2" type="noConversion"/>
  <conditionalFormatting sqref="A2:A113">
    <cfRule type="expression" dxfId="11" priority="116">
      <formula>AND(ISNUMBER($F2),$F2&gt;$C2)</formula>
    </cfRule>
    <cfRule type="expression" dxfId="10" priority="117">
      <formula>$F2=$C2</formula>
    </cfRule>
    <cfRule type="expression" dxfId="9" priority="118">
      <formula>AND($F2&gt;0,$F2&lt;$C2)</formula>
    </cfRule>
  </conditionalFormatting>
  <conditionalFormatting sqref="D2:D114">
    <cfRule type="cellIs" dxfId="8" priority="4" operator="greaterThan">
      <formula>200</formula>
    </cfRule>
    <cfRule type="cellIs" dxfId="7" priority="5" operator="greaterThan">
      <formula>500</formula>
    </cfRule>
  </conditionalFormatting>
  <conditionalFormatting sqref="H2:H11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7" right="0.7" top="0.75" bottom="0.75" header="0.3" footer="0.3"/>
  <pageSetup scale="120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R273"/>
  <sheetViews>
    <sheetView topLeftCell="A208" workbookViewId="0">
      <selection activeCell="D221" sqref="D221"/>
    </sheetView>
  </sheetViews>
  <sheetFormatPr defaultRowHeight="14.4" x14ac:dyDescent="0.3"/>
  <cols>
    <col min="1" max="1" width="26.109375" customWidth="1"/>
    <col min="2" max="2" width="12.6640625" style="11" bestFit="1" customWidth="1"/>
    <col min="3" max="3" width="7.6640625" bestFit="1" customWidth="1"/>
    <col min="4" max="4" width="11.44140625" style="11" bestFit="1" customWidth="1"/>
    <col min="5" max="5" width="36.5546875" customWidth="1"/>
    <col min="6" max="6" width="24" customWidth="1"/>
    <col min="7" max="7" width="23.33203125" customWidth="1"/>
    <col min="10" max="10" width="14.77734375" bestFit="1" customWidth="1"/>
    <col min="11" max="15" width="14.77734375" customWidth="1"/>
  </cols>
  <sheetData>
    <row r="1" spans="1:15" x14ac:dyDescent="0.3">
      <c r="A1" s="15" t="s">
        <v>0</v>
      </c>
      <c r="B1" s="26" t="s">
        <v>1</v>
      </c>
      <c r="C1" s="15" t="s">
        <v>518</v>
      </c>
      <c r="D1" s="26" t="s">
        <v>3</v>
      </c>
      <c r="E1" s="15" t="s">
        <v>29</v>
      </c>
      <c r="F1" s="15" t="s">
        <v>450</v>
      </c>
      <c r="G1" s="15" t="s">
        <v>462</v>
      </c>
      <c r="H1" s="15" t="s">
        <v>1174</v>
      </c>
      <c r="I1" s="3" t="s">
        <v>925</v>
      </c>
      <c r="J1" s="15" t="s">
        <v>928</v>
      </c>
      <c r="K1" s="52"/>
      <c r="L1" s="52"/>
      <c r="M1" s="15"/>
      <c r="N1" s="15"/>
      <c r="O1" s="15"/>
    </row>
    <row r="2" spans="1:15" x14ac:dyDescent="0.3">
      <c r="A2" s="20" t="s">
        <v>456</v>
      </c>
      <c r="B2" s="11">
        <v>15.99</v>
      </c>
      <c r="C2">
        <v>1</v>
      </c>
      <c r="D2" s="51">
        <f>Materials[[#This Row],[Single price]]*Materials[[#This Row],[Qty]]</f>
        <v>15.99</v>
      </c>
      <c r="E2" t="s">
        <v>455</v>
      </c>
      <c r="F2" t="s">
        <v>463</v>
      </c>
      <c r="G2" t="s">
        <v>463</v>
      </c>
      <c r="H2">
        <v>1</v>
      </c>
      <c r="I2" t="str">
        <f>LEFT(Materials[[#This Row],[Link]],255)</f>
        <v>https://www.amazon.com/DEYUE-Double-sided-Prototyping-Solder-able-Protoboards/dp/B07FFDCF22/ref=sr_1_3?keywords=perf%2Bboard&amp;qid=1672694642&amp;sprefix=perf%2Bb%2Caps%2C887&amp;sr=8-3&amp;th=1</v>
      </c>
      <c r="J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" spans="1:15" x14ac:dyDescent="0.3">
      <c r="A3" s="20" t="s">
        <v>140</v>
      </c>
      <c r="B3" s="11">
        <v>12.88</v>
      </c>
      <c r="C3">
        <v>1</v>
      </c>
      <c r="D3" s="51">
        <f>Materials[[#This Row],[Single price]]*Materials[[#This Row],[Qty]]</f>
        <v>12.88</v>
      </c>
      <c r="E3" t="s">
        <v>141</v>
      </c>
      <c r="F3" t="s">
        <v>463</v>
      </c>
      <c r="G3" t="s">
        <v>463</v>
      </c>
      <c r="H3">
        <v>1</v>
      </c>
      <c r="I3" t="str">
        <f>LEFT(Materials[[#This Row],[Link]],255)</f>
        <v>https://www.amazon.com/gp/product/B0867QZF2H/ref=ox_sc_act_title_39?smid=A1LH3TFU4S09BS&amp;psc=1</v>
      </c>
      <c r="J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" spans="1:15" x14ac:dyDescent="0.3">
      <c r="A4" s="20" t="s">
        <v>142</v>
      </c>
      <c r="B4" s="11">
        <v>9.99</v>
      </c>
      <c r="C4">
        <v>1</v>
      </c>
      <c r="D4" s="51">
        <f>Materials[[#This Row],[Single price]]*Materials[[#This Row],[Qty]]</f>
        <v>9.99</v>
      </c>
      <c r="E4" t="s">
        <v>143</v>
      </c>
      <c r="F4" t="s">
        <v>463</v>
      </c>
      <c r="G4" t="s">
        <v>463</v>
      </c>
      <c r="H4">
        <v>1</v>
      </c>
      <c r="I4" t="str">
        <f>LEFT(Materials[[#This Row],[Link]],255)</f>
        <v>https://www.amazon.com/gp/product/B07YG8K1R9/ref=ox_sc_act_title_40?smid=A2RFXKS6GNXFWP&amp;psc=1</v>
      </c>
      <c r="J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" spans="1:15" x14ac:dyDescent="0.3">
      <c r="A5" s="20" t="s">
        <v>145</v>
      </c>
      <c r="B5" s="11">
        <v>15.99</v>
      </c>
      <c r="C5">
        <v>1</v>
      </c>
      <c r="D5" s="51">
        <f>Materials[[#This Row],[Single price]]*Materials[[#This Row],[Qty]]</f>
        <v>15.99</v>
      </c>
      <c r="E5" t="s">
        <v>144</v>
      </c>
      <c r="F5" t="s">
        <v>463</v>
      </c>
      <c r="G5" t="s">
        <v>463</v>
      </c>
      <c r="H5">
        <v>1</v>
      </c>
      <c r="I5" t="str">
        <f>LEFT(Materials[[#This Row],[Link]],255)</f>
        <v>https://www.amazon.com/gp/product/B099F24G22/ref=ox_sc_act_title_41?smid=A2RFXKS6GNXFWP&amp;psc=1</v>
      </c>
      <c r="J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" spans="1:15" x14ac:dyDescent="0.3">
      <c r="A6" s="20" t="s">
        <v>149</v>
      </c>
      <c r="B6" s="11">
        <v>13.99</v>
      </c>
      <c r="C6">
        <v>1</v>
      </c>
      <c r="D6" s="51">
        <f>Materials[[#This Row],[Single price]]*Materials[[#This Row],[Qty]]</f>
        <v>13.99</v>
      </c>
      <c r="E6" t="s">
        <v>146</v>
      </c>
      <c r="F6" t="s">
        <v>463</v>
      </c>
      <c r="G6" t="s">
        <v>463</v>
      </c>
      <c r="H6">
        <v>1</v>
      </c>
      <c r="I6" t="str">
        <f>LEFT(Materials[[#This Row],[Link]],255)</f>
        <v>https://www.amazon.com/gp/product/B07T5166B8/ref=ox_sc_act_title_43?smid=A2RFXKS6GNXFWP&amp;psc=1</v>
      </c>
      <c r="J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" spans="1:15" x14ac:dyDescent="0.3">
      <c r="A7" s="20" t="s">
        <v>148</v>
      </c>
      <c r="B7" s="11">
        <v>13.99</v>
      </c>
      <c r="C7">
        <v>1</v>
      </c>
      <c r="D7" s="51">
        <f>Materials[[#This Row],[Single price]]*Materials[[#This Row],[Qty]]</f>
        <v>13.99</v>
      </c>
      <c r="E7" t="s">
        <v>147</v>
      </c>
      <c r="F7" t="s">
        <v>463</v>
      </c>
      <c r="G7" t="s">
        <v>463</v>
      </c>
      <c r="H7">
        <v>1</v>
      </c>
      <c r="I7" t="str">
        <f>LEFT(Materials[[#This Row],[Link]],255)</f>
        <v>https://www.amazon.com/gp/product/B07T5ZHY63/ref=ox_sc_act_title_44?smid=A2RFXKS6GNXFWP&amp;psc=1</v>
      </c>
      <c r="J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" spans="1:15" x14ac:dyDescent="0.3">
      <c r="A8" s="20" t="s">
        <v>151</v>
      </c>
      <c r="B8" s="11">
        <v>15.99</v>
      </c>
      <c r="C8">
        <v>1</v>
      </c>
      <c r="D8" s="51">
        <f>Materials[[#This Row],[Single price]]*Materials[[#This Row],[Qty]]</f>
        <v>15.99</v>
      </c>
      <c r="E8" t="s">
        <v>150</v>
      </c>
      <c r="F8" t="s">
        <v>463</v>
      </c>
      <c r="G8" t="s">
        <v>463</v>
      </c>
      <c r="H8">
        <v>1</v>
      </c>
      <c r="I8" t="str">
        <f>LEFT(Materials[[#This Row],[Link]],255)</f>
        <v>https://www.amazon.com/gp/product/B08BFYVK6C/ref=ox_sc_act_title_45?smid=A2RFXKS6GNXFWP&amp;psc=1</v>
      </c>
      <c r="J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" spans="1:15" x14ac:dyDescent="0.3">
      <c r="A9" s="20" t="s">
        <v>153</v>
      </c>
      <c r="B9" s="11">
        <v>18.989999999999998</v>
      </c>
      <c r="C9">
        <v>1</v>
      </c>
      <c r="D9" s="51">
        <f>Materials[[#This Row],[Single price]]*Materials[[#This Row],[Qty]]</f>
        <v>18.989999999999998</v>
      </c>
      <c r="E9" t="s">
        <v>152</v>
      </c>
      <c r="F9" t="s">
        <v>463</v>
      </c>
      <c r="G9" t="s">
        <v>463</v>
      </c>
      <c r="H9">
        <v>1</v>
      </c>
      <c r="I9" t="str">
        <f>LEFT(Materials[[#This Row],[Link]],255)</f>
        <v>https://www.amazon.com/gp/product/B082J3F8HJ/ref=ox_sc_act_title_46?smid=A2RFXKS6GNXFWP&amp;psc=1</v>
      </c>
      <c r="J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" spans="1:15" x14ac:dyDescent="0.3">
      <c r="A10" s="20" t="s">
        <v>155</v>
      </c>
      <c r="B10" s="11">
        <v>9.9</v>
      </c>
      <c r="C10">
        <v>1</v>
      </c>
      <c r="D10" s="51">
        <f>Materials[[#This Row],[Single price]]*Materials[[#This Row],[Qty]]</f>
        <v>9.9</v>
      </c>
      <c r="E10" t="s">
        <v>154</v>
      </c>
      <c r="F10" t="s">
        <v>463</v>
      </c>
      <c r="G10" t="s">
        <v>463</v>
      </c>
      <c r="H10">
        <v>1</v>
      </c>
      <c r="I10" t="str">
        <f>LEFT(Materials[[#This Row],[Link]],255)</f>
        <v>https://www.amazon.com/gp/product/B0868VRS13/ref=ox_sc_act_title_47?smid=A2RFXKS6GNXFWP&amp;psc=1</v>
      </c>
      <c r="J1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" spans="1:15" x14ac:dyDescent="0.3">
      <c r="A11" s="20" t="s">
        <v>157</v>
      </c>
      <c r="B11" s="11">
        <v>18.989999999999998</v>
      </c>
      <c r="C11">
        <v>1</v>
      </c>
      <c r="D11" s="51">
        <f>Materials[[#This Row],[Single price]]*Materials[[#This Row],[Qty]]</f>
        <v>18.989999999999998</v>
      </c>
      <c r="E11" t="s">
        <v>156</v>
      </c>
      <c r="F11" t="s">
        <v>463</v>
      </c>
      <c r="G11" t="s">
        <v>463</v>
      </c>
      <c r="H11">
        <v>1</v>
      </c>
      <c r="I11" t="str">
        <f>LEFT(Materials[[#This Row],[Link]],255)</f>
        <v>https://www.amazon.com/gp/product/B08HZ46PC7/ref=ox_sc_act_title_48?smid=A2RFXKS6GNXFWP&amp;psc=1</v>
      </c>
      <c r="J1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" spans="1:15" x14ac:dyDescent="0.3">
      <c r="A12" s="20" t="s">
        <v>159</v>
      </c>
      <c r="B12" s="11">
        <v>16.989999999999998</v>
      </c>
      <c r="C12">
        <v>1</v>
      </c>
      <c r="D12" s="51">
        <f>Materials[[#This Row],[Single price]]*Materials[[#This Row],[Qty]]</f>
        <v>16.989999999999998</v>
      </c>
      <c r="E12" t="s">
        <v>158</v>
      </c>
      <c r="F12" t="s">
        <v>463</v>
      </c>
      <c r="G12" t="s">
        <v>463</v>
      </c>
      <c r="H12">
        <v>1</v>
      </c>
      <c r="I12" t="str">
        <f>LEFT(Materials[[#This Row],[Link]],255)</f>
        <v>https://www.amazon.com/gp/product/B0831GP3QP/ref=ox_sc_saved_image_2?smid=A2RFXKS6GNXFWP&amp;psc=1</v>
      </c>
      <c r="J1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" spans="1:15" x14ac:dyDescent="0.3">
      <c r="A13" s="20" t="s">
        <v>161</v>
      </c>
      <c r="B13" s="11">
        <v>12.99</v>
      </c>
      <c r="C13">
        <v>1</v>
      </c>
      <c r="D13" s="51">
        <f>Materials[[#This Row],[Single price]]*Materials[[#This Row],[Qty]]</f>
        <v>12.99</v>
      </c>
      <c r="E13" t="s">
        <v>160</v>
      </c>
      <c r="F13" t="s">
        <v>463</v>
      </c>
      <c r="G13" t="s">
        <v>463</v>
      </c>
      <c r="H13">
        <v>1</v>
      </c>
      <c r="I13" t="str">
        <f>LEFT(Materials[[#This Row],[Link]],255)</f>
        <v>https://www.amazon.com/gp/product/B07P8N8BW9/ref=ox_sc_saved_title_4?smid=A2RFXKS6GNXFWP&amp;psc=1</v>
      </c>
      <c r="J1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" spans="1:15" x14ac:dyDescent="0.3">
      <c r="A14" s="20" t="s">
        <v>166</v>
      </c>
      <c r="B14" s="11">
        <v>18.989999999999998</v>
      </c>
      <c r="C14">
        <v>1</v>
      </c>
      <c r="D14" s="51">
        <f>Materials[[#This Row],[Single price]]*Materials[[#This Row],[Qty]]</f>
        <v>18.989999999999998</v>
      </c>
      <c r="E14" t="s">
        <v>165</v>
      </c>
      <c r="F14" t="s">
        <v>463</v>
      </c>
      <c r="G14" t="s">
        <v>463</v>
      </c>
      <c r="H14">
        <v>1</v>
      </c>
      <c r="I14" t="str">
        <f>LEFT(Materials[[#This Row],[Link]],255)</f>
        <v>https://www.amazon.com/gp/product/B08MPM1F5T/ref=ox_sc_saved_image_3?smid=A2RFXKS6GNXFWP&amp;psc=1</v>
      </c>
      <c r="J1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" spans="1:15" x14ac:dyDescent="0.3">
      <c r="A15" s="20" t="s">
        <v>23</v>
      </c>
      <c r="B15" s="11">
        <v>13.99</v>
      </c>
      <c r="C15">
        <v>1</v>
      </c>
      <c r="D15" s="51">
        <f>Materials[[#This Row],[Single price]]*Materials[[#This Row],[Qty]]</f>
        <v>13.99</v>
      </c>
      <c r="E15" t="s">
        <v>457</v>
      </c>
      <c r="F15" t="s">
        <v>463</v>
      </c>
      <c r="G15" t="s">
        <v>463</v>
      </c>
      <c r="H15">
        <v>1</v>
      </c>
      <c r="I15" t="str">
        <f>LEFT(Materials[[#This Row],[Link]],255)</f>
        <v>https://www.amazon.com/gp/product/B08FHPKF9V/ref=ox_sc_saved_title_5?smid=A2RFXKS6GNXFWP&amp;th=1</v>
      </c>
      <c r="J1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" spans="1:15" x14ac:dyDescent="0.3">
      <c r="A16" s="20" t="s">
        <v>202</v>
      </c>
      <c r="B16" s="11">
        <v>7.98</v>
      </c>
      <c r="C16">
        <v>1</v>
      </c>
      <c r="D16" s="51">
        <f>Materials[[#This Row],[Single price]]*Materials[[#This Row],[Qty]]</f>
        <v>7.98</v>
      </c>
      <c r="E16" t="s">
        <v>201</v>
      </c>
      <c r="F16" t="s">
        <v>463</v>
      </c>
      <c r="G16" t="s">
        <v>463</v>
      </c>
      <c r="H16">
        <v>1</v>
      </c>
      <c r="I16" t="str">
        <f>LEFT(Materials[[#This Row],[Link]],255)</f>
        <v>https://www.amazon.com/gp/product/B07QS6PN3B/ref=ox_sc_act_title_1?smid=A34K5WF5Z9R33P&amp;psc=1</v>
      </c>
      <c r="J1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" spans="1:10" x14ac:dyDescent="0.3">
      <c r="A17" s="20" t="s">
        <v>421</v>
      </c>
      <c r="B17" s="11">
        <v>8.49</v>
      </c>
      <c r="C17">
        <v>1</v>
      </c>
      <c r="D17" s="51">
        <f>Materials[[#This Row],[Single price]]*Materials[[#This Row],[Qty]]</f>
        <v>8.49</v>
      </c>
      <c r="E17" t="s">
        <v>420</v>
      </c>
      <c r="F17" t="s">
        <v>463</v>
      </c>
      <c r="G17" t="s">
        <v>463</v>
      </c>
      <c r="H17">
        <v>1</v>
      </c>
      <c r="I17" t="str">
        <f>LEFT(Materials[[#This Row],[Link]],255)</f>
        <v>https://www.amazon.com/HiLetgo-TXS0108E-Conversion-Bi-Directional-Converter/dp/B07BNYVJBB/ref=sr_1_2_sspa?keywords=3.3v+5v+logic+level+converter&amp;qid=1669995185&amp;sr=8-2-spons&amp;psc=1&amp;spLa=ZW5jcnlwdGVkUXVhbGlmaWVyPUFET0NGVjdWSkRMSk0mZW5jcnlwdGVkSWQ9QTAyMzUyMTN</v>
      </c>
      <c r="J1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" spans="1:10" x14ac:dyDescent="0.3">
      <c r="A18" s="20" t="s">
        <v>203</v>
      </c>
      <c r="B18" s="11">
        <v>19.989999999999998</v>
      </c>
      <c r="C18">
        <v>1</v>
      </c>
      <c r="D18" s="51">
        <f>Materials[[#This Row],[Single price]]*Materials[[#This Row],[Qty]]</f>
        <v>19.989999999999998</v>
      </c>
      <c r="E18" t="s">
        <v>204</v>
      </c>
      <c r="F18" t="s">
        <v>463</v>
      </c>
      <c r="G18" t="s">
        <v>463</v>
      </c>
      <c r="H18">
        <v>1</v>
      </c>
      <c r="I18" t="str">
        <f>LEFT(Materials[[#This Row],[Link]],255)</f>
        <v>https://www.amazon.com/gp/product/B071R7QXW4/ref=ox_sc_act_title_3?smid=AIR2VQG8HOY2R&amp;psc=1</v>
      </c>
      <c r="J1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" spans="1:10" x14ac:dyDescent="0.3">
      <c r="A19" s="20" t="s">
        <v>182</v>
      </c>
      <c r="B19" s="11">
        <v>22.99</v>
      </c>
      <c r="C19">
        <v>1</v>
      </c>
      <c r="D19" s="51">
        <f>Materials[[#This Row],[Single price]]*Materials[[#This Row],[Qty]]</f>
        <v>22.99</v>
      </c>
      <c r="E19" t="s">
        <v>181</v>
      </c>
      <c r="F19" t="s">
        <v>463</v>
      </c>
      <c r="G19" t="s">
        <v>463</v>
      </c>
      <c r="H19">
        <v>1</v>
      </c>
      <c r="I19" t="str">
        <f>LEFT(Materials[[#This Row],[Link]],255)</f>
        <v>https://www.amazon.com/HELIFOUNER-Standoffs-Assortment-Threaded-Motherboard/dp/B0B7SN3KS6/ref=sr_1_2_sspa?crid=2Y5PTD1BM7SGJ&amp;keywords=Spacer+Standoff&amp;qid=1668729733&amp;sprefix=spacer+standoff%2Caps%2C181&amp;sr=8-2-spons&amp;sp_csd=d2lkZ2V0TmFtZT1zcF9hdGY&amp;psc=1</v>
      </c>
      <c r="J1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" spans="1:10" x14ac:dyDescent="0.3">
      <c r="A20" s="20" t="s">
        <v>164</v>
      </c>
      <c r="B20" s="11">
        <v>12.99</v>
      </c>
      <c r="C20">
        <v>1</v>
      </c>
      <c r="D20" s="51">
        <f>Materials[[#This Row],[Single price]]*Materials[[#This Row],[Qty]]</f>
        <v>12.99</v>
      </c>
      <c r="E20" t="s">
        <v>163</v>
      </c>
      <c r="F20" t="s">
        <v>463</v>
      </c>
      <c r="G20" t="s">
        <v>463</v>
      </c>
      <c r="H20">
        <v>1</v>
      </c>
      <c r="I20" t="str">
        <f>LEFT(Materials[[#This Row],[Link]],255)</f>
        <v>https://www.amazon.com/gp/product/B091PZQ4W7/ref=ox_sc_saved_title_3?smid=A2RFXKS6GNXFWP&amp;psc=1</v>
      </c>
      <c r="J2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" spans="1:10" x14ac:dyDescent="0.3">
      <c r="A21" s="20" t="s">
        <v>172</v>
      </c>
      <c r="B21" s="11">
        <v>13.99</v>
      </c>
      <c r="C21">
        <v>1</v>
      </c>
      <c r="D21" s="51">
        <f>Materials[[#This Row],[Single price]]*Materials[[#This Row],[Qty]]</f>
        <v>13.99</v>
      </c>
      <c r="E21" t="s">
        <v>173</v>
      </c>
      <c r="F21" t="s">
        <v>463</v>
      </c>
      <c r="G21" t="s">
        <v>463</v>
      </c>
      <c r="H21">
        <v>1</v>
      </c>
      <c r="I21" t="str">
        <f>LEFT(Materials[[#This Row],[Link]],255)</f>
        <v>https://www.amazon.com/gp/product/B089D82FLG/ref=ox_sc_saved_image_8?smid=A35SBO3MKPTE8L&amp;psc=1</v>
      </c>
      <c r="J2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" spans="1:10" x14ac:dyDescent="0.3">
      <c r="A22" s="20" t="s">
        <v>174</v>
      </c>
      <c r="B22" s="11">
        <v>13.99</v>
      </c>
      <c r="C22">
        <v>1</v>
      </c>
      <c r="D22" s="51">
        <f>Materials[[#This Row],[Single price]]*Materials[[#This Row],[Qty]]</f>
        <v>13.99</v>
      </c>
      <c r="E22" t="s">
        <v>175</v>
      </c>
      <c r="F22" t="s">
        <v>463</v>
      </c>
      <c r="G22" t="s">
        <v>463</v>
      </c>
      <c r="H22">
        <v>1</v>
      </c>
      <c r="I22" t="str">
        <f>LEFT(Materials[[#This Row],[Link]],255)</f>
        <v>https://www.amazon.com/gp/product/B08X6C7PZM/ref=ox_sc_saved_title_5?smid=A12YM1PYCMRIKV&amp;psc=1</v>
      </c>
      <c r="J2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" spans="1:10" x14ac:dyDescent="0.3">
      <c r="A23" s="20" t="s">
        <v>176</v>
      </c>
      <c r="B23" s="11">
        <v>5.45</v>
      </c>
      <c r="C23">
        <v>1</v>
      </c>
      <c r="D23" s="51">
        <f>Materials[[#This Row],[Single price]]*Materials[[#This Row],[Qty]]</f>
        <v>5.45</v>
      </c>
      <c r="E23" t="s">
        <v>177</v>
      </c>
      <c r="F23" t="s">
        <v>463</v>
      </c>
      <c r="G23" t="s">
        <v>463</v>
      </c>
      <c r="H23">
        <v>1</v>
      </c>
      <c r="I23" t="str">
        <f>LEFT(Materials[[#This Row],[Link]],255)</f>
        <v>https://www.amazon.com/gp/product/B07T28PCH1/ref=ox_sc_saved_title_8?smid=A2HJGYZ02KX1UJ&amp;th=1</v>
      </c>
      <c r="J2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" spans="1:10" x14ac:dyDescent="0.3">
      <c r="A24" s="20" t="s">
        <v>502</v>
      </c>
      <c r="B24" s="11">
        <v>34.44</v>
      </c>
      <c r="C24">
        <v>2</v>
      </c>
      <c r="D24" s="51">
        <f>Materials[[#This Row],[Single price]]*Materials[[#This Row],[Qty]]</f>
        <v>68.88</v>
      </c>
      <c r="E24" t="s">
        <v>500</v>
      </c>
      <c r="F24" t="s">
        <v>463</v>
      </c>
      <c r="G24" t="s">
        <v>463</v>
      </c>
      <c r="H24">
        <v>1</v>
      </c>
      <c r="I24" t="str">
        <f>LEFT(Materials[[#This Row],[Link]],255)</f>
        <v>https://www.amazon.com/Maxbotix-MB1000-LV-MaxSonar-EZ0-Range-Finder/dp/B00A7WNWN8/ref=sr_1_1?crid=EP435N4K82I6&amp;keywords=MaxBotix+EZ0&amp;qid=1672766047&amp;sprefix=maxbotix+ez%2Caps%2C995&amp;sr=8-1</v>
      </c>
      <c r="J2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" spans="1:10" x14ac:dyDescent="0.3">
      <c r="A25" s="20" t="s">
        <v>503</v>
      </c>
      <c r="B25" s="11">
        <v>29.99</v>
      </c>
      <c r="C25">
        <v>2</v>
      </c>
      <c r="D25" s="51">
        <f>Materials[[#This Row],[Single price]]*Materials[[#This Row],[Qty]]</f>
        <v>59.98</v>
      </c>
      <c r="E25" t="s">
        <v>501</v>
      </c>
      <c r="F25" t="s">
        <v>463</v>
      </c>
      <c r="G25" t="s">
        <v>463</v>
      </c>
      <c r="H25">
        <v>1</v>
      </c>
      <c r="I25" t="str">
        <f>LEFT(Materials[[#This Row],[Link]],255)</f>
        <v>https://www.amazon.com/Maxbotix-MB1010-LV-MaxSonar-EZ1-Ultrasonic-Finder/dp/B00A7YGVJI/ref=sr_1_1?crid=3KNN376EPAZG8&amp;keywords=EZ1+MaxBotix&amp;qid=1672766730&amp;sprefix=ez1+ultrasonic+sensor%2Caps%2C2799&amp;sr=8-1#customerReviews</v>
      </c>
      <c r="J2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" spans="1:10" x14ac:dyDescent="0.3">
      <c r="A26" s="20" t="s">
        <v>505</v>
      </c>
      <c r="B26" s="11">
        <v>17.489999999999998</v>
      </c>
      <c r="C26">
        <v>2</v>
      </c>
      <c r="D26" s="51">
        <f>Materials[[#This Row],[Single price]]*Materials[[#This Row],[Qty]]</f>
        <v>34.979999999999997</v>
      </c>
      <c r="E26" t="s">
        <v>504</v>
      </c>
      <c r="F26" t="s">
        <v>463</v>
      </c>
      <c r="G26" t="s">
        <v>463</v>
      </c>
      <c r="H26">
        <v>1</v>
      </c>
      <c r="I26" t="str">
        <f>LEFT(Materials[[#This Row],[Link]],255)</f>
        <v>https://www.amazon.com/HiLetgo-Integrated-Ultrasonic-Transducer-Waterproof/dp/B07X5H77T7/ref=sr_1_7_sspa?keywords=Ultrasonic+Sensor&amp;qid=1672772069&amp;sr=8-7-spons&amp;psc=1&amp;spLa=ZW5jcnlwdGVkUXVhbGlmaWVyPUExUFdXRk9RTDlWWjI2JmVuY3J5cHRlZElkPUEwODA0NjI4TzJNOFZBOTFX</v>
      </c>
      <c r="J2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7" spans="1:10" x14ac:dyDescent="0.3">
      <c r="A27" s="20" t="s">
        <v>521</v>
      </c>
      <c r="B27" s="11">
        <v>14.99</v>
      </c>
      <c r="C27">
        <v>1</v>
      </c>
      <c r="D27" s="51">
        <f>Materials[[#This Row],[Single price]]*Materials[[#This Row],[Qty]]</f>
        <v>14.99</v>
      </c>
      <c r="E27" t="s">
        <v>499</v>
      </c>
      <c r="F27" t="s">
        <v>465</v>
      </c>
      <c r="G27" t="s">
        <v>170</v>
      </c>
      <c r="H27">
        <v>1</v>
      </c>
      <c r="I27" t="str">
        <f>LEFT(Materials[[#This Row],[Link]],255)</f>
        <v>https://www.amazon.com/15-Pieces-Elements-Contact-Pickup/dp/B017VLJ326/ref=sr_1_17?crid=JSWFJYE1G83O&amp;keywords=piezo+disc&amp;qid=1672764778&amp;sprefix=piezo+dis%2Caps%2C1245&amp;sr=8-17</v>
      </c>
      <c r="J2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8" spans="1:10" x14ac:dyDescent="0.3">
      <c r="A28" s="20" t="s">
        <v>491</v>
      </c>
      <c r="B28" s="11">
        <v>10.99</v>
      </c>
      <c r="C28">
        <v>2</v>
      </c>
      <c r="D28" s="51">
        <f>Materials[[#This Row],[Single price]]*Materials[[#This Row],[Qty]]</f>
        <v>21.98</v>
      </c>
      <c r="E28" t="s">
        <v>230</v>
      </c>
      <c r="F28" t="s">
        <v>463</v>
      </c>
      <c r="G28" t="s">
        <v>463</v>
      </c>
      <c r="H28">
        <v>1</v>
      </c>
      <c r="I28" t="str">
        <f>LEFT(Materials[[#This Row],[Link]],255)</f>
        <v>https://www.amazon.com/Taiss-560PCS-Connector-Adapter-Housing/dp/B09ZTWCZ3K/ref=sr_1_1_sspa?crid=24SBLIN4JQQ1U&amp;keywords=jst+connectors&amp;qid=1668798780&amp;sprefix=jst+connectors%2Caps%2C149&amp;sr=8-1-spons&amp;sp_csd=d2lkZ2V0TmFtZT1zcF9hdGY&amp;psc=1</v>
      </c>
      <c r="J2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9" spans="1:10" x14ac:dyDescent="0.3">
      <c r="A29" s="20" t="s">
        <v>233</v>
      </c>
      <c r="B29" s="11">
        <v>15.95</v>
      </c>
      <c r="C29">
        <v>2</v>
      </c>
      <c r="D29" s="51">
        <f>Materials[[#This Row],[Single price]]*Materials[[#This Row],[Qty]]</f>
        <v>31.9</v>
      </c>
      <c r="E29" t="s">
        <v>232</v>
      </c>
      <c r="F29" t="s">
        <v>463</v>
      </c>
      <c r="G29" t="s">
        <v>463</v>
      </c>
      <c r="H29">
        <v>1</v>
      </c>
      <c r="I29" t="str">
        <f>LEFT(Materials[[#This Row],[Link]],255)</f>
        <v>https://www.amazon.com/Pc-Accessories-Connectors-Rainbow-Conductors/dp/B07B8M59QS/ref=sr_1_4?crid=3OFMQZH9UBPX7&amp;keywords=jst%2BFlat%2BRibbon%2BCable&amp;qid=1668799268&amp;sprefix=jst%2Bflat%2Bribbon%2Bcable%2Caps%2C190&amp;sr=8-4&amp;th=1</v>
      </c>
      <c r="J2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0" spans="1:10" x14ac:dyDescent="0.3">
      <c r="A30" s="23" t="s">
        <v>549</v>
      </c>
      <c r="B30" s="11">
        <v>24.99</v>
      </c>
      <c r="C30">
        <v>5</v>
      </c>
      <c r="D30" s="51">
        <f>Materials[[#This Row],[Single price]]*Materials[[#This Row],[Qty]]</f>
        <v>124.94999999999999</v>
      </c>
      <c r="E30" t="s">
        <v>793</v>
      </c>
      <c r="F30" t="s">
        <v>463</v>
      </c>
      <c r="G30" t="s">
        <v>463</v>
      </c>
      <c r="H30">
        <v>2</v>
      </c>
      <c r="I30" t="str">
        <f>LEFT(Materials[[#This Row],[Link]],255)</f>
        <v>https://www.amazon.com/HATCHBOX-3D-Filament-Dimensional-Accuracy/dp/B00J0GO8I0/ref=sr_1_4?crid=1O2ID7CKR37WA&amp;keywords=pla%2Bfilament&amp;qid=1673031692&amp;sprefix=pla%2Bf%2Caps%2C1675&amp;sr=8-4&amp;th=1</v>
      </c>
      <c r="J3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1" spans="1:10" x14ac:dyDescent="0.3">
      <c r="A31" s="23" t="s">
        <v>535</v>
      </c>
      <c r="B31" s="11">
        <v>24.99</v>
      </c>
      <c r="C31">
        <v>3</v>
      </c>
      <c r="D31" s="51">
        <f>Materials[[#This Row],[Single price]]*Materials[[#This Row],[Qty]]</f>
        <v>74.97</v>
      </c>
      <c r="E31" t="s">
        <v>534</v>
      </c>
      <c r="F31" t="s">
        <v>463</v>
      </c>
      <c r="G31" t="s">
        <v>463</v>
      </c>
      <c r="H31">
        <v>2</v>
      </c>
      <c r="I31" t="str">
        <f>LEFT(Materials[[#This Row],[Link]],255)</f>
        <v>https://www.amazon.com/HATCHBOX-3D-Filament-Dimensional-Accuracy/dp/B00J0ECR5I/ref=sr_1_4?crid=1O2ID7CKR37WA&amp;keywords=pla%2Bfilament&amp;qid=1673031692&amp;sprefix=pla%2Bf%2Caps%2C1675&amp;sr=8-4&amp;th=1</v>
      </c>
      <c r="J3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2" spans="1:10" x14ac:dyDescent="0.3">
      <c r="A32" s="23" t="s">
        <v>536</v>
      </c>
      <c r="B32" s="11">
        <v>24.99</v>
      </c>
      <c r="C32">
        <v>3</v>
      </c>
      <c r="D32" s="51">
        <f>Materials[[#This Row],[Single price]]*Materials[[#This Row],[Qty]]</f>
        <v>74.97</v>
      </c>
      <c r="E32" t="s">
        <v>794</v>
      </c>
      <c r="F32" t="s">
        <v>463</v>
      </c>
      <c r="G32" t="s">
        <v>463</v>
      </c>
      <c r="H32">
        <v>2</v>
      </c>
      <c r="I32" t="str">
        <f>LEFT(Materials[[#This Row],[Link]],255)</f>
        <v>https://www.amazon.com/HATCHBOX-3D-Filament-Dimensional-Accuracy/dp/B00J0GPC80/ref=sr_1_4?crid=1O2ID7CKR37WA&amp;keywords=pla%2Bfilament&amp;qid=1673031692&amp;sprefix=pla%2Bf%2Caps%2C1675&amp;sr=8-4&amp;th=1</v>
      </c>
      <c r="J3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3" spans="1:10" x14ac:dyDescent="0.3">
      <c r="A33" s="44" t="s">
        <v>762</v>
      </c>
      <c r="B33" s="11">
        <v>99</v>
      </c>
      <c r="C33">
        <v>3</v>
      </c>
      <c r="D33" s="51">
        <f>Materials[[#This Row],[Single price]]*Materials[[#This Row],[Qty]]</f>
        <v>297</v>
      </c>
      <c r="E33" t="s">
        <v>761</v>
      </c>
      <c r="F33" t="s">
        <v>463</v>
      </c>
      <c r="G33" t="s">
        <v>463</v>
      </c>
      <c r="H33">
        <v>2</v>
      </c>
      <c r="I33" t="str">
        <f>LEFT(Materials[[#This Row],[Link]],255)</f>
        <v>https://www.amazon.com/QIDI-TECHNOLOGY-Filament-Strength-Precision/dp/B09M8BMT2T/ref=pd_bxgy_vft_none_img_sccl_1/141-6248715-5925033?pd_rd_w=8chRs&amp;content-id=amzn1.sym.7f0cf323-50c6-49e3-b3f9-63546bb79c92&amp;pf_rd_p=7f0cf323-50c6-49e3-b3f9-63546bb79c92&amp;pf_rd</v>
      </c>
      <c r="J3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4" spans="1:10" x14ac:dyDescent="0.3">
      <c r="A34" s="23" t="s">
        <v>763</v>
      </c>
      <c r="B34" s="11">
        <v>48.99</v>
      </c>
      <c r="C34">
        <v>3</v>
      </c>
      <c r="D34" s="51">
        <f>Materials[[#This Row],[Single price]]*Materials[[#This Row],[Qty]]</f>
        <v>146.97</v>
      </c>
      <c r="E34" t="s">
        <v>764</v>
      </c>
      <c r="F34" t="s">
        <v>463</v>
      </c>
      <c r="G34" t="s">
        <v>463</v>
      </c>
      <c r="H34">
        <v>2</v>
      </c>
      <c r="I34" t="str">
        <f>LEFT(Materials[[#This Row],[Link]],255)</f>
        <v>https://www.amazon.com/PRILINE-Printer-Filament-Dimensional-Accuracy/dp/B07ZN44383/ref=sr_1_1_sspa?keywords=carbon%2Bfiber%2Bfilament&amp;qid=1674588914&amp;sprefix=carbon%2Bfiber%2Bfila%2Caps%2C224&amp;sr=8-1-spons&amp;spLa=ZW5jcnlwdGVkUXVhbGlmaWVyPUEzT0RIWU1XN1lMWTVDJm</v>
      </c>
      <c r="J3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5" spans="1:10" x14ac:dyDescent="0.3">
      <c r="A35" s="23" t="s">
        <v>107</v>
      </c>
      <c r="B35" s="11">
        <v>33.99</v>
      </c>
      <c r="C35">
        <v>3</v>
      </c>
      <c r="D35" s="51">
        <f>Materials[[#This Row],[Single price]]*Materials[[#This Row],[Qty]]</f>
        <v>101.97</v>
      </c>
      <c r="E35" t="s">
        <v>471</v>
      </c>
      <c r="F35" t="s">
        <v>463</v>
      </c>
      <c r="G35" t="s">
        <v>463</v>
      </c>
      <c r="H35">
        <v>2</v>
      </c>
      <c r="I35" t="str">
        <f>LEFT(Materials[[#This Row],[Link]],255)</f>
        <v>https://www.amazon.com/OVERTURE-Filament-Consumables-Polyamide-Dimensional/dp/B087R3M9Z2/ref=sr_1_1_sspa?keywords=nylon%2Bfilament&amp;qid=1672707472&amp;sr=8-1-spons&amp;spLa=ZW5jcnlwdGVkUXVhbGlmaWVyPUEzOVNRUkFIUEE2UklCJmVuY3J5cHRlZElkPUEwMzI2Njk3MzIzU0lCVUE5NlBENSZ</v>
      </c>
      <c r="J3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6" spans="1:10" x14ac:dyDescent="0.3">
      <c r="A36" s="23" t="s">
        <v>387</v>
      </c>
      <c r="B36" s="11">
        <v>29.99</v>
      </c>
      <c r="C36">
        <v>3</v>
      </c>
      <c r="D36" s="51">
        <f>Materials[[#This Row],[Single price]]*Materials[[#This Row],[Qty]]</f>
        <v>89.97</v>
      </c>
      <c r="E36" t="s">
        <v>629</v>
      </c>
      <c r="F36" t="s">
        <v>463</v>
      </c>
      <c r="G36" t="s">
        <v>463</v>
      </c>
      <c r="H36">
        <v>2</v>
      </c>
      <c r="I36" t="str">
        <f>LEFT(Materials[[#This Row],[Link]],255)</f>
        <v>https://www.amazon.com/Polymaker-Filament-Resistant-Weather-Cardboard/dp/B09DKPYYBP/ref=sr_1_1_sspa?crid=2XP6V0CKC70AE&amp;keywords=ASA%2BFilament&amp;qid=1674244136&amp;sprefix=asa%2Bfilament%2Caps%2C670&amp;sr=8-1-spons&amp;spLa=ZW5jcnlwdGVkUXVhbGlmaWVyPUExMUNOVUFNUlYwUE9W</v>
      </c>
      <c r="J3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7" spans="1:10" x14ac:dyDescent="0.3">
      <c r="A37" s="23" t="s">
        <v>316</v>
      </c>
      <c r="B37" s="11">
        <v>52.99</v>
      </c>
      <c r="C37">
        <v>1</v>
      </c>
      <c r="D37" s="51">
        <f>Materials[[#This Row],[Single price]]*Materials[[#This Row],[Qty]]</f>
        <v>52.99</v>
      </c>
      <c r="E37" t="s">
        <v>630</v>
      </c>
      <c r="F37" t="s">
        <v>315</v>
      </c>
      <c r="G37" t="s">
        <v>463</v>
      </c>
      <c r="H37">
        <v>2</v>
      </c>
      <c r="I37" t="str">
        <f>LEFT(Materials[[#This Row],[Link]],255)</f>
        <v>https://www.amazon.com/Overture-Filament-Flexible-Consumables-Dimensional/dp/B08777G7WB/ref=sr_1_3?crid=3CLFQAHA1ZAXU&amp;keywords=TPU%2BFilament&amp;qid=1674244179&amp;sprefix=tpu%2Bfilament%2Caps%2C290&amp;sr=8-3&amp;th=1</v>
      </c>
      <c r="J3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8" spans="1:10" x14ac:dyDescent="0.3">
      <c r="A38" s="23" t="s">
        <v>396</v>
      </c>
      <c r="B38" s="27">
        <v>22.99</v>
      </c>
      <c r="C38">
        <v>1</v>
      </c>
      <c r="D38" s="51">
        <f>Materials[[#This Row],[Single price]]*Materials[[#This Row],[Qty]]</f>
        <v>22.99</v>
      </c>
      <c r="E38" t="s">
        <v>395</v>
      </c>
      <c r="F38" t="s">
        <v>463</v>
      </c>
      <c r="G38" t="s">
        <v>463</v>
      </c>
      <c r="H38">
        <v>2</v>
      </c>
      <c r="I38" t="str">
        <f>LEFT(Materials[[#This Row],[Link]],255)</f>
        <v>https://www.amazon.com/eSUN-Printing-Filament-Electronic-Resistant/dp/B0B9MKSRJ1/ref=sr_1_3?keywords=eibos%2Bvacuum%2Bbags&amp;qid=1669684421&amp;sprefix=Eibos%2Bvacu%2Caps%2C161&amp;sr=8-3&amp;th=1</v>
      </c>
      <c r="J3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39" spans="1:10" x14ac:dyDescent="0.3">
      <c r="A39" s="23" t="s">
        <v>109</v>
      </c>
      <c r="B39" s="11">
        <v>62.99</v>
      </c>
      <c r="C39">
        <v>3</v>
      </c>
      <c r="D39" s="51">
        <f>Materials[[#This Row],[Single price]]*Materials[[#This Row],[Qty]]</f>
        <v>188.97</v>
      </c>
      <c r="E39" t="s">
        <v>790</v>
      </c>
      <c r="F39" t="s">
        <v>108</v>
      </c>
      <c r="G39" t="s">
        <v>463</v>
      </c>
      <c r="H39">
        <v>2</v>
      </c>
      <c r="I39" t="str">
        <f>LEFT(Materials[[#This Row],[Link]],255)</f>
        <v>https://www.amazon.com/Blu-Strong-Precise-Resolution-Printing/dp/B083DLSR1W/ref=sr_1_1_sspa?keywords=Siraya%2BTech%2BBlu&amp;qid=1674605146&amp;s=industrial&amp;sr=1-1-spons&amp;spLa=ZW5jcnlwdGVkUXVhbGlmaWVyPUEzUUFKRE9TNDdCOEE1JmVuY3J5cHRlZElkPUExMDIxMjc4MlUyUVRDUERYWUVC</v>
      </c>
      <c r="J3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0" spans="1:10" x14ac:dyDescent="0.3">
      <c r="A40" s="23" t="s">
        <v>789</v>
      </c>
      <c r="B40" s="11">
        <v>48.99</v>
      </c>
      <c r="C40">
        <v>3</v>
      </c>
      <c r="D40" s="51">
        <f>Materials[[#This Row],[Single price]]*Materials[[#This Row],[Qty]]</f>
        <v>146.97</v>
      </c>
      <c r="E40" t="s">
        <v>788</v>
      </c>
      <c r="F40" t="s">
        <v>463</v>
      </c>
      <c r="G40" t="s">
        <v>463</v>
      </c>
      <c r="H40">
        <v>2</v>
      </c>
      <c r="I40" t="str">
        <f>LEFT(Materials[[#This Row],[Link]],255)</f>
        <v>https://www.amazon.com/Resolution-Non-Brittle-Tappable-Engineering-Printing/dp/B0894K3R4S?ref_=ast_sto_dp&amp;th=1</v>
      </c>
      <c r="J4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1" spans="1:10" x14ac:dyDescent="0.3">
      <c r="A41" s="23" t="s">
        <v>791</v>
      </c>
      <c r="B41" s="11">
        <v>70</v>
      </c>
      <c r="C41">
        <v>3</v>
      </c>
      <c r="D41" s="51">
        <f>Materials[[#This Row],[Single price]]*Materials[[#This Row],[Qty]]</f>
        <v>210</v>
      </c>
      <c r="E41" t="s">
        <v>792</v>
      </c>
      <c r="F41" t="s">
        <v>463</v>
      </c>
      <c r="G41" t="s">
        <v>463</v>
      </c>
      <c r="H41">
        <v>2</v>
      </c>
      <c r="I41" t="str">
        <f>LEFT(Materials[[#This Row],[Link]],255)</f>
        <v>https://www.amazon.com/Tenacious-Flexible-Resistant-Siraya-Tech/dp/B07PLJ9XW9/ref=sr_1_1_sspa?keywords=siraya%2Btech%2Btenacious&amp;qid=1674605363&amp;sprefix=siraya%2Btech%2Bte%2Caps%2C302&amp;sr=8-1-spons&amp;spLa=ZW5jcnlwdGVkUXVhbGlmaWVyPUEyWEkzSUVWQ1E3RTRMJmVuY3J5cH</v>
      </c>
      <c r="J4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2" spans="1:10" x14ac:dyDescent="0.3">
      <c r="A42" s="23" t="s">
        <v>985</v>
      </c>
      <c r="B42" s="11">
        <v>36.69</v>
      </c>
      <c r="C42">
        <v>3</v>
      </c>
      <c r="D42" s="51">
        <f>Materials[[#This Row],[Single price]]*Materials[[#This Row],[Qty]]</f>
        <v>110.07</v>
      </c>
      <c r="E42" t="s">
        <v>986</v>
      </c>
      <c r="F42" t="s">
        <v>463</v>
      </c>
      <c r="G42" t="s">
        <v>463</v>
      </c>
      <c r="H42">
        <v>2</v>
      </c>
      <c r="I42" t="str">
        <f>LEFT(Materials[[#This Row],[Link]],255)</f>
        <v>https://www.amazon.com/ABS-Like-Curing-Non-Brittle-Printing-Resin/dp/B07WFJ53LP/ref=sr_1_1_sspa?keywords=siraya%2Btech%2Babs%2Blike&amp;qid=1675093243&amp;sprefix=siraya%2Btech%2Babs%2Caps%2C143&amp;sr=8-1-spons&amp;spLa=ZW5jcnlwdGVkUXVhbGlmaWVyPUFDTUswSDUwUEY1UlMmZW5jcn</v>
      </c>
      <c r="J4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3" spans="1:10" x14ac:dyDescent="0.3">
      <c r="A43" s="23" t="s">
        <v>983</v>
      </c>
      <c r="B43" s="11">
        <v>75</v>
      </c>
      <c r="C43">
        <v>3</v>
      </c>
      <c r="D43" s="51">
        <f>Materials[[#This Row],[Single price]]*Materials[[#This Row],[Qty]]</f>
        <v>225</v>
      </c>
      <c r="E43" t="s">
        <v>984</v>
      </c>
      <c r="F43" t="s">
        <v>463</v>
      </c>
      <c r="G43" t="s">
        <v>463</v>
      </c>
      <c r="H43">
        <v>2</v>
      </c>
      <c r="I43" t="str">
        <f>LEFT(Materials[[#This Row],[Link]],255)</f>
        <v>https://www.amazon.com/Siraya-Tech-Sculpt-1kg-Engineering/dp/B08V8T9NZL/ref=sr_1_1_sspa?crid=3PY6A0T37FMEL&amp;keywords=siraya%2Btech%2Bsculpt&amp;qid=1675093726&amp;sprefix=siraya%2Btech%2Bsc%2Caps%2C314&amp;sr=8-1-spons&amp;spLa=ZW5jcnlwdGVkUXVhbGlmaWVyPUExOEpVR1ExVjNaVldK</v>
      </c>
      <c r="J4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4" spans="1:10" x14ac:dyDescent="0.3">
      <c r="A44" s="23" t="s">
        <v>298</v>
      </c>
      <c r="B44" s="11">
        <v>31.08</v>
      </c>
      <c r="C44">
        <v>1</v>
      </c>
      <c r="D44" s="51">
        <f>Materials[[#This Row],[Single price]]*Materials[[#This Row],[Qty]]</f>
        <v>31.08</v>
      </c>
      <c r="E44" t="s">
        <v>795</v>
      </c>
      <c r="F44" t="s">
        <v>463</v>
      </c>
      <c r="G44" t="s">
        <v>463</v>
      </c>
      <c r="H44">
        <v>2</v>
      </c>
      <c r="I44" t="str">
        <f>LEFT(Materials[[#This Row],[Link]],255)</f>
        <v>https://www.amazon.com/Meguiars-G17804-Clear-Headlight-Coating/dp/B01M75GUJB/ref=sr_1_2?crid=3SS27AXIWZEGH&amp;keywords=Headlight%2BCoating&amp;qid=1674606413&amp;s=automotive&amp;sprefix=headlight%2Bcoating%2Cautomotive%2C220&amp;sr=1-2&amp;th=1</v>
      </c>
      <c r="J4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5" spans="1:10" x14ac:dyDescent="0.3">
      <c r="A45" s="23" t="s">
        <v>111</v>
      </c>
      <c r="B45" s="11">
        <v>70.95</v>
      </c>
      <c r="C45">
        <v>1</v>
      </c>
      <c r="D45" s="51">
        <f>Materials[[#This Row],[Single price]]*Materials[[#This Row],[Qty]]</f>
        <v>70.95</v>
      </c>
      <c r="E45" t="s">
        <v>796</v>
      </c>
      <c r="F45" t="s">
        <v>463</v>
      </c>
      <c r="G45" t="s">
        <v>463</v>
      </c>
      <c r="H45">
        <v>2</v>
      </c>
      <c r="I45" t="str">
        <f>LEFT(Materials[[#This Row],[Link]],255)</f>
        <v>https://www.amazon.com/Isopropyl-Alcohol-Grade-99-Anhydrous/dp/B01KK014F4/ref=sr_1_5?crid=2O9U27ARQNAWV&amp;keywords=Isopropyl+Alcohol&amp;qid=1674606666&amp;s=industrial&amp;sprefix=isopropyl+alcohol%2Cindustrial%2C193&amp;sr=1-5&amp;ufe=app_do%3Aamzn1.fos.006c50ae-5d4c-4777-9b</v>
      </c>
      <c r="J4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6" spans="1:10" x14ac:dyDescent="0.3">
      <c r="A46" s="23" t="s">
        <v>401</v>
      </c>
      <c r="B46" s="11">
        <v>7.99</v>
      </c>
      <c r="C46">
        <v>5</v>
      </c>
      <c r="D46" s="51">
        <f>Materials[[#This Row],[Single price]]*Materials[[#This Row],[Qty]]</f>
        <v>39.950000000000003</v>
      </c>
      <c r="E46" t="s">
        <v>400</v>
      </c>
      <c r="F46" t="s">
        <v>463</v>
      </c>
      <c r="G46" t="s">
        <v>463</v>
      </c>
      <c r="H46">
        <v>2</v>
      </c>
      <c r="I46" t="str">
        <f>LEFT(Materials[[#This Row],[Link]],255)</f>
        <v>https://www.amazon.com/Hilitchi-Threaded-Embedment-Printing-Assortment/dp/B08Z89R4HP/ref=sr_1_3?crid=WXMWRNSUDT7L&amp;keywords=brass%2Binserts%2B3d%2Bprinting&amp;qid=1668781680&amp;sprefix=brass%2Binserts%2B%2Caps%2C270&amp;sr=8-3&amp;th=1</v>
      </c>
      <c r="J4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7" spans="1:10" x14ac:dyDescent="0.3">
      <c r="A47" s="23" t="s">
        <v>537</v>
      </c>
      <c r="B47" s="11">
        <v>9.99</v>
      </c>
      <c r="C47">
        <v>3</v>
      </c>
      <c r="D47" s="51">
        <f>Materials[[#This Row],[Single price]]*Materials[[#This Row],[Qty]]</f>
        <v>29.97</v>
      </c>
      <c r="E47" t="s">
        <v>797</v>
      </c>
      <c r="F47" t="s">
        <v>463</v>
      </c>
      <c r="G47" t="s">
        <v>463</v>
      </c>
      <c r="H47">
        <v>2</v>
      </c>
      <c r="I47" t="str">
        <f>LEFT(Materials[[#This Row],[Link]],255)</f>
        <v>https://www.amazon.com/Hilitchi-Threaded-Embedment-Printing-Assortment/dp/B08Z89Q6F7/ref=sr_1_3?crid=WXMWRNSUDT7L&amp;keywords=brass%2Binserts%2B3d%2Bprinting&amp;qid=1668781680&amp;sprefix=brass%2Binserts%2B%2Caps%2C270&amp;sr=8-3&amp;th=1</v>
      </c>
      <c r="J4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8" spans="1:10" x14ac:dyDescent="0.3">
      <c r="A48" s="23" t="s">
        <v>208</v>
      </c>
      <c r="B48" s="11">
        <v>24.95</v>
      </c>
      <c r="C48">
        <v>1</v>
      </c>
      <c r="D48" s="51">
        <f>Materials[[#This Row],[Single price]]*Materials[[#This Row],[Qty]]</f>
        <v>24.95</v>
      </c>
      <c r="E48" t="s">
        <v>671</v>
      </c>
      <c r="F48" t="s">
        <v>463</v>
      </c>
      <c r="G48" t="s">
        <v>463</v>
      </c>
      <c r="H48">
        <v>2</v>
      </c>
      <c r="I48" t="str">
        <f>LEFT(Materials[[#This Row],[Link]],255)</f>
        <v>https://www.amazon.com/Virtjoule-Heat-Insert-Tips-Sizes/dp/B08B17VQLD/ref=sr_1_12?crid=21XFEE5CLJUM7&amp;keywords=pcb+alkaline+etchant+solution&amp;qid=1674264040&amp;sprefix=pcb+alkaline+etchant+solution%2Caps%2C150&amp;sr=8-12</v>
      </c>
      <c r="J4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49" spans="1:16" x14ac:dyDescent="0.3">
      <c r="A49" s="23"/>
      <c r="D49" s="51">
        <f>Materials[[#This Row],[Single price]]*Materials[[#This Row],[Qty]]</f>
        <v>0</v>
      </c>
      <c r="E49" t="s">
        <v>463</v>
      </c>
      <c r="F49" t="s">
        <v>463</v>
      </c>
      <c r="G49" t="s">
        <v>463</v>
      </c>
      <c r="H49">
        <v>2</v>
      </c>
      <c r="I49" t="str">
        <f>LEFT(Materials[[#This Row],[Link]],255)</f>
        <v xml:space="preserve"> </v>
      </c>
      <c r="J4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0" spans="1:16" x14ac:dyDescent="0.3">
      <c r="A50" s="23" t="s">
        <v>799</v>
      </c>
      <c r="B50" s="11">
        <v>8.99</v>
      </c>
      <c r="C50">
        <v>2</v>
      </c>
      <c r="D50" s="51">
        <f>Materials[[#This Row],[Single price]]*Materials[[#This Row],[Qty]]</f>
        <v>17.98</v>
      </c>
      <c r="E50" t="s">
        <v>798</v>
      </c>
      <c r="F50" t="s">
        <v>463</v>
      </c>
      <c r="G50" t="s">
        <v>463</v>
      </c>
      <c r="H50">
        <v>2</v>
      </c>
      <c r="I50" t="str">
        <f>LEFT(Materials[[#This Row],[Link]],255)</f>
        <v>https://www.amazon.com/uxcell-100pcs-Stainless-Phillips-Tapping/dp/B01KXS7TOI/ref=sr_1_4?crid=Z11VKM1Y75M8&amp;keywords=self%2Btap%2Bscrews%2Bm2&amp;qid=1669066451&amp;sprefix=self%2Btap%2Bscrews%2Bm2%2Caps%2C187&amp;sr=8-4&amp;th=1</v>
      </c>
      <c r="J5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P50" s="29" t="s">
        <v>425</v>
      </c>
    </row>
    <row r="51" spans="1:16" x14ac:dyDescent="0.3">
      <c r="A51" s="23" t="s">
        <v>530</v>
      </c>
      <c r="B51" s="11">
        <v>7.49</v>
      </c>
      <c r="C51">
        <v>5</v>
      </c>
      <c r="D51" s="51">
        <f>Materials[[#This Row],[Single price]]*Materials[[#This Row],[Qty]]</f>
        <v>37.450000000000003</v>
      </c>
      <c r="E51" t="s">
        <v>220</v>
      </c>
      <c r="F51" t="s">
        <v>463</v>
      </c>
      <c r="G51" t="s">
        <v>463</v>
      </c>
      <c r="H51">
        <v>2</v>
      </c>
      <c r="I51" t="str">
        <f>LEFT(Materials[[#This Row],[Link]],255)</f>
        <v>https://www.amazon.com/Socket-Screws-Stainless-Thread-Bright/dp/B08GLL1NPT/ref=sr_1_3?crid=2EXD0Y4RK0KF6&amp;keywords=m3+hex+socket+head+screw+10mm&amp;qid=1668786148&amp;sprefix=m3+hex+socket+head+screw+%2Caps%2C205&amp;sr=8-3</v>
      </c>
      <c r="J5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2" spans="1:16" x14ac:dyDescent="0.3">
      <c r="A52" s="23" t="s">
        <v>531</v>
      </c>
      <c r="B52" s="11">
        <v>9.49</v>
      </c>
      <c r="C52">
        <v>2</v>
      </c>
      <c r="D52" s="51">
        <f>Materials[[#This Row],[Single price]]*Materials[[#This Row],[Qty]]</f>
        <v>18.98</v>
      </c>
      <c r="E52" t="s">
        <v>321</v>
      </c>
      <c r="F52" t="s">
        <v>463</v>
      </c>
      <c r="G52" t="s">
        <v>463</v>
      </c>
      <c r="H52">
        <v>2</v>
      </c>
      <c r="I52" t="str">
        <f>LEFT(Materials[[#This Row],[Link]],255)</f>
        <v>https://www.amazon.com/Socket-Screws-Stainless-Thread-Bright/dp/B08GHHLN69/ref=sr_1_3?crid=2EXD0Y4RK0KF6&amp;keywords=m3%2Bhex%2Bsocket%2Bhead%2Bscrew%2B10mm&amp;qid=1668786148&amp;sprefix=m3%2Bhex%2Bsocket%2Bhead%2Bscrew%2B%2Caps%2C205&amp;sr=8-3&amp;th=1</v>
      </c>
      <c r="J5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3" spans="1:16" x14ac:dyDescent="0.3">
      <c r="A53" s="23" t="s">
        <v>800</v>
      </c>
      <c r="B53" s="11">
        <v>8.99</v>
      </c>
      <c r="C53">
        <v>2</v>
      </c>
      <c r="D53" s="51">
        <f>Materials[[#This Row],[Single price]]*Materials[[#This Row],[Qty]]</f>
        <v>17.98</v>
      </c>
      <c r="E53" t="s">
        <v>929</v>
      </c>
      <c r="F53" t="s">
        <v>463</v>
      </c>
      <c r="G53" t="s">
        <v>463</v>
      </c>
      <c r="H53">
        <v>2</v>
      </c>
      <c r="I53" t="str">
        <f>LEFT(Materials[[#This Row],[Link]],255)</f>
        <v>https://www.amazon.com/Socket-Screws-Stainless-Thread-Bright/dp/B07FL1J52T/ref=sr_1_3?crid=2EXD0Y4RK0KF6&amp;keywords=m3%2Bhex%2Bsocket%2Bhead%2Bscrew%2B10mm&amp;qid=1668786148&amp;sprefix=m3%2Bhex%2Bsocket%2Bhead%2Bscrew%2B%2Caps%2C205&amp;sr=8-3&amp;th=1</v>
      </c>
      <c r="J5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4" spans="1:16" x14ac:dyDescent="0.3">
      <c r="A54" s="44" t="s">
        <v>325</v>
      </c>
      <c r="B54" s="11">
        <v>8.49</v>
      </c>
      <c r="C54">
        <v>2</v>
      </c>
      <c r="D54" s="51">
        <f>Materials[[#This Row],[Single price]]*Materials[[#This Row],[Qty]]</f>
        <v>16.98</v>
      </c>
      <c r="E54" t="s">
        <v>319</v>
      </c>
      <c r="F54" t="s">
        <v>463</v>
      </c>
      <c r="G54" t="s">
        <v>463</v>
      </c>
      <c r="H54">
        <v>2</v>
      </c>
      <c r="I54" t="str">
        <f>LEFT(Materials[[#This Row],[Link]],255)</f>
        <v>https://www.amazon.com/uxcell-Carbon-Plated-Tighten-Butterfly/dp/B07QF6KYL4/ref=sr_1_4?keywords=butterfly+nut+m5&amp;qid=1669065963&amp;s=industrial&amp;sr=1-4</v>
      </c>
      <c r="J5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5" spans="1:16" x14ac:dyDescent="0.3">
      <c r="A55" s="23" t="s">
        <v>729</v>
      </c>
      <c r="B55" s="11">
        <v>9.2899999999999991</v>
      </c>
      <c r="C55">
        <v>2</v>
      </c>
      <c r="D55" s="51">
        <f>Materials[[#This Row],[Single price]]*Materials[[#This Row],[Qty]]</f>
        <v>18.579999999999998</v>
      </c>
      <c r="E55" t="s">
        <v>730</v>
      </c>
      <c r="F55" t="s">
        <v>463</v>
      </c>
      <c r="G55" t="s">
        <v>463</v>
      </c>
      <c r="H55">
        <v>2</v>
      </c>
      <c r="I55" t="str">
        <f>LEFT(Materials[[#This Row],[Link]],255)</f>
        <v>https://www.amazon.com/M5-0-8-Button-Socket-Stainless-Quantity/dp/B07NVHPPBC/ref=sr_1_2_sspa?crid=26ILUV2QZG5XN&amp;keywords=m5x10%2Bbutton%2Bhead&amp;qid=1674498785&amp;sprefix=m5x10%2Bbutton%2Bhead%2Caps%2C196&amp;sr=8-2-spons&amp;spLa=ZW5jcnlwdGVkUXVhbGlmaWVyPUEyVTBTTjBQN</v>
      </c>
      <c r="J5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6" spans="1:16" x14ac:dyDescent="0.3">
      <c r="A56" s="23" t="s">
        <v>802</v>
      </c>
      <c r="B56" s="11">
        <v>8.99</v>
      </c>
      <c r="C56">
        <v>2</v>
      </c>
      <c r="D56" s="51">
        <f>Materials[[#This Row],[Single price]]*Materials[[#This Row],[Qty]]</f>
        <v>17.98</v>
      </c>
      <c r="E56" t="s">
        <v>801</v>
      </c>
      <c r="F56" t="s">
        <v>463</v>
      </c>
      <c r="G56" t="s">
        <v>463</v>
      </c>
      <c r="H56">
        <v>2</v>
      </c>
      <c r="I56" t="str">
        <f>LEFT(Materials[[#This Row],[Link]],255)</f>
        <v>https://www.amazon.com/M5-0-8-Socket-Screws-Stainless-Bright/dp/B08P6DP119/ref=sr_1_1_sspa?crid=3QYQKVGQ0QQB7&amp;keywords=m5x8%2Bstainless%2Bcountersunk&amp;qid=1674580321&amp;sprefix=m5x8%2Bstainless%2Bcountersunk%2Caps%2C410&amp;sr=8-1-spons&amp;spLa=ZW5jcnlwdGVkUXVhbGlma</v>
      </c>
      <c r="J5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7" spans="1:16" x14ac:dyDescent="0.3">
      <c r="A57" s="23" t="s">
        <v>728</v>
      </c>
      <c r="B57" s="11">
        <v>8.59</v>
      </c>
      <c r="C57">
        <v>2</v>
      </c>
      <c r="D57" s="51">
        <f>Materials[[#This Row],[Single price]]*Materials[[#This Row],[Qty]]</f>
        <v>17.18</v>
      </c>
      <c r="E57" t="s">
        <v>727</v>
      </c>
      <c r="F57" t="s">
        <v>463</v>
      </c>
      <c r="G57" t="s">
        <v>463</v>
      </c>
      <c r="H57">
        <v>2</v>
      </c>
      <c r="I57" t="str">
        <f>LEFT(Materials[[#This Row],[Link]],255)</f>
        <v>https://www.amazon.com/Fastener-Nickel-Plated-Sliding-Aluminum-Profile/dp/B086MKNYDS/ref=sr_1_1?crid=2MY42YXX7B876&amp;keywords=m5+t+nut&amp;qid=1674498620&amp;sprefix=m5+t+nut+and+bolt%2Caps%2C417&amp;sr=8-1</v>
      </c>
      <c r="J5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8" spans="1:16" x14ac:dyDescent="0.3">
      <c r="A58" s="23" t="s">
        <v>803</v>
      </c>
      <c r="B58" s="11">
        <v>8.49</v>
      </c>
      <c r="C58">
        <v>2</v>
      </c>
      <c r="D58" s="51">
        <f>Materials[[#This Row],[Single price]]*Materials[[#This Row],[Qty]]</f>
        <v>16.98</v>
      </c>
      <c r="E58" t="s">
        <v>692</v>
      </c>
      <c r="F58" t="s">
        <v>463</v>
      </c>
      <c r="G58" t="s">
        <v>463</v>
      </c>
      <c r="H58">
        <v>2</v>
      </c>
      <c r="I58" t="str">
        <f>LEFT(Materials[[#This Row],[Link]],255)</f>
        <v>https://www.amazon.com/M5-0-8-Flanged-Button-Stainless-Quantity/dp/B07RVHXVRH/ref=sr_1_2_sspa?crid=18XZNWWOPK9SZ&amp;keywords=m5%2Bflange%2Bhead&amp;qid=1674332370&amp;sprefix=m5%2Bflange%2Bhead%2Caps%2C145&amp;sr=8-2-spons&amp;spLa=ZW5jcnlwdGVkUXVhbGlmaWVyPUExSldEWThUVUgxUl</v>
      </c>
      <c r="J5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59" spans="1:16" x14ac:dyDescent="0.3">
      <c r="A59" s="23" t="s">
        <v>693</v>
      </c>
      <c r="B59" s="11">
        <v>9.86</v>
      </c>
      <c r="C59">
        <v>2</v>
      </c>
      <c r="D59" s="51">
        <f>Materials[[#This Row],[Single price]]*Materials[[#This Row],[Qty]]</f>
        <v>19.72</v>
      </c>
      <c r="E59" t="s">
        <v>943</v>
      </c>
      <c r="F59" t="s">
        <v>463</v>
      </c>
      <c r="G59" t="s">
        <v>463</v>
      </c>
      <c r="H59">
        <v>2</v>
      </c>
      <c r="I59" t="str">
        <f>LEFT(Materials[[#This Row],[Link]],255)</f>
        <v>https://www.amazon.com/RoyceMart-Serrated-Flange-Locknuts-Stainless/dp/B08G1M2121/ref=sr_1_3?keywords=m5%2Bflange%2Bnut&amp;qid=1674772428&amp;sr=8-3&amp;th=1</v>
      </c>
      <c r="J5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0" spans="1:16" x14ac:dyDescent="0.3">
      <c r="A60" s="23" t="s">
        <v>695</v>
      </c>
      <c r="B60" s="11">
        <v>11.49</v>
      </c>
      <c r="C60">
        <v>1</v>
      </c>
      <c r="D60" s="51">
        <f>Materials[[#This Row],[Single price]]*Materials[[#This Row],[Qty]]</f>
        <v>11.49</v>
      </c>
      <c r="E60" t="s">
        <v>694</v>
      </c>
      <c r="F60" t="s">
        <v>463</v>
      </c>
      <c r="G60" t="s">
        <v>463</v>
      </c>
      <c r="H60">
        <v>2</v>
      </c>
      <c r="I60" t="str">
        <f>LEFT(Materials[[#This Row],[Link]],255)</f>
        <v>https://www.amazon.com/uxcell-Insulating-Washers-Spacers-Fastener/dp/B01N489D9D/ref=sr_1_4?crid=27TD3BX2FWKRR&amp;keywords=M5%2BNYLON%2BWASHER&amp;qid=1674332247&amp;sprefix=m5%2Bnylonwasher%2Caps%2C185&amp;sr=8-4&amp;th=1</v>
      </c>
      <c r="J6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1" spans="1:16" x14ac:dyDescent="0.3">
      <c r="A61" s="23" t="s">
        <v>472</v>
      </c>
      <c r="B61" s="11">
        <v>37.99</v>
      </c>
      <c r="C61">
        <v>1</v>
      </c>
      <c r="D61" s="51">
        <f>Materials[[#This Row],[Single price]]*Materials[[#This Row],[Qty]]</f>
        <v>37.99</v>
      </c>
      <c r="E61" t="s">
        <v>810</v>
      </c>
      <c r="F61" t="s">
        <v>463</v>
      </c>
      <c r="G61" t="s">
        <v>463</v>
      </c>
      <c r="H61">
        <v>2</v>
      </c>
      <c r="I61" t="str">
        <f>LEFT(Materials[[#This Row],[Link]],255)</f>
        <v>https://www.amazon.com/Sandpaper-Dispenser-Furniture-Finishing-Automotive/dp/B09WDG642Q/ref=sr_1_7_sspa?keywords=SandPaper&amp;qid=1672691328&amp;sr=8-7-spons&amp;spLa=ZW5jcnlwdGVkUXVhbGlmaWVyPUEyRFROMTNMUU1GRFAwJmVuY3J5cHRlZElkPUEwMjgzNTk2Mkc0OFVRQ1M3NVhVVSZlbmNyeXB</v>
      </c>
      <c r="J6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2" spans="1:16" x14ac:dyDescent="0.3">
      <c r="A62" s="23" t="s">
        <v>418</v>
      </c>
      <c r="B62">
        <v>14.99</v>
      </c>
      <c r="C62">
        <v>1</v>
      </c>
      <c r="D62" s="51">
        <f>Materials[[#This Row],[Single price]]*Materials[[#This Row],[Qty]]</f>
        <v>14.99</v>
      </c>
      <c r="E62" t="s">
        <v>419</v>
      </c>
      <c r="F62" t="s">
        <v>463</v>
      </c>
      <c r="G62" t="s">
        <v>463</v>
      </c>
      <c r="H62">
        <v>2</v>
      </c>
      <c r="I62" t="str">
        <f>LEFT(Materials[[#This Row],[Link]],255)</f>
        <v>https://www.amazon.com/Sandpaper-Assortment-Sandpapers-Automotive-Furniture/dp/B07VT261KT/ref=sr_1_1_sspa?keywords=sand%2Bpaper&amp;qid=1669816995&amp;sprefix=sand%2Bp%2Caps%2C1544&amp;sr=8-1-spons&amp;spLa=ZW5jcnlwdGVkUXVhbGlmaWVyPUEySFdPU1JFRzlWMEQwJmVuY3J5cHRlZElkPUEw</v>
      </c>
      <c r="J6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3" spans="1:16" x14ac:dyDescent="0.3">
      <c r="A63" s="23" t="s">
        <v>183</v>
      </c>
      <c r="B63" s="11">
        <v>7.99</v>
      </c>
      <c r="C63">
        <v>5</v>
      </c>
      <c r="D63" s="51">
        <f>Materials[[#This Row],[Single price]]*Materials[[#This Row],[Qty]]</f>
        <v>39.950000000000003</v>
      </c>
      <c r="E63" t="s">
        <v>507</v>
      </c>
      <c r="F63" s="46" t="s">
        <v>506</v>
      </c>
      <c r="G63" t="s">
        <v>463</v>
      </c>
      <c r="H63">
        <v>2</v>
      </c>
      <c r="I63" t="str">
        <f>LEFT(Materials[[#This Row],[Link]],255)</f>
        <v>https://www.amazon.com/Chanzon-400mA-500mA-Intensity-Components-Lighting/dp/B01DBZIET4/ref=sr_1_1_sspa?crid=1ADR0BRB5R9OI&amp;keywords=red%2Bsmd%2Bhigh%2Bpower%2Bled&amp;qid=1672788368&amp;sprefix=red%2Bsmd%2Bhigh%2Bpo%2Bled%2Caps%2C1272&amp;sr=8-1-spons&amp;smid=A14FP9XIRL6</v>
      </c>
      <c r="J6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4" spans="1:16" x14ac:dyDescent="0.3">
      <c r="A64" s="23" t="s">
        <v>508</v>
      </c>
      <c r="B64" s="11">
        <v>5.99</v>
      </c>
      <c r="C64">
        <v>2</v>
      </c>
      <c r="D64" s="51">
        <f>Materials[[#This Row],[Single price]]*Materials[[#This Row],[Qty]]</f>
        <v>11.98</v>
      </c>
      <c r="E64" t="s">
        <v>509</v>
      </c>
      <c r="F64" t="s">
        <v>510</v>
      </c>
      <c r="G64" t="s">
        <v>463</v>
      </c>
      <c r="H64">
        <v>2</v>
      </c>
      <c r="I64" t="str">
        <f>LEFT(Materials[[#This Row],[Link]],255)</f>
        <v>https://www.amazon.com/Resistor-Tolerance-Resistors-Limiting-Certificated/dp/B08QR6WKMY/ref=sr_1_3?crid=10O7M682MKZXR&amp;keywords=2w%2B1ohm%2Bresistor&amp;qid=1672839514&amp;sprefix=2w%2B1%2Bresistor%2Caps%2C1927&amp;sr=8-3&amp;th=1</v>
      </c>
      <c r="J6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5" spans="1:18" x14ac:dyDescent="0.3">
      <c r="A65" s="23" t="s">
        <v>820</v>
      </c>
      <c r="B65" s="11">
        <v>8.9499999999999993</v>
      </c>
      <c r="C65">
        <v>2</v>
      </c>
      <c r="D65" s="51">
        <f>Materials[[#This Row],[Single price]]*Materials[[#This Row],[Qty]]</f>
        <v>17.899999999999999</v>
      </c>
      <c r="E65" t="s">
        <v>496</v>
      </c>
      <c r="F65" t="s">
        <v>463</v>
      </c>
      <c r="G65" t="s">
        <v>463</v>
      </c>
      <c r="H65">
        <v>2</v>
      </c>
      <c r="I65" t="str">
        <f>LEFT(Materials[[#This Row],[Link]],255)</f>
        <v>https://www.amazon.com/Todiys-100Pcs-P-Channel-Transistor-AO3401A/dp/B08RHFLH1K/ref=sr_1_4?crid=11VGTB3F8NOVQ&amp;keywords=smd+mosfet&amp;qid=1672760053&amp;sprefix=smd+mosf%2Caps%2C840&amp;sr=8-4</v>
      </c>
      <c r="J6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6" spans="1:18" x14ac:dyDescent="0.3">
      <c r="A66" s="23" t="s">
        <v>821</v>
      </c>
      <c r="B66" s="11">
        <v>8.9499999999999993</v>
      </c>
      <c r="C66">
        <v>2</v>
      </c>
      <c r="D66" s="51">
        <f>Materials[[#This Row],[Single price]]*Materials[[#This Row],[Qty]]</f>
        <v>17.899999999999999</v>
      </c>
      <c r="E66" t="s">
        <v>495</v>
      </c>
      <c r="F66" t="s">
        <v>463</v>
      </c>
      <c r="G66" t="s">
        <v>463</v>
      </c>
      <c r="H66">
        <v>2</v>
      </c>
      <c r="I66" t="str">
        <f>LEFT(Materials[[#This Row],[Link]],255)</f>
        <v>https://www.amazon.com/Todiys-A03400A-AO3400A-N-Channel-Transistor/dp/B08RHJG79T/ref=sr_1_3?crid=11VGTB3F8NOVQ&amp;keywords=smd+mosfet&amp;qid=1672760053&amp;sprefix=smd+mosf%2Caps%2C840&amp;sr=8-3</v>
      </c>
      <c r="J6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7" spans="1:18" x14ac:dyDescent="0.3">
      <c r="A67" s="23" t="s">
        <v>951</v>
      </c>
      <c r="B67" s="11">
        <v>7.62</v>
      </c>
      <c r="C67">
        <v>2</v>
      </c>
      <c r="D67" s="51">
        <f>Materials[[#This Row],[Single price]]*Materials[[#This Row],[Qty]]</f>
        <v>15.24</v>
      </c>
      <c r="E67" t="s">
        <v>949</v>
      </c>
      <c r="F67" t="s">
        <v>463</v>
      </c>
      <c r="G67" t="s">
        <v>463</v>
      </c>
      <c r="H67">
        <v>2</v>
      </c>
      <c r="I67" t="str">
        <f>LEFT(Materials[[#This Row],[Link]],255)</f>
        <v>https://www.amazon.com/300pcs-0805-Resistor-Chip-0805-1K/dp/B0BK53NTJP/ref=sr_1_15?crid=79ABO4BWXH2T&amp;keywords=1k+smd+0805+resistor&amp;qid=1674775229&amp;sprefix=1k+smd+0805+resistor%2Caps%2C135&amp;sr=8-15</v>
      </c>
      <c r="J6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8" spans="1:18" x14ac:dyDescent="0.3">
      <c r="A68" s="23" t="s">
        <v>952</v>
      </c>
      <c r="B68" s="11">
        <v>7.62</v>
      </c>
      <c r="C68">
        <v>2</v>
      </c>
      <c r="D68" s="51">
        <f>Materials[[#This Row],[Single price]]*Materials[[#This Row],[Qty]]</f>
        <v>15.24</v>
      </c>
      <c r="E68" t="s">
        <v>950</v>
      </c>
      <c r="F68" t="s">
        <v>463</v>
      </c>
      <c r="G68" t="s">
        <v>463</v>
      </c>
      <c r="H68">
        <v>2</v>
      </c>
      <c r="I68" t="str">
        <f>LEFT(Materials[[#This Row],[Link]],255)</f>
        <v>https://www.amazon.com/300pcs-0805-Resistor-Chip-0805-10K/dp/B0BK5464YP/ref=sr_1_11?crid=1LE3HB8UJS541&amp;keywords=10k+smd+0805+resistor&amp;qid=1674775152&amp;sprefix=10k+smd+0805+resistor%2Caps%2C133&amp;sr=8-11</v>
      </c>
      <c r="J6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69" spans="1:18" x14ac:dyDescent="0.3">
      <c r="A69" s="23" t="s">
        <v>954</v>
      </c>
      <c r="B69" s="11">
        <v>9.7799999999999994</v>
      </c>
      <c r="C69">
        <v>2</v>
      </c>
      <c r="D69" s="51">
        <f>Materials[[#This Row],[Single price]]*Materials[[#This Row],[Qty]]</f>
        <v>19.559999999999999</v>
      </c>
      <c r="E69" t="s">
        <v>953</v>
      </c>
      <c r="H69">
        <v>2</v>
      </c>
      <c r="I69" t="str">
        <f>LEFT(Materials[[#This Row],[Link]],255)</f>
        <v>https://www.amazon.com/100pcs-0805-100nf-Multilayer-Ceramic-Capacitor/dp/B07P9D6W78/ref=sr_1_1?keywords=SMD+0805+capacitor&amp;m=A14A2SS3D2OXQ9&amp;qid=1674775682&amp;s=merchant-items&amp;sr=1-1</v>
      </c>
      <c r="J6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0" spans="1:18" x14ac:dyDescent="0.3">
      <c r="A70" s="23" t="s">
        <v>597</v>
      </c>
      <c r="B70" s="11">
        <v>8.9499999999999993</v>
      </c>
      <c r="C70">
        <v>2</v>
      </c>
      <c r="D70" s="51">
        <f>Materials[[#This Row],[Single price]]*Materials[[#This Row],[Qty]]</f>
        <v>17.899999999999999</v>
      </c>
      <c r="E70" t="s">
        <v>598</v>
      </c>
      <c r="F70" t="s">
        <v>463</v>
      </c>
      <c r="G70" t="s">
        <v>463</v>
      </c>
      <c r="H70">
        <v>2</v>
      </c>
      <c r="I70" t="str">
        <f>LEFT(Materials[[#This Row],[Link]],255)</f>
        <v>https://www.amazon.com/Todiys-MMBT3904-LMBT3904LT1G-LMBT3906LT1G-Transistor/dp/B08RHL6PZ8/ref=sr_1_6?keywords=smd+transistor&amp;qid=1673564339&amp;sr=8-6</v>
      </c>
      <c r="J7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1" spans="1:18" x14ac:dyDescent="0.3">
      <c r="A71" s="23" t="s">
        <v>599</v>
      </c>
      <c r="B71" s="11">
        <v>8.9499999999999993</v>
      </c>
      <c r="C71">
        <v>2</v>
      </c>
      <c r="D71" s="51">
        <f>Materials[[#This Row],[Single price]]*Materials[[#This Row],[Qty]]</f>
        <v>17.899999999999999</v>
      </c>
      <c r="E71" t="s">
        <v>600</v>
      </c>
      <c r="F71" t="s">
        <v>463</v>
      </c>
      <c r="G71" t="s">
        <v>463</v>
      </c>
      <c r="H71">
        <v>2</v>
      </c>
      <c r="I71" t="str">
        <f>LEFT(Materials[[#This Row],[Link]],255)</f>
        <v>https://www.amazon.com/Todiys-MMBT2222-MMBT2222A-MMBT2222ALT1G-Transistor/dp/B08RHLGDVS/ref=sr_1_4?keywords=smd+transistor&amp;qid=1673564339&amp;sr=8-4</v>
      </c>
      <c r="J7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2" spans="1:18" x14ac:dyDescent="0.3">
      <c r="A72" s="23" t="s">
        <v>816</v>
      </c>
      <c r="B72" s="11">
        <v>7.95</v>
      </c>
      <c r="C72">
        <v>2</v>
      </c>
      <c r="D72" s="51">
        <f>Materials[[#This Row],[Single price]]*Materials[[#This Row],[Qty]]</f>
        <v>15.9</v>
      </c>
      <c r="E72" t="s">
        <v>612</v>
      </c>
      <c r="F72" t="s">
        <v>463</v>
      </c>
      <c r="G72" t="s">
        <v>463</v>
      </c>
      <c r="H72">
        <v>2</v>
      </c>
      <c r="I72" t="str">
        <f>LEFT(Materials[[#This Row],[Link]],255)</f>
        <v>https://www.amazon.com/Todiys-MBR0520LT1-MBR0520LT3-MBR0520LT3G-MBR0520LT1G/dp/B089J7B2HY/ref=sr_1_5?keywords=schottky+diode+smd&amp;qid=1674002250&amp;sprefix=Schottky+Diode%2Caps%2C829&amp;sr=8-5</v>
      </c>
      <c r="J7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3" spans="1:18" x14ac:dyDescent="0.3">
      <c r="A73" s="23" t="s">
        <v>817</v>
      </c>
      <c r="B73" s="11">
        <v>8.99</v>
      </c>
      <c r="C73">
        <v>2</v>
      </c>
      <c r="D73" s="51">
        <f>Materials[[#This Row],[Single price]]*Materials[[#This Row],[Qty]]</f>
        <v>17.98</v>
      </c>
      <c r="E73" t="s">
        <v>613</v>
      </c>
      <c r="F73" t="s">
        <v>463</v>
      </c>
      <c r="G73" t="s">
        <v>463</v>
      </c>
      <c r="H73">
        <v>2</v>
      </c>
      <c r="I73" t="str">
        <f>LEFT(Materials[[#This Row],[Link]],255)</f>
        <v>https://www.amazon.com/10PCS-MBRS540T3G-Schottky-Diode-Semiconductor/dp/B084MCXNKG/ref=sr_1_8?keywords=schottky+diode+smd&amp;qid=1674002250&amp;sprefix=Schottky+Diode%2Caps%2C829&amp;sr=8-8</v>
      </c>
      <c r="J7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4" spans="1:18" x14ac:dyDescent="0.3">
      <c r="A74" s="23" t="s">
        <v>819</v>
      </c>
      <c r="B74" s="11">
        <v>54.36</v>
      </c>
      <c r="C74">
        <v>1</v>
      </c>
      <c r="D74" s="51">
        <f>Materials[[#This Row],[Single price]]*Materials[[#This Row],[Qty]]</f>
        <v>54.36</v>
      </c>
      <c r="E74" t="s">
        <v>818</v>
      </c>
      <c r="F74" t="s">
        <v>223</v>
      </c>
      <c r="G74" t="s">
        <v>463</v>
      </c>
      <c r="H74">
        <v>2</v>
      </c>
      <c r="I74" t="str">
        <f>LEFT(Materials[[#This Row],[Link]],255)</f>
        <v>https://www.amazon.com/Transistor-Sample-36valuesx50pc-1800pcs-Assorted/dp/B0BRPTHM12/ref=sr_1_2?crid=285R40QZA5F86&amp;keywords=smd+transistor+book&amp;qid=1674666655&amp;sprefix=SMD+transistor%2Caps%2C160&amp;sr=8-2&amp;ufe=app_do%3Aamzn1.fos.006c50ae-5d4c-4777-9bc0-4513d6</v>
      </c>
      <c r="J7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5" spans="1:18" x14ac:dyDescent="0.3">
      <c r="A75" s="23" t="s">
        <v>811</v>
      </c>
      <c r="B75" s="11">
        <v>27.99</v>
      </c>
      <c r="C75">
        <v>1</v>
      </c>
      <c r="D75" s="51">
        <f>Materials[[#This Row],[Single price]]*Materials[[#This Row],[Qty]]</f>
        <v>27.99</v>
      </c>
      <c r="E75" t="s">
        <v>611</v>
      </c>
      <c r="F75" t="s">
        <v>830</v>
      </c>
      <c r="G75" t="s">
        <v>463</v>
      </c>
      <c r="H75">
        <v>2</v>
      </c>
      <c r="I75" t="str">
        <f>LEFT(Materials[[#This Row],[Link]],255)</f>
        <v>https://www.amazon.com/Yobett-Values-8900pcs-Resistor-Resistors/dp/B0B1LS8RV2/ref=sr_1_2_sspa?crid=6RJUJHMCVII9&amp;keywords=SMD+Resistor+Book&amp;qid=1674002081&amp;sprefix=smd+resistor+bo%2Caps%2C747&amp;sr=8-2-spons&amp;psc=1&amp;spLa=ZW5jcnlwdGVkUXVhbGlmaWVyPUEySFo4MjA3NDVCM</v>
      </c>
      <c r="J7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P75" t="s">
        <v>497</v>
      </c>
      <c r="R75" t="s">
        <v>559</v>
      </c>
    </row>
    <row r="76" spans="1:18" x14ac:dyDescent="0.3">
      <c r="A76" s="23" t="s">
        <v>812</v>
      </c>
      <c r="B76" s="11">
        <v>25.99</v>
      </c>
      <c r="C76">
        <v>1</v>
      </c>
      <c r="D76" s="51">
        <f>Materials[[#This Row],[Single price]]*Materials[[#This Row],[Qty]]</f>
        <v>25.99</v>
      </c>
      <c r="E76" t="s">
        <v>814</v>
      </c>
      <c r="F76" t="s">
        <v>831</v>
      </c>
      <c r="G76" t="s">
        <v>463</v>
      </c>
      <c r="H76">
        <v>2</v>
      </c>
      <c r="I76" t="str">
        <f>LEFT(Materials[[#This Row],[Link]],255)</f>
        <v>https://www.amazon.com/Yobett-Values-8900pcs-Resistor-Resistors/dp/B013B55KQE/ref=sr_1_2_sspa?crid=6RJUJHMCVII9&amp;keywords=SMD%2BResistor%2BBook&amp;qid=1674002081&amp;sprefix=smd%2Bresistor%2Bbo%2Caps%2C747&amp;sr=8-2-spons&amp;spLa=ZW5jcnlwdGVkUXVhbGlmaWVyPUEySFo4MjA3NDV</v>
      </c>
      <c r="J7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P76" t="s">
        <v>550</v>
      </c>
      <c r="Q76" t="s">
        <v>553</v>
      </c>
    </row>
    <row r="77" spans="1:18" x14ac:dyDescent="0.3">
      <c r="A77" s="23" t="s">
        <v>813</v>
      </c>
      <c r="B77" s="11">
        <v>36.99</v>
      </c>
      <c r="C77">
        <v>1</v>
      </c>
      <c r="D77" s="51">
        <f>Materials[[#This Row],[Single price]]*Materials[[#This Row],[Qty]]</f>
        <v>36.99</v>
      </c>
      <c r="E77" t="s">
        <v>815</v>
      </c>
      <c r="F77" s="47" t="s">
        <v>832</v>
      </c>
      <c r="G77" t="s">
        <v>463</v>
      </c>
      <c r="H77">
        <v>2</v>
      </c>
      <c r="I77" t="str">
        <f>LEFT(Materials[[#This Row],[Link]],255)</f>
        <v>https://www.amazon.com/Yobett-Values-8900pcs-Resistor-Resistors/dp/B013B55NZC/ref=sr_1_2_sspa?crid=6RJUJHMCVII9&amp;keywords=SMD%2BResistor%2BBook&amp;qid=1674002081&amp;sprefix=smd%2Bresistor%2Bbo%2Caps%2C747&amp;sr=8-2-spons&amp;spLa=ZW5jcnlwdGVkUXVhbGlmaWVyPUEySFo4MjA3NDV</v>
      </c>
      <c r="J7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8" spans="1:18" x14ac:dyDescent="0.3">
      <c r="A78" s="23" t="s">
        <v>823</v>
      </c>
      <c r="B78" s="11">
        <v>41.99</v>
      </c>
      <c r="C78">
        <v>1</v>
      </c>
      <c r="D78" s="51">
        <f>Materials[[#This Row],[Single price]]*Materials[[#This Row],[Qty]]</f>
        <v>41.99</v>
      </c>
      <c r="E78" t="s">
        <v>468</v>
      </c>
      <c r="F78" s="47" t="s">
        <v>822</v>
      </c>
      <c r="G78" t="s">
        <v>463</v>
      </c>
      <c r="H78">
        <v>2</v>
      </c>
      <c r="I78" t="str">
        <f>LEFT(Materials[[#This Row],[Link]],255)</f>
        <v>https://www.amazon.com/Capacitor-0-5pF-2-2uF-4500pcs-Assortment-Portfolio/dp/B09Z2NXYLJ/ref=sr_1_7_sspa?keywords=0603%2BSMD%2BCapacitor&amp;qid=1672701353&amp;sr=8-7-spons&amp;spLa=ZW5jcnlwdGVkUXVhbGlmaWVyPUEzNkNCUEYwSjhGRkdBJmVuY3J5cHRlZElkPUEwOTE4NzQ0NFBZMkhFOU1KRT</v>
      </c>
      <c r="J7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79" spans="1:18" x14ac:dyDescent="0.3">
      <c r="A79" s="23" t="s">
        <v>824</v>
      </c>
      <c r="B79" s="11">
        <v>48.99</v>
      </c>
      <c r="C79">
        <v>1</v>
      </c>
      <c r="D79" s="51">
        <f>Materials[[#This Row],[Single price]]*Materials[[#This Row],[Qty]]</f>
        <v>48.99</v>
      </c>
      <c r="E79" t="s">
        <v>826</v>
      </c>
      <c r="F79" t="s">
        <v>828</v>
      </c>
      <c r="G79" t="s">
        <v>463</v>
      </c>
      <c r="H79">
        <v>2</v>
      </c>
      <c r="I79" t="str">
        <f>LEFT(Materials[[#This Row],[Link]],255)</f>
        <v>https://www.amazon.com/Capacitor-0-5pF-2-2uF-4500pcs-Assortment-Portfolio/dp/B09Z2PDDSX/ref=sr_1_7_sspa?keywords=0603%2BSMD%2BCapacitor&amp;qid=1672701353&amp;sr=8-7-spons&amp;spLa=ZW5jcnlwdGVkUXVhbGlmaWVyPUEzNkNCUEYwSjhGRkdBJmVuY3J5cHRlZElkPUEwOTE4NzQ0NFBZMkhFOU1KRT</v>
      </c>
      <c r="J7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0" spans="1:18" x14ac:dyDescent="0.3">
      <c r="A80" s="23" t="s">
        <v>825</v>
      </c>
      <c r="B80" s="11">
        <v>79.989999999999995</v>
      </c>
      <c r="C80">
        <v>1</v>
      </c>
      <c r="D80" s="51">
        <f>Materials[[#This Row],[Single price]]*Materials[[#This Row],[Qty]]</f>
        <v>79.989999999999995</v>
      </c>
      <c r="E80" t="s">
        <v>827</v>
      </c>
      <c r="F80" t="s">
        <v>829</v>
      </c>
      <c r="G80" t="s">
        <v>463</v>
      </c>
      <c r="H80">
        <v>2</v>
      </c>
      <c r="I80" t="str">
        <f>LEFT(Materials[[#This Row],[Link]],255)</f>
        <v>https://www.amazon.com/Capacitor-0-5pF-2-2uF-4500pcs-Assortment-Portfolio/dp/B09Z2R3ZL2/ref=sr_1_7_sspa?keywords=0603%2BSMD%2BCapacitor&amp;qid=1672701353&amp;sr=8-7-spons&amp;spLa=ZW5jcnlwdGVkUXVhbGlmaWVyPUEzNkNCUEYwSjhGRkdBJmVuY3J5cHRlZElkPUEwOTE4NzQ0NFBZMkhFOU1KRT</v>
      </c>
      <c r="J8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1" spans="1:18" x14ac:dyDescent="0.3">
      <c r="A81" s="23" t="s">
        <v>839</v>
      </c>
      <c r="B81" s="11">
        <v>30</v>
      </c>
      <c r="C81">
        <v>1</v>
      </c>
      <c r="D81" s="51">
        <f>Materials[[#This Row],[Single price]]*Materials[[#This Row],[Qty]]</f>
        <v>30</v>
      </c>
      <c r="E81" t="s">
        <v>838</v>
      </c>
      <c r="F81" t="s">
        <v>833</v>
      </c>
      <c r="G81" t="s">
        <v>463</v>
      </c>
      <c r="H81">
        <v>2</v>
      </c>
      <c r="I81" t="str">
        <f>LEFT(Materials[[#This Row],[Link]],255)</f>
        <v>https://www.amazon.com/47valuesX50pcs-2350pcs-Multilayer-Ceramic-Inductor/dp/B09G81X4YR/ref=sr_1_10?crid=2YAYXS1CY2FP8&amp;keywords=smd+inductor+book&amp;qid=1674670011&amp;sprefix=smd+inductor+book%2Caps%2C194&amp;sr=8-10</v>
      </c>
      <c r="J8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2" spans="1:18" x14ac:dyDescent="0.3">
      <c r="A82" s="23" t="s">
        <v>847</v>
      </c>
      <c r="B82" s="11">
        <v>38.799999999999997</v>
      </c>
      <c r="C82">
        <v>1</v>
      </c>
      <c r="D82" s="51">
        <f>Materials[[#This Row],[Single price]]*Materials[[#This Row],[Qty]]</f>
        <v>38.799999999999997</v>
      </c>
      <c r="E82" t="s">
        <v>837</v>
      </c>
      <c r="F82" t="s">
        <v>463</v>
      </c>
      <c r="G82" t="s">
        <v>463</v>
      </c>
      <c r="H82">
        <v>2</v>
      </c>
      <c r="I82" t="str">
        <f>LEFT(Materials[[#This Row],[Link]],255)</f>
        <v>https://www.amazon.com/Ferrite-Sample-20valuesX50pcs-1000pcs-Assorted/dp/B0BRPT8SP5/ref=sr_1_1?crid=1CFLUWEC4S0HI&amp;keywords=smd+ferrite+bead+book&amp;qid=1674669901&amp;sprefix=smd+ferrite+bead+book%2Caps%2C252&amp;sr=8-1</v>
      </c>
      <c r="J8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3" spans="1:18" x14ac:dyDescent="0.3">
      <c r="A83" s="23" t="s">
        <v>846</v>
      </c>
      <c r="B83" s="11">
        <v>34.700000000000003</v>
      </c>
      <c r="C83">
        <v>1</v>
      </c>
      <c r="D83" s="51">
        <f>Materials[[#This Row],[Single price]]*Materials[[#This Row],[Qty]]</f>
        <v>34.700000000000003</v>
      </c>
      <c r="E83" t="s">
        <v>849</v>
      </c>
      <c r="F83" t="s">
        <v>848</v>
      </c>
      <c r="G83" t="s">
        <v>843</v>
      </c>
      <c r="H83">
        <v>2</v>
      </c>
      <c r="I83" t="str">
        <f>LEFT(Materials[[#This Row],[Link]],255)</f>
        <v>https://www.amazon.com/2v-510v-34Values-Package-Assorted-Commonly/dp/B09SF85R9T/ref=sr_1_4?crid=3DIW3WOS6JADW&amp;keywords=smd+zener+diode+book&amp;qid=1674680591&amp;sprefix=smd+zener+diode+book%2Caps%2C221&amp;sr=8-4</v>
      </c>
      <c r="J8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4" spans="1:18" x14ac:dyDescent="0.3">
      <c r="A84" s="23" t="s">
        <v>944</v>
      </c>
      <c r="B84" s="11">
        <v>24.05</v>
      </c>
      <c r="C84">
        <v>1</v>
      </c>
      <c r="D84" s="51">
        <f>Materials[[#This Row],[Single price]]*Materials[[#This Row],[Qty]]</f>
        <v>24.05</v>
      </c>
      <c r="E84" t="s">
        <v>192</v>
      </c>
      <c r="F84" t="s">
        <v>463</v>
      </c>
      <c r="G84" t="s">
        <v>463</v>
      </c>
      <c r="H84">
        <v>2</v>
      </c>
      <c r="I84" t="str">
        <f>LEFT(Materials[[#This Row],[Link]],255)</f>
        <v>https://www.amazon.com/Electrolytic-Capacitors-Frequency-Aluminum-Assortment/dp/B0793N3YJR/ref=sr_1_7_sspa?keywords=smd+inductor+kit&amp;qid=1668732469&amp;sprefix=smd+induct+kit%2Caps%2C118&amp;sr=8-7-spons&amp;sp_csd=d2lkZ2V0TmFtZT1zcF9tdGY&amp;psc=1&amp;smid=A36ZH2MCHPKXUA</v>
      </c>
      <c r="J8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5" spans="1:18" x14ac:dyDescent="0.3">
      <c r="A85" s="23" t="s">
        <v>850</v>
      </c>
      <c r="B85" s="11">
        <v>12.96</v>
      </c>
      <c r="C85">
        <v>1</v>
      </c>
      <c r="D85" s="51">
        <f>Materials[[#This Row],[Single price]]*Materials[[#This Row],[Qty]]</f>
        <v>12.96</v>
      </c>
      <c r="E85" t="s">
        <v>191</v>
      </c>
      <c r="F85" t="s">
        <v>512</v>
      </c>
      <c r="G85" t="s">
        <v>463</v>
      </c>
      <c r="H85">
        <v>2</v>
      </c>
      <c r="I85" t="str">
        <f>LEFT(Materials[[#This Row],[Link]],255)</f>
        <v>https://www.amazon.com/Swpeet-140Pcs-Values-2-2UH-Assortment/dp/B09VH4FFYB/ref=sr_1_3?keywords=smd+inductor+kit&amp;qid=1668732469&amp;sprefix=smd+induct+kit%2Caps%2C118&amp;sr=8-3</v>
      </c>
      <c r="J8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6" spans="1:18" x14ac:dyDescent="0.3">
      <c r="A86" s="23" t="s">
        <v>845</v>
      </c>
      <c r="B86" s="11">
        <v>16.989999999999998</v>
      </c>
      <c r="C86">
        <v>1</v>
      </c>
      <c r="D86" s="51">
        <f>Materials[[#This Row],[Single price]]*Materials[[#This Row],[Qty]]</f>
        <v>16.989999999999998</v>
      </c>
      <c r="E86" t="s">
        <v>844</v>
      </c>
      <c r="F86" t="s">
        <v>463</v>
      </c>
      <c r="G86" t="s">
        <v>463</v>
      </c>
      <c r="H86">
        <v>2</v>
      </c>
      <c r="I86" t="str">
        <f>LEFT(Materials[[#This Row],[Link]],255)</f>
        <v>https://www.amazon.com/Teansic-24Models-Connector-Connectors-Samsung/dp/B089Q99ZHS/ref=sr_1_13?crid=2GBV96VM3GYHU&amp;keywords=SMD+micro+usb+port&amp;qid=1674670539&amp;sprefix=smd+micro+usb+port%2Caps%2C209&amp;sr=8-13</v>
      </c>
      <c r="J8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K86" s="28"/>
      <c r="L86" s="28"/>
      <c r="M86" s="28"/>
      <c r="N86" s="28"/>
      <c r="O86" s="28"/>
    </row>
    <row r="87" spans="1:18" x14ac:dyDescent="0.3">
      <c r="A87" s="23" t="s">
        <v>841</v>
      </c>
      <c r="B87" s="11">
        <v>13.9</v>
      </c>
      <c r="C87">
        <v>1</v>
      </c>
      <c r="D87" s="51">
        <f>Materials[[#This Row],[Single price]]*Materials[[#This Row],[Qty]]</f>
        <v>13.9</v>
      </c>
      <c r="E87" t="s">
        <v>842</v>
      </c>
      <c r="F87" t="s">
        <v>463</v>
      </c>
      <c r="G87" t="s">
        <v>463</v>
      </c>
      <c r="H87">
        <v>2</v>
      </c>
      <c r="I87" t="str">
        <f>LEFT(Materials[[#This Row],[Link]],255)</f>
        <v>https://www.amazon.com/Assortment-SOT-23-LL-34-SMA-SMB/dp/B07FMM5MSF/ref=sr_1_6?keywords=smd+diode&amp;qid=1674672751&amp;sprefix=SMD+diode%2Caps%2C205&amp;sr=8-6</v>
      </c>
      <c r="J8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8" spans="1:18" x14ac:dyDescent="0.3">
      <c r="A88" s="23" t="s">
        <v>851</v>
      </c>
      <c r="B88" s="11">
        <v>7.79</v>
      </c>
      <c r="C88">
        <v>10</v>
      </c>
      <c r="D88" s="51">
        <f>Materials[[#This Row],[Single price]]*Materials[[#This Row],[Qty]]</f>
        <v>77.900000000000006</v>
      </c>
      <c r="E88" t="s">
        <v>551</v>
      </c>
      <c r="F88" t="s">
        <v>552</v>
      </c>
      <c r="G88" s="28" t="s">
        <v>225</v>
      </c>
      <c r="H88">
        <v>2</v>
      </c>
      <c r="I88" t="str">
        <f>LEFT(Materials[[#This Row],[Link]],255)</f>
        <v>https://www.amazon.com/Heyiarbeit-Potentiometer-Variable-Resistors-Adjustment/dp/B09BYW224N/ref=sr_1_19?crid=1AZB4F5VEYQCK&amp;keywords=Top%2Badjustment%2Bpotentiometer&amp;qid=1673282883&amp;sprefix=top%2Badjustment%2Bpotentiometer%2Caps%2C962&amp;sr=8-19&amp;th=1</v>
      </c>
      <c r="J88" s="2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89" spans="1:18" x14ac:dyDescent="0.3">
      <c r="A89" s="23"/>
      <c r="D89" s="51">
        <f>Materials[[#This Row],[Single price]]*Materials[[#This Row],[Qty]]</f>
        <v>0</v>
      </c>
      <c r="E89" t="s">
        <v>463</v>
      </c>
      <c r="F89" t="s">
        <v>463</v>
      </c>
      <c r="G89" t="s">
        <v>463</v>
      </c>
      <c r="H89">
        <v>2</v>
      </c>
      <c r="I89" t="str">
        <f>LEFT(Materials[[#This Row],[Link]],255)</f>
        <v xml:space="preserve"> </v>
      </c>
      <c r="J8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0" spans="1:18" x14ac:dyDescent="0.3">
      <c r="A90" s="23" t="s">
        <v>121</v>
      </c>
      <c r="B90" s="11">
        <v>24.49</v>
      </c>
      <c r="C90">
        <v>5</v>
      </c>
      <c r="D90" s="51">
        <f>Materials[[#This Row],[Single price]]*Materials[[#This Row],[Qty]]</f>
        <v>122.44999999999999</v>
      </c>
      <c r="E90" t="s">
        <v>678</v>
      </c>
      <c r="F90" s="46" t="s">
        <v>120</v>
      </c>
      <c r="G90" t="s">
        <v>463</v>
      </c>
      <c r="H90">
        <v>2</v>
      </c>
      <c r="I90" t="str">
        <f>LEFT(Materials[[#This Row],[Link]],255)</f>
        <v>https://www.amazon.com/Fielect-Double-Sided-180x120mm-Thickness-Prototyping/dp/B08J7S3GGL/ref=sr_1_31?crid=XC19TPJOR8QA&amp;keywords=Double+Sided+Copper+Clad&amp;qid=1674308437&amp;sprefix=double+sided+copper+clad%2Caps%2C195&amp;sr=8-31</v>
      </c>
      <c r="J9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1" spans="1:18" x14ac:dyDescent="0.3">
      <c r="A91" s="23" t="s">
        <v>117</v>
      </c>
      <c r="B91" s="11">
        <v>16.989999999999998</v>
      </c>
      <c r="C91">
        <v>1</v>
      </c>
      <c r="D91" s="51">
        <f>Materials[[#This Row],[Single price]]*Materials[[#This Row],[Qty]]</f>
        <v>16.989999999999998</v>
      </c>
      <c r="E91" t="s">
        <v>483</v>
      </c>
      <c r="F91" t="s">
        <v>463</v>
      </c>
      <c r="G91" t="s">
        <v>463</v>
      </c>
      <c r="H91">
        <v>2</v>
      </c>
      <c r="I91" t="str">
        <f>LEFT(Materials[[#This Row],[Link]],255)</f>
        <v>https://www.amazon.com/ELEGOO-Polyimide-Temperature-Resistant-Multi-Sized/dp/B072Z92QZ2/ref=sr_1_4?keywords=kapton+tape&amp;qid=1672755045&amp;s=industrial&amp;sprefix=kaptone+ta%2Cindustrial%2C1114&amp;sr=1-4</v>
      </c>
      <c r="J9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2" spans="1:18" x14ac:dyDescent="0.3">
      <c r="A92" s="23" t="s">
        <v>859</v>
      </c>
      <c r="B92" s="11">
        <v>39.520000000000003</v>
      </c>
      <c r="C92">
        <v>1</v>
      </c>
      <c r="D92" s="51">
        <f>Materials[[#This Row],[Single price]]*Materials[[#This Row],[Qty]]</f>
        <v>39.520000000000003</v>
      </c>
      <c r="E92" t="s">
        <v>484</v>
      </c>
      <c r="F92" t="s">
        <v>486</v>
      </c>
      <c r="G92" t="s">
        <v>127</v>
      </c>
      <c r="H92">
        <v>2</v>
      </c>
      <c r="I92" t="str">
        <f>LEFT(Materials[[#This Row],[Link]],255)</f>
        <v>https://www.amazon.com/MG-Chemicals-Pneumatic-Dispenser-Dispensing/dp/B00M1RC0YY/ref=sr_1_17?crid=257P1XIEP8FK7&amp;keywords=Solder+Paste&amp;qid=1672755119&amp;sprefix=solder+paste%2Caps%2C1898&amp;sr=8-17</v>
      </c>
      <c r="J9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3" spans="1:18" x14ac:dyDescent="0.3">
      <c r="A93" s="23" t="s">
        <v>860</v>
      </c>
      <c r="B93" s="11">
        <v>59.95</v>
      </c>
      <c r="C93">
        <v>1</v>
      </c>
      <c r="D93" s="51">
        <f>Materials[[#This Row],[Single price]]*Materials[[#This Row],[Qty]]</f>
        <v>59.95</v>
      </c>
      <c r="E93" t="s">
        <v>854</v>
      </c>
      <c r="F93" t="s">
        <v>463</v>
      </c>
      <c r="G93" t="s">
        <v>463</v>
      </c>
      <c r="H93">
        <v>2</v>
      </c>
      <c r="I93" t="str">
        <f>LEFT(Materials[[#This Row],[Link]],255)</f>
        <v>https://www.amazon.com/MG-Chemicals-Pneumatic-Dispenser-Dispensing/dp/B00TS91RLA/ref=sr_1_3?keywords=Solder%2BPaste%2BMG%2BChemicals&amp;qid=1674681906&amp;sr=8-3&amp;th=1</v>
      </c>
      <c r="J9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4" spans="1:18" x14ac:dyDescent="0.3">
      <c r="A94" s="23" t="s">
        <v>855</v>
      </c>
      <c r="B94" s="11">
        <v>12.45</v>
      </c>
      <c r="C94">
        <v>1</v>
      </c>
      <c r="D94" s="51">
        <f>Materials[[#This Row],[Single price]]*Materials[[#This Row],[Qty]]</f>
        <v>12.45</v>
      </c>
      <c r="E94" t="s">
        <v>128</v>
      </c>
      <c r="F94" t="s">
        <v>463</v>
      </c>
      <c r="G94" t="s">
        <v>463</v>
      </c>
      <c r="H94">
        <v>2</v>
      </c>
      <c r="I94" t="str">
        <f>LEFT(Materials[[#This Row],[Link]],255)</f>
        <v>https://www.amazon.com/MG-Chemicals-milliliters-Pneumatic-Dispensing/dp/B00425FUW2/ref=pd_bxgy_img_sccl_1/135-0420730-6186744?pd_rd_w=MDsDa&amp;content-id=amzn1.sym.7757a8b5-874e-4a67-9d85-54ed32f01737&amp;pf_rd_p=7757a8b5-874e-4a67-9d85-54ed32f01737&amp;pf_rd_r=GD62</v>
      </c>
      <c r="J9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5" spans="1:18" x14ac:dyDescent="0.3">
      <c r="A95" s="23" t="s">
        <v>412</v>
      </c>
      <c r="B95" s="27">
        <v>14.95</v>
      </c>
      <c r="C95">
        <v>1</v>
      </c>
      <c r="D95" s="51">
        <f>Materials[[#This Row],[Single price]]*Materials[[#This Row],[Qty]]</f>
        <v>14.95</v>
      </c>
      <c r="E95" t="s">
        <v>413</v>
      </c>
      <c r="F95" t="s">
        <v>463</v>
      </c>
      <c r="G95" t="s">
        <v>463</v>
      </c>
      <c r="H95">
        <v>2</v>
      </c>
      <c r="I95" t="str">
        <f>LEFT(Materials[[#This Row],[Link]],255)</f>
        <v>https://www.amazon.com/MG-Chemicals-Flux-Soldering-Amber/dp/B077GVRMZQ/ref=sr_1_8?crid=EB39I0M5KFAE&amp;keywords=flux+pen&amp;qid=1669738555&amp;sprefix=flux+pen%2Caps%2C130&amp;sr=8-8</v>
      </c>
      <c r="J9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6" spans="1:18" x14ac:dyDescent="0.3">
      <c r="A96" s="23" t="s">
        <v>131</v>
      </c>
      <c r="B96" s="11">
        <v>30.95</v>
      </c>
      <c r="C96">
        <v>1</v>
      </c>
      <c r="D96" s="51">
        <f>Materials[[#This Row],[Single price]]*Materials[[#This Row],[Qty]]</f>
        <v>30.95</v>
      </c>
      <c r="E96" t="s">
        <v>488</v>
      </c>
      <c r="F96" t="s">
        <v>487</v>
      </c>
      <c r="G96" t="s">
        <v>463</v>
      </c>
      <c r="H96">
        <v>2</v>
      </c>
      <c r="I96" t="str">
        <f>LEFT(Materials[[#This Row],[Link]],255)</f>
        <v>https://www.amazon.com/MG-Chemicals-Clean-Desoldering-Length/dp/B005T8UN0K/ref=sr_1_11?crid=PI4KLRMZIXAD&amp;keywords=MG%2BChemicals%2Bwick&amp;qid=1672756322&amp;s=hi&amp;sprefix=mg%2Bchemicals%2Bwic%2Ctools%2C1006&amp;sr=1-11&amp;th=1</v>
      </c>
      <c r="J9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P96" s="30" t="s">
        <v>482</v>
      </c>
      <c r="Q96" s="30" t="s">
        <v>677</v>
      </c>
      <c r="R96" s="30" t="s">
        <v>679</v>
      </c>
    </row>
    <row r="97" spans="1:17" x14ac:dyDescent="0.3">
      <c r="A97" s="23" t="s">
        <v>857</v>
      </c>
      <c r="B97" s="11">
        <v>109.75</v>
      </c>
      <c r="C97">
        <v>1</v>
      </c>
      <c r="D97" s="51">
        <f>Materials[[#This Row],[Single price]]*Materials[[#This Row],[Qty]]</f>
        <v>109.75</v>
      </c>
      <c r="E97" t="s">
        <v>858</v>
      </c>
      <c r="F97" t="s">
        <v>463</v>
      </c>
      <c r="G97" t="s">
        <v>463</v>
      </c>
      <c r="H97">
        <v>2</v>
      </c>
      <c r="I97" t="str">
        <f>LEFT(Materials[[#This Row],[Link]],255)</f>
        <v>https://www.amazon.com/MG-Chemicals-4900-112G-SAC305-Diameter/dp/B005T8UKL2/ref=sr_1_11?keywords=solder%2Bwire%2Bmg%2Bchemicals&amp;qid=1674682769&amp;sprefix=solder%2Bwire%2BMG%2BChem%2Caps%2C175&amp;sr=8-11&amp;th=1</v>
      </c>
      <c r="J9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P97" s="30" t="s">
        <v>704</v>
      </c>
      <c r="Q97" s="31" t="s">
        <v>705</v>
      </c>
    </row>
    <row r="98" spans="1:17" x14ac:dyDescent="0.3">
      <c r="A98" s="23" t="s">
        <v>138</v>
      </c>
      <c r="B98" s="11">
        <v>104.4</v>
      </c>
      <c r="C98">
        <v>1</v>
      </c>
      <c r="D98" s="51">
        <f>Materials[[#This Row],[Single price]]*Materials[[#This Row],[Qty]]</f>
        <v>104.4</v>
      </c>
      <c r="E98" t="s">
        <v>861</v>
      </c>
      <c r="F98" t="s">
        <v>463</v>
      </c>
      <c r="G98" t="s">
        <v>463</v>
      </c>
      <c r="H98">
        <v>2</v>
      </c>
      <c r="I98" t="str">
        <f>LEFT(Materials[[#This Row],[Link]],255)</f>
        <v>https://www.amazon.com/MG-Chemicals-Liquid-Plating-Solution/dp/B09TWY4YQW/ref=sr_1_2?crid=2EJCTU0AH9VGK&amp;keywords=MG+Chemicals+liquid+tin&amp;qid=1674684585&amp;s=industrial&amp;sprefix=mg+chemicals+liquid+tin%2Cindustrial%2C226&amp;sr=1-2&amp;ufe=app_do%3Aamzn1.fos.006c50ae-</v>
      </c>
      <c r="J9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99" spans="1:17" x14ac:dyDescent="0.3">
      <c r="A99" s="23" t="s">
        <v>982</v>
      </c>
      <c r="B99" s="11">
        <v>58.52</v>
      </c>
      <c r="C99">
        <v>1</v>
      </c>
      <c r="D99" s="51">
        <f>Materials[[#This Row],[Single price]]*Materials[[#This Row],[Qty]]</f>
        <v>58.52</v>
      </c>
      <c r="E99" t="s">
        <v>489</v>
      </c>
      <c r="F99" t="s">
        <v>137</v>
      </c>
      <c r="G99" t="s">
        <v>463</v>
      </c>
      <c r="H99">
        <v>2</v>
      </c>
      <c r="I99" t="str">
        <f>LEFT(Materials[[#This Row],[Link]],255)</f>
        <v>https://www.amazon.com/Jammas-Photosensitive-Curable-Solder-Resist/dp/B07KW4QB6T/ref=sr_1_38?crid=10KOMBI4T8047&amp;keywords=solder+mask+uv&amp;qid=1672757479&amp;sprefix=solder+mask+UV%2Caps%2C1273&amp;sr=8-38</v>
      </c>
      <c r="J9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0" spans="1:17" x14ac:dyDescent="0.3">
      <c r="A100" s="23" t="s">
        <v>862</v>
      </c>
      <c r="B100" s="11">
        <v>14.67</v>
      </c>
      <c r="C100">
        <v>1</v>
      </c>
      <c r="D100" s="51">
        <f>Materials[[#This Row],[Single price]]*Materials[[#This Row],[Qty]]</f>
        <v>14.67</v>
      </c>
      <c r="E100" t="s">
        <v>863</v>
      </c>
      <c r="F100" t="s">
        <v>463</v>
      </c>
      <c r="G100" t="s">
        <v>463</v>
      </c>
      <c r="H100">
        <v>2</v>
      </c>
      <c r="I100" t="str">
        <f>LEFT(Materials[[#This Row],[Link]],255)</f>
        <v>https://www.amazon.com/SINJEE-Soldering-Cleaner-Wire-type-Cleaning/dp/B08C4VN46N?ref_=ast_sto_dp&amp;th=1&amp;psc=1</v>
      </c>
      <c r="J10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1" spans="1:17" x14ac:dyDescent="0.3">
      <c r="A101" s="23" t="s">
        <v>864</v>
      </c>
      <c r="B101" s="11">
        <v>58.99</v>
      </c>
      <c r="C101">
        <v>1</v>
      </c>
      <c r="D101" s="51">
        <f>Materials[[#This Row],[Single price]]*Materials[[#This Row],[Qty]]</f>
        <v>58.99</v>
      </c>
      <c r="E101" t="s">
        <v>741</v>
      </c>
      <c r="F101" t="s">
        <v>463</v>
      </c>
      <c r="G101" s="47" t="s">
        <v>463</v>
      </c>
      <c r="H101">
        <v>2</v>
      </c>
      <c r="I101" t="str">
        <f>LEFT(Materials[[#This Row],[Link]],255)</f>
        <v>https://www.amazon.com/TECHTONGDA-Screen-Printing-Stretching-Stretch/dp/B086YKND2G/ref=sr_1_8?crid=1ESP0JBHYIPDA&amp;keywords=remesh%2Bscreen%2Bprinting%2Bframe&amp;qid=1674522852&amp;sprefix=remesh%2Bscreen%2Bprinting%2Bframe%2Caps%2C170&amp;sr=8-8&amp;ufe=app_do%3Aamzn1.fo</v>
      </c>
      <c r="J10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2" spans="1:17" x14ac:dyDescent="0.3">
      <c r="A102" s="23" t="s">
        <v>747</v>
      </c>
      <c r="B102" s="11">
        <v>10.99</v>
      </c>
      <c r="C102">
        <v>1</v>
      </c>
      <c r="D102" s="51">
        <f>Materials[[#This Row],[Single price]]*Materials[[#This Row],[Qty]]</f>
        <v>10.99</v>
      </c>
      <c r="E102" t="s">
        <v>428</v>
      </c>
      <c r="F102" t="s">
        <v>463</v>
      </c>
      <c r="G102" t="s">
        <v>463</v>
      </c>
      <c r="H102">
        <v>2</v>
      </c>
      <c r="I102" t="str">
        <f>LEFT(Materials[[#This Row],[Link]],255)</f>
        <v>https://www.amazon.com/Meters-Printing-Tension-Supplies-Mesh%EF%BC%8843T%EF%BC%89/dp/B07F2PHHWV/ref=sr_1_7?keywords=Silk+Screen+Printing&amp;qid=1671048538&amp;sr=8-7</v>
      </c>
      <c r="J10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3" spans="1:17" x14ac:dyDescent="0.3">
      <c r="A103" s="44" t="s">
        <v>743</v>
      </c>
      <c r="B103" s="11">
        <v>27.99</v>
      </c>
      <c r="C103">
        <v>1</v>
      </c>
      <c r="D103" s="51">
        <f>Materials[[#This Row],[Single price]]*Materials[[#This Row],[Qty]]</f>
        <v>27.99</v>
      </c>
      <c r="E103" t="s">
        <v>742</v>
      </c>
      <c r="F103" t="s">
        <v>463</v>
      </c>
      <c r="G103" t="s">
        <v>463</v>
      </c>
      <c r="H103">
        <v>2</v>
      </c>
      <c r="I103" t="str">
        <f>LEFT(Materials[[#This Row],[Link]],255)</f>
        <v>https://www.amazon.com/Speedball-Printing-Starter-6-Colors-4-Ounce/dp/B07GFTHXFV/ref=pd_bxgy_vft_none_img_sccl_1/145-5820395-0238432?pd_rd_w=ZoZ85&amp;content-id=amzn1.sym.7f0cf323-50c6-49e3-b3f9-63546bb79c92&amp;pf_rd_p=7f0cf323-50c6-49e3-b3f9-63546bb79c92&amp;pf_rd</v>
      </c>
      <c r="J10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4" spans="1:17" x14ac:dyDescent="0.3">
      <c r="A104" s="23" t="s">
        <v>744</v>
      </c>
      <c r="B104" s="11">
        <v>12.99</v>
      </c>
      <c r="C104">
        <v>1</v>
      </c>
      <c r="D104" s="51">
        <f>Materials[[#This Row],[Single price]]*Materials[[#This Row],[Qty]]</f>
        <v>12.99</v>
      </c>
      <c r="E104" t="s">
        <v>746</v>
      </c>
      <c r="F104" t="s">
        <v>745</v>
      </c>
      <c r="G104" t="s">
        <v>463</v>
      </c>
      <c r="H104">
        <v>2</v>
      </c>
      <c r="I104" t="str">
        <f>LEFT(Materials[[#This Row],[Link]],255)</f>
        <v>https://www.amazon.com/She-Love-Printing-Squeegee-Squeegees/dp/B09HZGQY4T/ref=sxin_15_pa_sp_search_thematic_sspa?content-id=amzn1.sym.14a246c3-7a62-40bf-bdd0-5ac67c2a1913%3Aamzn1.sym.14a246c3-7a62-40bf-bdd0-5ac67c2a1913&amp;crid=2XI0EAWW20YNJ&amp;cv_ct_cx=Screen%</v>
      </c>
      <c r="J10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5" spans="1:17" x14ac:dyDescent="0.3">
      <c r="A105" s="23" t="s">
        <v>749</v>
      </c>
      <c r="B105" s="11">
        <v>29.5</v>
      </c>
      <c r="C105">
        <v>1</v>
      </c>
      <c r="D105" s="51">
        <f>Materials[[#This Row],[Single price]]*Materials[[#This Row],[Qty]]</f>
        <v>29.5</v>
      </c>
      <c r="E105" t="s">
        <v>748</v>
      </c>
      <c r="F105" t="s">
        <v>463</v>
      </c>
      <c r="G105" t="s">
        <v>463</v>
      </c>
      <c r="H105">
        <v>2</v>
      </c>
      <c r="I105" t="str">
        <f>LEFT(Materials[[#This Row],[Link]],255)</f>
        <v>https://www.amazon.com/Waterproof-Inkjet-Transparency-Film-Screen/dp/B01H7RSXF2/ref=sr_1_19_sspa?crid=1B081YUVI116Z&amp;keywords=inkjet%2Bscreen%2Bprinting%2Bfilm&amp;qid=1674569663&amp;sprefix=inkjet%2Bscreen%2Bprinting%2Bfilm%2Caps%2C170&amp;sr=8-19-spons&amp;smid=A1Z3JZVF</v>
      </c>
      <c r="J10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6" spans="1:17" x14ac:dyDescent="0.3">
      <c r="A106" s="23" t="s">
        <v>680</v>
      </c>
      <c r="B106" s="11">
        <v>9.99</v>
      </c>
      <c r="C106">
        <v>1</v>
      </c>
      <c r="D106" s="51">
        <f>Materials[[#This Row],[Single price]]*Materials[[#This Row],[Qty]]</f>
        <v>9.99</v>
      </c>
      <c r="E106" t="s">
        <v>685</v>
      </c>
      <c r="F106" s="28" t="s">
        <v>683</v>
      </c>
      <c r="G106" t="s">
        <v>684</v>
      </c>
      <c r="H106">
        <v>2</v>
      </c>
      <c r="I106" t="str">
        <f>LEFT(Materials[[#This Row],[Link]],255)</f>
        <v>https://www.amazon.com/Easy-Cut-Stencil-Sheet-Set/dp/B08PV67CPZ/ref=sr_1_6?crid=1Z8QPQSSM0PCB&amp;keywords=mylar+sheets&amp;qid=1674319994&amp;sprefix=mylar+sheets%2Caps%2C195&amp;sr=8-6</v>
      </c>
      <c r="J10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7" spans="1:17" x14ac:dyDescent="0.3">
      <c r="A107" s="23" t="s">
        <v>682</v>
      </c>
      <c r="B107" s="11">
        <v>19.989999999999998</v>
      </c>
      <c r="C107">
        <v>1</v>
      </c>
      <c r="D107" s="51">
        <f>Materials[[#This Row],[Single price]]*Materials[[#This Row],[Qty]]</f>
        <v>19.989999999999998</v>
      </c>
      <c r="E107" t="s">
        <v>681</v>
      </c>
      <c r="F107" t="s">
        <v>463</v>
      </c>
      <c r="G107" t="s">
        <v>463</v>
      </c>
      <c r="H107">
        <v>2</v>
      </c>
      <c r="I107" t="str">
        <f>LEFT(Materials[[#This Row],[Link]],255)</f>
        <v>https://www.amazon.com/Gizmo-Dorks-Polyimide-Printers-Printing/dp/B01MQKA00X/ref=sr_1_2_sspa?crid=3CF4SWKM2UFMS&amp;keywords=kapton+sheet&amp;qid=1674319266&amp;sprefix=kapton+sheet%2Caps%2C206&amp;sr=8-2-spons&amp;psc=1&amp;spLa=ZW5jcnlwdGVkUXVhbGlmaWVyPUFSSVVZMUhOT0pIUyZlbmNye</v>
      </c>
      <c r="J10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8" spans="1:17" x14ac:dyDescent="0.3">
      <c r="A108" s="23" t="s">
        <v>701</v>
      </c>
      <c r="B108" s="11">
        <v>30.39</v>
      </c>
      <c r="C108">
        <v>1</v>
      </c>
      <c r="D108" s="51">
        <f>Materials[[#This Row],[Single price]]*Materials[[#This Row],[Qty]]</f>
        <v>30.39</v>
      </c>
      <c r="E108" t="s">
        <v>702</v>
      </c>
      <c r="F108" t="s">
        <v>463</v>
      </c>
      <c r="G108" t="s">
        <v>463</v>
      </c>
      <c r="H108">
        <v>2</v>
      </c>
      <c r="I108" t="str">
        <f>LEFT(Materials[[#This Row],[Link]],255)</f>
        <v>https://www.amazon.com/304-Stainless-Steel-Shrapnel-Foil/dp/B089GWVXGL/ref=sr_1_6?crid=2VLUNECN2KS04&amp;keywords=stainless%2Bsteel%2B0.1mm&amp;qid=1674334449&amp;sprefix=stainless%2Bsteel%2B0.1m%2Caps%2C200&amp;sr=8-6&amp;th=1</v>
      </c>
      <c r="J10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09" spans="1:17" x14ac:dyDescent="0.3">
      <c r="A109" s="23" t="s">
        <v>706</v>
      </c>
      <c r="B109" s="11">
        <v>9.99</v>
      </c>
      <c r="C109">
        <v>1</v>
      </c>
      <c r="D109" s="51">
        <f>Materials[[#This Row],[Single price]]*Materials[[#This Row],[Qty]]</f>
        <v>9.99</v>
      </c>
      <c r="E109" t="s">
        <v>707</v>
      </c>
      <c r="F109" t="s">
        <v>463</v>
      </c>
      <c r="G109" t="s">
        <v>463</v>
      </c>
      <c r="H109">
        <v>2</v>
      </c>
      <c r="I109" t="str">
        <f>LEFT(Materials[[#This Row],[Link]],255)</f>
        <v>https://www.amazon.com/Acrylic-Permanent-Plastic-Leather-Ceramic/dp/B07P6HXKCJ/ref=sr_1_7?crid=6M7IQKCM1HFS&amp;keywords=Sharpie+white+fine&amp;qid=1674340888&amp;sprefix=sharpie+white+fine%2Caps%2C276&amp;sr=8-7</v>
      </c>
      <c r="J10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0" spans="1:17" x14ac:dyDescent="0.3">
      <c r="A110" s="23" t="s">
        <v>708</v>
      </c>
      <c r="B110" s="11">
        <v>14.95</v>
      </c>
      <c r="C110">
        <v>1</v>
      </c>
      <c r="D110" s="51">
        <f>Materials[[#This Row],[Single price]]*Materials[[#This Row],[Qty]]</f>
        <v>14.95</v>
      </c>
      <c r="E110" t="s">
        <v>709</v>
      </c>
      <c r="F110" t="s">
        <v>463</v>
      </c>
      <c r="G110" t="s">
        <v>463</v>
      </c>
      <c r="H110">
        <v>2</v>
      </c>
      <c r="I110" t="str">
        <f>LEFT(Materials[[#This Row],[Link]],255)</f>
        <v>https://www.amazon.com/Sharpie-Oil-Based-Paint-Marker-Point/dp/B00WL2SOIA/ref=sr_1_10_mod_primary_new?crid=3MQHP5VT5YU90&amp;keywords=Sharpie+white+extra+fine&amp;qid=1674340766&amp;sbo=RZvfv%2F%2FHxDF%2BO5021pAnSA%3D%3D&amp;sprefix=sharpie+white+extra+fine%2Caps%2C274&amp;s</v>
      </c>
      <c r="J11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1" spans="1:17" x14ac:dyDescent="0.3">
      <c r="A111" s="44" t="s">
        <v>947</v>
      </c>
      <c r="B111" s="11">
        <v>7.99</v>
      </c>
      <c r="C111">
        <v>1</v>
      </c>
      <c r="D111" s="51">
        <f>Materials[[#This Row],[Single price]]*Materials[[#This Row],[Qty]]</f>
        <v>7.99</v>
      </c>
      <c r="E111" t="s">
        <v>185</v>
      </c>
      <c r="F111" t="s">
        <v>865</v>
      </c>
      <c r="G111" t="s">
        <v>866</v>
      </c>
      <c r="H111">
        <v>2</v>
      </c>
      <c r="I111" t="str">
        <f>LEFT(Materials[[#This Row],[Link]],255)</f>
        <v>https://www.amazon.com/Quality-Elements-Copper-Double-sided-circuit/dp/B015CV377O/ref=sr_1_3?crid=16Z05YV0MK5H5&amp;keywords=0.9mm+rivet&amp;qid=1668731482&amp;sprefix=0.9mm+rivet%2Caps%2C147&amp;sr=8-3#customerReviews</v>
      </c>
      <c r="J11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2" spans="1:17" x14ac:dyDescent="0.3">
      <c r="A112" s="23" t="s">
        <v>948</v>
      </c>
      <c r="B112" s="11">
        <v>10.99</v>
      </c>
      <c r="C112">
        <v>2</v>
      </c>
      <c r="D112" s="51">
        <f>Materials[[#This Row],[Single price]]*Materials[[#This Row],[Qty]]</f>
        <v>21.98</v>
      </c>
      <c r="E112" t="s">
        <v>476</v>
      </c>
      <c r="F112" t="s">
        <v>463</v>
      </c>
      <c r="G112" t="s">
        <v>463</v>
      </c>
      <c r="H112">
        <v>2</v>
      </c>
      <c r="I112" t="str">
        <f>LEFT(Materials[[#This Row],[Link]],255)</f>
        <v>https://www.amazon.com/XLX-100PCS-Standard-Female-Connector/dp/B07HMLD73D/ref=sr_1_1_sspa?crid=DZOB4KD9AU5V&amp;keywords=micro+usb+smd&amp;qid=1672708747&amp;sprefix=microusb+%2Caps%2C874&amp;sr=8-1-spons&amp;psc=1&amp;spLa=ZW5jcnlwdGVkUXVhbGlmaWVyPUEzTjVDM1UxNUpMUE4wJmVuY3J5cHR</v>
      </c>
      <c r="J11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3" spans="1:11" x14ac:dyDescent="0.3">
      <c r="A113" s="23"/>
      <c r="D113" s="51">
        <f>Materials[[#This Row],[Single price]]*Materials[[#This Row],[Qty]]</f>
        <v>0</v>
      </c>
      <c r="I113" t="str">
        <f>LEFT(Materials[[#This Row],[Link]],255)</f>
        <v/>
      </c>
      <c r="J11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4" spans="1:11" x14ac:dyDescent="0.3">
      <c r="A114" s="34" t="s">
        <v>198</v>
      </c>
      <c r="B114" s="11">
        <v>14.9</v>
      </c>
      <c r="C114">
        <v>1</v>
      </c>
      <c r="D114" s="51">
        <f>Materials[[#This Row],[Single price]]*Materials[[#This Row],[Qty]]</f>
        <v>14.9</v>
      </c>
      <c r="E114" t="s">
        <v>197</v>
      </c>
      <c r="F114" t="s">
        <v>463</v>
      </c>
      <c r="G114" t="s">
        <v>463</v>
      </c>
      <c r="H114">
        <v>3</v>
      </c>
      <c r="I114" t="str">
        <f>LEFT(Materials[[#This Row],[Link]],255)</f>
        <v>https://www.amazon.com/Voltage-Regulator-Assortment-100mA-0-5A/dp/B07FMDYYYL/ref=sr_1_3?crid=1I747M7JGOQNA&amp;keywords=voltage+regulator+smd&amp;qid=1668733074&amp;sprefix=voltage+regulator+smd%2Caps%2C170&amp;sr=8-3</v>
      </c>
      <c r="J11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5" spans="1:11" x14ac:dyDescent="0.3">
      <c r="A115" s="34" t="s">
        <v>235</v>
      </c>
      <c r="B115" s="11">
        <v>19.989999999999998</v>
      </c>
      <c r="C115">
        <v>2</v>
      </c>
      <c r="D115" s="51">
        <f>Materials[[#This Row],[Single price]]*Materials[[#This Row],[Qty]]</f>
        <v>39.979999999999997</v>
      </c>
      <c r="E115" t="s">
        <v>1169</v>
      </c>
      <c r="F115" t="s">
        <v>463</v>
      </c>
      <c r="G115" t="s">
        <v>463</v>
      </c>
      <c r="H115">
        <v>3</v>
      </c>
      <c r="I115" t="str">
        <f>LEFT(Materials[[#This Row],[Link]],255)</f>
        <v>https://www.amazon.com/X-Charger-Adapter-Charging-Samsung/dp/B0794WT57Y/ref=sr_1_2?keywords=2.1a+phone+charger+pcs&amp;qid=1683750275&amp;sr=8-2</v>
      </c>
      <c r="J11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6" spans="1:11" x14ac:dyDescent="0.3">
      <c r="A116" s="34" t="s">
        <v>231</v>
      </c>
      <c r="B116" s="11">
        <v>12.99</v>
      </c>
      <c r="C116">
        <v>7</v>
      </c>
      <c r="D116" s="51">
        <f>Materials[[#This Row],[Single price]]*Materials[[#This Row],[Qty]]</f>
        <v>90.93</v>
      </c>
      <c r="E116" t="s">
        <v>490</v>
      </c>
      <c r="F116" t="s">
        <v>226</v>
      </c>
      <c r="G116" t="s">
        <v>463</v>
      </c>
      <c r="H116">
        <v>3</v>
      </c>
      <c r="I116" t="str">
        <f>LEFT(Materials[[#This Row],[Link]],255)</f>
        <v>https://www.amazon.com/Micro-USB-Cable-Android-SMALLElectric/dp/B01N9P860N/ref=sxin_15_pa_sp_search_thematic_sspa?content-id=amzn1.sym.d5d2dbeb-b217-4d41-ad6b-bc4af55d7521%3Aamzn1.sym.d5d2dbeb-b217-4d41-ad6b-bc4af55d7521&amp;crid=Y10YIAURALJ3&amp;cv_ct_cx=micro+u</v>
      </c>
      <c r="J11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7" spans="1:11" x14ac:dyDescent="0.3">
      <c r="A117" s="34" t="s">
        <v>237</v>
      </c>
      <c r="B117" s="11">
        <v>43.98</v>
      </c>
      <c r="C117">
        <v>2</v>
      </c>
      <c r="D117" s="51">
        <f>Materials[[#This Row],[Single price]]*Materials[[#This Row],[Qty]]</f>
        <v>87.96</v>
      </c>
      <c r="E117" t="s">
        <v>1178</v>
      </c>
      <c r="F117" t="s">
        <v>463</v>
      </c>
      <c r="G117" t="s">
        <v>463</v>
      </c>
      <c r="H117">
        <v>3</v>
      </c>
      <c r="I117" t="str">
        <f>LEFT(Materials[[#This Row],[Link]],255)</f>
        <v>https://www.amazon.com/Pieces-Slotted-Aluminum-Meter-Meters/dp/B018UMW73W/ref=sr_1_4?crid=1YVTKG9MPF2TM&amp;keywords=slotted+Rail&amp;qid=1683757956&amp;s=industrial&amp;sprefix=slorail%2Cindustrial%2C1023&amp;sr=1-4</v>
      </c>
      <c r="J11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8" spans="1:11" x14ac:dyDescent="0.3">
      <c r="A118" s="34" t="s">
        <v>1216</v>
      </c>
      <c r="B118" s="11">
        <v>16.989999999999998</v>
      </c>
      <c r="C118">
        <v>10</v>
      </c>
      <c r="D118" s="51">
        <f>Materials[[#This Row],[Single price]]*Materials[[#This Row],[Qty]]</f>
        <v>169.89999999999998</v>
      </c>
      <c r="E118" t="s">
        <v>1170</v>
      </c>
      <c r="F118" t="s">
        <v>1171</v>
      </c>
      <c r="G118" t="s">
        <v>546</v>
      </c>
      <c r="H118">
        <v>3</v>
      </c>
      <c r="I118" t="str">
        <f>LEFT(Materials[[#This Row],[Link]],255)</f>
        <v>https://www.amazon.com/HiLetgo-Atmega328P-AU-Development-Microcontroller-Bootloadered/dp/B00E87VWQW/ref=sr_1_6?crid=M3CP47QTBSBT&amp;keywords=Pro+Mini+Atmega328P&amp;qid=1683750832&amp;s=electronics&amp;sprefix=pro+mini+atmega328p%2Celectronics%2C1717&amp;sr=1-6</v>
      </c>
      <c r="J11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19" spans="1:11" x14ac:dyDescent="0.3">
      <c r="A119" s="34" t="s">
        <v>1217</v>
      </c>
      <c r="B119" s="11">
        <v>26.9</v>
      </c>
      <c r="C119">
        <v>5</v>
      </c>
      <c r="D119" s="51">
        <f>Materials[[#This Row],[Single price]]*Materials[[#This Row],[Qty]]</f>
        <v>134.5</v>
      </c>
      <c r="E119" t="s">
        <v>1218</v>
      </c>
      <c r="F119" t="s">
        <v>1219</v>
      </c>
      <c r="G119" t="s">
        <v>463</v>
      </c>
      <c r="H119">
        <v>3</v>
      </c>
      <c r="I119" t="str">
        <f>LEFT(Materials[[#This Row],[Link]],255)</f>
        <v>https://www.amazon.com/seeed-studio-Raspberry-Microcontroller-Dual-core/dp/B08ZSKMJJD/ref=sr_1_5?crid=USKRJF1FU2MI&amp;keywords=pi%2Bpico&amp;qid=1684418908&amp;sprefix=pi%2Bp%2Caps%2C1398&amp;sr=8-5&amp;th=1</v>
      </c>
      <c r="J11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0" spans="1:11" x14ac:dyDescent="0.3">
      <c r="A120" s="34" t="s">
        <v>1220</v>
      </c>
      <c r="B120" s="11">
        <v>37.99</v>
      </c>
      <c r="C120">
        <v>5</v>
      </c>
      <c r="D120" s="51">
        <f>Materials[[#This Row],[Single price]]*Materials[[#This Row],[Qty]]</f>
        <v>189.95000000000002</v>
      </c>
      <c r="E120" t="s">
        <v>1221</v>
      </c>
      <c r="F120" t="s">
        <v>463</v>
      </c>
      <c r="G120" t="s">
        <v>463</v>
      </c>
      <c r="H120">
        <v>3</v>
      </c>
      <c r="I120" t="str">
        <f>LEFT(Materials[[#This Row],[Link]],255)</f>
        <v>https://www.amazon.com/GeeekPi-Raspberry-Pin-Headers-Wireless-Connectivity/dp/B0BGRQLQKS/ref=sr_1_9?keywords=pi+pico+w&amp;qid=1684419546&amp;sr=8-9</v>
      </c>
      <c r="J12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1" spans="1:11" x14ac:dyDescent="0.3">
      <c r="A121" s="34" t="s">
        <v>1223</v>
      </c>
      <c r="B121" s="11">
        <v>25.99</v>
      </c>
      <c r="C121">
        <v>2</v>
      </c>
      <c r="D121" s="51">
        <f>Materials[[#This Row],[Single price]]*Materials[[#This Row],[Qty]]</f>
        <v>51.98</v>
      </c>
      <c r="E121" t="s">
        <v>1222</v>
      </c>
      <c r="F121" t="s">
        <v>463</v>
      </c>
      <c r="G121" t="s">
        <v>463</v>
      </c>
      <c r="H121">
        <v>3</v>
      </c>
      <c r="I121" t="str">
        <f>LEFT(Materials[[#This Row],[Link]],255)</f>
        <v>https://www.amazon.com/Raspberry-Pi-Pico-Zero-W/dp/B0C4XKQ6F2?ref_=ast_sto_dp</v>
      </c>
      <c r="J12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2" spans="1:11" x14ac:dyDescent="0.3">
      <c r="A122" s="34" t="s">
        <v>1224</v>
      </c>
      <c r="B122" s="11">
        <v>8.99</v>
      </c>
      <c r="C122">
        <v>1</v>
      </c>
      <c r="D122" s="51">
        <f>Materials[[#This Row],[Single price]]*Materials[[#This Row],[Qty]]</f>
        <v>8.99</v>
      </c>
      <c r="E122" t="s">
        <v>1225</v>
      </c>
      <c r="F122" t="s">
        <v>463</v>
      </c>
      <c r="G122" t="s">
        <v>463</v>
      </c>
      <c r="H122">
        <v>3</v>
      </c>
      <c r="I122" t="str">
        <f>LEFT(Materials[[#This Row],[Link]],255)</f>
        <v>https://www.amazon.com/Pieces-Megapixels-Sensor-Compatible-Raspberry/dp/B07ZZ2K7WP/ref=sr_1_4?crid=22D6PMZBZDIAS&amp;keywords=pi+camera&amp;qid=1684420060&amp;sprefix=pi%2Caps%2C827&amp;sr=8-4</v>
      </c>
      <c r="J12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3" spans="1:11" x14ac:dyDescent="0.3">
      <c r="A123" s="34" t="s">
        <v>404</v>
      </c>
      <c r="B123" s="11">
        <v>25.99</v>
      </c>
      <c r="C123">
        <v>3</v>
      </c>
      <c r="D123" s="51">
        <f>Materials[[#This Row],[Single price]]*Materials[[#This Row],[Qty]]</f>
        <v>77.97</v>
      </c>
      <c r="E123" t="s">
        <v>405</v>
      </c>
      <c r="F123" t="s">
        <v>463</v>
      </c>
      <c r="G123" t="s">
        <v>463</v>
      </c>
      <c r="H123">
        <v>3</v>
      </c>
      <c r="I123" t="str">
        <f>LEFT(Materials[[#This Row],[Link]],255)</f>
        <v>https://www.amazon.com/SanDisk-Extreme-microSDXC-Memory-Adapter/dp/B09X7BK27V/ref=sr_1_5?crid=4CAJ22GC9F8G&amp;keywords=micro%2Bsd%2Bcard&amp;qid=1669735231&amp;sprefix=micro%2Bsd%2Bcard%2Caps%2C150&amp;sr=8-5&amp;th=1</v>
      </c>
      <c r="J12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4" spans="1:11" x14ac:dyDescent="0.3">
      <c r="A124" s="34" t="s">
        <v>1088</v>
      </c>
      <c r="B124" s="11">
        <v>16.989999999999998</v>
      </c>
      <c r="C124">
        <v>2</v>
      </c>
      <c r="D124" s="51">
        <f>Materials[[#This Row],[Single price]]*Materials[[#This Row],[Qty]]</f>
        <v>33.979999999999997</v>
      </c>
      <c r="E124" t="s">
        <v>1089</v>
      </c>
      <c r="F124" t="s">
        <v>463</v>
      </c>
      <c r="G124" t="s">
        <v>463</v>
      </c>
      <c r="H124">
        <v>3</v>
      </c>
      <c r="I124" t="str">
        <f>LEFT(Materials[[#This Row],[Link]],255)</f>
        <v>https://www.amazon.com/GeeekPi-Interface-Adapter-Backlight-Raspberry/dp/B086VVT4NH/ref=sr_1_4?keywords=LCD+arduino&amp;qid=1677543637&amp;sr=8-4</v>
      </c>
      <c r="J12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5" spans="1:11" x14ac:dyDescent="0.3">
      <c r="A125" s="34" t="s">
        <v>421</v>
      </c>
      <c r="B125" s="11">
        <v>9.99</v>
      </c>
      <c r="C125">
        <v>5</v>
      </c>
      <c r="D125" s="51">
        <f>Materials[[#This Row],[Single price]]*Materials[[#This Row],[Qty]]</f>
        <v>49.95</v>
      </c>
      <c r="E125" t="s">
        <v>1232</v>
      </c>
      <c r="F125" s="31" t="s">
        <v>1248</v>
      </c>
      <c r="G125" t="s">
        <v>1231</v>
      </c>
      <c r="H125">
        <v>3</v>
      </c>
      <c r="I125" t="str">
        <f>LEFT(Materials[[#This Row],[Link]],255)</f>
        <v>https://www.amazon.com/GeeekPi-TXS0108E-Converter-Bi-Directional-Raspberry/dp/B088LMJR5K/ref=sr_1_5?crid=1A49YFCAVQIA6&amp;keywords=level+shifter&amp;qid=1684443038&amp;sprefix=lelvel+shifeter%2Caps%2C343&amp;sr=8-5</v>
      </c>
      <c r="J12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K125" t="s">
        <v>1230</v>
      </c>
    </row>
    <row r="126" spans="1:11" x14ac:dyDescent="0.3">
      <c r="A126" s="34"/>
      <c r="D126" s="51">
        <f>Materials[[#This Row],[Single price]]*Materials[[#This Row],[Qty]]</f>
        <v>0</v>
      </c>
      <c r="H126">
        <v>3</v>
      </c>
      <c r="I126" t="str">
        <f>LEFT(Materials[[#This Row],[Link]],255)</f>
        <v/>
      </c>
      <c r="J12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7" spans="1:11" x14ac:dyDescent="0.3">
      <c r="A127" s="34" t="s">
        <v>200</v>
      </c>
      <c r="B127" s="11">
        <v>9.99</v>
      </c>
      <c r="C127">
        <v>45</v>
      </c>
      <c r="D127" s="51">
        <f>Materials[[#This Row],[Single price]]*Materials[[#This Row],[Qty]]</f>
        <v>449.55</v>
      </c>
      <c r="E127" t="s">
        <v>1204</v>
      </c>
      <c r="F127" t="s">
        <v>463</v>
      </c>
      <c r="G127" t="s">
        <v>463</v>
      </c>
      <c r="H127">
        <v>3</v>
      </c>
      <c r="I127" t="str">
        <f>LEFT(Materials[[#This Row],[Link]],255)</f>
        <v>https://www.amazon.com/ELEGOO-HC-SR04-Ultrasonic-Distance-MEGA2560/dp/B01COSN7O6/ref=sr_1_6?keywords=ultrasonic+sensor&amp;qid=1683766679&amp;sprefix=ultrasonic+s%2Caps%2C1353&amp;sr=8-6</v>
      </c>
      <c r="J12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8" spans="1:11" x14ac:dyDescent="0.3">
      <c r="A128" s="34" t="s">
        <v>1057</v>
      </c>
      <c r="B128" s="11">
        <v>17.11</v>
      </c>
      <c r="C128">
        <v>10</v>
      </c>
      <c r="D128" s="51">
        <f>Materials[[#This Row],[Single price]]*Materials[[#This Row],[Qty]]</f>
        <v>171.1</v>
      </c>
      <c r="E128" t="s">
        <v>1058</v>
      </c>
      <c r="F128" t="s">
        <v>463</v>
      </c>
      <c r="G128" t="s">
        <v>463</v>
      </c>
      <c r="H128">
        <v>3</v>
      </c>
      <c r="I128" t="str">
        <f>LEFT(Materials[[#This Row],[Link]],255)</f>
        <v>https://www.amazon.com/Fielect-Industrial-Electronic-Sensitivity-Products/dp/B0827DHNPP?ref_=ast_sto_dp</v>
      </c>
      <c r="J12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29" spans="1:10" x14ac:dyDescent="0.3">
      <c r="A129" s="34" t="s">
        <v>1034</v>
      </c>
      <c r="B129" s="11">
        <v>11.99</v>
      </c>
      <c r="C129">
        <v>5</v>
      </c>
      <c r="D129" s="51">
        <f>Materials[[#This Row],[Single price]]*Materials[[#This Row],[Qty]]</f>
        <v>59.95</v>
      </c>
      <c r="E129" t="s">
        <v>1036</v>
      </c>
      <c r="F129" t="s">
        <v>1035</v>
      </c>
      <c r="G129" t="s">
        <v>463</v>
      </c>
      <c r="H129">
        <v>3</v>
      </c>
      <c r="I129" t="str">
        <f>LEFT(Materials[[#This Row],[Link]],255)</f>
        <v>https://www.amazon.com/Eiechip-Voltage-Regulator-Converter-Module/dp/B07RNBJK5F/ref=sxin_15_pa_sp_search_thematic_sspa?content-id=amzn1.sym.f0c5ad8f-c1b9-48f0-8868-482b84b2d5eb%3Aamzn1.sym.f0c5ad8f-c1b9-48f0-8868-482b84b2d5eb&amp;crid=2KJ5DZXYES5Y2&amp;cv_ct_cx=b</v>
      </c>
      <c r="J12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0" spans="1:10" x14ac:dyDescent="0.3">
      <c r="A130" s="34" t="s">
        <v>1179</v>
      </c>
      <c r="B130" s="11">
        <v>7.99</v>
      </c>
      <c r="C130">
        <v>3</v>
      </c>
      <c r="D130" s="51">
        <f>Materials[[#This Row],[Single price]]*Materials[[#This Row],[Qty]]</f>
        <v>23.97</v>
      </c>
      <c r="E130" t="s">
        <v>614</v>
      </c>
      <c r="F130" t="s">
        <v>463</v>
      </c>
      <c r="G130" t="s">
        <v>463</v>
      </c>
      <c r="H130">
        <v>3</v>
      </c>
      <c r="I130" t="str">
        <f>LEFT(Materials[[#This Row],[Link]],255)</f>
        <v>https://www.amazon.com/uxcell-12x12x13mm-Momentary-Tactile-Button/dp/B07JM2MVSS/ref=sr_1_5?crid=UR29MBUKITCN&amp;keywords=12x12+13mm+tactile+switch&amp;qid=1674003789&amp;sprefix=12x12+tactile+switch%2Caps%2C1570&amp;sr=8-5</v>
      </c>
      <c r="J13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1" spans="1:10" x14ac:dyDescent="0.3">
      <c r="A131" s="34" t="s">
        <v>1177</v>
      </c>
      <c r="B131" s="11">
        <v>7.99</v>
      </c>
      <c r="C131">
        <v>5</v>
      </c>
      <c r="D131" s="51">
        <f>Materials[[#This Row],[Single price]]*Materials[[#This Row],[Qty]]</f>
        <v>39.950000000000003</v>
      </c>
      <c r="E131" t="s">
        <v>1228</v>
      </c>
      <c r="F131" t="s">
        <v>463</v>
      </c>
      <c r="G131" t="s">
        <v>463</v>
      </c>
      <c r="H131">
        <v>3</v>
      </c>
      <c r="I131" t="str">
        <f>LEFT(Materials[[#This Row],[Link]],255)</f>
        <v>https://www.amazon.com/Pieces-2-54mm-JST-XHR-Connector-Female/dp/B0B2RB524Y/ref=sr_1_3?keywords=jst%2Bxh%2B6%2Bpin&amp;qid=1674255832&amp;sr=8-3&amp;th=1</v>
      </c>
      <c r="J13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2" spans="1:10" x14ac:dyDescent="0.3">
      <c r="A132" s="34" t="s">
        <v>183</v>
      </c>
      <c r="B132" s="11">
        <v>7.99</v>
      </c>
      <c r="C132">
        <v>15</v>
      </c>
      <c r="D132" s="51">
        <f>Materials[[#This Row],[Single price]]*Materials[[#This Row],[Qty]]</f>
        <v>119.85000000000001</v>
      </c>
      <c r="E132" t="s">
        <v>507</v>
      </c>
      <c r="F132" t="s">
        <v>463</v>
      </c>
      <c r="G132" t="s">
        <v>463</v>
      </c>
      <c r="H132">
        <v>3</v>
      </c>
      <c r="I132" t="str">
        <f>LEFT(Materials[[#This Row],[Link]],255)</f>
        <v>https://www.amazon.com/Chanzon-400mA-500mA-Intensity-Components-Lighting/dp/B01DBZIET4/ref=sr_1_1_sspa?crid=1ADR0BRB5R9OI&amp;keywords=red%2Bsmd%2Bhigh%2Bpower%2Bled&amp;qid=1672788368&amp;sprefix=red%2Bsmd%2Bhigh%2Bpo%2Bled%2Caps%2C1272&amp;sr=8-1-spons&amp;smid=A14FP9XIRL6</v>
      </c>
      <c r="J13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3" spans="1:10" x14ac:dyDescent="0.3">
      <c r="A133" s="34" t="s">
        <v>508</v>
      </c>
      <c r="B133" s="11">
        <v>5.99</v>
      </c>
      <c r="C133">
        <v>3</v>
      </c>
      <c r="D133" s="51">
        <f>Materials[[#This Row],[Single price]]*Materials[[#This Row],[Qty]]</f>
        <v>17.97</v>
      </c>
      <c r="E133" t="s">
        <v>509</v>
      </c>
      <c r="F133" t="s">
        <v>463</v>
      </c>
      <c r="G133" t="s">
        <v>463</v>
      </c>
      <c r="H133">
        <v>3</v>
      </c>
      <c r="I133" t="str">
        <f>LEFT(Materials[[#This Row],[Link]],255)</f>
        <v>https://www.amazon.com/Resistor-Tolerance-Resistors-Limiting-Certificated/dp/B08QR6WKMY/ref=sr_1_3?crid=10O7M682MKZXR&amp;keywords=2w%2B1ohm%2Bresistor&amp;qid=1672839514&amp;sprefix=2w%2B1%2Bresistor%2Caps%2C1927&amp;sr=8-3&amp;th=1</v>
      </c>
      <c r="J13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4" spans="1:10" x14ac:dyDescent="0.3">
      <c r="A134" s="34" t="s">
        <v>1182</v>
      </c>
      <c r="B134" s="11">
        <v>10.99</v>
      </c>
      <c r="C134">
        <v>5</v>
      </c>
      <c r="D134" s="51">
        <f>Materials[[#This Row],[Single price]]*Materials[[#This Row],[Qty]]</f>
        <v>54.95</v>
      </c>
      <c r="E134" t="s">
        <v>1181</v>
      </c>
      <c r="F134" t="s">
        <v>1184</v>
      </c>
      <c r="G134" t="s">
        <v>1183</v>
      </c>
      <c r="H134">
        <v>3</v>
      </c>
      <c r="I134" t="str">
        <f>LEFT(Materials[[#This Row],[Link]],255)</f>
        <v>https://www.amazon.com/WGCD-Knurled-Linear-Rotary-Potentiometer/dp/B07B64MWRF/ref=sr_1_5?crid=17SYPGN9S3YND&amp;keywords=WH148+Potentiometer+10K&amp;qid=1683762210&amp;s=industrial&amp;sprefix=wh148+potentiometer+10k%2Cindustrial%2C1058&amp;sr=1-5</v>
      </c>
      <c r="J13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5" spans="1:10" x14ac:dyDescent="0.3">
      <c r="A135" s="34" t="s">
        <v>821</v>
      </c>
      <c r="B135" s="11">
        <v>8.9499999999999993</v>
      </c>
      <c r="C135">
        <v>2</v>
      </c>
      <c r="D135" s="51">
        <f>Materials[[#This Row],[Single price]]*Materials[[#This Row],[Qty]]</f>
        <v>17.899999999999999</v>
      </c>
      <c r="E135" t="s">
        <v>495</v>
      </c>
      <c r="F135" t="s">
        <v>463</v>
      </c>
      <c r="G135" t="s">
        <v>463</v>
      </c>
      <c r="H135">
        <v>3</v>
      </c>
      <c r="I135" t="str">
        <f>LEFT(Materials[[#This Row],[Link]],255)</f>
        <v>https://www.amazon.com/Todiys-A03400A-AO3400A-N-Channel-Transistor/dp/B08RHJG79T/ref=sr_1_3?crid=11VGTB3F8NOVQ&amp;keywords=smd+mosfet&amp;qid=1672760053&amp;sprefix=smd+mosf%2Caps%2C840&amp;sr=8-3</v>
      </c>
      <c r="J13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6" spans="1:10" x14ac:dyDescent="0.3">
      <c r="A136" s="34" t="s">
        <v>951</v>
      </c>
      <c r="B136" s="11">
        <v>7.62</v>
      </c>
      <c r="C136">
        <v>2</v>
      </c>
      <c r="D136" s="51">
        <f>Materials[[#This Row],[Single price]]*Materials[[#This Row],[Qty]]</f>
        <v>15.24</v>
      </c>
      <c r="E136" t="s">
        <v>949</v>
      </c>
      <c r="F136" t="s">
        <v>463</v>
      </c>
      <c r="G136" t="s">
        <v>463</v>
      </c>
      <c r="H136">
        <v>3</v>
      </c>
      <c r="I136" t="str">
        <f>LEFT(Materials[[#This Row],[Link]],255)</f>
        <v>https://www.amazon.com/300pcs-0805-Resistor-Chip-0805-1K/dp/B0BK53NTJP/ref=sr_1_15?crid=79ABO4BWXH2T&amp;keywords=1k+smd+0805+resistor&amp;qid=1674775229&amp;sprefix=1k+smd+0805+resistor%2Caps%2C135&amp;sr=8-15</v>
      </c>
      <c r="J13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7" spans="1:10" x14ac:dyDescent="0.3">
      <c r="A137" s="34" t="s">
        <v>952</v>
      </c>
      <c r="B137" s="11">
        <v>7.62</v>
      </c>
      <c r="C137">
        <v>2</v>
      </c>
      <c r="D137" s="51">
        <f>Materials[[#This Row],[Single price]]*Materials[[#This Row],[Qty]]</f>
        <v>15.24</v>
      </c>
      <c r="E137" t="s">
        <v>950</v>
      </c>
      <c r="F137" t="s">
        <v>463</v>
      </c>
      <c r="G137" t="s">
        <v>463</v>
      </c>
      <c r="H137">
        <v>3</v>
      </c>
      <c r="I137" t="str">
        <f>LEFT(Materials[[#This Row],[Link]],255)</f>
        <v>https://www.amazon.com/300pcs-0805-Resistor-Chip-0805-10K/dp/B0BK5464YP/ref=sr_1_11?crid=1LE3HB8UJS541&amp;keywords=10k+smd+0805+resistor&amp;qid=1674775152&amp;sprefix=10k+smd+0805+resistor%2Caps%2C133&amp;sr=8-11</v>
      </c>
      <c r="J13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8" spans="1:10" x14ac:dyDescent="0.3">
      <c r="A138" s="34" t="s">
        <v>954</v>
      </c>
      <c r="B138" s="11">
        <v>9.7799999999999994</v>
      </c>
      <c r="C138">
        <v>2</v>
      </c>
      <c r="D138" s="51">
        <f>Materials[[#This Row],[Single price]]*Materials[[#This Row],[Qty]]</f>
        <v>19.559999999999999</v>
      </c>
      <c r="E138" t="s">
        <v>953</v>
      </c>
      <c r="F138" t="s">
        <v>463</v>
      </c>
      <c r="G138" t="s">
        <v>463</v>
      </c>
      <c r="H138">
        <v>3</v>
      </c>
      <c r="I138" t="str">
        <f>LEFT(Materials[[#This Row],[Link]],255)</f>
        <v>https://www.amazon.com/100pcs-0805-100nf-Multilayer-Ceramic-Capacitor/dp/B07P9D6W78/ref=sr_1_1?keywords=SMD+0805+capacitor&amp;m=A14A2SS3D2OXQ9&amp;qid=1674775682&amp;s=merchant-items&amp;sr=1-1</v>
      </c>
      <c r="J13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39" spans="1:10" x14ac:dyDescent="0.3">
      <c r="A139" s="34" t="s">
        <v>816</v>
      </c>
      <c r="B139" s="11">
        <v>7.95</v>
      </c>
      <c r="C139">
        <v>2</v>
      </c>
      <c r="D139" s="51">
        <f>Materials[[#This Row],[Single price]]*Materials[[#This Row],[Qty]]</f>
        <v>15.9</v>
      </c>
      <c r="E139" t="s">
        <v>612</v>
      </c>
      <c r="F139" t="s">
        <v>463</v>
      </c>
      <c r="G139" t="s">
        <v>463</v>
      </c>
      <c r="H139">
        <v>3</v>
      </c>
      <c r="I139" t="str">
        <f>LEFT(Materials[[#This Row],[Link]],255)</f>
        <v>https://www.amazon.com/Todiys-MBR0520LT1-MBR0520LT3-MBR0520LT3G-MBR0520LT1G/dp/B089J7B2HY/ref=sr_1_5?keywords=schottky+diode+smd&amp;qid=1674002250&amp;sprefix=Schottky+Diode%2Caps%2C829&amp;sr=8-5</v>
      </c>
      <c r="J13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0" spans="1:10" x14ac:dyDescent="0.3">
      <c r="A140" s="34" t="s">
        <v>1156</v>
      </c>
      <c r="B140" s="11">
        <v>9.99</v>
      </c>
      <c r="C140">
        <v>2</v>
      </c>
      <c r="D140" s="51">
        <f>Materials[[#This Row],[Single price]]*Materials[[#This Row],[Qty]]</f>
        <v>19.98</v>
      </c>
      <c r="E140" t="s">
        <v>1157</v>
      </c>
      <c r="F140" t="s">
        <v>1159</v>
      </c>
      <c r="G140" t="s">
        <v>463</v>
      </c>
      <c r="H140">
        <v>3</v>
      </c>
      <c r="I140" t="str">
        <f>LEFT(Materials[[#This Row],[Link]],255)</f>
        <v>https://www.amazon.com/BOJACK-IRFZ44NPBF-N-Channel-Rectifier-Transistor/dp/B07WQWLL34/ref=sr_1_5?keywords=irfz44n&amp;qid=1683746465&amp;sprefix=IRFZ%2Caps%2C1090&amp;sr=8-5</v>
      </c>
      <c r="J14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1" spans="1:10" x14ac:dyDescent="0.3">
      <c r="A141" s="34" t="s">
        <v>1158</v>
      </c>
      <c r="B141" s="11">
        <v>8.99</v>
      </c>
      <c r="C141">
        <v>2</v>
      </c>
      <c r="D141" s="51">
        <f>Materials[[#This Row],[Single price]]*Materials[[#This Row],[Qty]]</f>
        <v>17.98</v>
      </c>
      <c r="E141" t="s">
        <v>1052</v>
      </c>
      <c r="F141" t="s">
        <v>463</v>
      </c>
      <c r="G141" t="s">
        <v>463</v>
      </c>
      <c r="H141">
        <v>3</v>
      </c>
      <c r="I141" t="str">
        <f>LEFT(Materials[[#This Row],[Link]],255)</f>
        <v>https://www.amazon.com/BOJACK-IRF4905-Transistors-IRF4905S-P-Channel/dp/B0854CG2DQ/ref=sr_1_1?keywords=IRF4905&amp;m=A2RFXKS6GNXFWP&amp;qid=1675808225&amp;s=merchant-items&amp;sr=1-1</v>
      </c>
      <c r="J14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2" spans="1:10" x14ac:dyDescent="0.3">
      <c r="A142" s="34" t="s">
        <v>1227</v>
      </c>
      <c r="B142" s="11">
        <v>38.99</v>
      </c>
      <c r="C142">
        <v>1</v>
      </c>
      <c r="D142" s="51">
        <f>Materials[[#This Row],[Single price]]*Materials[[#This Row],[Qty]]</f>
        <v>38.99</v>
      </c>
      <c r="E142" t="s">
        <v>1226</v>
      </c>
      <c r="F142" t="s">
        <v>463</v>
      </c>
      <c r="G142" t="s">
        <v>463</v>
      </c>
      <c r="H142">
        <v>3</v>
      </c>
      <c r="I142" t="str">
        <f>LEFT(Materials[[#This Row],[Link]],255)</f>
        <v>https://www.amazon.com/Fermerry-Stranded-Electrical-Connectors-Silicone/dp/B089CP2PRW/ref=sr_1_5?crid=2HB8Z43506BW9&amp;keywords=24awg%2Bsilicone&amp;qid=1684437051&amp;sprefix=24awg%2Bsili%2Caps%2C767&amp;sr=8-5&amp;th=1</v>
      </c>
      <c r="J14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3" spans="1:10" x14ac:dyDescent="0.3">
      <c r="A143" s="34" t="s">
        <v>1155</v>
      </c>
      <c r="B143" s="11">
        <v>39.520000000000003</v>
      </c>
      <c r="C143">
        <v>1</v>
      </c>
      <c r="D143" s="51">
        <f>Materials[[#This Row],[Single price]]*Materials[[#This Row],[Qty]]</f>
        <v>39.520000000000003</v>
      </c>
      <c r="E143" t="s">
        <v>854</v>
      </c>
      <c r="F143" t="s">
        <v>463</v>
      </c>
      <c r="G143" t="s">
        <v>463</v>
      </c>
      <c r="H143">
        <v>3</v>
      </c>
      <c r="I143" t="str">
        <f>LEFT(Materials[[#This Row],[Link]],255)</f>
        <v>https://www.amazon.com/MG-Chemicals-Pneumatic-Dispenser-Dispensing/dp/B00TS91RLA/ref=sr_1_3?keywords=Solder%2BPaste%2BMG%2BChemicals&amp;qid=1674681906&amp;sr=8-3&amp;th=1</v>
      </c>
      <c r="J14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4" spans="1:10" x14ac:dyDescent="0.3">
      <c r="A144" s="34" t="s">
        <v>982</v>
      </c>
      <c r="B144" s="11">
        <v>13.49</v>
      </c>
      <c r="C144">
        <v>1</v>
      </c>
      <c r="D144" s="51">
        <f>Materials[[#This Row],[Single price]]*Materials[[#This Row],[Qty]]</f>
        <v>13.49</v>
      </c>
      <c r="E144" t="s">
        <v>1175</v>
      </c>
      <c r="F144" t="s">
        <v>463</v>
      </c>
      <c r="G144" t="s">
        <v>463</v>
      </c>
      <c r="H144">
        <v>3</v>
      </c>
      <c r="I144" t="str">
        <f>LEFT(Materials[[#This Row],[Link]],255)</f>
        <v>https://www.amazon.com/Walfront-Light-Curing-Solder-Resist/dp/B07KWV13P9/ref=sr_1_6?keywords=solder+mask&amp;qid=1683757222&amp;sr=8-6</v>
      </c>
      <c r="J14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5" spans="1:10" x14ac:dyDescent="0.3">
      <c r="A145" s="34" t="s">
        <v>1247</v>
      </c>
      <c r="B145" s="11">
        <v>6.99</v>
      </c>
      <c r="C145">
        <v>2</v>
      </c>
      <c r="D145" s="51">
        <f>Materials[[#This Row],[Single price]]*Materials[[#This Row],[Qty]]</f>
        <v>13.98</v>
      </c>
      <c r="E145" t="s">
        <v>1246</v>
      </c>
      <c r="F145" t="s">
        <v>463</v>
      </c>
      <c r="G145" t="s">
        <v>463</v>
      </c>
      <c r="H145">
        <v>3</v>
      </c>
      <c r="I145" t="str">
        <f>LEFT(Materials[[#This Row],[Link]],255)</f>
        <v>https://www.amazon.com/EDGELEC-Breadboard-Optional-Assorted-Multicolored/dp/B07GD2BWPY/ref=sr_1_3?keywords=Dupont%2BWire&amp;qid=1684501118&amp;s=industrial&amp;sr=1-3&amp;th=1</v>
      </c>
      <c r="J14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6" spans="1:10" x14ac:dyDescent="0.3">
      <c r="A146" s="34"/>
      <c r="D146" s="51">
        <f>Materials[[#This Row],[Single price]]*Materials[[#This Row],[Qty]]</f>
        <v>0</v>
      </c>
      <c r="H146">
        <v>3</v>
      </c>
      <c r="I146" t="str">
        <f>LEFT(Materials[[#This Row],[Link]],255)</f>
        <v/>
      </c>
      <c r="J14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7" spans="1:10" x14ac:dyDescent="0.3">
      <c r="A147" s="34" t="s">
        <v>1154</v>
      </c>
      <c r="B147" s="11">
        <v>30.99</v>
      </c>
      <c r="C147">
        <v>2</v>
      </c>
      <c r="D147" s="51">
        <f>Materials[[#This Row],[Single price]]*Materials[[#This Row],[Qty]]</f>
        <v>61.98</v>
      </c>
      <c r="E147" t="s">
        <v>1120</v>
      </c>
      <c r="F147" t="s">
        <v>463</v>
      </c>
      <c r="G147" t="s">
        <v>463</v>
      </c>
      <c r="H147">
        <v>3</v>
      </c>
      <c r="I147" t="str">
        <f>LEFT(Materials[[#This Row],[Link]],255)</f>
        <v>https://www.amazon.com/JIULI-TOOL-Carbide-Tungsten-Milling/dp/B0BCGG7RHS/ref=sr_1_38_sspa?crid=2CE3YHK3SRZBQ&amp;keywords=cobalt%2Bend%2Bmill%2Bbit%2B1%2F4&amp;qid=1674347353&amp;sprefix=cobalt%2Bend%2Bmill%2Bbit%2B1%2F4%2Caps%2C185&amp;sr=8-38-spons&amp;spLa=ZW5jcnlwdGVkUXV</v>
      </c>
      <c r="J14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8" spans="1:10" x14ac:dyDescent="0.3">
      <c r="A148" s="34" t="s">
        <v>897</v>
      </c>
      <c r="B148" s="11">
        <v>42.99</v>
      </c>
      <c r="C148">
        <v>1</v>
      </c>
      <c r="D148" s="51">
        <f>Materials[[#This Row],[Single price]]*Materials[[#This Row],[Qty]]</f>
        <v>42.99</v>
      </c>
      <c r="E148" t="s">
        <v>718</v>
      </c>
      <c r="F148" t="s">
        <v>463</v>
      </c>
      <c r="G148" t="s">
        <v>463</v>
      </c>
      <c r="H148">
        <v>3</v>
      </c>
      <c r="I148" t="str">
        <f>LEFT(Materials[[#This Row],[Link]],255)</f>
        <v>https://www.amazon.com/JIULI-TOOL-Carbide-Tungsten-Milling/dp/B0BCG7PH8V/ref=sr_1_38_sspa?crid=2CE3YHK3SRZBQ&amp;keywords=cobalt%2Bend%2Bmill%2Bbit%2B1%2F4&amp;qid=1674347353&amp;sprefix=cobalt%2Bend%2Bmill%2Bbit%2B1%2F4%2Caps%2C185&amp;sr=8-38-spons&amp;spLa=ZW5jcnlwdGVkUXV</v>
      </c>
      <c r="J14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49" spans="1:10" x14ac:dyDescent="0.3">
      <c r="A149" s="34" t="s">
        <v>1180</v>
      </c>
      <c r="B149" s="11">
        <v>8.99</v>
      </c>
      <c r="C149">
        <v>2</v>
      </c>
      <c r="D149" s="51">
        <f>Materials[[#This Row],[Single price]]*Materials[[#This Row],[Qty]]</f>
        <v>17.98</v>
      </c>
      <c r="E149" t="s">
        <v>881</v>
      </c>
      <c r="F149" t="s">
        <v>463</v>
      </c>
      <c r="G149" t="s">
        <v>463</v>
      </c>
      <c r="H149">
        <v>3</v>
      </c>
      <c r="I149" t="str">
        <f>LEFT(Materials[[#This Row],[Link]],255)</f>
        <v>https://www.amazon.com/uxcell-Engraving-3-175mm-0-1mm-6-Carbide/dp/B09SZ41ZHY?ref_=ast_sto_dp&amp;th=1</v>
      </c>
      <c r="J14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0" spans="1:10" x14ac:dyDescent="0.3">
      <c r="A150" s="34" t="s">
        <v>1200</v>
      </c>
      <c r="B150" s="11">
        <v>8.49</v>
      </c>
      <c r="C150">
        <v>2</v>
      </c>
      <c r="D150" s="51">
        <f>Materials[[#This Row],[Single price]]*Materials[[#This Row],[Qty]]</f>
        <v>16.98</v>
      </c>
      <c r="E150" t="s">
        <v>1195</v>
      </c>
      <c r="F150" t="s">
        <v>463</v>
      </c>
      <c r="G150" t="s">
        <v>463</v>
      </c>
      <c r="H150">
        <v>3</v>
      </c>
      <c r="I150" t="str">
        <f>LEFT(Materials[[#This Row],[Link]],255)</f>
        <v>https://www.amazon.com/uxcell-Engraving-Carbide-3-175mm-Acrylic/dp/B098X9HBN5?ref_=ast_sto_dp</v>
      </c>
      <c r="J15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1" spans="1:10" x14ac:dyDescent="0.3">
      <c r="A151" s="34" t="s">
        <v>1229</v>
      </c>
      <c r="B151" s="11">
        <v>8.49</v>
      </c>
      <c r="C151">
        <v>2</v>
      </c>
      <c r="D151" s="51">
        <f>Materials[[#This Row],[Single price]]*Materials[[#This Row],[Qty]]</f>
        <v>16.98</v>
      </c>
      <c r="E151" t="s">
        <v>1122</v>
      </c>
      <c r="F151" t="s">
        <v>463</v>
      </c>
      <c r="G151" t="s">
        <v>463</v>
      </c>
      <c r="H151">
        <v>3</v>
      </c>
      <c r="I151" t="str">
        <f>LEFT(Materials[[#This Row],[Link]],255)</f>
        <v>https://www.amazon.com/uxcell-Engraving-3-175mm-Carbide-Milling/dp/B09SZ5Z33M?ref_=ast_sto_dp&amp;th=1</v>
      </c>
      <c r="J15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2" spans="1:10" x14ac:dyDescent="0.3">
      <c r="A152" s="34" t="s">
        <v>1202</v>
      </c>
      <c r="B152" s="11">
        <v>8.49</v>
      </c>
      <c r="C152">
        <v>2</v>
      </c>
      <c r="D152" s="51">
        <f>Materials[[#This Row],[Single price]]*Materials[[#This Row],[Qty]]</f>
        <v>16.98</v>
      </c>
      <c r="E152" t="s">
        <v>1196</v>
      </c>
      <c r="F152" t="s">
        <v>463</v>
      </c>
      <c r="G152" t="s">
        <v>463</v>
      </c>
      <c r="H152">
        <v>3</v>
      </c>
      <c r="I152" t="str">
        <f>LEFT(Materials[[#This Row],[Link]],255)</f>
        <v>https://www.amazon.com/uxcell-Carving-Titanium-Carbide-Engraving/dp/B0BRWR5FCL?ref_=ast_sto_dp&amp;th=1</v>
      </c>
      <c r="J15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3" spans="1:10" x14ac:dyDescent="0.3">
      <c r="A153" s="34" t="s">
        <v>1124</v>
      </c>
      <c r="B153" s="11">
        <v>49</v>
      </c>
      <c r="C153">
        <v>1</v>
      </c>
      <c r="D153" s="51">
        <f>Materials[[#This Row],[Single price]]*Materials[[#This Row],[Qty]]</f>
        <v>49</v>
      </c>
      <c r="E153" t="s">
        <v>1123</v>
      </c>
      <c r="F153" t="s">
        <v>463</v>
      </c>
      <c r="G153" t="s">
        <v>463</v>
      </c>
      <c r="H153">
        <v>3</v>
      </c>
      <c r="I153" t="str">
        <f>LEFT(Materials[[#This Row],[Link]],255)</f>
        <v>https://www.amazon.com/Magigoo-MO2018-Printing-Adhesive-Colorless/dp/B079RP3VFX?ref_=ast_sto_dp&amp;th=1</v>
      </c>
      <c r="J15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4" spans="1:10" x14ac:dyDescent="0.3">
      <c r="A154" s="34"/>
      <c r="D154" s="51">
        <f>Materials[[#This Row],[Single price]]*Materials[[#This Row],[Qty]]</f>
        <v>0</v>
      </c>
      <c r="F154" t="s">
        <v>463</v>
      </c>
      <c r="G154" t="s">
        <v>463</v>
      </c>
      <c r="H154">
        <v>3</v>
      </c>
      <c r="I154" t="str">
        <f>LEFT(Materials[[#This Row],[Link]],255)</f>
        <v/>
      </c>
      <c r="J15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5" spans="1:10" x14ac:dyDescent="0.3">
      <c r="A155" s="34" t="s">
        <v>111</v>
      </c>
      <c r="B155" s="11">
        <v>70.95</v>
      </c>
      <c r="C155">
        <v>1</v>
      </c>
      <c r="D155" s="51">
        <f>Materials[[#This Row],[Single price]]*Materials[[#This Row],[Qty]]</f>
        <v>70.95</v>
      </c>
      <c r="E155" t="s">
        <v>796</v>
      </c>
      <c r="F155" t="s">
        <v>463</v>
      </c>
      <c r="G155" t="s">
        <v>463</v>
      </c>
      <c r="H155">
        <v>3</v>
      </c>
      <c r="I155" t="str">
        <f>LEFT(Materials[[#This Row],[Link]],255)</f>
        <v>https://www.amazon.com/Isopropyl-Alcohol-Grade-99-Anhydrous/dp/B01KK014F4/ref=sr_1_5?crid=2O9U27ARQNAWV&amp;keywords=Isopropyl+Alcohol&amp;qid=1674606666&amp;s=industrial&amp;sprefix=isopropyl+alcohol%2Cindustrial%2C193&amp;sr=1-5&amp;ufe=app_do%3Aamzn1.fos.006c50ae-5d4c-4777-9b</v>
      </c>
      <c r="J15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6" spans="1:10" x14ac:dyDescent="0.3">
      <c r="A156" s="34" t="s">
        <v>1316</v>
      </c>
      <c r="B156" s="11">
        <v>21.59</v>
      </c>
      <c r="C156">
        <v>5</v>
      </c>
      <c r="D156" s="51">
        <f>Materials[[#This Row],[Single price]]*Materials[[#This Row],[Qty]]</f>
        <v>107.95</v>
      </c>
      <c r="E156" t="s">
        <v>1318</v>
      </c>
      <c r="H156">
        <v>3</v>
      </c>
      <c r="I156" t="str">
        <f>LEFT(Materials[[#This Row],[Link]],255)</f>
        <v>https://www.amazon.com/SUNLU-Filament-Printing-Tolerance-Accuracy/dp/B08CVGTKC7?ref_=ast_sto_dp&amp;th=1</v>
      </c>
      <c r="J15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7" spans="1:10" x14ac:dyDescent="0.3">
      <c r="A157" s="34" t="s">
        <v>1315</v>
      </c>
      <c r="B157" s="11">
        <v>18.989999999999998</v>
      </c>
      <c r="C157">
        <v>5</v>
      </c>
      <c r="D157" s="51">
        <f>Materials[[#This Row],[Single price]]*Materials[[#This Row],[Qty]]</f>
        <v>94.949999999999989</v>
      </c>
      <c r="E157" t="s">
        <v>1317</v>
      </c>
      <c r="F157" t="s">
        <v>463</v>
      </c>
      <c r="G157" t="s">
        <v>463</v>
      </c>
      <c r="H157">
        <v>3</v>
      </c>
      <c r="I157" t="str">
        <f>LEFT(Materials[[#This Row],[Link]],255)</f>
        <v>https://www.amazon.com/PLA-Filament-SUNLU-Dimensional-Plus/dp/B08CVG2RVP?ref_=ast_sto_dp&amp;th=1</v>
      </c>
      <c r="J15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8" spans="1:10" x14ac:dyDescent="0.3">
      <c r="A158" s="34" t="s">
        <v>1234</v>
      </c>
      <c r="B158" s="11">
        <v>45</v>
      </c>
      <c r="C158">
        <v>2</v>
      </c>
      <c r="D158" s="51">
        <f>Materials[[#This Row],[Single price]]*Materials[[#This Row],[Qty]]</f>
        <v>90</v>
      </c>
      <c r="E158" t="s">
        <v>1233</v>
      </c>
      <c r="F158" t="s">
        <v>463</v>
      </c>
      <c r="G158" t="s">
        <v>463</v>
      </c>
      <c r="H158">
        <v>3</v>
      </c>
      <c r="I158" t="str">
        <f>LEFT(Materials[[#This Row],[Link]],255)</f>
        <v>https://www.amazon.com/3DX-3DXMAX-PC-ABS-Black-1-75mm/dp/B0844VP927?ref_=ast_sto_dp&amp;th=1</v>
      </c>
      <c r="J15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59" spans="1:10" x14ac:dyDescent="0.3">
      <c r="A159" s="34" t="s">
        <v>1132</v>
      </c>
      <c r="B159" s="11">
        <v>41.99</v>
      </c>
      <c r="C159">
        <v>2</v>
      </c>
      <c r="D159" s="51">
        <f>Materials[[#This Row],[Single price]]*Materials[[#This Row],[Qty]]</f>
        <v>83.98</v>
      </c>
      <c r="E159" t="s">
        <v>1133</v>
      </c>
      <c r="F159" t="s">
        <v>463</v>
      </c>
      <c r="G159" t="s">
        <v>463</v>
      </c>
      <c r="H159">
        <v>3</v>
      </c>
      <c r="I159" t="str">
        <f>LEFT(Materials[[#This Row],[Link]],255)</f>
        <v>https://www.amazon.com/Siraya-Tech-Ultra-Clear-Non-Yellow-Transparency/dp/B09LQW7RHX?ref_=ast_sto_dp&amp;th=1</v>
      </c>
      <c r="J15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0" spans="1:10" x14ac:dyDescent="0.3">
      <c r="A160" s="34"/>
      <c r="D160" s="51">
        <f>Materials[[#This Row],[Single price]]*Materials[[#This Row],[Qty]]</f>
        <v>0</v>
      </c>
      <c r="F160" t="s">
        <v>463</v>
      </c>
      <c r="G160" t="s">
        <v>463</v>
      </c>
      <c r="H160">
        <v>3</v>
      </c>
      <c r="I160" t="str">
        <f>LEFT(Materials[[#This Row],[Link]],255)</f>
        <v/>
      </c>
      <c r="J16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1" spans="1:10" x14ac:dyDescent="0.3">
      <c r="A161" s="34" t="s">
        <v>401</v>
      </c>
      <c r="B161" s="11">
        <v>7.99</v>
      </c>
      <c r="C161">
        <v>2</v>
      </c>
      <c r="D161" s="51">
        <f>Materials[[#This Row],[Single price]]*Materials[[#This Row],[Qty]]</f>
        <v>15.98</v>
      </c>
      <c r="E161" t="s">
        <v>400</v>
      </c>
      <c r="F161" t="s">
        <v>463</v>
      </c>
      <c r="G161" t="s">
        <v>463</v>
      </c>
      <c r="H161">
        <v>3</v>
      </c>
      <c r="I161" t="str">
        <f>LEFT(Materials[[#This Row],[Link]],255)</f>
        <v>https://www.amazon.com/Hilitchi-Threaded-Embedment-Printing-Assortment/dp/B08Z89R4HP/ref=sr_1_3?crid=WXMWRNSUDT7L&amp;keywords=brass%2Binserts%2B3d%2Bprinting&amp;qid=1668781680&amp;sprefix=brass%2Binserts%2B%2Caps%2C270&amp;sr=8-3&amp;th=1</v>
      </c>
      <c r="J16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2" spans="1:10" x14ac:dyDescent="0.3">
      <c r="A162" s="34" t="s">
        <v>537</v>
      </c>
      <c r="B162" s="11">
        <v>9.99</v>
      </c>
      <c r="C162">
        <v>2</v>
      </c>
      <c r="D162" s="51">
        <f>Materials[[#This Row],[Single price]]*Materials[[#This Row],[Qty]]</f>
        <v>19.98</v>
      </c>
      <c r="E162" t="s">
        <v>797</v>
      </c>
      <c r="F162" t="s">
        <v>463</v>
      </c>
      <c r="G162" t="s">
        <v>463</v>
      </c>
      <c r="H162">
        <v>3</v>
      </c>
      <c r="I162" t="str">
        <f>LEFT(Materials[[#This Row],[Link]],255)</f>
        <v>https://www.amazon.com/Hilitchi-Threaded-Embedment-Printing-Assortment/dp/B08Z89Q6F7/ref=sr_1_3?crid=WXMWRNSUDT7L&amp;keywords=brass%2Binserts%2B3d%2Bprinting&amp;qid=1668781680&amp;sprefix=brass%2Binserts%2B%2Caps%2C270&amp;sr=8-3&amp;th=1</v>
      </c>
      <c r="J16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3" spans="1:10" x14ac:dyDescent="0.3">
      <c r="A163" s="34" t="s">
        <v>1260</v>
      </c>
      <c r="B163" s="11">
        <v>9.99</v>
      </c>
      <c r="C163">
        <v>5</v>
      </c>
      <c r="D163" s="51">
        <f>Materials[[#This Row],[Single price]]*Materials[[#This Row],[Qty]]</f>
        <v>49.95</v>
      </c>
      <c r="E163" t="s">
        <v>1261</v>
      </c>
      <c r="F163" t="s">
        <v>463</v>
      </c>
      <c r="G163" t="s">
        <v>463</v>
      </c>
      <c r="H163">
        <v>3</v>
      </c>
      <c r="I163" t="str">
        <f>LEFT(Materials[[#This Row],[Link]],255)</f>
        <v>https://www.amazon.com/uxcell-M1-7x6mm-Thread-Nickel-Tapping/dp/B01FXMJ34S?ref_=ast_sto_dp</v>
      </c>
      <c r="J16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4" spans="1:10" x14ac:dyDescent="0.3">
      <c r="A164" s="34" t="s">
        <v>799</v>
      </c>
      <c r="B164" s="11">
        <v>8.99</v>
      </c>
      <c r="C164">
        <v>3</v>
      </c>
      <c r="D164" s="51">
        <f>Materials[[#This Row],[Single price]]*Materials[[#This Row],[Qty]]</f>
        <v>26.97</v>
      </c>
      <c r="E164" t="s">
        <v>798</v>
      </c>
      <c r="F164" t="s">
        <v>463</v>
      </c>
      <c r="G164" t="s">
        <v>463</v>
      </c>
      <c r="H164">
        <v>3</v>
      </c>
      <c r="I164" t="str">
        <f>LEFT(Materials[[#This Row],[Link]],255)</f>
        <v>https://www.amazon.com/uxcell-100pcs-Stainless-Phillips-Tapping/dp/B01KXS7TOI/ref=sr_1_4?crid=Z11VKM1Y75M8&amp;keywords=self%2Btap%2Bscrews%2Bm2&amp;qid=1669066451&amp;sprefix=self%2Btap%2Bscrews%2Bm2%2Caps%2C187&amp;sr=8-4&amp;th=1</v>
      </c>
      <c r="J16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5" spans="1:10" x14ac:dyDescent="0.3">
      <c r="A165" s="34" t="s">
        <v>547</v>
      </c>
      <c r="B165" s="11">
        <v>8.99</v>
      </c>
      <c r="C165">
        <v>3</v>
      </c>
      <c r="D165" s="51">
        <f>Materials[[#This Row],[Single price]]*Materials[[#This Row],[Qty]]</f>
        <v>26.97</v>
      </c>
      <c r="E165" t="s">
        <v>323</v>
      </c>
      <c r="F165" t="s">
        <v>463</v>
      </c>
      <c r="G165" t="s">
        <v>463</v>
      </c>
      <c r="H165">
        <v>3</v>
      </c>
      <c r="I165" t="str">
        <f>LEFT(Materials[[#This Row],[Link]],255)</f>
        <v>https://www.amazon.com/uxcell-100pcs-Stainless-Phillips-Tapping/dp/B01KXTUCM8/ref=sr_1_4?crid=Z11VKM1Y75M8&amp;keywords=self+tap+screws+m2&amp;qid=1669066451&amp;sprefix=self+tap+screws+m2%2Caps%2C187&amp;sr=8-4</v>
      </c>
      <c r="J16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6" spans="1:10" x14ac:dyDescent="0.3">
      <c r="A166" s="34" t="s">
        <v>531</v>
      </c>
      <c r="B166" s="11">
        <v>9.49</v>
      </c>
      <c r="C166">
        <v>1</v>
      </c>
      <c r="D166" s="51">
        <f>Materials[[#This Row],[Single price]]*Materials[[#This Row],[Qty]]</f>
        <v>9.49</v>
      </c>
      <c r="E166" t="s">
        <v>321</v>
      </c>
      <c r="F166" t="s">
        <v>463</v>
      </c>
      <c r="G166" t="s">
        <v>463</v>
      </c>
      <c r="H166">
        <v>3</v>
      </c>
      <c r="I166" t="str">
        <f>LEFT(Materials[[#This Row],[Link]],255)</f>
        <v>https://www.amazon.com/Socket-Screws-Stainless-Thread-Bright/dp/B08GHHLN69/ref=sr_1_3?crid=2EXD0Y4RK0KF6&amp;keywords=m3%2Bhex%2Bsocket%2Bhead%2Bscrew%2B10mm&amp;qid=1668786148&amp;sprefix=m3%2Bhex%2Bsocket%2Bhead%2Bscrew%2B%2Caps%2C205&amp;sr=8-3&amp;th=1</v>
      </c>
      <c r="J16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7" spans="1:10" x14ac:dyDescent="0.3">
      <c r="A167" s="34" t="s">
        <v>800</v>
      </c>
      <c r="B167" s="11">
        <v>8.99</v>
      </c>
      <c r="C167">
        <v>2</v>
      </c>
      <c r="D167" s="51">
        <f>Materials[[#This Row],[Single price]]*Materials[[#This Row],[Qty]]</f>
        <v>17.98</v>
      </c>
      <c r="E167" t="s">
        <v>929</v>
      </c>
      <c r="F167" t="s">
        <v>463</v>
      </c>
      <c r="G167" t="s">
        <v>463</v>
      </c>
      <c r="H167">
        <v>3</v>
      </c>
      <c r="I167" t="str">
        <f>LEFT(Materials[[#This Row],[Link]],255)</f>
        <v>https://www.amazon.com/Socket-Screws-Stainless-Thread-Bright/dp/B07FL1J52T/ref=sr_1_3?crid=2EXD0Y4RK0KF6&amp;keywords=m3%2Bhex%2Bsocket%2Bhead%2Bscrew%2B10mm&amp;qid=1668786148&amp;sprefix=m3%2Bhex%2Bsocket%2Bhead%2Bscrew%2B%2Caps%2C205&amp;sr=8-3&amp;th=1</v>
      </c>
      <c r="J16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8" spans="1:10" x14ac:dyDescent="0.3">
      <c r="A168" s="34" t="s">
        <v>1085</v>
      </c>
      <c r="B168" s="11">
        <v>8.49</v>
      </c>
      <c r="C168">
        <v>1</v>
      </c>
      <c r="D168" s="51">
        <f>Materials[[#This Row],[Single price]]*Materials[[#This Row],[Qty]]</f>
        <v>8.49</v>
      </c>
      <c r="E168" t="s">
        <v>1086</v>
      </c>
      <c r="F168" t="s">
        <v>463</v>
      </c>
      <c r="G168" t="s">
        <v>463</v>
      </c>
      <c r="H168">
        <v>3</v>
      </c>
      <c r="I168" t="str">
        <f>LEFT(Materials[[#This Row],[Link]],255)</f>
        <v>https://www.amazon.com/uxcell-100Pcs-Stainless-Metric-Washer/dp/B015A39UDY/ref=sr_1_3?crid=CNWVJ45N8KCJ&amp;keywords=M5+washer&amp;qid=1677343420&amp;sprefix=m5%2Caps%2C2000&amp;sr=8-3</v>
      </c>
      <c r="J16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69" spans="1:10" x14ac:dyDescent="0.3">
      <c r="A169" s="34" t="s">
        <v>1236</v>
      </c>
      <c r="B169" s="11">
        <v>8.99</v>
      </c>
      <c r="C169">
        <v>1</v>
      </c>
      <c r="D169" s="51">
        <f>Materials[[#This Row],[Single price]]*Materials[[#This Row],[Qty]]</f>
        <v>8.99</v>
      </c>
      <c r="E169" t="s">
        <v>1235</v>
      </c>
      <c r="F169" t="s">
        <v>463</v>
      </c>
      <c r="G169" t="s">
        <v>463</v>
      </c>
      <c r="H169">
        <v>3</v>
      </c>
      <c r="I169" t="str">
        <f>LEFT(Materials[[#This Row],[Link]],255)</f>
        <v>https://www.amazon.com/M5-0-8-Button-Socket-Stainless-Quantity/dp/B084MMND2L/ref=sr_1_2_sspa?crid=26ILUV2QZG5XN&amp;keywords=m5x10%2Bbutton%2Bhead&amp;qid=1674498785&amp;sprefix=m5x10%2Bbutton%2Bhead%2Caps%2C196&amp;sr=8-2-spons&amp;spLa=ZW5jcnlwdGVkUXVhbGlmaWVyPUEyVTBTTjBQN</v>
      </c>
      <c r="J16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0" spans="1:10" x14ac:dyDescent="0.3">
      <c r="A170" s="34" t="s">
        <v>325</v>
      </c>
      <c r="B170" s="11">
        <v>8.49</v>
      </c>
      <c r="C170">
        <v>1</v>
      </c>
      <c r="D170" s="51">
        <f>Materials[[#This Row],[Single price]]*Materials[[#This Row],[Qty]]</f>
        <v>8.49</v>
      </c>
      <c r="E170" t="s">
        <v>319</v>
      </c>
      <c r="F170" t="s">
        <v>463</v>
      </c>
      <c r="G170" t="s">
        <v>463</v>
      </c>
      <c r="H170">
        <v>3</v>
      </c>
      <c r="I170" t="str">
        <f>LEFT(Materials[[#This Row],[Link]],255)</f>
        <v>https://www.amazon.com/uxcell-Carbon-Plated-Tighten-Butterfly/dp/B07QF6KYL4/ref=sr_1_4?keywords=butterfly+nut+m5&amp;qid=1669065963&amp;s=industrial&amp;sr=1-4</v>
      </c>
      <c r="J17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1" spans="1:10" x14ac:dyDescent="0.3">
      <c r="A171" s="34" t="s">
        <v>1105</v>
      </c>
      <c r="B171" s="11">
        <v>11.99</v>
      </c>
      <c r="C171">
        <v>1</v>
      </c>
      <c r="D171" s="51">
        <f>Materials[[#This Row],[Single price]]*Materials[[#This Row],[Qty]]</f>
        <v>11.99</v>
      </c>
      <c r="E171" t="s">
        <v>1106</v>
      </c>
      <c r="F171" t="s">
        <v>463</v>
      </c>
      <c r="G171" t="s">
        <v>463</v>
      </c>
      <c r="H171">
        <v>3</v>
      </c>
      <c r="I171" t="str">
        <f>LEFT(Materials[[#This Row],[Link]],255)</f>
        <v>https://www.amazon.com/HELIFOUNER-Pieces-Socket-Washers-Stainless/dp/B09GS4FJMF/ref=sr_1_4?crid=2WQB2QLDVV24W&amp;keywords=HELIFOUNER+M6&amp;qid=1679066954&amp;sprefix=helifouner+m%2Caps%2C521&amp;sr=8-4</v>
      </c>
      <c r="J17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2" spans="1:10" x14ac:dyDescent="0.3">
      <c r="A172" s="34"/>
      <c r="D172" s="51">
        <f>Materials[[#This Row],[Single price]]*Materials[[#This Row],[Qty]]</f>
        <v>0</v>
      </c>
      <c r="F172" t="s">
        <v>463</v>
      </c>
      <c r="G172" t="s">
        <v>463</v>
      </c>
      <c r="H172">
        <v>3</v>
      </c>
      <c r="I172" t="str">
        <f>LEFT(Materials[[#This Row],[Link]],255)</f>
        <v/>
      </c>
      <c r="J17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3" spans="1:10" x14ac:dyDescent="0.3">
      <c r="A173" s="34" t="s">
        <v>1186</v>
      </c>
      <c r="B173" s="11">
        <v>18.920000000000002</v>
      </c>
      <c r="C173">
        <v>1</v>
      </c>
      <c r="D173" s="51">
        <f>Materials[[#This Row],[Single price]]*Materials[[#This Row],[Qty]]</f>
        <v>18.920000000000002</v>
      </c>
      <c r="E173" t="s">
        <v>1185</v>
      </c>
      <c r="F173" t="s">
        <v>1187</v>
      </c>
      <c r="G173" t="s">
        <v>463</v>
      </c>
      <c r="H173">
        <v>3</v>
      </c>
      <c r="I173" t="str">
        <f>LEFT(Materials[[#This Row],[Link]],255)</f>
        <v>https://www.amazon.com/Samsill-Transparent-Projector-Transparency-Printers/dp/B07F45YXJD/ref=sr_1_5?crid=1ZZC87LHQ1BCP&amp;keywords=Laser%2Btransparent%2BFilm&amp;qid=1683762539&amp;sprefix=laser%2Btransparenfilm%2Caps%2C965&amp;sr=8-5&amp;th=1</v>
      </c>
      <c r="J17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4" spans="1:10" x14ac:dyDescent="0.3">
      <c r="A174" s="34" t="s">
        <v>1296</v>
      </c>
      <c r="B174" s="11">
        <v>9.99</v>
      </c>
      <c r="C174">
        <v>1</v>
      </c>
      <c r="D174" s="51">
        <f>Materials[[#This Row],[Single price]]*Materials[[#This Row],[Qty]]</f>
        <v>9.99</v>
      </c>
      <c r="E174" t="s">
        <v>526</v>
      </c>
      <c r="F174" t="s">
        <v>1297</v>
      </c>
      <c r="G174" t="s">
        <v>463</v>
      </c>
      <c r="H174">
        <v>3</v>
      </c>
      <c r="I174" t="str">
        <f>LEFT(Materials[[#This Row],[Link]],255)</f>
        <v>https://www.amazon.com/Positions-Positionen-rechtwinklig-XH-Anschluss-Stiftleiste/dp/B09FDM9QD3/ref=sr_1_10?crid=1FWOKAJDDCJWQ&amp;keywords=right+angle+female+jst+xh&amp;qid=1673027449&amp;sprefix=right+angle+female+jst+%2Caps%2C479&amp;sr=8-10</v>
      </c>
      <c r="J17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1</v>
      </c>
    </row>
    <row r="175" spans="1:10" x14ac:dyDescent="0.3">
      <c r="A175" s="34" t="s">
        <v>1298</v>
      </c>
      <c r="B175" s="11">
        <v>10.88</v>
      </c>
      <c r="C175">
        <v>1</v>
      </c>
      <c r="D175" s="51">
        <f>Materials[[#This Row],[Single price]]*Materials[[#This Row],[Qty]]</f>
        <v>10.88</v>
      </c>
      <c r="E175" t="s">
        <v>1299</v>
      </c>
      <c r="F175" t="s">
        <v>463</v>
      </c>
      <c r="G175" t="s">
        <v>463</v>
      </c>
      <c r="H175">
        <v>3</v>
      </c>
      <c r="I175" t="str">
        <f>LEFT(Materials[[#This Row],[Link]],255)</f>
        <v>https://www.amazon.com/Depinning-Electrical-Connector-Extractor-Automotive/dp/B0922GF9W8/ref=sr_1_35?crid=2ATAGXKPK7U7Z&amp;keywords=molex+connector+kit&amp;qid=1684882438&amp;sprefix=mconnector+kit%2Caps%2C756&amp;sr=8-35</v>
      </c>
      <c r="J17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6" spans="1:10" x14ac:dyDescent="0.3">
      <c r="A176" s="34" t="s">
        <v>1300</v>
      </c>
      <c r="B176" s="11">
        <v>35.99</v>
      </c>
      <c r="C176">
        <v>1</v>
      </c>
      <c r="D176" s="51">
        <f>Materials[[#This Row],[Single price]]*Materials[[#This Row],[Qty]]</f>
        <v>35.99</v>
      </c>
      <c r="E176" t="s">
        <v>1301</v>
      </c>
      <c r="F176" t="s">
        <v>463</v>
      </c>
      <c r="G176" t="s">
        <v>463</v>
      </c>
      <c r="H176">
        <v>3</v>
      </c>
      <c r="I176" t="str">
        <f>LEFT(Materials[[#This Row],[Link]],255)</f>
        <v>https://www.amazon.com/Connector-Crimping-Terminals-Connectors-PEBA/dp/B08GR76H3D/ref=sr_1_8?crid=3RHQYPD568JXD&amp;keywords=jst+sm&amp;qid=1684878088&amp;sprefix=jst+sm%2Caps%2C736&amp;sr=8-8#customerReviews</v>
      </c>
      <c r="J17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7" spans="1:10" x14ac:dyDescent="0.3">
      <c r="A177" s="34" t="s">
        <v>1302</v>
      </c>
      <c r="B177" s="11">
        <v>20.98</v>
      </c>
      <c r="C177">
        <v>1</v>
      </c>
      <c r="D177" s="51">
        <f>Materials[[#This Row],[Single price]]*Materials[[#This Row],[Qty]]</f>
        <v>20.98</v>
      </c>
      <c r="E177" t="s">
        <v>1303</v>
      </c>
      <c r="F177" t="s">
        <v>463</v>
      </c>
      <c r="G177" t="s">
        <v>463</v>
      </c>
      <c r="H177">
        <v>3</v>
      </c>
      <c r="I177" t="str">
        <f>LEFT(Materials[[#This Row],[Link]],255)</f>
        <v>https://www.amazon.com/Swpeet-Connector-Assortment-Straight-Compatible/dp/B0B1DTQ97V/ref=sr_1_4?crid=3G5ADUCP5M75D&amp;keywords=dupont+right+angle+2x20&amp;qid=1684881078&amp;sprefix=dupont+right+angle+2x10%2Caps%2C335&amp;sr=8-4</v>
      </c>
      <c r="J17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8" spans="1:10" x14ac:dyDescent="0.3">
      <c r="A178" s="34" t="s">
        <v>1305</v>
      </c>
      <c r="B178" s="11">
        <v>11.99</v>
      </c>
      <c r="C178">
        <v>1</v>
      </c>
      <c r="D178" s="51">
        <f>Materials[[#This Row],[Single price]]*Materials[[#This Row],[Qty]]</f>
        <v>11.99</v>
      </c>
      <c r="E178" t="s">
        <v>1304</v>
      </c>
      <c r="F178" t="s">
        <v>1306</v>
      </c>
      <c r="G178" t="s">
        <v>463</v>
      </c>
      <c r="H178">
        <v>3</v>
      </c>
      <c r="I178" t="str">
        <f>LEFT(Materials[[#This Row],[Link]],255)</f>
        <v>https://www.amazon.com/HJ-Garden-Connectors-Terminal-1-12Pin/dp/B07BDJ63CP/ref=sr_1_8?crid=37XF80IOG8DLI&amp;keywords=crimp%2Bpin%2Bjumper&amp;qid=1684881454&amp;sprefix=crimp%2Bpin%2Bjump%2Caps%2C658&amp;sr=8-8&amp;th=1</v>
      </c>
      <c r="J17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79" spans="1:10" x14ac:dyDescent="0.3">
      <c r="A179" s="34"/>
      <c r="D179" s="51">
        <f>Materials[[#This Row],[Single price]]*Materials[[#This Row],[Qty]]</f>
        <v>0</v>
      </c>
      <c r="F179" t="s">
        <v>463</v>
      </c>
      <c r="G179" t="s">
        <v>463</v>
      </c>
      <c r="I179" t="str">
        <f>LEFT(Materials[[#This Row],[Link]],255)</f>
        <v/>
      </c>
      <c r="J17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0" spans="1:10" x14ac:dyDescent="0.3">
      <c r="A180" s="57" t="s">
        <v>1325</v>
      </c>
      <c r="B180" s="11">
        <v>200</v>
      </c>
      <c r="C180">
        <v>1</v>
      </c>
      <c r="D180" s="51">
        <f>Materials[[#This Row],[Single price]]*Materials[[#This Row],[Qty]]</f>
        <v>200</v>
      </c>
      <c r="I180" t="str">
        <f>LEFT(Materials[[#This Row],[Link]],255)</f>
        <v/>
      </c>
      <c r="J18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1" spans="1:10" x14ac:dyDescent="0.3">
      <c r="A181" s="57" t="s">
        <v>855</v>
      </c>
      <c r="B181" s="11">
        <v>12.45</v>
      </c>
      <c r="C181">
        <v>2</v>
      </c>
      <c r="D181" s="51">
        <f>Materials[[#This Row],[Single price]]*Materials[[#This Row],[Qty]]</f>
        <v>24.9</v>
      </c>
      <c r="E181" t="s">
        <v>128</v>
      </c>
      <c r="F181" t="s">
        <v>463</v>
      </c>
      <c r="G181" t="s">
        <v>463</v>
      </c>
      <c r="H181">
        <v>4</v>
      </c>
      <c r="I181" t="str">
        <f>LEFT(Materials[[#This Row],[Link]],255)</f>
        <v>https://www.amazon.com/MG-Chemicals-milliliters-Pneumatic-Dispensing/dp/B00425FUW2/ref=pd_bxgy_img_sccl_1/135-0420730-6186744?pd_rd_w=MDsDa&amp;content-id=amzn1.sym.7757a8b5-874e-4a67-9d85-54ed32f01737&amp;pf_rd_p=7757a8b5-874e-4a67-9d85-54ed32f01737&amp;pf_rd_r=GD62</v>
      </c>
      <c r="J18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2" spans="1:10" x14ac:dyDescent="0.3">
      <c r="A182" s="57" t="s">
        <v>1327</v>
      </c>
      <c r="B182" s="11">
        <v>14.99</v>
      </c>
      <c r="C182">
        <v>1</v>
      </c>
      <c r="D182" s="51">
        <f>Materials[[#This Row],[Single price]]*Materials[[#This Row],[Qty]]</f>
        <v>14.99</v>
      </c>
      <c r="E182" t="s">
        <v>1326</v>
      </c>
      <c r="F182" t="s">
        <v>463</v>
      </c>
      <c r="G182" t="s">
        <v>463</v>
      </c>
      <c r="H182">
        <v>4</v>
      </c>
      <c r="I182" t="str">
        <f>LEFT(Materials[[#This Row],[Link]],255)</f>
        <v>https://www.amazon.com/BOJACK-Ceramic-Capacitor-Assortment-Capacitors/dp/B07P7HRGT9/ref=sr_1_5?keywords=ceramic+capacitor+kit&amp;sr=8-5</v>
      </c>
      <c r="J18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3" spans="1:10" x14ac:dyDescent="0.3">
      <c r="A183" s="57" t="s">
        <v>401</v>
      </c>
      <c r="B183" s="11">
        <v>7.99</v>
      </c>
      <c r="C183">
        <v>5</v>
      </c>
      <c r="D183" s="51">
        <f>Materials[[#This Row],[Single price]]*Materials[[#This Row],[Qty]]</f>
        <v>39.950000000000003</v>
      </c>
      <c r="E183" t="s">
        <v>1334</v>
      </c>
      <c r="F183" t="s">
        <v>400</v>
      </c>
      <c r="G183" t="s">
        <v>463</v>
      </c>
      <c r="H183">
        <v>4</v>
      </c>
      <c r="I183" t="str">
        <f>LEFT(Materials[[#This Row],[Link]],255)</f>
        <v>https://www.amazon.com/Threaded-Inserts-Printing-Embedment-Automotive/dp/B0BQJ6CRNJ/ref=sr_1_14?keywords=brass%2Binserts%2B3d%2Bprinting&amp;sr=8-14</v>
      </c>
      <c r="J18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4" spans="1:10" x14ac:dyDescent="0.3">
      <c r="A184" s="57" t="s">
        <v>142</v>
      </c>
      <c r="B184" s="11">
        <v>6.99</v>
      </c>
      <c r="C184">
        <v>1</v>
      </c>
      <c r="D184" s="51">
        <f>Materials[[#This Row],[Single price]]*Materials[[#This Row],[Qty]]</f>
        <v>6.99</v>
      </c>
      <c r="E184" t="s">
        <v>1333</v>
      </c>
      <c r="F184" t="s">
        <v>463</v>
      </c>
      <c r="G184" t="s">
        <v>463</v>
      </c>
      <c r="H184">
        <v>4</v>
      </c>
      <c r="I184" t="str">
        <f>LEFT(Materials[[#This Row],[Link]],255)</f>
        <v>https://www.amazon.com/100-Pieces-SS34-Schottky-Rectifier/dp/B079KHVRKD/ref=sr_1_8?keywords=schottky+diode+smd&amp;sr=8-8</v>
      </c>
      <c r="J18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5" spans="1:10" x14ac:dyDescent="0.3">
      <c r="A185" s="57" t="s">
        <v>1335</v>
      </c>
      <c r="B185" s="11">
        <v>6.63</v>
      </c>
      <c r="C185">
        <v>1</v>
      </c>
      <c r="D185" s="51">
        <f>Materials[[#This Row],[Single price]]*Materials[[#This Row],[Qty]]</f>
        <v>6.63</v>
      </c>
      <c r="E185" t="s">
        <v>1336</v>
      </c>
      <c r="F185" t="s">
        <v>463</v>
      </c>
      <c r="G185" t="s">
        <v>463</v>
      </c>
      <c r="H185">
        <v>4</v>
      </c>
      <c r="I185" t="str">
        <f>LEFT(Materials[[#This Row],[Link]],255)</f>
        <v>https://www.amazon.com/POWEROWL-Capacity-LR44-Batteries-Alkaline/dp/B088BBV7DS?ref_=ast_sto_dp</v>
      </c>
      <c r="J18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6" spans="1:10" x14ac:dyDescent="0.3">
      <c r="A186" s="57" t="s">
        <v>1338</v>
      </c>
      <c r="B186" s="11">
        <v>15.98</v>
      </c>
      <c r="C186">
        <v>1</v>
      </c>
      <c r="D186" s="51">
        <f>Materials[[#This Row],[Single price]]*Materials[[#This Row],[Qty]]</f>
        <v>15.98</v>
      </c>
      <c r="E186" t="s">
        <v>1337</v>
      </c>
      <c r="F186" t="s">
        <v>463</v>
      </c>
      <c r="G186" t="s">
        <v>463</v>
      </c>
      <c r="H186">
        <v>4</v>
      </c>
      <c r="I186" t="str">
        <f>LEFT(Materials[[#This Row],[Link]],255)</f>
        <v>https://www.amazon.com/Energizer-Batteries-Triple-Long-Lasting-Alkaline/dp/B09RTVN5GN/ref=sr_1_8?keywords=aaa+batteries&amp;sr=8-8</v>
      </c>
      <c r="J18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7" spans="1:10" x14ac:dyDescent="0.3">
      <c r="A187" s="57" t="s">
        <v>1342</v>
      </c>
      <c r="B187" s="11">
        <v>29.99</v>
      </c>
      <c r="C187">
        <v>1</v>
      </c>
      <c r="D187" s="51">
        <f>Materials[[#This Row],[Single price]]*Materials[[#This Row],[Qty]]</f>
        <v>29.99</v>
      </c>
      <c r="E187" t="s">
        <v>1343</v>
      </c>
      <c r="F187" t="s">
        <v>463</v>
      </c>
      <c r="G187" t="s">
        <v>463</v>
      </c>
      <c r="H187">
        <v>4</v>
      </c>
      <c r="I187" t="str">
        <f>LEFT(Materials[[#This Row],[Link]],255)</f>
        <v>https://www.amazon.com/TICONN-Connectors-Waterproof-Automotive-Electrical/dp/B07ZPD8V5W/ref=sr_1_3?keywords=heat%2Bshrink%2Bterminal&amp;s=industrial&amp;sr=1-3&amp;th=1</v>
      </c>
      <c r="J18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8" spans="1:10" x14ac:dyDescent="0.3">
      <c r="A188" s="57" t="s">
        <v>1283</v>
      </c>
      <c r="B188" s="11">
        <v>20</v>
      </c>
      <c r="C188">
        <v>1</v>
      </c>
      <c r="D188" s="51">
        <f>Materials[[#This Row],[Single price]]*Materials[[#This Row],[Qty]]</f>
        <v>20</v>
      </c>
      <c r="E188" t="s">
        <v>1346</v>
      </c>
      <c r="F188" t="s">
        <v>463</v>
      </c>
      <c r="G188" t="s">
        <v>463</v>
      </c>
      <c r="H188">
        <v>4</v>
      </c>
      <c r="I188" t="str">
        <f>LEFT(Materials[[#This Row],[Link]],255)</f>
        <v>https://www.amazon.com/Coated-Nozzle-Filament-Nozzles-Printer/dp/B0BXSN18GP/ref=sr_1_11?m=A2KWJGU9CKOMEA&amp;marketplaceID=ATVPDKIKX0DER&amp;s=merchant-items&amp;sr=1-11&amp;th=1</v>
      </c>
      <c r="J18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89" spans="1:10" x14ac:dyDescent="0.3">
      <c r="A189" s="57" t="s">
        <v>1284</v>
      </c>
      <c r="B189" s="11">
        <v>20</v>
      </c>
      <c r="C189">
        <v>1</v>
      </c>
      <c r="D189" s="51">
        <f>Materials[[#This Row],[Single price]]*Materials[[#This Row],[Qty]]</f>
        <v>20</v>
      </c>
      <c r="E189" t="s">
        <v>1347</v>
      </c>
      <c r="F189" t="s">
        <v>463</v>
      </c>
      <c r="G189" t="s">
        <v>463</v>
      </c>
      <c r="H189">
        <v>4</v>
      </c>
      <c r="I189" t="str">
        <f>LEFT(Materials[[#This Row],[Link]],255)</f>
        <v>https://www.amazon.com/Coated-Nozzle-Filament-Nozzles-Printer/dp/B0BXSQ3KPS/ref=sr_1_11?m=A2KWJGU9CKOMEA&amp;marketplaceID=ATVPDKIKX0DER&amp;s=merchant-items&amp;sr=1-11&amp;th=1</v>
      </c>
      <c r="J18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0" spans="1:10" x14ac:dyDescent="0.3">
      <c r="A190" s="57" t="s">
        <v>1348</v>
      </c>
      <c r="B190" s="11">
        <v>20</v>
      </c>
      <c r="C190">
        <v>1</v>
      </c>
      <c r="D190" s="51">
        <f>Materials[[#This Row],[Single price]]*Materials[[#This Row],[Qty]]</f>
        <v>20</v>
      </c>
      <c r="E190" t="s">
        <v>1349</v>
      </c>
      <c r="F190" t="s">
        <v>463</v>
      </c>
      <c r="G190" t="s">
        <v>463</v>
      </c>
      <c r="H190">
        <v>4</v>
      </c>
      <c r="I190" t="str">
        <f>LEFT(Materials[[#This Row],[Link]],255)</f>
        <v>https://www.amazon.com/Coated-Nozzle-Filament-Nozzles-Printer/dp/B0BXSP1PHV/ref=sr_1_11?m=A2KWJGU9CKOMEA&amp;marketplaceID=ATVPDKIKX0DER&amp;s=merchant-items&amp;sr=1-11&amp;th=1</v>
      </c>
      <c r="J19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1" spans="1:10" x14ac:dyDescent="0.3">
      <c r="A191" s="57" t="s">
        <v>1352</v>
      </c>
      <c r="B191" s="11">
        <v>7.99</v>
      </c>
      <c r="C191">
        <v>1</v>
      </c>
      <c r="D191" s="51">
        <f>Materials[[#This Row],[Single price]]*Materials[[#This Row],[Qty]]</f>
        <v>7.99</v>
      </c>
      <c r="E191" t="s">
        <v>1353</v>
      </c>
      <c r="F191" t="s">
        <v>463</v>
      </c>
      <c r="G191" t="s">
        <v>463</v>
      </c>
      <c r="H191">
        <v>4</v>
      </c>
      <c r="I191" t="str">
        <f>LEFT(Materials[[#This Row],[Link]],255)</f>
        <v>https://www.amazon.com/HiLetgo-Thermistors-Printers-Temperature-Accessories/dp/B07V6YBFSY/ref=sr_1_10?keywords=thermistor+3d+printer&amp;sr=8-10</v>
      </c>
      <c r="J19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2" spans="1:10" x14ac:dyDescent="0.3">
      <c r="A192" s="57" t="s">
        <v>1356</v>
      </c>
      <c r="B192" s="11">
        <v>4.8600000000000003</v>
      </c>
      <c r="C192">
        <v>1</v>
      </c>
      <c r="D192" s="51">
        <f>Materials[[#This Row],[Single price]]*Materials[[#This Row],[Qty]]</f>
        <v>4.8600000000000003</v>
      </c>
      <c r="E192" t="s">
        <v>1355</v>
      </c>
      <c r="F192" t="s">
        <v>463</v>
      </c>
      <c r="G192" t="s">
        <v>463</v>
      </c>
      <c r="H192">
        <v>4</v>
      </c>
      <c r="I192" t="str">
        <f>LEFT(Materials[[#This Row],[Link]],255)</f>
        <v>https://www.amazon.com/100PCS-100nF-0-1uF-Ceramic-Capacitor/dp/B09M9Q5KQ7/ref=sr_1_3?keywords=0603+100nf+capacitor&amp;sr=8-3</v>
      </c>
      <c r="J19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3" spans="1:10" x14ac:dyDescent="0.3">
      <c r="A193" s="57" t="s">
        <v>1360</v>
      </c>
      <c r="B193" s="11">
        <v>11.74</v>
      </c>
      <c r="C193">
        <v>1</v>
      </c>
      <c r="D193" s="51">
        <f>Materials[[#This Row],[Single price]]*Materials[[#This Row],[Qty]]</f>
        <v>11.74</v>
      </c>
      <c r="E193" t="s">
        <v>1361</v>
      </c>
      <c r="F193" t="s">
        <v>463</v>
      </c>
      <c r="G193" t="s">
        <v>463</v>
      </c>
      <c r="H193">
        <v>4</v>
      </c>
      <c r="I193" t="str">
        <f>LEFT(Materials[[#This Row],[Link]],255)</f>
        <v>https://www.amazon.com/Fielect-Surface-Mount-Delay-Com-Communications/dp/B08BCP79WW?ref_=ast_sto_dp</v>
      </c>
      <c r="J19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4" spans="1:10" x14ac:dyDescent="0.3">
      <c r="A194" s="57" t="s">
        <v>1339</v>
      </c>
      <c r="B194" s="11">
        <v>12.49</v>
      </c>
      <c r="C194">
        <v>1</v>
      </c>
      <c r="D194" s="51">
        <f>Materials[[#This Row],[Single price]]*Materials[[#This Row],[Qty]]</f>
        <v>12.49</v>
      </c>
      <c r="E194" t="s">
        <v>1340</v>
      </c>
      <c r="F194" t="s">
        <v>1341</v>
      </c>
      <c r="G194" t="s">
        <v>463</v>
      </c>
      <c r="H194">
        <v>4</v>
      </c>
      <c r="I194" t="str">
        <f>LEFT(Materials[[#This Row],[Link]],255)</f>
        <v>https://www.amazon.com/uxcell-Celsius-Circuit-Temperature-Ceramics/dp/B07XN76Q4F?ref_=ast_sto_dp</v>
      </c>
      <c r="J19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5" spans="1:10" x14ac:dyDescent="0.3">
      <c r="A195" s="57" t="s">
        <v>1357</v>
      </c>
      <c r="B195" s="11">
        <v>13.98</v>
      </c>
      <c r="C195">
        <v>1</v>
      </c>
      <c r="D195" s="51">
        <f>Materials[[#This Row],[Single price]]*Materials[[#This Row],[Qty]]</f>
        <v>13.98</v>
      </c>
      <c r="E195" t="s">
        <v>1245</v>
      </c>
      <c r="F195" t="s">
        <v>463</v>
      </c>
      <c r="G195" t="s">
        <v>463</v>
      </c>
      <c r="H195">
        <v>4</v>
      </c>
      <c r="I195" t="str">
        <f>LEFT(Materials[[#This Row],[Link]],255)</f>
        <v>https://www.amazon.com/MIN-Neodymium-Small-Magnets-6mm/dp/B096LZNZTQ/ref=sr_1_4?crid=P11TWSUMH3CW&amp;keywords=6x3mm%2Bmagnets%2Bneodymium%2Bstrong&amp;qid=1684458207&amp;sprefix=6x3mm%2Bmagnets%2Bneodymium%2Bs%2Caps%2C1089&amp;sr=8-4&amp;th=1</v>
      </c>
      <c r="J19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6" spans="1:10" x14ac:dyDescent="0.3">
      <c r="A196" s="57" t="s">
        <v>1363</v>
      </c>
      <c r="B196" s="11">
        <v>12</v>
      </c>
      <c r="C196">
        <v>1</v>
      </c>
      <c r="D196" s="51">
        <f>Materials[[#This Row],[Single price]]*Materials[[#This Row],[Qty]]</f>
        <v>12</v>
      </c>
      <c r="E196" t="s">
        <v>1364</v>
      </c>
      <c r="F196" t="s">
        <v>463</v>
      </c>
      <c r="G196" t="s">
        <v>463</v>
      </c>
      <c r="H196">
        <v>4</v>
      </c>
      <c r="I196" t="str">
        <f>LEFT(Materials[[#This Row],[Link]],255)</f>
        <v>https://www.amazon.com/STROTON-Metric-Cobalt-Drill-Stainless/dp/B08H1JQQKP?ref_=ast_sto_dp&amp;th=1</v>
      </c>
      <c r="J19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7" spans="1:10" x14ac:dyDescent="0.3">
      <c r="A197" s="57" t="s">
        <v>1368</v>
      </c>
      <c r="B197" s="11">
        <v>28.49</v>
      </c>
      <c r="C197">
        <v>1</v>
      </c>
      <c r="D197" s="51">
        <f>Materials[[#This Row],[Single price]]*Materials[[#This Row],[Qty]]</f>
        <v>28.49</v>
      </c>
      <c r="E197" t="s">
        <v>1367</v>
      </c>
      <c r="F197" t="s">
        <v>463</v>
      </c>
      <c r="G197" t="s">
        <v>463</v>
      </c>
      <c r="H197">
        <v>4</v>
      </c>
      <c r="I197" t="str">
        <f>LEFT(Materials[[#This Row],[Link]],255)</f>
        <v>https://www.amazon.com/STROTON-Metric-Cobalt-Stainless-4-32mm/dp/B0886JKJMD?ref_=ast_sto_dp&amp;th=1</v>
      </c>
      <c r="J19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8" spans="1:10" x14ac:dyDescent="0.3">
      <c r="A198" s="57" t="s">
        <v>1366</v>
      </c>
      <c r="B198" s="11">
        <v>21.97</v>
      </c>
      <c r="C198">
        <v>1</v>
      </c>
      <c r="D198" s="51">
        <f>Materials[[#This Row],[Single price]]*Materials[[#This Row],[Qty]]</f>
        <v>21.97</v>
      </c>
      <c r="E198" t="s">
        <v>1365</v>
      </c>
      <c r="F198" t="s">
        <v>463</v>
      </c>
      <c r="G198" t="s">
        <v>463</v>
      </c>
      <c r="H198">
        <v>4</v>
      </c>
      <c r="I198" t="str">
        <f>LEFT(Materials[[#This Row],[Link]],255)</f>
        <v>https://www.amazon.com/Neiko-10218A-Countersink-Carrying-Tri-Flat/dp/B00C5NIRKU/ref=sr_1_5?keywords=chamfer+bit&amp;sr=8-5</v>
      </c>
      <c r="J19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199" spans="1:10" x14ac:dyDescent="0.3">
      <c r="A199" s="57" t="s">
        <v>1375</v>
      </c>
      <c r="B199" s="11">
        <v>9.9</v>
      </c>
      <c r="C199">
        <v>1</v>
      </c>
      <c r="D199" s="51">
        <f>Materials[[#This Row],[Single price]]*Materials[[#This Row],[Qty]]</f>
        <v>9.9</v>
      </c>
      <c r="E199" t="s">
        <v>1372</v>
      </c>
      <c r="F199" t="s">
        <v>1369</v>
      </c>
      <c r="G199" t="s">
        <v>463</v>
      </c>
      <c r="H199">
        <v>4</v>
      </c>
      <c r="I199" t="str">
        <f>LEFT(Materials[[#This Row],[Link]],255)</f>
        <v>https://www.amazon.com/Saipe-Soldering-Welding-Replacement-Station/dp/B094NTFYXG/ref=sr_1_31?keywords=solder%2Btips&amp;s=industrial&amp;sr=1-31&amp;th=1</v>
      </c>
      <c r="J19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0" spans="1:10" x14ac:dyDescent="0.3">
      <c r="A200" s="57" t="s">
        <v>1374</v>
      </c>
      <c r="B200" s="11">
        <v>8.99</v>
      </c>
      <c r="C200">
        <v>1</v>
      </c>
      <c r="D200" s="51">
        <f>Materials[[#This Row],[Single price]]*Materials[[#This Row],[Qty]]</f>
        <v>8.99</v>
      </c>
      <c r="E200" t="s">
        <v>1373</v>
      </c>
      <c r="F200" t="s">
        <v>463</v>
      </c>
      <c r="G200" t="s">
        <v>463</v>
      </c>
      <c r="H200">
        <v>4</v>
      </c>
      <c r="I200" t="str">
        <f>LEFT(Materials[[#This Row],[Link]],255)</f>
        <v>https://www.amazon.com/Saipe-Soldering-Welding-Replacement-Station/dp/B094NTRQTG/ref=sr_1_31?keywords=solder%2Btips&amp;s=industrial&amp;sr=1-31&amp;th=1</v>
      </c>
      <c r="J20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1" spans="1:10" x14ac:dyDescent="0.3">
      <c r="A201" s="57" t="s">
        <v>1371</v>
      </c>
      <c r="B201" s="11">
        <v>6.99</v>
      </c>
      <c r="C201">
        <v>1</v>
      </c>
      <c r="D201" s="51">
        <f>Materials[[#This Row],[Single price]]*Materials[[#This Row],[Qty]]</f>
        <v>6.99</v>
      </c>
      <c r="E201" t="s">
        <v>1370</v>
      </c>
      <c r="F201" t="s">
        <v>463</v>
      </c>
      <c r="G201" t="s">
        <v>463</v>
      </c>
      <c r="H201">
        <v>4</v>
      </c>
      <c r="I201" t="str">
        <f>LEFT(Materials[[#This Row],[Link]],255)</f>
        <v>https://www.amazon.com/FEITA-Soldering-900M-T-LI-Diameter-5-Piece/dp/B07CXXCB4H/ref=sr_1_26?keywords=solder+tips&amp;s=industrial&amp;sr=1-26</v>
      </c>
      <c r="J20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2" spans="1:10" x14ac:dyDescent="0.3">
      <c r="A202" s="57" t="s">
        <v>132</v>
      </c>
      <c r="B202" s="11">
        <v>38.99</v>
      </c>
      <c r="C202">
        <v>1</v>
      </c>
      <c r="D202" s="51">
        <f>Materials[[#This Row],[Single price]]*Materials[[#This Row],[Qty]]</f>
        <v>38.99</v>
      </c>
      <c r="E202" t="s">
        <v>1378</v>
      </c>
      <c r="F202" t="s">
        <v>1379</v>
      </c>
      <c r="G202" t="s">
        <v>463</v>
      </c>
      <c r="H202">
        <v>4</v>
      </c>
      <c r="I202" t="str">
        <f>LEFT(Materials[[#This Row],[Link]],255)</f>
        <v>https://www.amazon.com/Weller-T0051388199-Lead-Free-Solder/dp/B09LDGTZZC/ref=sr_1_8?keywords=lead%2Bfree%2Bsolder%2B0.3mm&amp;sr=8-8&amp;th=1</v>
      </c>
      <c r="J20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3" spans="1:10" x14ac:dyDescent="0.3">
      <c r="A203" s="57" t="s">
        <v>1381</v>
      </c>
      <c r="B203" s="11">
        <v>16.61</v>
      </c>
      <c r="C203">
        <v>1</v>
      </c>
      <c r="D203" s="51">
        <f>Materials[[#This Row],[Single price]]*Materials[[#This Row],[Qty]]</f>
        <v>16.61</v>
      </c>
      <c r="E203" t="s">
        <v>1380</v>
      </c>
      <c r="F203" t="s">
        <v>463</v>
      </c>
      <c r="G203" t="s">
        <v>463</v>
      </c>
      <c r="H203">
        <v>4</v>
      </c>
      <c r="I203" t="str">
        <f>LEFT(Materials[[#This Row],[Link]],255)</f>
        <v>https://www.amazon.com/MG-Chemicals-Sn42Bi57Ag1-Temperature-Dispensing/dp/B075ZV9D2S/ref=sr_1_13?keywords=low%2Btemp%2Bsolder&amp;sr=8-13&amp;th=1</v>
      </c>
      <c r="J20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4" spans="1:10" x14ac:dyDescent="0.3">
      <c r="A204" s="57" t="s">
        <v>411</v>
      </c>
      <c r="B204" s="11">
        <v>9.99</v>
      </c>
      <c r="C204">
        <v>2</v>
      </c>
      <c r="D204" s="51">
        <f>Materials[[#This Row],[Single price]]*Materials[[#This Row],[Qty]]</f>
        <v>19.98</v>
      </c>
      <c r="E204" t="s">
        <v>1382</v>
      </c>
      <c r="F204" t="s">
        <v>463</v>
      </c>
      <c r="G204" t="s">
        <v>463</v>
      </c>
      <c r="H204">
        <v>4</v>
      </c>
      <c r="I204" t="str">
        <f>LEFT(Materials[[#This Row],[Link]],255)</f>
        <v>https://www.amazon.com/Solder-Dispenser-Extruder-Syringe-Excluded/dp/B0CCTYKGH1/ref=sr_1_4?keywords=solder%2Bpaste%2Bdispenser&amp;sr=8-4&amp;th=1</v>
      </c>
      <c r="J20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5" spans="1:10" x14ac:dyDescent="0.3">
      <c r="A205" s="57" t="s">
        <v>1250</v>
      </c>
      <c r="B205" s="11">
        <v>9.99</v>
      </c>
      <c r="C205">
        <v>1</v>
      </c>
      <c r="D205" s="51">
        <f>Materials[[#This Row],[Single price]]*Materials[[#This Row],[Qty]]</f>
        <v>9.99</v>
      </c>
      <c r="E205" t="s">
        <v>1249</v>
      </c>
      <c r="F205" t="s">
        <v>463</v>
      </c>
      <c r="G205" t="s">
        <v>463</v>
      </c>
      <c r="H205">
        <v>4</v>
      </c>
      <c r="I205" t="str">
        <f>LEFT(Materials[[#This Row],[Link]],255)</f>
        <v>https://www.amazon.com/uxcell-Aluminum-Standoff-Fastener-Quadcopter/dp/B01MYBB70W?th=1</v>
      </c>
      <c r="J20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6" spans="1:10" x14ac:dyDescent="0.3">
      <c r="A206" s="57"/>
      <c r="D206" s="51">
        <f>Materials[[#This Row],[Single price]]*Materials[[#This Row],[Qty]]</f>
        <v>0</v>
      </c>
      <c r="F206" t="s">
        <v>463</v>
      </c>
      <c r="G206" t="s">
        <v>463</v>
      </c>
      <c r="H206">
        <v>4</v>
      </c>
      <c r="I206" t="str">
        <f>LEFT(Materials[[#This Row],[Link]],255)</f>
        <v/>
      </c>
      <c r="J20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7" spans="1:10" x14ac:dyDescent="0.3">
      <c r="A207" s="57" t="s">
        <v>1391</v>
      </c>
      <c r="B207" s="11">
        <v>11.99</v>
      </c>
      <c r="C207">
        <v>2</v>
      </c>
      <c r="D207" s="51">
        <f>Materials[[#This Row],[Single price]]*Materials[[#This Row],[Qty]]</f>
        <v>23.98</v>
      </c>
      <c r="E207" t="s">
        <v>1390</v>
      </c>
      <c r="F207" t="s">
        <v>463</v>
      </c>
      <c r="G207" t="s">
        <v>463</v>
      </c>
      <c r="H207">
        <v>4</v>
      </c>
      <c r="I207" t="str">
        <f>LEFT(Materials[[#This Row],[Link]],255)</f>
        <v>https://www.amazon.com/HiLetgo-40R-100K-Digital-Potentiometer-Balance/dp/B01MTU9FSK/ref=pd_ybh_a_sccl_216/141-1762843-9634753?content-id=amzn1.sym.67f8cf21-ade4-4299-b433-69e404eeecf1&amp;pd_rd_i=B01MTU9FSK&amp;psc=1</v>
      </c>
      <c r="J20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8" spans="1:10" x14ac:dyDescent="0.3">
      <c r="A208" s="57" t="s">
        <v>1393</v>
      </c>
      <c r="B208" s="11">
        <v>39.99</v>
      </c>
      <c r="C208">
        <v>1</v>
      </c>
      <c r="D208" s="51">
        <f>Materials[[#This Row],[Single price]]*Materials[[#This Row],[Qty]]</f>
        <v>39.99</v>
      </c>
      <c r="E208" t="s">
        <v>1392</v>
      </c>
      <c r="F208" t="s">
        <v>463</v>
      </c>
      <c r="G208" t="s">
        <v>463</v>
      </c>
      <c r="H208">
        <v>4</v>
      </c>
      <c r="I208" t="str">
        <f>LEFT(Materials[[#This Row],[Link]],255)</f>
        <v>https://www.amazon.com/ES08MA-Metal-Analog-Servo-Model/dp/B07KYK9N1G/ref=pd_ybh_a_sccl_218/141-1762843-9634753?content-id=amzn1.sym.67f8cf21-ade4-4299-b433-69e404eeecf1&amp;pd_rd_i=B07KYK9N1G&amp;th=1</v>
      </c>
      <c r="J20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09" spans="1:12" x14ac:dyDescent="0.3">
      <c r="A209" s="57" t="s">
        <v>1394</v>
      </c>
      <c r="B209" s="11">
        <v>31.29</v>
      </c>
      <c r="C209">
        <v>1</v>
      </c>
      <c r="D209" s="51">
        <f>Materials[[#This Row],[Single price]]*Materials[[#This Row],[Qty]]</f>
        <v>31.29</v>
      </c>
      <c r="E209" t="s">
        <v>1395</v>
      </c>
      <c r="F209" t="s">
        <v>463</v>
      </c>
      <c r="G209" t="s">
        <v>463</v>
      </c>
      <c r="H209">
        <v>4</v>
      </c>
      <c r="I209" t="str">
        <f>LEFT(Materials[[#This Row],[Link]],255)</f>
        <v>https://www.amazon.com/Brushless-Electronic-Controller-Multirotor-Quadcopter/dp/B09F3GLKBG/ref=sr_1_3?keywords=20a+esc&amp;s=toys-and-games&amp;sr=1-3</v>
      </c>
      <c r="J20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0" spans="1:12" x14ac:dyDescent="0.3">
      <c r="A210" s="57" t="s">
        <v>1397</v>
      </c>
      <c r="B210" s="11">
        <v>8.99</v>
      </c>
      <c r="C210">
        <v>1</v>
      </c>
      <c r="D210" s="51">
        <f>Materials[[#This Row],[Single price]]*Materials[[#This Row],[Qty]]</f>
        <v>8.99</v>
      </c>
      <c r="E210" t="s">
        <v>1396</v>
      </c>
      <c r="F210" t="s">
        <v>463</v>
      </c>
      <c r="G210" t="s">
        <v>463</v>
      </c>
      <c r="H210">
        <v>4</v>
      </c>
      <c r="I210" t="str">
        <f>LEFT(Materials[[#This Row],[Link]],255)</f>
        <v>https://www.amazon.com/HiLetgo-Consistency-Controller-Adjustment-Helicopter/dp/B07TQSKLBK/ref=sr_1_7?keywords=servo+controller&amp;sr=8-7</v>
      </c>
      <c r="J21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1" spans="1:12" x14ac:dyDescent="0.3">
      <c r="A211" s="57" t="s">
        <v>1399</v>
      </c>
      <c r="B211" s="11">
        <v>23.99</v>
      </c>
      <c r="C211">
        <v>2</v>
      </c>
      <c r="D211" s="51">
        <f>Materials[[#This Row],[Single price]]*Materials[[#This Row],[Qty]]</f>
        <v>47.98</v>
      </c>
      <c r="E211" t="s">
        <v>1398</v>
      </c>
      <c r="F211" t="s">
        <v>1400</v>
      </c>
      <c r="G211" t="s">
        <v>463</v>
      </c>
      <c r="H211">
        <v>4</v>
      </c>
      <c r="I211" t="str">
        <f>LEFT(Materials[[#This Row],[Link]],255)</f>
        <v>https://www.amazon.com/QWinOut-HYD3508-Brushless-Multirotor-Multicopter/dp/B08HN2JCFF/ref=sr_1_19?keywords=brushless%2Bmotor%2B700kv&amp;sr=8-19&amp;th=1</v>
      </c>
      <c r="J21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2" spans="1:12" x14ac:dyDescent="0.3">
      <c r="A212" s="57" t="s">
        <v>178</v>
      </c>
      <c r="B212" s="11">
        <v>8.99</v>
      </c>
      <c r="C212">
        <v>1</v>
      </c>
      <c r="D212" s="51">
        <f>Materials[[#This Row],[Single price]]*Materials[[#This Row],[Qty]]</f>
        <v>8.99</v>
      </c>
      <c r="E212" t="s">
        <v>1410</v>
      </c>
      <c r="F212" t="s">
        <v>463</v>
      </c>
      <c r="G212" t="s">
        <v>463</v>
      </c>
      <c r="H212">
        <v>4</v>
      </c>
      <c r="I212" t="str">
        <f>LEFT(Materials[[#This Row],[Link]],255)</f>
        <v>https://www.amazon.com/LM2596-Converter-3-0-40V-1-5-35V-Supply/dp/B08NV3JCBC/ref=pd_ybh_a_sccl_229/141-1762843-9634753?content-id=amzn1.sym.67f8cf21-ade4-4299-b433-69e404eeecf1&amp;pd_rd_i=B08NV3JCBC&amp;th=1</v>
      </c>
      <c r="J21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3" spans="1:12" x14ac:dyDescent="0.3">
      <c r="A213" s="57"/>
      <c r="D213" s="51">
        <f>Materials[[#This Row],[Single price]]*Materials[[#This Row],[Qty]]</f>
        <v>0</v>
      </c>
      <c r="F213" t="s">
        <v>463</v>
      </c>
      <c r="G213" t="s">
        <v>463</v>
      </c>
      <c r="H213">
        <v>4</v>
      </c>
      <c r="I213" t="str">
        <f>LEFT(Materials[[#This Row],[Link]],255)</f>
        <v/>
      </c>
      <c r="J21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4" spans="1:12" x14ac:dyDescent="0.3">
      <c r="A214" s="57" t="s">
        <v>1412</v>
      </c>
      <c r="B214" s="11">
        <v>57.99</v>
      </c>
      <c r="C214">
        <v>1</v>
      </c>
      <c r="D214" s="51">
        <f>Materials[[#This Row],[Single price]]*Materials[[#This Row],[Qty]]</f>
        <v>57.99</v>
      </c>
      <c r="E214" t="s">
        <v>1411</v>
      </c>
      <c r="F214" t="s">
        <v>463</v>
      </c>
      <c r="G214" t="s">
        <v>463</v>
      </c>
      <c r="H214">
        <v>4</v>
      </c>
      <c r="I214" t="str">
        <f>LEFT(Materials[[#This Row],[Link]],255)</f>
        <v>https://www.amazon.com/MG-Chemicals-Conductive-Coating-Aerosol/dp/B01N3AWGNX/ref=pd_ybh_a_sccl_84/141-1762843-9634753?content-id=amzn1.sym.67f8cf21-ade4-4299-b433-69e404eeecf1&amp;pd_rd_i=B01N3AWGNX&amp;psc=1</v>
      </c>
      <c r="J21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5" spans="1:12" x14ac:dyDescent="0.3">
      <c r="A215" s="57" t="s">
        <v>1414</v>
      </c>
      <c r="B215" s="11">
        <v>46.26</v>
      </c>
      <c r="C215">
        <v>1</v>
      </c>
      <c r="D215" s="51">
        <f>Materials[[#This Row],[Single price]]*Materials[[#This Row],[Qty]]</f>
        <v>46.26</v>
      </c>
      <c r="E215" t="s">
        <v>1413</v>
      </c>
      <c r="F215" t="s">
        <v>463</v>
      </c>
      <c r="G215" t="s">
        <v>463</v>
      </c>
      <c r="H215">
        <v>4</v>
      </c>
      <c r="I215" t="str">
        <f>LEFT(Materials[[#This Row],[Link]],255)</f>
        <v>https://www.amazon.com/MG-Chemicals-Shield-Conductive-Coating/dp/B06XTP8GR5/ref=pd_ybh_a_sccl_86/141-1762843-9634753?content-id=amzn1.sym.67f8cf21-ade4-4299-b433-69e404eeecf1&amp;pd_rd_i=B06XTFT3SX&amp;th=1</v>
      </c>
      <c r="J21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6" spans="1:12" x14ac:dyDescent="0.3">
      <c r="A216" s="57"/>
      <c r="D216" s="51">
        <f>Materials[[#This Row],[Single price]]*Materials[[#This Row],[Qty]]</f>
        <v>0</v>
      </c>
      <c r="F216" t="s">
        <v>463</v>
      </c>
      <c r="G216" t="s">
        <v>463</v>
      </c>
      <c r="H216">
        <v>4</v>
      </c>
      <c r="I216" t="str">
        <f>LEFT(Materials[[#This Row],[Link]],255)</f>
        <v/>
      </c>
      <c r="J21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7" spans="1:12" x14ac:dyDescent="0.3">
      <c r="A217" s="57" t="s">
        <v>1492</v>
      </c>
      <c r="B217" s="11">
        <v>33.799999999999997</v>
      </c>
      <c r="C217">
        <v>1</v>
      </c>
      <c r="D217" s="51">
        <f>Materials[[#This Row],[Single price]]*Materials[[#This Row],[Qty]]</f>
        <v>33.799999999999997</v>
      </c>
      <c r="E217" t="s">
        <v>1491</v>
      </c>
      <c r="F217" t="s">
        <v>463</v>
      </c>
      <c r="G217" t="s">
        <v>463</v>
      </c>
      <c r="H217">
        <v>4</v>
      </c>
      <c r="I217" t="str">
        <f>LEFT(Materials[[#This Row],[Link]],255)</f>
        <v>https://www.amazon.ca/Rubbermaid-2108400-Modular-Stacking-Containers/dp/B07X3XTRQC?th=1</v>
      </c>
      <c r="J21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8" spans="1:12" x14ac:dyDescent="0.3">
      <c r="A218" s="57" t="s">
        <v>1484</v>
      </c>
      <c r="B218" s="11">
        <v>20.99</v>
      </c>
      <c r="C218">
        <v>1</v>
      </c>
      <c r="D218" s="51">
        <f>Materials[[#This Row],[Single price]]*Materials[[#This Row],[Qty]]</f>
        <v>20.99</v>
      </c>
      <c r="E218" t="s">
        <v>1483</v>
      </c>
      <c r="F218" t="s">
        <v>463</v>
      </c>
      <c r="G218" t="s">
        <v>463</v>
      </c>
      <c r="H218">
        <v>4</v>
      </c>
      <c r="I218" t="str">
        <f>LEFT(Materials[[#This Row],[Link]],255)</f>
        <v>https://www.amazon.com/Thickness-Attached-Material-Crafting-Electrical/dp/B0BK8TBKKQ/ref=sr_1_5?keywords=copper+sheet&amp;sr=8-5</v>
      </c>
      <c r="J21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19" spans="1:12" x14ac:dyDescent="0.3">
      <c r="A219" s="57" t="s">
        <v>1461</v>
      </c>
      <c r="B219" s="11">
        <v>12.99</v>
      </c>
      <c r="C219">
        <v>1</v>
      </c>
      <c r="D219" s="51">
        <f>Materials[[#This Row],[Single price]]*Materials[[#This Row],[Qty]]</f>
        <v>12.99</v>
      </c>
      <c r="E219" t="s">
        <v>1462</v>
      </c>
      <c r="F219" t="s">
        <v>463</v>
      </c>
      <c r="G219" t="s">
        <v>463</v>
      </c>
      <c r="H219">
        <v>5</v>
      </c>
      <c r="I219" t="str">
        <f>LEFT(Materials[[#This Row],[Link]],255)</f>
        <v>https://www.amazon.com/Sodium-Persulfate-Bottle-Reagent-Powder/dp/B07XGZWJ3W/ref=sr_1_3?keywords=sodium%2Bpersulfate&amp;sr=8-3&amp;th=1</v>
      </c>
      <c r="J21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0" spans="1:12" x14ac:dyDescent="0.3">
      <c r="A220" s="57" t="s">
        <v>1464</v>
      </c>
      <c r="B220" s="11">
        <v>22.99</v>
      </c>
      <c r="C220">
        <v>1</v>
      </c>
      <c r="D220" s="51">
        <f>Materials[[#This Row],[Single price]]*Materials[[#This Row],[Qty]]</f>
        <v>22.99</v>
      </c>
      <c r="E220" t="s">
        <v>1463</v>
      </c>
      <c r="F220" t="s">
        <v>463</v>
      </c>
      <c r="G220" t="s">
        <v>463</v>
      </c>
      <c r="H220">
        <v>6</v>
      </c>
      <c r="I220" t="str">
        <f>LEFT(Materials[[#This Row],[Link]],255)</f>
        <v>https://www.amazon.com/Silver-Nitrate-Solution-0-1M-100mL/dp/B0787GCSKG/ref=sr_1_11?keywords=silver+nitrate&amp;sr=8-11</v>
      </c>
      <c r="J22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1" spans="1:12" x14ac:dyDescent="0.3">
      <c r="A221" s="57" t="s">
        <v>1465</v>
      </c>
      <c r="B221" s="11">
        <v>32.39</v>
      </c>
      <c r="C221">
        <v>1</v>
      </c>
      <c r="D221" s="51">
        <f>Materials[[#This Row],[Single price]]*Materials[[#This Row],[Qty]]</f>
        <v>32.39</v>
      </c>
      <c r="E221" t="s">
        <v>1466</v>
      </c>
      <c r="F221" t="s">
        <v>463</v>
      </c>
      <c r="G221" t="s">
        <v>463</v>
      </c>
      <c r="H221">
        <v>7</v>
      </c>
      <c r="I221" t="str">
        <f>LEFT(Materials[[#This Row],[Link]],255)</f>
        <v>https://www.amazon.com/PEG-8000-Polyethylene-Glycol-Grams/dp/B00I31SAKA/ref=sr_1_3?keywords=poly+glycol+8000&amp;sr=8-3</v>
      </c>
      <c r="J22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2" spans="1:12" x14ac:dyDescent="0.3">
      <c r="A222" s="57" t="s">
        <v>1467</v>
      </c>
      <c r="B222" s="11">
        <v>54.99</v>
      </c>
      <c r="C222">
        <v>1</v>
      </c>
      <c r="D222" s="51">
        <f>Materials[[#This Row],[Single price]]*Materials[[#This Row],[Qty]]</f>
        <v>54.99</v>
      </c>
      <c r="E222" t="s">
        <v>1468</v>
      </c>
      <c r="F222" t="s">
        <v>463</v>
      </c>
      <c r="G222" t="s">
        <v>463</v>
      </c>
      <c r="H222">
        <v>8</v>
      </c>
      <c r="I222" t="str">
        <f>LEFT(Materials[[#This Row],[Link]],255)</f>
        <v>https://www.amazon.com/Glycolic-Acid-Powder-Crystal-grams/dp/B08PF217DT/ref=sr_1_5?keywords=acid%2Bglycolic%2Bpure&amp;sr=8-5&amp;th=1</v>
      </c>
      <c r="J22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3" spans="1:12" x14ac:dyDescent="0.3">
      <c r="A223" s="57" t="s">
        <v>1469</v>
      </c>
      <c r="B223" s="11">
        <v>45.99</v>
      </c>
      <c r="C223">
        <v>1</v>
      </c>
      <c r="D223" s="51">
        <f>Materials[[#This Row],[Single price]]*Materials[[#This Row],[Qty]]</f>
        <v>45.99</v>
      </c>
      <c r="E223" t="s">
        <v>1470</v>
      </c>
      <c r="F223" t="s">
        <v>463</v>
      </c>
      <c r="G223" t="s">
        <v>463</v>
      </c>
      <c r="H223">
        <v>9</v>
      </c>
      <c r="I223" t="str">
        <f>LEFT(Materials[[#This Row],[Link]],255)</f>
        <v>https://www.amazon.com/Copper-Chloride-Dihydrate-500g-Collection/dp/B0787BVX76/ref=sr_1_3?keywords=copper+chloride&amp;sr=8-3</v>
      </c>
      <c r="J22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4" spans="1:12" x14ac:dyDescent="0.3">
      <c r="A224" s="57" t="s">
        <v>1471</v>
      </c>
      <c r="B224" s="11">
        <v>7.99</v>
      </c>
      <c r="C224">
        <v>1</v>
      </c>
      <c r="D224" s="51">
        <f>Materials[[#This Row],[Single price]]*Materials[[#This Row],[Qty]]</f>
        <v>7.99</v>
      </c>
      <c r="E224" t="s">
        <v>1472</v>
      </c>
      <c r="F224" t="s">
        <v>463</v>
      </c>
      <c r="G224" t="s">
        <v>463</v>
      </c>
      <c r="H224">
        <v>10</v>
      </c>
      <c r="I224" t="str">
        <f>LEFT(Materials[[#This Row],[Link]],255)</f>
        <v>https://www.amazon.com/Copper-Sulfate-Pentahydrate-Dissolve-Powder/dp/B00L222PXA/ref=sr_1_5?keywords=copper+sulfate&amp;sr=8-5</v>
      </c>
      <c r="J22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  <c r="K224" s="45"/>
      <c r="L224" s="45"/>
    </row>
    <row r="225" spans="1:10" x14ac:dyDescent="0.3">
      <c r="A225" s="57" t="s">
        <v>1473</v>
      </c>
      <c r="B225" s="11">
        <v>20.79</v>
      </c>
      <c r="C225">
        <v>1</v>
      </c>
      <c r="D225" s="51">
        <f>Materials[[#This Row],[Single price]]*Materials[[#This Row],[Qty]]</f>
        <v>20.79</v>
      </c>
      <c r="E225" t="s">
        <v>1474</v>
      </c>
      <c r="F225" t="s">
        <v>463</v>
      </c>
      <c r="G225" t="s">
        <v>463</v>
      </c>
      <c r="H225">
        <v>4</v>
      </c>
      <c r="I225" t="str">
        <f>LEFT(Materials[[#This Row],[Link]],255)</f>
        <v>https://www.amazon.com/Hydrochloric-Acid-Solution-500mL-Collection/dp/B0787BW7PQ/ref=sr_1_3?keywords=hydrochloric+acid&amp;sr=8-3</v>
      </c>
      <c r="J22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6" spans="1:10" x14ac:dyDescent="0.3">
      <c r="A226" s="57" t="s">
        <v>1475</v>
      </c>
      <c r="B226" s="11">
        <v>24.99</v>
      </c>
      <c r="C226">
        <v>1</v>
      </c>
      <c r="D226" s="51">
        <f>Materials[[#This Row],[Single price]]*Materials[[#This Row],[Qty]]</f>
        <v>24.99</v>
      </c>
      <c r="E226" t="s">
        <v>1476</v>
      </c>
      <c r="F226" t="s">
        <v>463</v>
      </c>
      <c r="G226" t="s">
        <v>463</v>
      </c>
      <c r="H226">
        <v>4</v>
      </c>
      <c r="I226" t="str">
        <f>LEFT(Materials[[#This Row],[Link]],255)</f>
        <v>https://www.amazon.com/Sulfuric-Acid-Solution-1M-Collection/dp/B078C9M89J/ref=sr_1_4?keywords=sulfuric+acid&amp;sr=8-4</v>
      </c>
      <c r="J22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7" spans="1:10" x14ac:dyDescent="0.3">
      <c r="A227" s="57" t="s">
        <v>1477</v>
      </c>
      <c r="B227" s="11">
        <v>17.989999999999998</v>
      </c>
      <c r="C227">
        <v>1</v>
      </c>
      <c r="D227" s="51">
        <f>Materials[[#This Row],[Single price]]*Materials[[#This Row],[Qty]]</f>
        <v>17.989999999999998</v>
      </c>
      <c r="E227" t="s">
        <v>1478</v>
      </c>
      <c r="F227" t="s">
        <v>463</v>
      </c>
      <c r="G227" t="s">
        <v>463</v>
      </c>
      <c r="H227">
        <v>4</v>
      </c>
      <c r="I227" t="str">
        <f>LEFT(Materials[[#This Row],[Link]],255)</f>
        <v>https://www.amazon.com/Sodium-Hydroxide-Grade-Caustic-Pound/dp/B07KNR9SVF/ref=sr_1_4?keywords=sodium+hydroxide&amp;sr=8-4</v>
      </c>
      <c r="J22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8" spans="1:10" x14ac:dyDescent="0.3">
      <c r="A228" s="57" t="s">
        <v>1479</v>
      </c>
      <c r="B228" s="11">
        <v>109.95</v>
      </c>
      <c r="C228">
        <v>1</v>
      </c>
      <c r="D228" s="51">
        <f>Materials[[#This Row],[Single price]]*Materials[[#This Row],[Qty]]</f>
        <v>109.95</v>
      </c>
      <c r="E228" t="s">
        <v>1480</v>
      </c>
      <c r="F228" t="s">
        <v>463</v>
      </c>
      <c r="G228" t="s">
        <v>463</v>
      </c>
      <c r="H228">
        <v>4</v>
      </c>
      <c r="I228" t="str">
        <f>LEFT(Materials[[#This Row],[Link]],255)</f>
        <v>https://www.amazon.com/Palladium-Chloride-99-99-Trace-Metals/dp/B00QVXV8GU/ref=sr_1_1?keywords=palladium+chloride&amp;sr=8-1</v>
      </c>
      <c r="J22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29" spans="1:10" x14ac:dyDescent="0.3">
      <c r="A229" s="57" t="s">
        <v>1482</v>
      </c>
      <c r="B229" s="11">
        <v>13.99</v>
      </c>
      <c r="C229">
        <v>1</v>
      </c>
      <c r="D229" s="51">
        <f>Materials[[#This Row],[Single price]]*Materials[[#This Row],[Qty]]</f>
        <v>13.99</v>
      </c>
      <c r="E229" t="s">
        <v>1481</v>
      </c>
      <c r="F229" t="s">
        <v>463</v>
      </c>
      <c r="G229" t="s">
        <v>463</v>
      </c>
      <c r="H229">
        <v>4</v>
      </c>
      <c r="I229" t="str">
        <f>LEFT(Materials[[#This Row],[Link]],255)</f>
        <v>https://www.amazon.com/Stannous-Chloride-Crystals-Ounce-SHIPS/dp/B00HY1S0QO/ref=sr_1_5?keywords=palladium+chloride&amp;sr=8-5</v>
      </c>
      <c r="J22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0" spans="1:10" x14ac:dyDescent="0.3">
      <c r="A230" s="57" t="s">
        <v>1487</v>
      </c>
      <c r="B230" s="11">
        <v>10.99</v>
      </c>
      <c r="C230">
        <v>1</v>
      </c>
      <c r="D230" s="51">
        <f>Materials[[#This Row],[Single price]]*Materials[[#This Row],[Qty]]</f>
        <v>10.99</v>
      </c>
      <c r="E230" t="s">
        <v>1488</v>
      </c>
      <c r="F230" t="s">
        <v>463</v>
      </c>
      <c r="G230" t="s">
        <v>463</v>
      </c>
      <c r="H230">
        <v>4</v>
      </c>
      <c r="I230" t="str">
        <f>LEFT(Materials[[#This Row],[Link]],255)</f>
        <v>https://www.amazon.com/Disposable-Transfer-Calibrated-Essential-Laboratory/dp/B07F3ZN56V/ref=sr_1_5?keywords=Pipette+Droppers&amp;s=industrial&amp;sr=1-5</v>
      </c>
      <c r="J23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1" spans="1:10" x14ac:dyDescent="0.3">
      <c r="A231" s="57" t="s">
        <v>1490</v>
      </c>
      <c r="B231" s="11">
        <v>5.29</v>
      </c>
      <c r="C231">
        <v>1</v>
      </c>
      <c r="D231" s="51">
        <f>Materials[[#This Row],[Single price]]*Materials[[#This Row],[Qty]]</f>
        <v>5.29</v>
      </c>
      <c r="E231" t="s">
        <v>1489</v>
      </c>
      <c r="F231" t="s">
        <v>463</v>
      </c>
      <c r="G231" t="s">
        <v>463</v>
      </c>
      <c r="H231">
        <v>4</v>
      </c>
      <c r="I231" t="str">
        <f>LEFT(Materials[[#This Row],[Link]],255)</f>
        <v>https://www.amazon.com/Economy-Bottle-Squeeze-Medical-Tattoo/dp/B00WTHLR18/ref=pd_bxgy_sccl_1/136-1651556-6958011?content-id=amzn1.sym.7746dde5-5539-43d2-b75f-28935d70f100&amp;pd_rd_i=B00WTHLR18&amp;th=1</v>
      </c>
      <c r="J23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2" spans="1:10" x14ac:dyDescent="0.3">
      <c r="A232" s="57"/>
      <c r="D232" s="51">
        <f>Materials[[#This Row],[Single price]]*Materials[[#This Row],[Qty]]</f>
        <v>0</v>
      </c>
      <c r="F232" t="s">
        <v>463</v>
      </c>
      <c r="G232" t="s">
        <v>463</v>
      </c>
      <c r="H232">
        <v>4</v>
      </c>
      <c r="I232" t="str">
        <f>LEFT(Materials[[#This Row],[Link]],255)</f>
        <v/>
      </c>
      <c r="J23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3" spans="1:10" x14ac:dyDescent="0.3">
      <c r="D233" s="51">
        <f>Materials[[#This Row],[Single price]]*Materials[[#This Row],[Qty]]</f>
        <v>0</v>
      </c>
      <c r="F233" t="s">
        <v>463</v>
      </c>
      <c r="G233" t="s">
        <v>463</v>
      </c>
      <c r="I233" t="str">
        <f>LEFT(Materials[[#This Row],[Link]],255)</f>
        <v/>
      </c>
      <c r="J23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4" spans="1:10" x14ac:dyDescent="0.3">
      <c r="A234" t="s">
        <v>670</v>
      </c>
      <c r="B234" s="11">
        <v>13.54</v>
      </c>
      <c r="C234">
        <v>2</v>
      </c>
      <c r="D234" s="51">
        <f>Materials[[#This Row],[Single price]]*Materials[[#This Row],[Qty]]</f>
        <v>27.08</v>
      </c>
      <c r="E234" t="s">
        <v>669</v>
      </c>
      <c r="F234" t="s">
        <v>463</v>
      </c>
      <c r="G234" t="s">
        <v>463</v>
      </c>
      <c r="I234" t="str">
        <f>LEFT(Materials[[#This Row],[Link]],255)</f>
        <v>https://www.amazon.com/30cm%C3%975m-Portable-Photosensitive-Production-Photoresist/dp/B07MMVPY1Z/ref=sr_1_1_sspa?crid=3BF4VX7ED83KP&amp;keywords=Photosensitive+Dry+Film&amp;qid=1674263885&amp;sprefix=photosensitive+dry+film%2Caps%2C175&amp;sr=8-1-spons&amp;psc=1&amp;spLa=ZW5jcnl</v>
      </c>
      <c r="J23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5" spans="1:10" x14ac:dyDescent="0.3">
      <c r="A235" t="s">
        <v>673</v>
      </c>
      <c r="B235" s="11">
        <v>46.99</v>
      </c>
      <c r="C235">
        <v>1</v>
      </c>
      <c r="D235" s="51">
        <f>Materials[[#This Row],[Single price]]*Materials[[#This Row],[Qty]]</f>
        <v>46.99</v>
      </c>
      <c r="E235" t="s">
        <v>672</v>
      </c>
      <c r="F235" t="s">
        <v>463</v>
      </c>
      <c r="G235" t="s">
        <v>463</v>
      </c>
      <c r="I235" t="str">
        <f>LEFT(Materials[[#This Row],[Link]],255)</f>
        <v>https://www.amazon.com/Cesco-Solutions-Ferric-Chloride-Concentration/dp/B07BHXWBZ3/ref=sr_1_1_sspa?crid=3FAO5XANVT6VP&amp;keywords=pcb%2Betching%2Bsolution&amp;qid=1674264280&amp;sprefix=pcb%2Betching%2Bsolution%2Caps%2C209&amp;sr=8-1-spons&amp;spLa=ZW5jcnlwdGVkUXVhbGlmaWVyP</v>
      </c>
      <c r="J23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6" spans="1:10" x14ac:dyDescent="0.3">
      <c r="A236" t="s">
        <v>426</v>
      </c>
      <c r="B236" s="11">
        <v>39.99</v>
      </c>
      <c r="C236">
        <v>1</v>
      </c>
      <c r="D236" s="51">
        <f>Materials[[#This Row],[Single price]]*Materials[[#This Row],[Qty]]</f>
        <v>39.99</v>
      </c>
      <c r="E236" t="s">
        <v>427</v>
      </c>
      <c r="F236" t="s">
        <v>463</v>
      </c>
      <c r="G236" t="s">
        <v>463</v>
      </c>
      <c r="I236" t="str">
        <f>LEFT(Materials[[#This Row],[Link]],255)</f>
        <v>https://www.amazon.com/Caydo-Printing-Different-Squeegees-Transparency/dp/B08VFLPVZ7/ref=sr_1_6?keywords=Silk+Screen+Printing&amp;qid=1671048538&amp;sr=8-6</v>
      </c>
      <c r="J23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7" spans="1:10" x14ac:dyDescent="0.3">
      <c r="A237" t="s">
        <v>1201</v>
      </c>
      <c r="B237" s="11">
        <v>8.49</v>
      </c>
      <c r="C237">
        <v>2</v>
      </c>
      <c r="D237" s="51">
        <f>Materials[[#This Row],[Single price]]*Materials[[#This Row],[Qty]]</f>
        <v>16.98</v>
      </c>
      <c r="E237" t="s">
        <v>1115</v>
      </c>
      <c r="F237" t="s">
        <v>463</v>
      </c>
      <c r="G237" t="s">
        <v>463</v>
      </c>
      <c r="I237" t="str">
        <f>LEFT(Materials[[#This Row],[Link]],255)</f>
        <v>https://www.amazon.com/uxcell-Carving-Titanium-Carbide-Engraving/dp/B0BRWPRSWD/ref=sr_1_32?crid=1WTI3VXLRE47J&amp;keywords=v%2Bbit%2B1%2F8&amp;qid=1680181277&amp;sprefix=v%2Bbit%2B1%2Caps%2C1196&amp;sr=8-32&amp;th=1</v>
      </c>
      <c r="J23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8" spans="1:10" x14ac:dyDescent="0.3">
      <c r="A238" t="s">
        <v>1176</v>
      </c>
      <c r="B238" s="11">
        <v>12.99</v>
      </c>
      <c r="C238">
        <v>2</v>
      </c>
      <c r="D238" s="51">
        <f>Materials[[#This Row],[Single price]]*Materials[[#This Row],[Qty]]</f>
        <v>25.98</v>
      </c>
      <c r="E238" t="s">
        <v>1121</v>
      </c>
      <c r="F238" t="s">
        <v>463</v>
      </c>
      <c r="G238" t="s">
        <v>463</v>
      </c>
      <c r="I238" t="str">
        <f>LEFT(Materials[[#This Row],[Link]],255)</f>
        <v>https://www.amazon.com/uxcell-Engraving-Carbide-3-175mm-Acrylic/dp/B098X32WJF?ref_=ast_sto_dp&amp;th=1&amp;psc=1</v>
      </c>
      <c r="J23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39" spans="1:10" x14ac:dyDescent="0.3">
      <c r="A239" t="s">
        <v>1198</v>
      </c>
      <c r="B239" s="11">
        <v>8.49</v>
      </c>
      <c r="C239">
        <v>2</v>
      </c>
      <c r="D239" s="51">
        <f>Materials[[#This Row],[Single price]]*Materials[[#This Row],[Qty]]</f>
        <v>16.98</v>
      </c>
      <c r="E239" t="s">
        <v>1197</v>
      </c>
      <c r="F239" t="s">
        <v>463</v>
      </c>
      <c r="G239" t="s">
        <v>463</v>
      </c>
      <c r="I239" t="str">
        <f>LEFT(Materials[[#This Row],[Link]],255)</f>
        <v>https://www.amazon.com/uxcell-Engraving-3-175mm-Carbide-Milling/dp/B09SZ323QD?ref_=ast_sto_dp</v>
      </c>
      <c r="J23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0" spans="1:10" x14ac:dyDescent="0.3">
      <c r="A240" t="s">
        <v>1203</v>
      </c>
      <c r="B240" s="11">
        <v>8.49</v>
      </c>
      <c r="C240">
        <v>2</v>
      </c>
      <c r="D240" s="51">
        <f>Materials[[#This Row],[Single price]]*Materials[[#This Row],[Qty]]</f>
        <v>16.98</v>
      </c>
      <c r="E240" t="s">
        <v>1199</v>
      </c>
      <c r="F240" t="s">
        <v>463</v>
      </c>
      <c r="G240" t="s">
        <v>463</v>
      </c>
      <c r="I240" t="str">
        <f>LEFT(Materials[[#This Row],[Link]],255)</f>
        <v>https://www.amazon.com/uxcell-Engraving-Carbide-Acrylic-Carving/dp/B09BM5M5VR?ref_=ast_sto_dp&amp;th=1&amp;psc=1</v>
      </c>
      <c r="J24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1" spans="1:10" x14ac:dyDescent="0.3">
      <c r="A241" t="s">
        <v>1117</v>
      </c>
      <c r="B241" s="11">
        <v>14.99</v>
      </c>
      <c r="C241">
        <v>15</v>
      </c>
      <c r="D241" s="51">
        <f>Materials[[#This Row],[Single price]]*Materials[[#This Row],[Qty]]</f>
        <v>224.85</v>
      </c>
      <c r="E241" t="s">
        <v>1114</v>
      </c>
      <c r="F241" t="s">
        <v>463</v>
      </c>
      <c r="G241" t="s">
        <v>463</v>
      </c>
      <c r="I241" t="str">
        <f>LEFT(Materials[[#This Row],[Link]],255)</f>
        <v>https://www.amazon.com/SainSmart-Genmitsu-Engraving-Degree-Conical/dp/B07P99F3L1/ref=sr_1_9?crid=1WTI3VXLRE47J&amp;keywords=v%2Bbit%2B1%2F8&amp;qid=1680181277&amp;sprefix=v%2Bbit%2B1%2Caps%2C1196&amp;sr=8-9&amp;th=1</v>
      </c>
      <c r="J24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2" spans="1:10" x14ac:dyDescent="0.3">
      <c r="A242" t="s">
        <v>1118</v>
      </c>
      <c r="B242" s="11">
        <v>13.99</v>
      </c>
      <c r="C242">
        <v>2</v>
      </c>
      <c r="D242" s="51">
        <f>Materials[[#This Row],[Single price]]*Materials[[#This Row],[Qty]]</f>
        <v>27.98</v>
      </c>
      <c r="E242" t="s">
        <v>1115</v>
      </c>
      <c r="F242" t="s">
        <v>463</v>
      </c>
      <c r="G242" t="s">
        <v>463</v>
      </c>
      <c r="I242" t="str">
        <f>LEFT(Materials[[#This Row],[Link]],255)</f>
        <v>https://www.amazon.com/uxcell-Carving-Titanium-Carbide-Engraving/dp/B0BRWPRSWD/ref=sr_1_32?crid=1WTI3VXLRE47J&amp;keywords=v%2Bbit%2B1%2F8&amp;qid=1680181277&amp;sprefix=v%2Bbit%2B1%2Caps%2C1196&amp;sr=8-32&amp;th=1</v>
      </c>
      <c r="J24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3" spans="1:10" x14ac:dyDescent="0.3">
      <c r="A243" t="s">
        <v>1119</v>
      </c>
      <c r="B243" s="11">
        <v>14.49</v>
      </c>
      <c r="C243">
        <v>2</v>
      </c>
      <c r="D243" s="51">
        <f>Materials[[#This Row],[Single price]]*Materials[[#This Row],[Qty]]</f>
        <v>28.98</v>
      </c>
      <c r="E243" t="s">
        <v>1115</v>
      </c>
      <c r="F243" t="s">
        <v>463</v>
      </c>
      <c r="G243" t="s">
        <v>463</v>
      </c>
      <c r="I243" t="str">
        <f>LEFT(Materials[[#This Row],[Link]],255)</f>
        <v>https://www.amazon.com/uxcell-Carving-Titanium-Carbide-Engraving/dp/B0BRWPRSWD/ref=sr_1_32?crid=1WTI3VXLRE47J&amp;keywords=v%2Bbit%2B1%2F8&amp;qid=1680181277&amp;sprefix=v%2Bbit%2B1%2Caps%2C1196&amp;sr=8-32&amp;th=1</v>
      </c>
      <c r="J24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4" spans="1:10" x14ac:dyDescent="0.3">
      <c r="A244" t="s">
        <v>1117</v>
      </c>
      <c r="B244" s="11">
        <v>14.49</v>
      </c>
      <c r="C244">
        <v>2</v>
      </c>
      <c r="D244" s="51">
        <f>Materials[[#This Row],[Single price]]*Materials[[#This Row],[Qty]]</f>
        <v>28.98</v>
      </c>
      <c r="E244" t="s">
        <v>1116</v>
      </c>
      <c r="F244" t="s">
        <v>463</v>
      </c>
      <c r="G244" t="s">
        <v>463</v>
      </c>
      <c r="I244" t="str">
        <f>LEFT(Materials[[#This Row],[Link]],255)</f>
        <v>https://www.amazon.com/uxcell-Carving-Titanium-Carbide-Engraving/dp/B0BRWR99S6/ref=sr_1_32?crid=1WTI3VXLRE47J&amp;keywords=v%2Bbit%2B1%2F8&amp;qid=1680181277&amp;sprefix=v%2Bbit%2B1%2Caps%2C1196&amp;sr=8-32&amp;th=1</v>
      </c>
      <c r="J24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5" spans="1:10" x14ac:dyDescent="0.3">
      <c r="A245" t="s">
        <v>895</v>
      </c>
      <c r="B245" s="11">
        <v>24.99</v>
      </c>
      <c r="C245">
        <v>2</v>
      </c>
      <c r="D245" s="51">
        <f>Materials[[#This Row],[Single price]]*Materials[[#This Row],[Qty]]</f>
        <v>49.98</v>
      </c>
      <c r="E245" t="s">
        <v>891</v>
      </c>
      <c r="F245" t="s">
        <v>892</v>
      </c>
      <c r="G245" t="s">
        <v>893</v>
      </c>
      <c r="I245" t="str">
        <f>LEFT(Materials[[#This Row],[Link]],255)</f>
        <v>https://www.amazon.com/FoxAlien-2-Flute-Cutting-Diameter-Aluminum/dp/B0BLTYNPRZ?ref_=ast_sto_dp</v>
      </c>
      <c r="J24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6" spans="1:10" x14ac:dyDescent="0.3">
      <c r="A246" t="s">
        <v>896</v>
      </c>
      <c r="B246" s="11">
        <v>24.99</v>
      </c>
      <c r="C246">
        <v>2</v>
      </c>
      <c r="D246" s="51">
        <f>Materials[[#This Row],[Single price]]*Materials[[#This Row],[Qty]]</f>
        <v>49.98</v>
      </c>
      <c r="E246" t="s">
        <v>894</v>
      </c>
      <c r="F246" t="s">
        <v>463</v>
      </c>
      <c r="G246" t="s">
        <v>463</v>
      </c>
      <c r="I246" t="str">
        <f>LEFT(Materials[[#This Row],[Link]],255)</f>
        <v>https://www.amazon.com/FoxAlien-Cutting-Diameter-Aluminum-Milling/dp/B0BLTXQLRH?ref_=ast_sto_dp</v>
      </c>
      <c r="J24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7" spans="1:10" x14ac:dyDescent="0.3">
      <c r="D247" s="51">
        <f>Materials[[#This Row],[Single price]]*Materials[[#This Row],[Qty]]</f>
        <v>0</v>
      </c>
      <c r="I247" t="str">
        <f>LEFT(Materials[[#This Row],[Link]],255)</f>
        <v/>
      </c>
      <c r="J24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8" spans="1:10" x14ac:dyDescent="0.3">
      <c r="A248" t="s">
        <v>1050</v>
      </c>
      <c r="B248" s="11">
        <v>9.99</v>
      </c>
      <c r="C248">
        <v>1</v>
      </c>
      <c r="D248" s="51">
        <f>Materials[[#This Row],[Single price]]*Materials[[#This Row],[Qty]]</f>
        <v>9.99</v>
      </c>
      <c r="E248" t="s">
        <v>1056</v>
      </c>
      <c r="F248" t="s">
        <v>1051</v>
      </c>
      <c r="G248" t="s">
        <v>1031</v>
      </c>
      <c r="I248" t="str">
        <f>LEFT(Materials[[#This Row],[Link]],255)</f>
        <v>https://www.amazon.com/AITIAO-Speakers-Internal-Speaker-Multimedia/dp/B09XQMNB6P/ref=sr_1_fkmr1_1?keywords=1W+8+Ohm&amp;m=AGTXEOAZWIVDD&amp;qid=1675808478&amp;s=merchant-items&amp;sr=1-1-fkmr1</v>
      </c>
      <c r="J24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49" spans="1:10" x14ac:dyDescent="0.3">
      <c r="A249" t="s">
        <v>596</v>
      </c>
      <c r="B249" s="11">
        <v>5.99</v>
      </c>
      <c r="C249">
        <v>5</v>
      </c>
      <c r="D249" s="51">
        <f>Materials[[#This Row],[Single price]]*Materials[[#This Row],[Qty]]</f>
        <v>29.950000000000003</v>
      </c>
      <c r="E249" t="s">
        <v>616</v>
      </c>
      <c r="F249" t="s">
        <v>463</v>
      </c>
      <c r="G249" t="s">
        <v>463</v>
      </c>
      <c r="I249" t="str">
        <f>LEFT(Materials[[#This Row],[Link]],255)</f>
        <v>https://www.amazon.com/PAM2421AECADJR-Switching-Regulator-Positive-Adjustable/dp/B09NS4TXCV/ref=sr_1_1?keywords=PAM2421AECADJR&amp;qid=1674049529&amp;sr=8-1</v>
      </c>
      <c r="J24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0" spans="1:10" x14ac:dyDescent="0.3">
      <c r="A250" t="s">
        <v>1032</v>
      </c>
      <c r="B250" s="11">
        <v>9.19</v>
      </c>
      <c r="C250">
        <v>5</v>
      </c>
      <c r="D250" s="51">
        <f>Materials[[#This Row],[Single price]]*Materials[[#This Row],[Qty]]</f>
        <v>45.949999999999996</v>
      </c>
      <c r="E250" t="s">
        <v>1033</v>
      </c>
      <c r="F250" t="s">
        <v>463</v>
      </c>
      <c r="G250" t="s">
        <v>463</v>
      </c>
      <c r="I250" t="str">
        <f>LEFT(Materials[[#This Row],[Link]],255)</f>
        <v>https://www.amazon.com/10104mm-Inductor-CDRH104R-Inductance-Shielded/dp/B09NHPR3BD/ref=sr_1_6?crid=28AONHAN6S281&amp;keywords=6.8uH+inductor&amp;qid=1675449209&amp;sprefix=6.8uh+indu%2Caps%2C597&amp;sr=8-6</v>
      </c>
      <c r="J25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1" spans="1:10" x14ac:dyDescent="0.3">
      <c r="A251" t="s">
        <v>840</v>
      </c>
      <c r="B251" s="11">
        <v>9.3000000000000007</v>
      </c>
      <c r="C251">
        <v>2</v>
      </c>
      <c r="D251" s="51">
        <f>Materials[[#This Row],[Single price]]*Materials[[#This Row],[Qty]]</f>
        <v>18.600000000000001</v>
      </c>
      <c r="E251" t="s">
        <v>513</v>
      </c>
      <c r="F251" t="s">
        <v>514</v>
      </c>
      <c r="G251" t="s">
        <v>511</v>
      </c>
      <c r="I251" t="str">
        <f>LEFT(Materials[[#This Row],[Link]],255)</f>
        <v>https://www.amazon.com/10PCS-CDRH6D28-Inductor-Shielded-Inductance/dp/B09NJFVC9W/ref=sr_1_13?keywords=smd+47uH+inductor&amp;qid=1672867146&amp;sr=8-13</v>
      </c>
      <c r="J25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2" spans="1:10" x14ac:dyDescent="0.3">
      <c r="A252" t="s">
        <v>615</v>
      </c>
      <c r="B252" s="11">
        <v>12.15</v>
      </c>
      <c r="C252">
        <v>2</v>
      </c>
      <c r="D252" s="51">
        <f>Materials[[#This Row],[Single price]]*Materials[[#This Row],[Qty]]</f>
        <v>24.3</v>
      </c>
      <c r="E252" t="s">
        <v>555</v>
      </c>
      <c r="F252" t="s">
        <v>554</v>
      </c>
      <c r="G252" t="s">
        <v>558</v>
      </c>
      <c r="I252" t="str">
        <f>LEFT(Materials[[#This Row],[Link]],255)</f>
        <v>https://www.amazon.com/Momentary-6x6x16mm-Switches-Moment%C3%A1neo-Pulsador/dp/B07NXWXS1W/ref=sr_1_2?crid=1V1I77N1R4XNV&amp;keywords=6x6x16mm+tactile&amp;qid=1673283664&amp;sprefix=6x6x16mm+tactile%2Ctools%2C807&amp;sr=8-2</v>
      </c>
      <c r="J25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3" spans="1:10" x14ac:dyDescent="0.3">
      <c r="A253" t="s">
        <v>557</v>
      </c>
      <c r="B253" s="11">
        <v>6.49</v>
      </c>
      <c r="C253">
        <v>2</v>
      </c>
      <c r="D253" s="51">
        <f>Materials[[#This Row],[Single price]]*Materials[[#This Row],[Qty]]</f>
        <v>12.98</v>
      </c>
      <c r="E253" t="s">
        <v>556</v>
      </c>
      <c r="F253" t="s">
        <v>463</v>
      </c>
      <c r="G253" t="s">
        <v>463</v>
      </c>
      <c r="I253" t="str">
        <f>LEFT(Materials[[#This Row],[Link]],255)</f>
        <v>https://www.amazon.com/uxcell-Plastic-Tactile-Keycaps-Protector/dp/B07PGV15ZR/ref=sr_1_11?keywords=tactile%2Bswitch%2Bcap&amp;qid=1673283821&amp;sprefix=tactile%2Bswitch%2Bca%2Caps%2C764&amp;sr=8-11&amp;th=1</v>
      </c>
      <c r="J25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4" spans="1:10" x14ac:dyDescent="0.3">
      <c r="A254" t="s">
        <v>481</v>
      </c>
      <c r="B254" s="11">
        <v>13.99</v>
      </c>
      <c r="C254">
        <v>2</v>
      </c>
      <c r="D254" s="51">
        <f>Materials[[#This Row],[Single price]]*Materials[[#This Row],[Qty]]</f>
        <v>27.98</v>
      </c>
      <c r="E254" t="s">
        <v>853</v>
      </c>
      <c r="F254" t="s">
        <v>480</v>
      </c>
      <c r="G254" t="s">
        <v>463</v>
      </c>
      <c r="I254" t="str">
        <f>LEFT(Materials[[#This Row],[Link]],255)</f>
        <v>https://www.amazon.com/ZYAMY-2-54mm-Female-Straight-Connector/dp/B0778TFL39/ref=sr_1_2?m=A1N6B1DHDCK3JG&amp;marketplaceID=ATVPDKIKX0DER&amp;qid=1674681270&amp;s=merchant-items&amp;sr=1-2</v>
      </c>
      <c r="J25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5" spans="1:10" x14ac:dyDescent="0.3">
      <c r="A255" t="s">
        <v>520</v>
      </c>
      <c r="B255" s="11">
        <v>12.03</v>
      </c>
      <c r="C255">
        <v>2</v>
      </c>
      <c r="D255" s="51">
        <f>Materials[[#This Row],[Single price]]*Materials[[#This Row],[Qty]]</f>
        <v>24.06</v>
      </c>
      <c r="E255" t="s">
        <v>519</v>
      </c>
      <c r="F255" t="s">
        <v>463</v>
      </c>
      <c r="G255" t="s">
        <v>463</v>
      </c>
      <c r="I255" t="str">
        <f>LEFT(Materials[[#This Row],[Link]],255)</f>
        <v>https://www.amazon.com/Uxcell-s16031200am0392-2-54mm-40-Pin-Connector/dp/B00R1LQ3FC/ref=sr_1_4?crid=359A9090NFVDA&amp;keywords=right+angle+male+header+pin&amp;qid=1672963427&amp;sprefix=ri+male+header+pin%2Caps%2C1668&amp;sr=8-4</v>
      </c>
      <c r="J25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6" spans="1:10" x14ac:dyDescent="0.3">
      <c r="A256" t="s">
        <v>525</v>
      </c>
      <c r="B256" s="11">
        <v>8.16</v>
      </c>
      <c r="C256">
        <v>2</v>
      </c>
      <c r="D256" s="51">
        <f>Materials[[#This Row],[Single price]]*Materials[[#This Row],[Qty]]</f>
        <v>16.32</v>
      </c>
      <c r="E256" t="s">
        <v>526</v>
      </c>
      <c r="F256" t="s">
        <v>524</v>
      </c>
      <c r="G256" t="s">
        <v>463</v>
      </c>
      <c r="H256">
        <v>3</v>
      </c>
      <c r="I256" t="str">
        <f>LEFT(Materials[[#This Row],[Link]],255)</f>
        <v>https://www.amazon.com/Positions-Positionen-rechtwinklig-XH-Anschluss-Stiftleiste/dp/B09FDM9QD3/ref=sr_1_10?crid=1FWOKAJDDCJWQ&amp;keywords=right+angle+female+jst+xh&amp;qid=1673027449&amp;sprefix=right+angle+female+jst+%2Caps%2C479&amp;sr=8-10</v>
      </c>
      <c r="J25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1</v>
      </c>
    </row>
    <row r="257" spans="1:10" x14ac:dyDescent="0.3">
      <c r="A257" t="s">
        <v>687</v>
      </c>
      <c r="B257" s="11">
        <v>39.17</v>
      </c>
      <c r="C257">
        <v>1</v>
      </c>
      <c r="D257" s="51">
        <f>Materials[[#This Row],[Single price]]*Materials[[#This Row],[Qty]]</f>
        <v>39.17</v>
      </c>
      <c r="E257" t="s">
        <v>686</v>
      </c>
      <c r="F257" s="47" t="s">
        <v>463</v>
      </c>
      <c r="G257" t="s">
        <v>463</v>
      </c>
      <c r="I257" t="str">
        <f>LEFT(Materials[[#This Row],[Link]],255)</f>
        <v>https://www.amazon.com/Neenah-Astrobrights-Premium-Eclipse-WAU22321/dp/B001EQ660C/ref=sr_1_10?keywords=black+letter+paper&amp;qid=1674318054&amp;sprefix=black+letter+paper%2Caps%2C212&amp;sr=8-10</v>
      </c>
      <c r="J25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8" spans="1:10" x14ac:dyDescent="0.3">
      <c r="A258" t="s">
        <v>856</v>
      </c>
      <c r="B258" s="11">
        <v>8.9499999999999993</v>
      </c>
      <c r="C258">
        <v>1</v>
      </c>
      <c r="D258" s="51">
        <f>Materials[[#This Row],[Single price]]*Materials[[#This Row],[Qty]]</f>
        <v>8.9499999999999993</v>
      </c>
      <c r="E258" t="s">
        <v>485</v>
      </c>
      <c r="F258" t="s">
        <v>340</v>
      </c>
      <c r="G258" t="s">
        <v>463</v>
      </c>
      <c r="I258" t="str">
        <f>LEFT(Materials[[#This Row],[Link]],255)</f>
        <v>https://www.amazon.com/MG-Chemicals-8341-10ML-milliliters-Dispensing/dp/B09FWB6L5L/ref=sxin_16_ac_d_bv?ac_md=2-1-VW5kZXIgJDEw-ac_d_bv_bv_bv&amp;content-id=amzn1.sym.98e5011d-d2c1-40d9-883b-df005580173e%3Aamzn1.sym.98e5011d-d2c1-40d9-883b-df005580173e&amp;crid=1ST</v>
      </c>
      <c r="J25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59" spans="1:10" x14ac:dyDescent="0.3">
      <c r="A259" t="s">
        <v>1078</v>
      </c>
      <c r="B259" s="11">
        <v>22.99</v>
      </c>
      <c r="C259">
        <v>1</v>
      </c>
      <c r="D259" s="51">
        <f>Materials[[#This Row],[Single price]]*Materials[[#This Row],[Qty]]</f>
        <v>22.99</v>
      </c>
      <c r="E259" t="s">
        <v>395</v>
      </c>
      <c r="F259" t="s">
        <v>463</v>
      </c>
      <c r="G259" t="s">
        <v>463</v>
      </c>
      <c r="I259" t="str">
        <f>LEFT(Materials[[#This Row],[Link]],255)</f>
        <v>https://www.amazon.com/eSUN-Printing-Filament-Electronic-Resistant/dp/B0B9MKSRJ1/ref=sr_1_3?keywords=eibos%2Bvacuum%2Bbags&amp;qid=1669684421&amp;sprefix=Eibos%2Bvacu%2Caps%2C161&amp;sr=8-3&amp;th=1</v>
      </c>
      <c r="J25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0" spans="1:10" x14ac:dyDescent="0.3">
      <c r="D260" s="51">
        <f>Materials[[#This Row],[Single price]]*Materials[[#This Row],[Qty]]</f>
        <v>0</v>
      </c>
      <c r="I260" t="str">
        <f>LEFT(Materials[[#This Row],[Link]],255)</f>
        <v/>
      </c>
      <c r="J26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1" spans="1:10" x14ac:dyDescent="0.3">
      <c r="A261" t="s">
        <v>528</v>
      </c>
      <c r="B261" s="11">
        <v>7.99</v>
      </c>
      <c r="C261">
        <v>3</v>
      </c>
      <c r="D261" s="51">
        <f>Materials[[#This Row],[Single price]]*Materials[[#This Row],[Qty]]</f>
        <v>23.97</v>
      </c>
      <c r="E261" t="s">
        <v>529</v>
      </c>
      <c r="F261" s="47" t="s">
        <v>463</v>
      </c>
      <c r="G261" t="s">
        <v>463</v>
      </c>
      <c r="I261" t="str">
        <f>LEFT(Materials[[#This Row],[Link]],255)</f>
        <v>https://www.amazon.com/uxcell-Flanged-Stainless-Fasteners-Threaded/dp/B098DCQHMV/ref=sr_1_6?crid=1UHLKX41W5MK2&amp;keywords=m3%2Bbutton%2Bhead%2Bcap%2Bbolt%2Buxcell&amp;qid=1673031438&amp;sprefix=m3%2Bbutton%2Bhead%2Bcap%2Bbolt%2B%2Caps%2C1583&amp;sr=8-6&amp;th=1</v>
      </c>
      <c r="J261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2" spans="1:10" x14ac:dyDescent="0.3">
      <c r="A262" t="s">
        <v>543</v>
      </c>
      <c r="B262" s="11">
        <v>9.49</v>
      </c>
      <c r="C262">
        <v>4</v>
      </c>
      <c r="D262" s="51">
        <f>Materials[[#This Row],[Single price]]*Materials[[#This Row],[Qty]]</f>
        <v>37.96</v>
      </c>
      <c r="E262" t="s">
        <v>545</v>
      </c>
      <c r="F262" t="s">
        <v>542</v>
      </c>
      <c r="G262" t="s">
        <v>527</v>
      </c>
      <c r="I262" t="str">
        <f>LEFT(Materials[[#This Row],[Link]],255)</f>
        <v>https://www.amazon.com/uxcell-100pcs-Straight-Standoff-M3x5x6mm/dp/B07H3RPLL6/ref=sr_1_22?crid=28MOBCFI75M8R&amp;keywords=uxcell+Female+Thread+Brass+Pillar+5mm&amp;qid=1673043530&amp;sprefix=uxcell+female+thread+brass+pillar%2Caps%2C1639&amp;sr=8-22</v>
      </c>
      <c r="J262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3" spans="1:10" x14ac:dyDescent="0.3">
      <c r="A263" t="s">
        <v>539</v>
      </c>
      <c r="B263" s="11">
        <v>12.99</v>
      </c>
      <c r="C263">
        <v>4</v>
      </c>
      <c r="D263" s="51">
        <f>Materials[[#This Row],[Single price]]*Materials[[#This Row],[Qty]]</f>
        <v>51.96</v>
      </c>
      <c r="E263" t="s">
        <v>538</v>
      </c>
      <c r="F263" t="s">
        <v>544</v>
      </c>
      <c r="G263" t="s">
        <v>463</v>
      </c>
      <c r="I263" t="str">
        <f>LEFT(Materials[[#This Row],[Link]],255)</f>
        <v>https://www.amazon.com/Uxcell-a15070200ux0064-Stainless-Phillips-Screws/dp/B012TE12CY/ref=pd_bxgy_img_sccl_1/145-6461915-2405918?pd_rd_w=SmbAH&amp;content-id=amzn1.sym.7f0cf323-50c6-49e3-b3f9-63546bb79c92&amp;pf_rd_p=7f0cf323-50c6-49e3-b3f9-63546bb79c92&amp;pf_rd_r=5</v>
      </c>
      <c r="J263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4" spans="1:10" x14ac:dyDescent="0.3">
      <c r="A264" t="s">
        <v>533</v>
      </c>
      <c r="B264" s="11">
        <v>8.99</v>
      </c>
      <c r="C264">
        <v>2</v>
      </c>
      <c r="D264" s="51">
        <f>Materials[[#This Row],[Single price]]*Materials[[#This Row],[Qty]]</f>
        <v>17.98</v>
      </c>
      <c r="E264" t="s">
        <v>532</v>
      </c>
      <c r="F264" t="s">
        <v>463</v>
      </c>
      <c r="G264" t="s">
        <v>463</v>
      </c>
      <c r="I264" t="str">
        <f>LEFT(Materials[[#This Row],[Link]],255)</f>
        <v>https://www.amazon.com/a15090700ux0161-Stainless-Washers-Spacers-Threaded/dp/B018TG7QGW/ref=sr_1_4?keywords=m3+washer&amp;qid=1673031633&amp;sprefix=M3+wash%2Caps%2C871&amp;sr=8-4</v>
      </c>
      <c r="J264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5" spans="1:10" x14ac:dyDescent="0.3">
      <c r="A265" t="s">
        <v>330</v>
      </c>
      <c r="B265" s="11">
        <v>168.5</v>
      </c>
      <c r="C265">
        <v>10</v>
      </c>
      <c r="D265" s="51">
        <f>Materials[[#This Row],[Single price]]*Materials[[#This Row],[Qty]]</f>
        <v>1685</v>
      </c>
      <c r="E265" t="s">
        <v>350</v>
      </c>
      <c r="F265" t="s">
        <v>463</v>
      </c>
      <c r="G265" t="s">
        <v>463</v>
      </c>
      <c r="I265" t="str">
        <f>LEFT(Materials[[#This Row],[Link]],255)</f>
        <v>https://www.amazon.com/Raspberry-Model-2019-Quad-Bluetooth/dp/B07TC2BK1X/ref=sr_1_3?keywords=raspberry+pi+4&amp;qid=1669660840&amp;sr=8-3&amp;ufe=app_do%3Aamzn1.fos.08f69ac3-fd3d-4b88-bca2-8997e41410bb</v>
      </c>
      <c r="J265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6" spans="1:10" x14ac:dyDescent="0.3">
      <c r="A266" t="s">
        <v>404</v>
      </c>
      <c r="B266" s="11">
        <v>25.99</v>
      </c>
      <c r="C266">
        <v>10</v>
      </c>
      <c r="D266" s="51">
        <f>Materials[[#This Row],[Single price]]*Materials[[#This Row],[Qty]]</f>
        <v>259.89999999999998</v>
      </c>
      <c r="E266" t="s">
        <v>405</v>
      </c>
      <c r="F266" t="s">
        <v>463</v>
      </c>
      <c r="G266" t="s">
        <v>463</v>
      </c>
      <c r="I266" t="str">
        <f>LEFT(Materials[[#This Row],[Link]],255)</f>
        <v>https://www.amazon.com/SanDisk-Extreme-microSDXC-Memory-Adapter/dp/B09X7BK27V/ref=sr_1_5?crid=4CAJ22GC9F8G&amp;keywords=micro%2Bsd%2Bcard&amp;qid=1669735231&amp;sprefix=micro%2Bsd%2Bcard%2Caps%2C150&amp;sr=8-5&amp;th=1</v>
      </c>
      <c r="J266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7" spans="1:10" x14ac:dyDescent="0.3">
      <c r="A267" t="s">
        <v>351</v>
      </c>
      <c r="B267" s="11">
        <v>259.99</v>
      </c>
      <c r="C267">
        <v>10</v>
      </c>
      <c r="D267" s="51">
        <f>Materials[[#This Row],[Single price]]*Materials[[#This Row],[Qty]]</f>
        <v>2599.9</v>
      </c>
      <c r="E267" t="s">
        <v>352</v>
      </c>
      <c r="F267" t="s">
        <v>463</v>
      </c>
      <c r="G267" t="s">
        <v>463</v>
      </c>
      <c r="I267" t="str">
        <f>LEFT(Materials[[#This Row],[Link]],255)</f>
        <v>https://www.amazon.com/Instagobo-Projector-Customized-Restaurant-Advertising/dp/B075TDBW2J/ref=sr_1_5?crid=3F7XP27V3KDH7&amp;keywords=safety+sign+projector&amp;qid=1669661148&amp;sprefix=safety++projector%2Caps%2C260&amp;sr=8-5&amp;ufe=app_do%3Aamzn1.fos.08f69ac3-fd3d-4b88-b</v>
      </c>
      <c r="J267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8" spans="1:10" x14ac:dyDescent="0.3">
      <c r="A268" t="s">
        <v>354</v>
      </c>
      <c r="B268" s="11">
        <v>19.989999999999998</v>
      </c>
      <c r="C268">
        <v>10</v>
      </c>
      <c r="D268" s="51">
        <f>Materials[[#This Row],[Single price]]*Materials[[#This Row],[Qty]]</f>
        <v>199.89999999999998</v>
      </c>
      <c r="E268" t="s">
        <v>353</v>
      </c>
      <c r="F268" t="s">
        <v>463</v>
      </c>
      <c r="G268" t="s">
        <v>463</v>
      </c>
      <c r="I268" t="str">
        <f>LEFT(Materials[[#This Row],[Link]],255)</f>
        <v>https://www.amazon.com/Dorhea-Raspberry-Camera-Fisheye-Megapixel/dp/B07JPXBF3X/ref=sr_1_3?crid=P1WJFHR63PBJ&amp;keywords=raspberry%2Bpi%2Bwide%2Bangle%2Bcamera&amp;qid=1669661804&amp;sprefix=raspberry%2Bpi%2Bwide%2Bangle%2Bcamera%2Caps%2C168&amp;sr=8-3&amp;th=1</v>
      </c>
      <c r="J268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69" spans="1:10" x14ac:dyDescent="0.3">
      <c r="A269" t="s">
        <v>389</v>
      </c>
      <c r="B269" s="11">
        <v>22.99</v>
      </c>
      <c r="C269">
        <v>10</v>
      </c>
      <c r="D269" s="51">
        <f>Materials[[#This Row],[Single price]]*Materials[[#This Row],[Qty]]</f>
        <v>229.89999999999998</v>
      </c>
      <c r="E269" t="s">
        <v>388</v>
      </c>
      <c r="F269" t="s">
        <v>463</v>
      </c>
      <c r="G269" t="s">
        <v>463</v>
      </c>
      <c r="I269" t="str">
        <f>LEFT(Materials[[#This Row],[Link]],255)</f>
        <v>https://www.amazon.com/Anker-Charger-Foldable-iPhone-Included/dp/B0B2MM1W65/ref=sr_1_3?crid=15WCSAEVB0DHG&amp;keywords=anker+30w&amp;qid=1669681929&amp;sprefix=anker+30w%2Caps%2C365&amp;sr=8-3</v>
      </c>
      <c r="J269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70" spans="1:10" x14ac:dyDescent="0.3">
      <c r="C270">
        <v>1</v>
      </c>
      <c r="D270" s="51">
        <f>Materials[[#This Row],[Single price]]*Materials[[#This Row],[Qty]]</f>
        <v>0</v>
      </c>
      <c r="E270" t="s">
        <v>463</v>
      </c>
      <c r="F270" t="s">
        <v>463</v>
      </c>
      <c r="G270" t="s">
        <v>463</v>
      </c>
      <c r="I270" t="str">
        <f>LEFT(Materials[[#This Row],[Link]],255)</f>
        <v xml:space="preserve"> </v>
      </c>
      <c r="J270" t="b">
        <f>AND(Materials[[#This Row],[Part]]&lt;&gt;"",Materials[[#This Row],[Link]]&lt;&gt;"",OR(COUNTIFS(Materials[Part],Materials[[#This Row],[Part]],Materials[Purchase],Materials[[#This Row],[Purchase]])&gt;1, COUNTIFS(Materials[LEFT],Materials[[#This Row],[LEFT]],Materials[Purchase],Materials[[#This Row],[Purchase]])&gt;1))</f>
        <v>0</v>
      </c>
    </row>
    <row r="271" spans="1:10" x14ac:dyDescent="0.3">
      <c r="A271" t="s">
        <v>3</v>
      </c>
      <c r="B271"/>
      <c r="D271" s="53">
        <f>SUBTOTAL(109,Materials[Total])</f>
        <v>14906.839999999969</v>
      </c>
    </row>
    <row r="273" spans="4:4" x14ac:dyDescent="0.3">
      <c r="D273" s="11">
        <f>Materials[[#Totals],[Total]]+Equipment[[#Totals],[Total]]</f>
        <v>44943.261000000115</v>
      </c>
    </row>
  </sheetData>
  <phoneticPr fontId="2" type="noConversion"/>
  <conditionalFormatting sqref="D2:D37 D39:D270">
    <cfRule type="cellIs" dxfId="6" priority="20" operator="greaterThan">
      <formula>500</formula>
    </cfRule>
  </conditionalFormatting>
  <conditionalFormatting sqref="D2:D270">
    <cfRule type="cellIs" dxfId="5" priority="14" operator="greaterThan">
      <formula>200</formula>
    </cfRule>
  </conditionalFormatting>
  <conditionalFormatting sqref="J2:J270">
    <cfRule type="cellIs" dxfId="4" priority="11" operator="equal">
      <formula>TRUE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p Y i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6 l i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p Y i V i i K R 7 g O A A A A E Q A A A B M A H A B G b 3 J t d W x h c y 9 T Z W N 0 a W 9 u M S 5 t I K I Y A C i g F A A A A A A A A A A A A A A A A A A A A A A A A A A A A C t O T S 7 J z M 9 T C I b Q h t Y A U E s B A i 0 A F A A C A A g A O p Y i V q F C A Y G j A A A A 9 g A A A B I A A A A A A A A A A A A A A A A A A A A A A E N v b m Z p Z y 9 Q Y W N r Y W d l L n h t b F B L A Q I t A B Q A A g A I A D q W I l Y P y u m r p A A A A O k A A A A T A A A A A A A A A A A A A A A A A O 8 A A A B b Q 2 9 u d G V u d F 9 U e X B l c 1 0 u e G 1 s U E s B A i 0 A F A A C A A g A O p Y i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J 6 D F h F 2 j Z P k n r w D f f w P m w A A A A A A g A A A A A A E G Y A A A A B A A A g A A A A i o c i W A S y 4 F s I z L 9 Q + k u j F l b V Q a 5 r c u m W X L t L G Z R 7 6 O I A A A A A D o A A A A A C A A A g A A A A k 8 8 C P 9 b w u u m 0 + j 7 d 4 T P / G i I 4 T V p d r Y B c S y n M A J j n f 8 x Q A A A A 1 j Q G Q 1 M U 8 8 n k Y u t Q 8 r w + 5 k S 7 9 J M r Q a z K B 2 K / p e l o + V G a d z Z u i c V 3 X W q Q E B L r Y 9 K i 3 r u C P P x D 9 H o D S S L e y u a m K O X c U D 9 l s + C 3 5 Y w H 1 V m 6 2 q x A A A A A c R I D G M J p 5 u e A 6 U w 0 5 l 7 3 Q F X p f R c T 8 H e f A r 4 M 6 / P f K B Q G g Q X d w 6 D 2 4 V Z o L 7 u W L J S p 1 L 2 K m 6 h 3 F X 9 x M y Q e Y b R F t A = = < / D a t a M a s h u p > 
</file>

<file path=customXml/itemProps1.xml><?xml version="1.0" encoding="utf-8"?>
<ds:datastoreItem xmlns:ds="http://schemas.openxmlformats.org/officeDocument/2006/customXml" ds:itemID="{D8C7036C-D84D-450B-A826-A2974F4A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(1)</vt:lpstr>
      <vt:lpstr>Have Spent</vt:lpstr>
      <vt:lpstr>0rd Order</vt:lpstr>
      <vt:lpstr>1st Order</vt:lpstr>
      <vt:lpstr>2nd Order</vt:lpstr>
      <vt:lpstr>2.5nd Order</vt:lpstr>
      <vt:lpstr>3rd Order</vt:lpstr>
      <vt:lpstr>4th Order</vt:lpstr>
      <vt:lpstr>Materials</vt:lpstr>
      <vt:lpstr>Equipment</vt:lpstr>
      <vt:lpstr>Equipment (2)</vt:lpstr>
      <vt:lpstr>Equipment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LS_Specialist</dc:creator>
  <cp:lastModifiedBy>Tin Nguyen</cp:lastModifiedBy>
  <cp:lastPrinted>2023-05-19T16:11:55Z</cp:lastPrinted>
  <dcterms:created xsi:type="dcterms:W3CDTF">2022-09-07T13:10:30Z</dcterms:created>
  <dcterms:modified xsi:type="dcterms:W3CDTF">2023-10-07T01:16:32Z</dcterms:modified>
</cp:coreProperties>
</file>