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01_企画・構想\"/>
    </mc:Choice>
  </mc:AlternateContent>
  <xr:revisionPtr revIDLastSave="0" documentId="13_ncr:1_{851510DB-FFF6-40C9-B8A6-AB3802F4FA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概要・必要性能検討" sheetId="1" r:id="rId1"/>
    <sheet name="1.タイヤ方式" sheetId="2" r:id="rId2"/>
    <sheet name="2.4輪オムニ" sheetId="3" r:id="rId3"/>
    <sheet name="3.3輪オムニ" sheetId="4" r:id="rId4"/>
  </sheets>
  <calcPr calcId="191029"/>
  <extLst>
    <ext uri="GoogleSheetsCustomDataVersion1">
      <go:sheetsCustomData xmlns:go="http://customooxmlschemas.google.com/" r:id="rId8" roundtripDataSignature="AMtx7mit0NtWfB2h8Sa7egwWMkSR8AsMjg=="/>
    </ext>
  </extLst>
</workbook>
</file>

<file path=xl/calcChain.xml><?xml version="1.0" encoding="utf-8"?>
<calcChain xmlns="http://schemas.openxmlformats.org/spreadsheetml/2006/main">
  <c r="C37" i="3" l="1"/>
  <c r="C36" i="3"/>
  <c r="C35" i="3"/>
  <c r="C72" i="3"/>
  <c r="C71" i="3"/>
  <c r="C60" i="3" l="1"/>
  <c r="C47" i="3" l="1"/>
  <c r="C74" i="3" s="1"/>
  <c r="C46" i="3"/>
  <c r="C58" i="3" s="1"/>
  <c r="C16" i="3"/>
  <c r="C13" i="3"/>
  <c r="C18" i="3" s="1"/>
  <c r="C10" i="3"/>
  <c r="C40" i="2"/>
  <c r="C34" i="2"/>
  <c r="C37" i="2" s="1"/>
  <c r="F41" i="2" s="1"/>
  <c r="C31" i="2"/>
  <c r="C47" i="2" s="1"/>
  <c r="C50" i="2" s="1"/>
  <c r="C30" i="2"/>
  <c r="C38" i="2" s="1"/>
  <c r="C22" i="2"/>
  <c r="C26" i="2" s="1"/>
  <c r="C15" i="2"/>
  <c r="C10" i="2"/>
  <c r="C22" i="3" l="1"/>
  <c r="C30" i="3" s="1"/>
  <c r="C53" i="3" s="1"/>
  <c r="C57" i="3" s="1"/>
  <c r="C20" i="3"/>
  <c r="C28" i="3" s="1"/>
  <c r="C51" i="3" s="1"/>
  <c r="C55" i="3" s="1"/>
  <c r="C41" i="2"/>
  <c r="C42" i="2" s="1"/>
  <c r="C48" i="2"/>
  <c r="C36" i="2"/>
  <c r="C45" i="2"/>
  <c r="C43" i="2" s="1"/>
  <c r="C17" i="3"/>
  <c r="C21" i="3" l="1"/>
  <c r="C29" i="3" s="1"/>
  <c r="C52" i="3" s="1"/>
  <c r="C56" i="3" s="1"/>
  <c r="C19" i="3"/>
  <c r="C27" i="3" s="1"/>
  <c r="C50" i="3" s="1"/>
  <c r="C54" i="3" s="1"/>
  <c r="C44" i="2"/>
  <c r="C49" i="2"/>
  <c r="C41" i="3" l="1"/>
  <c r="C42" i="3" s="1"/>
  <c r="C64" i="3" l="1"/>
  <c r="C68" i="3" s="1"/>
  <c r="C69" i="3"/>
  <c r="C70" i="3" s="1"/>
  <c r="C62" i="3"/>
  <c r="C66" i="3" s="1"/>
  <c r="C63" i="3"/>
  <c r="C67" i="3" s="1"/>
  <c r="C61" i="3"/>
  <c r="C6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ID#AAAAkNf8-ac
日高賢太    (2022-11-19 14:13:43)
Vmax/(πd)が 回転/secなので
2Vmax/dでは</t>
        </r>
      </text>
    </comment>
    <comment ref="D1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タイヤ角速度
======</t>
        </r>
      </text>
    </comment>
    <comment ref="B43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ID#AAAAjw4MJp0
Mashun Ito    (2022-11-18 10:20:06)
動摩擦に切り替わってからの加速．
起動加速の方が静摩擦で必要トルクが大きいので，そっちで選定する．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63nMEgsjYtqnneUHpgW01wHxh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ID#AAAAjw4MJpw
Mashun Ito    (2022-11-18 10:20:06)
動摩擦に切り替わってからの加速．
起動加速の方が静摩擦で必要トルクが大きいので，そっちで選定する．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xYjb8K+gZBF6c7fHDHzLLbxpHiA=="/>
    </ext>
  </extLst>
</comments>
</file>

<file path=xl/sharedStrings.xml><?xml version="1.0" encoding="utf-8"?>
<sst xmlns="http://schemas.openxmlformats.org/spreadsheetml/2006/main" count="181" uniqueCount="145">
  <si>
    <t>●</t>
  </si>
  <si>
    <t>A.タイヤ方式</t>
  </si>
  <si>
    <t>→対向2輪，独立4輪ステア等</t>
  </si>
  <si>
    <t>1.要求</t>
  </si>
  <si>
    <t>項目</t>
  </si>
  <si>
    <t>値</t>
  </si>
  <si>
    <r>
      <rPr>
        <sz val="11"/>
        <color theme="1"/>
        <rFont val="Meiryo"/>
        <family val="3"/>
        <charset val="128"/>
      </rPr>
      <t>最高速:V</t>
    </r>
    <r>
      <rPr>
        <b/>
        <vertAlign val="subscript"/>
        <sz val="11"/>
        <color theme="1"/>
        <rFont val="Meiryo UI"/>
        <family val="3"/>
        <charset val="128"/>
      </rPr>
      <t>max</t>
    </r>
    <r>
      <rPr>
        <sz val="11"/>
        <color theme="1"/>
        <rFont val="Meiryo UI"/>
        <family val="3"/>
        <charset val="128"/>
      </rPr>
      <t>[m/s]</t>
    </r>
  </si>
  <si>
    <t>ABU2019 CHINA:6.0[m/s], JAPAN:3.0[m/s]</t>
  </si>
  <si>
    <r>
      <rPr>
        <sz val="11"/>
        <color theme="1"/>
        <rFont val="Meiryo"/>
        <family val="3"/>
        <charset val="128"/>
      </rPr>
      <t>最高速到達時間:⊿t</t>
    </r>
    <r>
      <rPr>
        <b/>
        <vertAlign val="subscript"/>
        <sz val="11"/>
        <color theme="1"/>
        <rFont val="Meiryo UI"/>
        <family val="3"/>
        <charset val="128"/>
      </rPr>
      <t>a</t>
    </r>
    <r>
      <rPr>
        <sz val="11"/>
        <color theme="1"/>
        <rFont val="Meiryo UI"/>
        <family val="3"/>
        <charset val="128"/>
      </rPr>
      <t>[s]</t>
    </r>
  </si>
  <si>
    <r>
      <rPr>
        <sz val="11"/>
        <color theme="1"/>
        <rFont val="Meiryo"/>
        <family val="3"/>
        <charset val="128"/>
      </rPr>
      <t>要求加速度:α</t>
    </r>
    <r>
      <rPr>
        <b/>
        <vertAlign val="subscript"/>
        <sz val="11"/>
        <color theme="1"/>
        <rFont val="Meiryo UI"/>
        <family val="3"/>
        <charset val="128"/>
      </rPr>
      <t>max</t>
    </r>
    <r>
      <rPr>
        <sz val="11"/>
        <color theme="1"/>
        <rFont val="Meiryo UI"/>
        <family val="3"/>
        <charset val="128"/>
      </rPr>
      <t>[m/s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</si>
  <si>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t>2.仮設定条件</t>
  </si>
  <si>
    <t>タイヤ直径:d[m]</t>
  </si>
  <si>
    <r>
      <rPr>
        <sz val="11"/>
        <color theme="1"/>
        <rFont val="Meiryo"/>
        <family val="3"/>
        <charset val="128"/>
      </rPr>
      <t>タイヤ角速度:ω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[rad/s]</t>
    </r>
  </si>
  <si>
    <r>
      <rPr>
        <sz val="11"/>
        <color theme="1"/>
        <rFont val="Meiryo"/>
        <family val="3"/>
        <charset val="128"/>
      </rPr>
      <t>=2V</t>
    </r>
    <r>
      <rPr>
        <b/>
        <vertAlign val="subscript"/>
        <sz val="11"/>
        <color theme="1"/>
        <rFont val="Meiryo"/>
        <family val="3"/>
        <charset val="128"/>
      </rPr>
      <t>max</t>
    </r>
    <r>
      <rPr>
        <sz val="11"/>
        <color theme="1"/>
        <rFont val="Meiryo"/>
        <family val="3"/>
        <charset val="128"/>
      </rPr>
      <t>/d</t>
    </r>
  </si>
  <si>
    <r>
      <rPr>
        <sz val="11"/>
        <color theme="1"/>
        <rFont val="Meiryo"/>
        <family val="3"/>
        <charset val="128"/>
      </rPr>
      <t>減速比:i</t>
    </r>
    <r>
      <rPr>
        <b/>
        <vertAlign val="subscript"/>
        <sz val="11"/>
        <color theme="1"/>
        <rFont val="Meiryo UI"/>
        <family val="3"/>
        <charset val="128"/>
      </rPr>
      <t>G</t>
    </r>
  </si>
  <si>
    <t>タイヤ幅:b[m]</t>
  </si>
  <si>
    <r>
      <rPr>
        <sz val="11"/>
        <color theme="1"/>
        <rFont val="Meiryo"/>
        <family val="3"/>
        <charset val="128"/>
      </rPr>
      <t>駆動タイヤ数:N</t>
    </r>
    <r>
      <rPr>
        <b/>
        <vertAlign val="subscript"/>
        <sz val="11"/>
        <color theme="1"/>
        <rFont val="Meiryo UI"/>
        <family val="3"/>
        <charset val="128"/>
      </rPr>
      <t>w</t>
    </r>
  </si>
  <si>
    <r>
      <rPr>
        <sz val="11"/>
        <color theme="1"/>
        <rFont val="Meiryo"/>
        <family val="3"/>
        <charset val="128"/>
      </rPr>
      <t>タイヤの質量:m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[kg]</t>
    </r>
  </si>
  <si>
    <r>
      <rPr>
        <sz val="11"/>
        <color theme="1"/>
        <rFont val="Meiryo"/>
        <family val="3"/>
        <charset val="128"/>
      </rPr>
      <t>タイヤのイナーシャ:J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[kg･m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</si>
  <si>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r>
      <rPr>
        <sz val="11"/>
        <color theme="1"/>
        <rFont val="Meiryo"/>
        <family val="3"/>
        <charset val="128"/>
      </rPr>
      <t>タイヤと同軸にあるその他回転体のイナーシャ：J</t>
    </r>
    <r>
      <rPr>
        <b/>
        <vertAlign val="subscript"/>
        <sz val="11"/>
        <color theme="1"/>
        <rFont val="Meiryo UI"/>
        <family val="3"/>
        <charset val="128"/>
      </rPr>
      <t>wo</t>
    </r>
    <r>
      <rPr>
        <sz val="11"/>
        <color theme="1"/>
        <rFont val="Meiryo UI"/>
        <family val="3"/>
        <charset val="128"/>
      </rPr>
      <t>[kg･m2]</t>
    </r>
  </si>
  <si>
    <r>
      <rPr>
        <sz val="11"/>
        <color theme="1"/>
        <rFont val="Meiryo"/>
        <family val="3"/>
        <charset val="128"/>
      </rPr>
      <t>タイヤのモータ入力軸換算イナーシャ:
J</t>
    </r>
    <r>
      <rPr>
        <b/>
        <vertAlign val="subscript"/>
        <sz val="11"/>
        <color theme="1"/>
        <rFont val="Meiryo UI"/>
        <family val="3"/>
        <charset val="128"/>
      </rPr>
      <t>w_M</t>
    </r>
    <r>
      <rPr>
        <sz val="11"/>
        <color theme="1"/>
        <rFont val="Meiryo UI"/>
        <family val="3"/>
        <charset val="128"/>
      </rPr>
      <t>[kg･m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</si>
  <si>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r>
      <rPr>
        <sz val="11"/>
        <color theme="1"/>
        <rFont val="Meiryo"/>
        <family val="3"/>
        <charset val="128"/>
      </rPr>
      <t>=(J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+J</t>
    </r>
    <r>
      <rPr>
        <b/>
        <vertAlign val="subscript"/>
        <sz val="11"/>
        <color theme="1"/>
        <rFont val="Meiryo UI"/>
        <family val="3"/>
        <charset val="128"/>
      </rPr>
      <t>wo)</t>
    </r>
    <r>
      <rPr>
        <sz val="11"/>
        <color theme="1"/>
        <rFont val="Meiryo UI"/>
        <family val="3"/>
        <charset val="128"/>
      </rPr>
      <t>/i</t>
    </r>
    <r>
      <rPr>
        <b/>
        <vertAlign val="subscript"/>
        <sz val="11"/>
        <color theme="1"/>
        <rFont val="Meiryo UI"/>
        <family val="3"/>
        <charset val="128"/>
      </rPr>
      <t>G</t>
    </r>
    <r>
      <rPr>
        <b/>
        <vertAlign val="superscript"/>
        <sz val="11"/>
        <color theme="1"/>
        <rFont val="Meiryo UI"/>
        <family val="3"/>
        <charset val="128"/>
      </rPr>
      <t>2</t>
    </r>
  </si>
  <si>
    <t>モータ効率:η</t>
  </si>
  <si>
    <r>
      <rPr>
        <sz val="11"/>
        <color theme="1"/>
        <rFont val="Meiryo"/>
        <family val="3"/>
        <charset val="128"/>
      </rPr>
      <t>モータイナーシャ(入力軸):
J</t>
    </r>
    <r>
      <rPr>
        <b/>
        <vertAlign val="subscript"/>
        <sz val="11"/>
        <color theme="1"/>
        <rFont val="Meiryo UI"/>
        <family val="3"/>
        <charset val="128"/>
      </rPr>
      <t>M</t>
    </r>
    <r>
      <rPr>
        <sz val="11"/>
        <color theme="1"/>
        <rFont val="Meiryo UI"/>
        <family val="3"/>
        <charset val="128"/>
      </rPr>
      <t>[kg･m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</si>
  <si>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r>
      <rPr>
        <sz val="11"/>
        <color theme="1"/>
        <rFont val="Meiryo"/>
        <family val="3"/>
        <charset val="128"/>
      </rPr>
      <t>減速機のモータ入力軸換算イナーシャ：
J</t>
    </r>
    <r>
      <rPr>
        <b/>
        <vertAlign val="subscript"/>
        <sz val="11"/>
        <color theme="1"/>
        <rFont val="Meiryo UI"/>
        <family val="3"/>
        <charset val="128"/>
      </rPr>
      <t>r_M</t>
    </r>
    <r>
      <rPr>
        <sz val="11"/>
        <color theme="1"/>
        <rFont val="Meiryo UI"/>
        <family val="3"/>
        <charset val="128"/>
      </rPr>
      <t>[kg･m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</si>
  <si>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r>
      <rPr>
        <sz val="11"/>
        <color theme="1"/>
        <rFont val="Meiryo"/>
        <family val="3"/>
        <charset val="128"/>
      </rPr>
      <t>モータ軸換算全イナーシャ:</t>
    </r>
    <r>
      <rPr>
        <b/>
        <sz val="11"/>
        <color theme="1"/>
        <rFont val="Meiryo UI"/>
        <family val="3"/>
        <charset val="128"/>
      </rPr>
      <t>J</t>
    </r>
  </si>
  <si>
    <r>
      <rPr>
        <sz val="11"/>
        <color theme="1"/>
        <rFont val="Meiryo"/>
        <family val="3"/>
        <charset val="128"/>
      </rPr>
      <t>=J</t>
    </r>
    <r>
      <rPr>
        <b/>
        <vertAlign val="subscript"/>
        <sz val="11"/>
        <color theme="1"/>
        <rFont val="Meiryo UI"/>
        <family val="3"/>
        <charset val="128"/>
      </rPr>
      <t>M</t>
    </r>
    <r>
      <rPr>
        <sz val="11"/>
        <color theme="1"/>
        <rFont val="Meiryo UI"/>
        <family val="3"/>
        <charset val="128"/>
      </rPr>
      <t>+J</t>
    </r>
    <r>
      <rPr>
        <b/>
        <vertAlign val="subscript"/>
        <sz val="11"/>
        <color theme="1"/>
        <rFont val="Meiryo UI"/>
        <family val="3"/>
        <charset val="128"/>
      </rPr>
      <t>r_M</t>
    </r>
    <r>
      <rPr>
        <sz val="11"/>
        <color theme="1"/>
        <rFont val="Meiryo UI"/>
        <family val="3"/>
        <charset val="128"/>
      </rPr>
      <t>+J</t>
    </r>
    <r>
      <rPr>
        <b/>
        <vertAlign val="subscript"/>
        <sz val="11"/>
        <color theme="1"/>
        <rFont val="Meiryo UI"/>
        <family val="3"/>
        <charset val="128"/>
      </rPr>
      <t>w_M</t>
    </r>
  </si>
  <si>
    <t>ロボ本体重量:m[kg]</t>
  </si>
  <si>
    <r>
      <rPr>
        <sz val="11"/>
        <color theme="1"/>
        <rFont val="Meiryo"/>
        <family val="3"/>
        <charset val="128"/>
      </rPr>
      <t>静摩擦係数:</t>
    </r>
    <r>
      <rPr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Meiryo UI"/>
        <family val="3"/>
        <charset val="128"/>
      </rPr>
      <t>1</t>
    </r>
  </si>
  <si>
    <r>
      <rPr>
        <sz val="11"/>
        <color theme="1"/>
        <rFont val="Meiryo"/>
        <family val="3"/>
        <charset val="128"/>
      </rPr>
      <t>動摩擦係数:</t>
    </r>
    <r>
      <rPr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Meiryo UI"/>
        <family val="3"/>
        <charset val="128"/>
      </rPr>
      <t>1</t>
    </r>
  </si>
  <si>
    <r>
      <rPr>
        <sz val="11"/>
        <color theme="1"/>
        <rFont val="Meiryo"/>
        <family val="3"/>
        <charset val="128"/>
      </rPr>
      <t>静止摩擦力:F</t>
    </r>
    <r>
      <rPr>
        <b/>
        <vertAlign val="subscript"/>
        <sz val="11"/>
        <color theme="1"/>
        <rFont val="Meiryo UI"/>
        <family val="3"/>
        <charset val="128"/>
      </rPr>
      <t>L1</t>
    </r>
    <r>
      <rPr>
        <sz val="11"/>
        <color theme="1"/>
        <rFont val="Meiryo UI"/>
        <family val="3"/>
        <charset val="128"/>
      </rPr>
      <t>[N]</t>
    </r>
  </si>
  <si>
    <r>
      <rPr>
        <sz val="11"/>
        <color theme="1"/>
        <rFont val="Meiryo"/>
        <family val="3"/>
        <charset val="128"/>
      </rPr>
      <t>=μ</t>
    </r>
    <r>
      <rPr>
        <b/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mg</t>
    </r>
  </si>
  <si>
    <r>
      <rPr>
        <sz val="11"/>
        <color theme="1"/>
        <rFont val="Meiryo"/>
        <family val="3"/>
        <charset val="128"/>
      </rPr>
      <t>動摩擦力:F</t>
    </r>
    <r>
      <rPr>
        <b/>
        <vertAlign val="subscript"/>
        <sz val="11"/>
        <color theme="1"/>
        <rFont val="Meiryo UI"/>
        <family val="3"/>
        <charset val="128"/>
      </rPr>
      <t>L2</t>
    </r>
    <r>
      <rPr>
        <sz val="11"/>
        <color theme="1"/>
        <rFont val="Meiryo UI"/>
        <family val="3"/>
        <charset val="128"/>
      </rPr>
      <t>[N]</t>
    </r>
  </si>
  <si>
    <r>
      <rPr>
        <sz val="11"/>
        <color theme="1"/>
        <rFont val="Meiryo"/>
        <family val="3"/>
        <charset val="128"/>
      </rPr>
      <t>=μ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mg</t>
    </r>
  </si>
  <si>
    <r>
      <rPr>
        <b/>
        <sz val="11"/>
        <color theme="1"/>
        <rFont val="Meiryo"/>
        <family val="3"/>
        <charset val="128"/>
      </rPr>
      <t>最高モータ回転数:n</t>
    </r>
    <r>
      <rPr>
        <b/>
        <vertAlign val="subscript"/>
        <sz val="11"/>
        <color theme="1"/>
        <rFont val="Meiryo UI"/>
        <family val="3"/>
        <charset val="128"/>
      </rPr>
      <t>in</t>
    </r>
    <r>
      <rPr>
        <b/>
        <sz val="11"/>
        <color theme="1"/>
        <rFont val="Meiryo UI"/>
        <family val="3"/>
        <charset val="128"/>
      </rPr>
      <t>[rpm]</t>
    </r>
  </si>
  <si>
    <r>
      <rPr>
        <sz val="11"/>
        <color theme="1"/>
        <rFont val="Meiryo"/>
        <family val="3"/>
        <charset val="128"/>
      </rPr>
      <t>=(30/π)･ω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･i</t>
    </r>
    <r>
      <rPr>
        <b/>
        <vertAlign val="subscript"/>
        <sz val="11"/>
        <color theme="1"/>
        <rFont val="Meiryo UI"/>
        <family val="3"/>
        <charset val="128"/>
      </rPr>
      <t>G</t>
    </r>
  </si>
  <si>
    <t>└ 判定</t>
  </si>
  <si>
    <t>減速機出力軸回転数[rpm]</t>
  </si>
  <si>
    <r>
      <rPr>
        <sz val="11"/>
        <color theme="1"/>
        <rFont val="Meiryo"/>
        <family val="3"/>
        <charset val="128"/>
      </rPr>
      <t>モータ角加速度:ω</t>
    </r>
    <r>
      <rPr>
        <b/>
        <vertAlign val="subscript"/>
        <sz val="11"/>
        <color theme="1"/>
        <rFont val="Meiryo UI"/>
        <family val="3"/>
        <charset val="128"/>
      </rPr>
      <t>in</t>
    </r>
    <r>
      <rPr>
        <sz val="11"/>
        <color theme="1"/>
        <rFont val="Meiryo UI"/>
        <family val="3"/>
        <charset val="128"/>
      </rPr>
      <t>[rad/s]</t>
    </r>
  </si>
  <si>
    <r>
      <rPr>
        <sz val="11"/>
        <color theme="1"/>
        <rFont val="Meiryo"/>
        <family val="3"/>
        <charset val="128"/>
      </rPr>
      <t>=2πn</t>
    </r>
    <r>
      <rPr>
        <b/>
        <vertAlign val="subscript"/>
        <sz val="11"/>
        <color theme="1"/>
        <rFont val="Meiryo UI"/>
        <family val="3"/>
        <charset val="128"/>
      </rPr>
      <t>in</t>
    </r>
    <r>
      <rPr>
        <sz val="11"/>
        <color theme="1"/>
        <rFont val="Meiryo UI"/>
        <family val="3"/>
        <charset val="128"/>
      </rPr>
      <t>/60</t>
    </r>
  </si>
  <si>
    <r>
      <rPr>
        <b/>
        <sz val="11"/>
        <color theme="1"/>
        <rFont val="Meiryo"/>
        <family val="3"/>
        <charset val="128"/>
      </rPr>
      <t>動き出すのに必要な
モータトルク:M</t>
    </r>
    <r>
      <rPr>
        <b/>
        <vertAlign val="subscript"/>
        <sz val="11"/>
        <color theme="1"/>
        <rFont val="Meiryo UI"/>
        <family val="3"/>
        <charset val="128"/>
      </rPr>
      <t>in_0</t>
    </r>
    <r>
      <rPr>
        <b/>
        <sz val="11"/>
        <color theme="1"/>
        <rFont val="Meiryo UI"/>
        <family val="3"/>
        <charset val="128"/>
      </rPr>
      <t>[Nm]</t>
    </r>
  </si>
  <si>
    <r>
      <rPr>
        <sz val="11"/>
        <color theme="1"/>
        <rFont val="Meiryo"/>
        <family val="3"/>
        <charset val="128"/>
      </rPr>
      <t>={(d/2)･(F</t>
    </r>
    <r>
      <rPr>
        <b/>
        <vertAlign val="subscript"/>
        <sz val="11"/>
        <color theme="1"/>
        <rFont val="Meiryo UI"/>
        <family val="3"/>
        <charset val="128"/>
      </rPr>
      <t>L1</t>
    </r>
    <r>
      <rPr>
        <sz val="11"/>
        <color theme="1"/>
        <rFont val="Meiryo UI"/>
        <family val="3"/>
        <charset val="128"/>
      </rPr>
      <t>/N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/η)}/i</t>
    </r>
    <r>
      <rPr>
        <b/>
        <vertAlign val="subscript"/>
        <sz val="11"/>
        <color theme="1"/>
        <rFont val="Meiryo UI"/>
        <family val="3"/>
        <charset val="128"/>
      </rPr>
      <t>G</t>
    </r>
  </si>
  <si>
    <r>
      <rPr>
        <sz val="11"/>
        <color theme="1"/>
        <rFont val="Meiryo"/>
        <family val="3"/>
        <charset val="128"/>
      </rPr>
      <t>直線運動のイナーシャ:G[kg･m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]</t>
    </r>
  </si>
  <si>
    <r>
      <rPr>
        <sz val="11"/>
        <color theme="1"/>
        <rFont val="Meiryo"/>
        <family val="3"/>
        <charset val="128"/>
      </rPr>
      <t>=(m/N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)･d</t>
    </r>
    <r>
      <rPr>
        <b/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/ 4 / i</t>
    </r>
    <r>
      <rPr>
        <b/>
        <vertAlign val="subscript"/>
        <sz val="11"/>
        <color theme="1"/>
        <rFont val="Meiryo UI"/>
        <family val="3"/>
        <charset val="128"/>
      </rPr>
      <t>G</t>
    </r>
    <r>
      <rPr>
        <b/>
        <vertAlign val="superscript"/>
        <sz val="11"/>
        <color theme="1"/>
        <rFont val="Meiryo UI"/>
        <family val="3"/>
        <charset val="128"/>
      </rPr>
      <t>2</t>
    </r>
  </si>
  <si>
    <r>
      <rPr>
        <b/>
        <sz val="11"/>
        <color theme="1"/>
        <rFont val="Meiryo"/>
        <family val="3"/>
        <charset val="128"/>
      </rPr>
      <t>起動加速の瞬間の必要モータトルク:
M</t>
    </r>
    <r>
      <rPr>
        <b/>
        <vertAlign val="subscript"/>
        <sz val="11"/>
        <color theme="1"/>
        <rFont val="Meiryo UI"/>
        <family val="3"/>
        <charset val="128"/>
      </rPr>
      <t>in_0+acc</t>
    </r>
    <r>
      <rPr>
        <b/>
        <sz val="11"/>
        <color theme="1"/>
        <rFont val="Meiryo UI"/>
        <family val="3"/>
        <charset val="128"/>
      </rPr>
      <t>[Nm]</t>
    </r>
  </si>
  <si>
    <r>
      <rPr>
        <sz val="11"/>
        <color theme="1"/>
        <rFont val="Meiryo"/>
        <family val="3"/>
        <charset val="128"/>
      </rPr>
      <t>=M</t>
    </r>
    <r>
      <rPr>
        <b/>
        <vertAlign val="subscript"/>
        <sz val="11"/>
        <color theme="1"/>
        <rFont val="Meiryo UI"/>
        <family val="3"/>
        <charset val="128"/>
      </rPr>
      <t>in_0</t>
    </r>
    <r>
      <rPr>
        <sz val="11"/>
        <color theme="1"/>
        <rFont val="Meiryo UI"/>
        <family val="3"/>
        <charset val="128"/>
      </rPr>
      <t>+(J+G)⊿ω</t>
    </r>
    <r>
      <rPr>
        <b/>
        <vertAlign val="subscript"/>
        <sz val="11"/>
        <color theme="1"/>
        <rFont val="Meiryo UI"/>
        <family val="3"/>
        <charset val="128"/>
      </rPr>
      <t>in</t>
    </r>
    <r>
      <rPr>
        <sz val="11"/>
        <color theme="1"/>
        <rFont val="Meiryo UI"/>
        <family val="3"/>
        <charset val="128"/>
      </rPr>
      <t>/⊿t</t>
    </r>
    <r>
      <rPr>
        <b/>
        <vertAlign val="subscript"/>
        <sz val="11"/>
        <color theme="1"/>
        <rFont val="Meiryo UI"/>
        <family val="3"/>
        <charset val="128"/>
      </rPr>
      <t>a</t>
    </r>
  </si>
  <si>
    <t>[mNm]</t>
  </si>
  <si>
    <r>
      <rPr>
        <b/>
        <sz val="11"/>
        <color theme="1"/>
        <rFont val="Meiryo"/>
        <family val="3"/>
        <charset val="128"/>
      </rPr>
      <t>加速中の必要モータトルク:
M</t>
    </r>
    <r>
      <rPr>
        <b/>
        <vertAlign val="subscript"/>
        <sz val="11"/>
        <color theme="1"/>
        <rFont val="Meiryo UI"/>
        <family val="3"/>
        <charset val="128"/>
      </rPr>
      <t>in_1+acc</t>
    </r>
    <r>
      <rPr>
        <b/>
        <sz val="11"/>
        <color theme="1"/>
        <rFont val="Meiryo UI"/>
        <family val="3"/>
        <charset val="128"/>
      </rPr>
      <t>[Nm]</t>
    </r>
  </si>
  <si>
    <r>
      <rPr>
        <sz val="11"/>
        <color theme="1"/>
        <rFont val="Meiryo"/>
        <family val="3"/>
        <charset val="128"/>
      </rPr>
      <t>=M</t>
    </r>
    <r>
      <rPr>
        <b/>
        <vertAlign val="subscript"/>
        <sz val="11"/>
        <color theme="1"/>
        <rFont val="Meiryo UI"/>
        <family val="3"/>
        <charset val="128"/>
      </rPr>
      <t>in_1</t>
    </r>
    <r>
      <rPr>
        <sz val="11"/>
        <color theme="1"/>
        <rFont val="Meiryo UI"/>
        <family val="3"/>
        <charset val="128"/>
      </rPr>
      <t>+(J+G)⊿ω</t>
    </r>
    <r>
      <rPr>
        <b/>
        <vertAlign val="subscript"/>
        <sz val="11"/>
        <color theme="1"/>
        <rFont val="Meiryo UI"/>
        <family val="3"/>
        <charset val="128"/>
      </rPr>
      <t>in</t>
    </r>
    <r>
      <rPr>
        <sz val="11"/>
        <color theme="1"/>
        <rFont val="Meiryo UI"/>
        <family val="3"/>
        <charset val="128"/>
      </rPr>
      <t>/⊿t</t>
    </r>
    <r>
      <rPr>
        <b/>
        <vertAlign val="subscript"/>
        <sz val="11"/>
        <color theme="1"/>
        <rFont val="Meiryo UI"/>
        <family val="3"/>
        <charset val="128"/>
      </rPr>
      <t>a</t>
    </r>
  </si>
  <si>
    <r>
      <rPr>
        <b/>
        <sz val="11"/>
        <color theme="1"/>
        <rFont val="Meiryo"/>
        <family val="3"/>
        <charset val="128"/>
      </rPr>
      <t>定速動作に必要なモータトルク:M</t>
    </r>
    <r>
      <rPr>
        <b/>
        <vertAlign val="subscript"/>
        <sz val="11"/>
        <color theme="1"/>
        <rFont val="Meiryo UI"/>
        <family val="3"/>
        <charset val="128"/>
      </rPr>
      <t>in_1</t>
    </r>
    <r>
      <rPr>
        <b/>
        <sz val="11"/>
        <color theme="1"/>
        <rFont val="Meiryo UI"/>
        <family val="3"/>
        <charset val="128"/>
      </rPr>
      <t>[Nm]</t>
    </r>
  </si>
  <si>
    <r>
      <rPr>
        <sz val="11"/>
        <color theme="1"/>
        <rFont val="Meiryo"/>
        <family val="3"/>
        <charset val="128"/>
      </rPr>
      <t>={(d/2)･(F</t>
    </r>
    <r>
      <rPr>
        <b/>
        <vertAlign val="subscript"/>
        <sz val="11"/>
        <color theme="1"/>
        <rFont val="Meiryo UI"/>
        <family val="3"/>
        <charset val="128"/>
      </rPr>
      <t>L2</t>
    </r>
    <r>
      <rPr>
        <sz val="11"/>
        <color theme="1"/>
        <rFont val="Meiryo UI"/>
        <family val="3"/>
        <charset val="128"/>
      </rPr>
      <t>/N</t>
    </r>
    <r>
      <rPr>
        <b/>
        <vertAlign val="subscript"/>
        <sz val="11"/>
        <color theme="1"/>
        <rFont val="Meiryo UI"/>
        <family val="3"/>
        <charset val="128"/>
      </rPr>
      <t>W</t>
    </r>
    <r>
      <rPr>
        <sz val="11"/>
        <color theme="1"/>
        <rFont val="Meiryo UI"/>
        <family val="3"/>
        <charset val="128"/>
      </rPr>
      <t>/η)}/i</t>
    </r>
    <r>
      <rPr>
        <b/>
        <vertAlign val="subscript"/>
        <sz val="11"/>
        <color theme="1"/>
        <rFont val="Meiryo UI"/>
        <family val="3"/>
        <charset val="128"/>
      </rPr>
      <t>G</t>
    </r>
  </si>
  <si>
    <r>
      <rPr>
        <sz val="11"/>
        <color theme="1"/>
        <rFont val="Meiryo"/>
        <family val="3"/>
        <charset val="128"/>
      </rPr>
      <t>定速中の必要モータトルク:
M</t>
    </r>
    <r>
      <rPr>
        <b/>
        <vertAlign val="subscript"/>
        <sz val="11"/>
        <color theme="1"/>
        <rFont val="Meiryo UI"/>
        <family val="3"/>
        <charset val="128"/>
      </rPr>
      <t>in_1</t>
    </r>
    <r>
      <rPr>
        <sz val="11"/>
        <color theme="1"/>
        <rFont val="Meiryo UI"/>
        <family val="3"/>
        <charset val="128"/>
      </rPr>
      <t>[Nm]</t>
    </r>
  </si>
  <si>
    <t>減速機出力軸換算トルク(起動加速)[Nm]</t>
  </si>
  <si>
    <t>減速機出力軸換算トルク(加速)[Nm]</t>
  </si>
  <si>
    <t>減速機出力軸換算トルク(定速)[Nm]</t>
  </si>
  <si>
    <t>独立4輪ステア</t>
  </si>
  <si>
    <t>https://www.youtube.com/watch?v=rNPtfMkFb7c</t>
  </si>
  <si>
    <t>A.ホイール方式</t>
  </si>
  <si>
    <t>最高速到達時間:Δta[s]</t>
  </si>
  <si>
    <t>進行方向[deg]</t>
  </si>
  <si>
    <t>[rad]</t>
  </si>
  <si>
    <t>L[m]</t>
  </si>
  <si>
    <t>[rad/s]</t>
  </si>
  <si>
    <t>=V･cos θ</t>
  </si>
  <si>
    <t>=V･sin θ</t>
  </si>
  <si>
    <t>V1[m/s]</t>
  </si>
  <si>
    <t>V2[m/s]</t>
  </si>
  <si>
    <t>V3[m/s]</t>
  </si>
  <si>
    <t>V4[m/s]</t>
  </si>
  <si>
    <t>ホイール直径:d[m]</t>
  </si>
  <si>
    <t>ホイール幅:b[m]</t>
  </si>
  <si>
    <t>駆動ホイール数:Nw</t>
  </si>
  <si>
    <t>ホイールの質量:mw[kg]</t>
  </si>
  <si>
    <t>ホイールのイナーシャ:Jw[kg･m2]</t>
  </si>
  <si>
    <t>ホイールと同軸にあるその他回転体のイナーシャ：Jwo[kg･m2]</t>
  </si>
  <si>
    <t>=Min_0+(J+G)Δωin4/Δta</t>
  </si>
  <si>
    <t>=Min_1+(J+G)Δωin/Δta</t>
  </si>
  <si>
    <t>リンク</t>
    <phoneticPr fontId="13"/>
  </si>
  <si>
    <r>
      <t>動き出すのに必要な
モータトルク:M</t>
    </r>
    <r>
      <rPr>
        <b/>
        <vertAlign val="subscript"/>
        <sz val="11"/>
        <color theme="1"/>
        <rFont val="Meiryo"/>
        <family val="3"/>
        <charset val="128"/>
      </rPr>
      <t>in_0</t>
    </r>
    <r>
      <rPr>
        <sz val="11"/>
        <color theme="1"/>
        <rFont val="Meiryo"/>
        <family val="3"/>
        <charset val="128"/>
      </rPr>
      <t>[Nm]</t>
    </r>
    <phoneticPr fontId="13"/>
  </si>
  <si>
    <r>
      <t>最高速:V</t>
    </r>
    <r>
      <rPr>
        <b/>
        <vertAlign val="subscript"/>
        <sz val="11"/>
        <color theme="1"/>
        <rFont val="Meiryo"/>
        <family val="3"/>
        <charset val="128"/>
      </rPr>
      <t>max</t>
    </r>
    <r>
      <rPr>
        <sz val="11"/>
        <color theme="1"/>
        <rFont val="Meiryo"/>
        <family val="3"/>
        <charset val="128"/>
      </rPr>
      <t>[m/s]</t>
    </r>
  </si>
  <si>
    <r>
      <t>要求加速度:α</t>
    </r>
    <r>
      <rPr>
        <b/>
        <vertAlign val="subscript"/>
        <sz val="11"/>
        <color theme="1"/>
        <rFont val="Meiryo"/>
        <family val="3"/>
        <charset val="128"/>
      </rPr>
      <t>max</t>
    </r>
    <r>
      <rPr>
        <sz val="11"/>
        <color theme="1"/>
        <rFont val="Meiryo"/>
        <family val="3"/>
        <charset val="128"/>
      </rPr>
      <t>[m/s</t>
    </r>
    <r>
      <rPr>
        <b/>
        <vertAlign val="super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>]</t>
    </r>
  </si>
  <si>
    <r>
      <t>V</t>
    </r>
    <r>
      <rPr>
        <b/>
        <vertAlign val="subscript"/>
        <sz val="11"/>
        <color theme="1"/>
        <rFont val="Meiryo"/>
        <family val="3"/>
        <charset val="128"/>
      </rPr>
      <t>θ</t>
    </r>
    <r>
      <rPr>
        <sz val="11"/>
        <color theme="1"/>
        <rFont val="Meiryo"/>
        <family val="3"/>
        <charset val="128"/>
      </rPr>
      <t>[deg/s]</t>
    </r>
  </si>
  <si>
    <r>
      <t>V</t>
    </r>
    <r>
      <rPr>
        <b/>
        <vertAlign val="subscript"/>
        <sz val="11"/>
        <color theme="1"/>
        <rFont val="Meiryo"/>
        <family val="3"/>
        <charset val="128"/>
      </rPr>
      <t>x</t>
    </r>
    <r>
      <rPr>
        <sz val="11"/>
        <color theme="1"/>
        <rFont val="Meiryo"/>
        <family val="3"/>
        <charset val="128"/>
      </rPr>
      <t>[m/s]</t>
    </r>
  </si>
  <si>
    <r>
      <t>V</t>
    </r>
    <r>
      <rPr>
        <b/>
        <vertAlign val="subscript"/>
        <sz val="11"/>
        <color theme="1"/>
        <rFont val="Meiryo"/>
        <family val="3"/>
        <charset val="128"/>
      </rPr>
      <t>y</t>
    </r>
    <r>
      <rPr>
        <sz val="11"/>
        <color theme="1"/>
        <rFont val="Meiryo"/>
        <family val="3"/>
        <charset val="128"/>
      </rPr>
      <t>[m/s]</t>
    </r>
  </si>
  <si>
    <r>
      <t>=Vx+L･V</t>
    </r>
    <r>
      <rPr>
        <b/>
        <vertAlign val="subscript"/>
        <sz val="11"/>
        <color theme="1"/>
        <rFont val="Meiryo"/>
        <family val="3"/>
        <charset val="128"/>
      </rPr>
      <t>θ</t>
    </r>
  </si>
  <si>
    <r>
      <t>=Vy+L･V</t>
    </r>
    <r>
      <rPr>
        <b/>
        <vertAlign val="subscript"/>
        <sz val="11"/>
        <color theme="1"/>
        <rFont val="Meiryo"/>
        <family val="3"/>
        <charset val="128"/>
      </rPr>
      <t>θ</t>
    </r>
  </si>
  <si>
    <r>
      <t>=-Vx+L･V</t>
    </r>
    <r>
      <rPr>
        <b/>
        <vertAlign val="subscript"/>
        <sz val="11"/>
        <color theme="1"/>
        <rFont val="Meiryo"/>
        <family val="3"/>
        <charset val="128"/>
      </rPr>
      <t>θ</t>
    </r>
  </si>
  <si>
    <r>
      <t>=-Vy+L･V</t>
    </r>
    <r>
      <rPr>
        <b/>
        <vertAlign val="subscript"/>
        <sz val="11"/>
        <color theme="1"/>
        <rFont val="Meiryo"/>
        <family val="3"/>
        <charset val="128"/>
      </rPr>
      <t>θ</t>
    </r>
  </si>
  <si>
    <r>
      <t>ホイール角速度1:ω</t>
    </r>
    <r>
      <rPr>
        <b/>
        <vertAlign val="subscript"/>
        <sz val="11"/>
        <color theme="1"/>
        <rFont val="Meiryo"/>
        <family val="3"/>
        <charset val="128"/>
      </rPr>
      <t>w1</t>
    </r>
    <r>
      <rPr>
        <sz val="11"/>
        <color theme="1"/>
        <rFont val="Meiryo"/>
        <family val="3"/>
        <charset val="128"/>
      </rPr>
      <t>[rad/s]</t>
    </r>
  </si>
  <si>
    <r>
      <t>=2V</t>
    </r>
    <r>
      <rPr>
        <b/>
        <vertAlign val="subscript"/>
        <sz val="11"/>
        <color theme="1"/>
        <rFont val="Meiryo"/>
        <family val="3"/>
        <charset val="128"/>
      </rPr>
      <t>max</t>
    </r>
    <r>
      <rPr>
        <sz val="11"/>
        <color theme="1"/>
        <rFont val="Meiryo"/>
        <family val="3"/>
        <charset val="128"/>
      </rPr>
      <t>/d</t>
    </r>
  </si>
  <si>
    <r>
      <t>ホイール角速度2:ω</t>
    </r>
    <r>
      <rPr>
        <b/>
        <vertAlign val="subscript"/>
        <sz val="11"/>
        <color theme="1"/>
        <rFont val="Meiryo"/>
        <family val="3"/>
        <charset val="128"/>
      </rPr>
      <t>w2</t>
    </r>
    <r>
      <rPr>
        <sz val="11"/>
        <color theme="1"/>
        <rFont val="Meiryo"/>
        <family val="3"/>
        <charset val="128"/>
      </rPr>
      <t>[rad/s]</t>
    </r>
  </si>
  <si>
    <r>
      <t>ホイール角速度3:ω</t>
    </r>
    <r>
      <rPr>
        <b/>
        <vertAlign val="subscript"/>
        <sz val="11"/>
        <color theme="1"/>
        <rFont val="Meiryo"/>
        <family val="3"/>
        <charset val="128"/>
      </rPr>
      <t>w3</t>
    </r>
    <r>
      <rPr>
        <sz val="11"/>
        <color theme="1"/>
        <rFont val="Meiryo"/>
        <family val="3"/>
        <charset val="128"/>
      </rPr>
      <t>[rad/s]</t>
    </r>
  </si>
  <si>
    <r>
      <t>ホイール角速度4:ω</t>
    </r>
    <r>
      <rPr>
        <b/>
        <vertAlign val="subscript"/>
        <sz val="11"/>
        <color theme="1"/>
        <rFont val="Meiryo"/>
        <family val="3"/>
        <charset val="128"/>
      </rPr>
      <t>w4</t>
    </r>
    <r>
      <rPr>
        <sz val="11"/>
        <color theme="1"/>
        <rFont val="Meiryo"/>
        <family val="3"/>
        <charset val="128"/>
      </rPr>
      <t>[rad/s]</t>
    </r>
  </si>
  <si>
    <r>
      <t>減速比:i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</si>
  <si>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=(J</t>
    </r>
    <r>
      <rPr>
        <b/>
        <vertAlign val="subscript"/>
        <sz val="11"/>
        <color theme="1"/>
        <rFont val="Meiryo"/>
        <family val="3"/>
        <charset val="128"/>
      </rPr>
      <t>w</t>
    </r>
    <r>
      <rPr>
        <sz val="11"/>
        <color theme="1"/>
        <rFont val="Meiryo"/>
        <family val="3"/>
        <charset val="128"/>
      </rPr>
      <t>+J</t>
    </r>
    <r>
      <rPr>
        <b/>
        <vertAlign val="subscript"/>
        <sz val="11"/>
        <color theme="1"/>
        <rFont val="Meiryo"/>
        <family val="3"/>
        <charset val="128"/>
      </rPr>
      <t>wo)</t>
    </r>
    <r>
      <rPr>
        <sz val="11"/>
        <color theme="1"/>
        <rFont val="Meiryo"/>
        <family val="3"/>
        <charset val="128"/>
      </rPr>
      <t>/i</t>
    </r>
    <r>
      <rPr>
        <b/>
        <vertAlign val="subscript"/>
        <sz val="11"/>
        <color theme="1"/>
        <rFont val="Meiryo"/>
        <family val="3"/>
        <charset val="128"/>
      </rPr>
      <t>G</t>
    </r>
    <r>
      <rPr>
        <b/>
        <vertAlign val="superscript"/>
        <sz val="11"/>
        <color theme="1"/>
        <rFont val="Meiryo"/>
        <family val="3"/>
        <charset val="128"/>
      </rPr>
      <t>2</t>
    </r>
  </si>
  <si>
    <r>
      <t>減速機のモータ入力軸換算イナーシャ：
J</t>
    </r>
    <r>
      <rPr>
        <b/>
        <vertAlign val="subscript"/>
        <sz val="11"/>
        <color theme="1"/>
        <rFont val="Meiryo"/>
        <family val="3"/>
        <charset val="128"/>
      </rPr>
      <t>r_M</t>
    </r>
    <r>
      <rPr>
        <sz val="11"/>
        <color theme="1"/>
        <rFont val="Meiryo"/>
        <family val="3"/>
        <charset val="128"/>
      </rPr>
      <t>[kg･m</t>
    </r>
    <r>
      <rPr>
        <b/>
        <vertAlign val="super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>]</t>
    </r>
  </si>
  <si>
    <r>
      <t>モータ軸換算全イナーシャ:</t>
    </r>
    <r>
      <rPr>
        <b/>
        <sz val="11"/>
        <color theme="1"/>
        <rFont val="Meiryo"/>
        <family val="3"/>
        <charset val="128"/>
      </rPr>
      <t>J</t>
    </r>
  </si>
  <si>
    <r>
      <t>静摩擦係数:μ</t>
    </r>
    <r>
      <rPr>
        <b/>
        <vertAlign val="subscript"/>
        <sz val="11"/>
        <color theme="1"/>
        <rFont val="Meiryo"/>
        <family val="3"/>
        <charset val="128"/>
      </rPr>
      <t>1</t>
    </r>
  </si>
  <si>
    <r>
      <t>動摩擦係数:μ</t>
    </r>
    <r>
      <rPr>
        <b/>
        <vertAlign val="subscript"/>
        <sz val="11"/>
        <color theme="1"/>
        <rFont val="Meiryo"/>
        <family val="3"/>
        <charset val="128"/>
      </rPr>
      <t>1</t>
    </r>
  </si>
  <si>
    <r>
      <t>静止摩擦力:F</t>
    </r>
    <r>
      <rPr>
        <b/>
        <vertAlign val="subscript"/>
        <sz val="11"/>
        <color theme="1"/>
        <rFont val="Meiryo"/>
        <family val="3"/>
        <charset val="128"/>
      </rPr>
      <t>L1</t>
    </r>
    <r>
      <rPr>
        <sz val="11"/>
        <color theme="1"/>
        <rFont val="Meiryo"/>
        <family val="3"/>
        <charset val="128"/>
      </rPr>
      <t>[N]</t>
    </r>
  </si>
  <si>
    <r>
      <t>=μ</t>
    </r>
    <r>
      <rPr>
        <b/>
        <vertAlign val="subscript"/>
        <sz val="11"/>
        <color theme="1"/>
        <rFont val="Meiryo"/>
        <family val="3"/>
        <charset val="128"/>
      </rPr>
      <t>1</t>
    </r>
    <r>
      <rPr>
        <sz val="11"/>
        <color theme="1"/>
        <rFont val="Meiryo"/>
        <family val="3"/>
        <charset val="128"/>
      </rPr>
      <t>mg</t>
    </r>
  </si>
  <si>
    <r>
      <t>動摩擦力:F</t>
    </r>
    <r>
      <rPr>
        <b/>
        <vertAlign val="subscript"/>
        <sz val="11"/>
        <color theme="1"/>
        <rFont val="Meiryo"/>
        <family val="3"/>
        <charset val="128"/>
      </rPr>
      <t>L2</t>
    </r>
    <r>
      <rPr>
        <sz val="11"/>
        <color theme="1"/>
        <rFont val="Meiryo"/>
        <family val="3"/>
        <charset val="128"/>
      </rPr>
      <t>[N]</t>
    </r>
  </si>
  <si>
    <r>
      <t>=μ</t>
    </r>
    <r>
      <rPr>
        <b/>
        <vertAlign val="sub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>mg</t>
    </r>
  </si>
  <si>
    <r>
      <t>最高モータ回転数1:n</t>
    </r>
    <r>
      <rPr>
        <b/>
        <vertAlign val="subscript"/>
        <sz val="11"/>
        <color theme="1"/>
        <rFont val="Meiryo"/>
        <family val="3"/>
        <charset val="128"/>
      </rPr>
      <t>in1</t>
    </r>
    <r>
      <rPr>
        <b/>
        <sz val="11"/>
        <color theme="1"/>
        <rFont val="Meiryo"/>
        <family val="3"/>
        <charset val="128"/>
      </rPr>
      <t>[rpm]</t>
    </r>
  </si>
  <si>
    <r>
      <t>=(30/π)･ω</t>
    </r>
    <r>
      <rPr>
        <b/>
        <vertAlign val="subscript"/>
        <sz val="11"/>
        <color theme="1"/>
        <rFont val="Meiryo"/>
        <family val="3"/>
        <charset val="128"/>
      </rPr>
      <t>w1</t>
    </r>
    <r>
      <rPr>
        <sz val="11"/>
        <color theme="1"/>
        <rFont val="Meiryo"/>
        <family val="3"/>
        <charset val="128"/>
      </rPr>
      <t>･i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</si>
  <si>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最高モータ回転数1:n</t>
    </r>
    <r>
      <rPr>
        <b/>
        <vertAlign val="subscript"/>
        <sz val="11"/>
        <color theme="1"/>
        <rFont val="Meiryo"/>
        <family val="3"/>
        <charset val="128"/>
      </rPr>
      <t>in2</t>
    </r>
    <r>
      <rPr>
        <b/>
        <sz val="11"/>
        <color theme="1"/>
        <rFont val="Meiryo"/>
        <family val="3"/>
        <charset val="128"/>
      </rPr>
      <t>[rpm]</t>
    </r>
  </si>
  <si>
    <r>
      <t>=(30/π)･ω</t>
    </r>
    <r>
      <rPr>
        <b/>
        <vertAlign val="subscript"/>
        <sz val="11"/>
        <color theme="1"/>
        <rFont val="Meiryo"/>
        <family val="3"/>
        <charset val="128"/>
      </rPr>
      <t>w2</t>
    </r>
    <r>
      <rPr>
        <sz val="11"/>
        <color theme="1"/>
        <rFont val="Meiryo"/>
        <family val="3"/>
        <charset val="128"/>
      </rPr>
      <t>･i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</si>
  <si>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最高モータ回転数1:n</t>
    </r>
    <r>
      <rPr>
        <b/>
        <vertAlign val="subscript"/>
        <sz val="11"/>
        <color theme="1"/>
        <rFont val="Meiryo"/>
        <family val="3"/>
        <charset val="128"/>
      </rPr>
      <t>in3</t>
    </r>
    <r>
      <rPr>
        <b/>
        <sz val="11"/>
        <color theme="1"/>
        <rFont val="Meiryo"/>
        <family val="3"/>
        <charset val="128"/>
      </rPr>
      <t>[rpm]</t>
    </r>
  </si>
  <si>
    <r>
      <t>=(30/π)･ω</t>
    </r>
    <r>
      <rPr>
        <b/>
        <vertAlign val="subscript"/>
        <sz val="11"/>
        <color theme="1"/>
        <rFont val="Meiryo"/>
        <family val="3"/>
        <charset val="128"/>
      </rPr>
      <t>w3</t>
    </r>
    <r>
      <rPr>
        <sz val="11"/>
        <color theme="1"/>
        <rFont val="Meiryo"/>
        <family val="3"/>
        <charset val="128"/>
      </rPr>
      <t>･i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</si>
  <si>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最高モータ回転数1:n</t>
    </r>
    <r>
      <rPr>
        <b/>
        <vertAlign val="subscript"/>
        <sz val="11"/>
        <color theme="1"/>
        <rFont val="Meiryo"/>
        <family val="3"/>
        <charset val="128"/>
      </rPr>
      <t>in4</t>
    </r>
    <r>
      <rPr>
        <b/>
        <sz val="11"/>
        <color theme="1"/>
        <rFont val="Meiryo"/>
        <family val="3"/>
        <charset val="128"/>
      </rPr>
      <t>[rpm]</t>
    </r>
  </si>
  <si>
    <r>
      <t>=(30/π)･ω</t>
    </r>
    <r>
      <rPr>
        <b/>
        <vertAlign val="subscript"/>
        <sz val="11"/>
        <color theme="1"/>
        <rFont val="Meiryo"/>
        <family val="3"/>
        <charset val="128"/>
      </rPr>
      <t>w4</t>
    </r>
    <r>
      <rPr>
        <sz val="11"/>
        <color theme="1"/>
        <rFont val="Meiryo"/>
        <family val="3"/>
        <charset val="128"/>
      </rPr>
      <t>･i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</si>
  <si>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=2πn</t>
    </r>
    <r>
      <rPr>
        <b/>
        <vertAlign val="subscript"/>
        <sz val="11"/>
        <color theme="1"/>
        <rFont val="Meiryo"/>
        <family val="3"/>
        <charset val="128"/>
      </rPr>
      <t>in1</t>
    </r>
    <r>
      <rPr>
        <sz val="11"/>
        <color theme="1"/>
        <rFont val="Meiryo"/>
        <family val="3"/>
        <charset val="128"/>
      </rPr>
      <t>/60</t>
    </r>
  </si>
  <si>
    <r>
      <t>=2πn</t>
    </r>
    <r>
      <rPr>
        <b/>
        <vertAlign val="subscript"/>
        <sz val="11"/>
        <color theme="1"/>
        <rFont val="Meiryo"/>
        <family val="3"/>
        <charset val="128"/>
      </rPr>
      <t>in2</t>
    </r>
    <r>
      <rPr>
        <sz val="11"/>
        <color theme="1"/>
        <rFont val="Meiryo"/>
        <family val="3"/>
        <charset val="128"/>
      </rPr>
      <t>/60</t>
    </r>
  </si>
  <si>
    <r>
      <t>=2πn</t>
    </r>
    <r>
      <rPr>
        <b/>
        <vertAlign val="subscript"/>
        <sz val="11"/>
        <color theme="1"/>
        <rFont val="Meiryo"/>
        <family val="3"/>
        <charset val="128"/>
      </rPr>
      <t>in3</t>
    </r>
    <r>
      <rPr>
        <sz val="11"/>
        <color theme="1"/>
        <rFont val="Meiryo"/>
        <family val="3"/>
        <charset val="128"/>
      </rPr>
      <t>/60</t>
    </r>
  </si>
  <si>
    <r>
      <t>=2πn</t>
    </r>
    <r>
      <rPr>
        <b/>
        <vertAlign val="subscript"/>
        <sz val="11"/>
        <color theme="1"/>
        <rFont val="Meiryo"/>
        <family val="3"/>
        <charset val="128"/>
      </rPr>
      <t>in4</t>
    </r>
    <r>
      <rPr>
        <sz val="11"/>
        <color theme="1"/>
        <rFont val="Meiryo"/>
        <family val="3"/>
        <charset val="128"/>
      </rPr>
      <t>/60</t>
    </r>
  </si>
  <si>
    <r>
      <t>={(d/2)･(F</t>
    </r>
    <r>
      <rPr>
        <b/>
        <vertAlign val="subscript"/>
        <sz val="11"/>
        <color theme="1"/>
        <rFont val="Meiryo"/>
        <family val="3"/>
        <charset val="128"/>
      </rPr>
      <t>L1</t>
    </r>
    <r>
      <rPr>
        <sz val="11"/>
        <color theme="1"/>
        <rFont val="Meiryo"/>
        <family val="3"/>
        <charset val="128"/>
      </rPr>
      <t>/N</t>
    </r>
    <r>
      <rPr>
        <b/>
        <vertAlign val="subscript"/>
        <sz val="11"/>
        <color theme="1"/>
        <rFont val="Meiryo"/>
        <family val="3"/>
        <charset val="128"/>
      </rPr>
      <t>W</t>
    </r>
    <r>
      <rPr>
        <sz val="11"/>
        <color theme="1"/>
        <rFont val="Meiryo"/>
        <family val="3"/>
        <charset val="128"/>
      </rPr>
      <t>/η)}/i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</si>
  <si>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直線運動のイナーシャ:G[kg･m</t>
    </r>
    <r>
      <rPr>
        <b/>
        <vertAlign val="sub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>]</t>
    </r>
  </si>
  <si>
    <r>
      <t>=(m/N</t>
    </r>
    <r>
      <rPr>
        <b/>
        <vertAlign val="subscript"/>
        <sz val="11"/>
        <color theme="1"/>
        <rFont val="Meiryo"/>
        <family val="3"/>
        <charset val="128"/>
      </rPr>
      <t>w</t>
    </r>
    <r>
      <rPr>
        <sz val="11"/>
        <color theme="1"/>
        <rFont val="Meiryo"/>
        <family val="3"/>
        <charset val="128"/>
      </rPr>
      <t>)･d</t>
    </r>
    <r>
      <rPr>
        <b/>
        <vertAlign val="super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 xml:space="preserve"> / 4 / i</t>
    </r>
    <r>
      <rPr>
        <b/>
        <vertAlign val="subscript"/>
        <sz val="11"/>
        <color theme="1"/>
        <rFont val="Meiryo"/>
        <family val="3"/>
        <charset val="128"/>
      </rPr>
      <t>G</t>
    </r>
    <r>
      <rPr>
        <b/>
        <vertAlign val="superscript"/>
        <sz val="11"/>
        <color theme="1"/>
        <rFont val="Meiryo"/>
        <family val="3"/>
        <charset val="128"/>
      </rPr>
      <t>2</t>
    </r>
  </si>
  <si>
    <r>
      <t>起動加速の瞬間の必要モータトルク1:
M</t>
    </r>
    <r>
      <rPr>
        <b/>
        <vertAlign val="subscript"/>
        <sz val="11"/>
        <color theme="1"/>
        <rFont val="Meiryo"/>
        <family val="3"/>
        <charset val="128"/>
      </rPr>
      <t>in_0+acc</t>
    </r>
    <r>
      <rPr>
        <b/>
        <sz val="11"/>
        <color theme="1"/>
        <rFont val="Meiryo"/>
        <family val="3"/>
        <charset val="128"/>
      </rPr>
      <t>[Nm]</t>
    </r>
  </si>
  <si>
    <r>
      <t>=Min_0+(J+G)Δω</t>
    </r>
    <r>
      <rPr>
        <b/>
        <vertAlign val="subscript"/>
        <sz val="11"/>
        <color theme="1"/>
        <rFont val="Meiryo"/>
        <family val="3"/>
        <charset val="128"/>
      </rPr>
      <t>in1</t>
    </r>
    <r>
      <rPr>
        <sz val="11"/>
        <color theme="1"/>
        <rFont val="Meiryo"/>
        <family val="3"/>
        <charset val="128"/>
      </rPr>
      <t>/Δt</t>
    </r>
    <r>
      <rPr>
        <b/>
        <vertAlign val="subscript"/>
        <sz val="11"/>
        <color theme="1"/>
        <rFont val="Meiryo"/>
        <family val="3"/>
        <charset val="128"/>
      </rPr>
      <t>a</t>
    </r>
  </si>
  <si>
    <r>
      <t>起動加速の瞬間の必要モータトルク2:
M</t>
    </r>
    <r>
      <rPr>
        <b/>
        <vertAlign val="subscript"/>
        <sz val="11"/>
        <color theme="1"/>
        <rFont val="Meiryo"/>
        <family val="3"/>
        <charset val="128"/>
      </rPr>
      <t>in_0+acc</t>
    </r>
    <r>
      <rPr>
        <b/>
        <sz val="11"/>
        <color theme="1"/>
        <rFont val="Meiryo"/>
        <family val="3"/>
        <charset val="128"/>
      </rPr>
      <t>[Nm]</t>
    </r>
  </si>
  <si>
    <r>
      <t>=Min_0+(J+G)Δω</t>
    </r>
    <r>
      <rPr>
        <b/>
        <vertAlign val="subscript"/>
        <sz val="11"/>
        <color theme="1"/>
        <rFont val="Meiryo"/>
        <family val="3"/>
        <charset val="128"/>
      </rPr>
      <t>in2</t>
    </r>
    <r>
      <rPr>
        <sz val="11"/>
        <color theme="1"/>
        <rFont val="Meiryo"/>
        <family val="3"/>
        <charset val="128"/>
      </rPr>
      <t>/Δt</t>
    </r>
    <r>
      <rPr>
        <b/>
        <vertAlign val="subscript"/>
        <sz val="11"/>
        <color theme="1"/>
        <rFont val="Meiryo"/>
        <family val="3"/>
        <charset val="128"/>
      </rPr>
      <t>a</t>
    </r>
  </si>
  <si>
    <r>
      <t>起動加速の瞬間の必要モータトルク3:
M</t>
    </r>
    <r>
      <rPr>
        <b/>
        <vertAlign val="subscript"/>
        <sz val="11"/>
        <color theme="1"/>
        <rFont val="Meiryo"/>
        <family val="3"/>
        <charset val="128"/>
      </rPr>
      <t>in_0+acc</t>
    </r>
    <r>
      <rPr>
        <b/>
        <sz val="11"/>
        <color theme="1"/>
        <rFont val="Meiryo"/>
        <family val="3"/>
        <charset val="128"/>
      </rPr>
      <t>[Nm]</t>
    </r>
  </si>
  <si>
    <r>
      <t>=Min_0+(J+G)Δω</t>
    </r>
    <r>
      <rPr>
        <b/>
        <vertAlign val="subscript"/>
        <sz val="11"/>
        <color theme="1"/>
        <rFont val="Meiryo"/>
        <family val="3"/>
        <charset val="128"/>
      </rPr>
      <t>in3</t>
    </r>
    <r>
      <rPr>
        <sz val="11"/>
        <color theme="1"/>
        <rFont val="Meiryo"/>
        <family val="3"/>
        <charset val="128"/>
      </rPr>
      <t>/Δt</t>
    </r>
    <r>
      <rPr>
        <b/>
        <vertAlign val="subscript"/>
        <sz val="11"/>
        <color theme="1"/>
        <rFont val="Meiryo"/>
        <family val="3"/>
        <charset val="128"/>
      </rPr>
      <t>a</t>
    </r>
  </si>
  <si>
    <r>
      <t>起動加速の瞬間の必要モータトルク4:
M</t>
    </r>
    <r>
      <rPr>
        <b/>
        <vertAlign val="subscript"/>
        <sz val="11"/>
        <color theme="1"/>
        <rFont val="Meiryo"/>
        <family val="3"/>
        <charset val="128"/>
      </rPr>
      <t>in_0+acc</t>
    </r>
    <r>
      <rPr>
        <b/>
        <sz val="11"/>
        <color theme="1"/>
        <rFont val="Meiryo"/>
        <family val="3"/>
        <charset val="128"/>
      </rPr>
      <t>[Nm]</t>
    </r>
  </si>
  <si>
    <r>
      <t>加速中の必要モータトルク:
M</t>
    </r>
    <r>
      <rPr>
        <b/>
        <vertAlign val="subscript"/>
        <sz val="11"/>
        <color theme="1"/>
        <rFont val="Meiryo"/>
        <family val="3"/>
        <charset val="128"/>
      </rPr>
      <t>in_1+acc</t>
    </r>
    <r>
      <rPr>
        <b/>
        <sz val="11"/>
        <color theme="1"/>
        <rFont val="Meiryo"/>
        <family val="3"/>
        <charset val="128"/>
      </rPr>
      <t>[Nm]</t>
    </r>
  </si>
  <si>
    <r>
      <t>定速動作に必要なモータトルク:M</t>
    </r>
    <r>
      <rPr>
        <b/>
        <vertAlign val="subscript"/>
        <sz val="11"/>
        <color theme="1"/>
        <rFont val="Meiryo"/>
        <family val="3"/>
        <charset val="128"/>
      </rPr>
      <t>in_1</t>
    </r>
    <r>
      <rPr>
        <b/>
        <sz val="11"/>
        <color theme="1"/>
        <rFont val="Meiryo"/>
        <family val="3"/>
        <charset val="128"/>
      </rPr>
      <t>[Nm]</t>
    </r>
  </si>
  <si>
    <r>
      <t>={(d/2)･(F</t>
    </r>
    <r>
      <rPr>
        <b/>
        <vertAlign val="subscript"/>
        <sz val="11"/>
        <color theme="1"/>
        <rFont val="Meiryo"/>
        <family val="3"/>
        <charset val="128"/>
      </rPr>
      <t>L2</t>
    </r>
    <r>
      <rPr>
        <sz val="11"/>
        <color theme="1"/>
        <rFont val="Meiryo"/>
        <family val="3"/>
        <charset val="128"/>
      </rPr>
      <t>/N</t>
    </r>
    <r>
      <rPr>
        <b/>
        <vertAlign val="subscript"/>
        <sz val="11"/>
        <color theme="1"/>
        <rFont val="Meiryo"/>
        <family val="3"/>
        <charset val="128"/>
      </rPr>
      <t>W</t>
    </r>
    <r>
      <rPr>
        <sz val="11"/>
        <color theme="1"/>
        <rFont val="Meiryo"/>
        <family val="3"/>
        <charset val="128"/>
      </rPr>
      <t>/η)}/i</t>
    </r>
    <r>
      <rPr>
        <b/>
        <vertAlign val="subscript"/>
        <sz val="11"/>
        <color theme="1"/>
        <rFont val="Meiryo"/>
        <family val="3"/>
        <charset val="128"/>
      </rPr>
      <t>G</t>
    </r>
  </si>
  <si>
    <r>
      <t>定速中の必要モータトルク:
M</t>
    </r>
    <r>
      <rPr>
        <b/>
        <vertAlign val="subscript"/>
        <sz val="11"/>
        <color theme="1"/>
        <rFont val="Meiryo"/>
        <family val="3"/>
        <charset val="128"/>
      </rPr>
      <t>in_1</t>
    </r>
    <r>
      <rPr>
        <sz val="11"/>
        <color theme="1"/>
        <rFont val="Meiryo"/>
        <family val="3"/>
        <charset val="128"/>
      </rPr>
      <t>[Nm]</t>
    </r>
  </si>
  <si>
    <t>≒0(稼働モータ数が本計算シートでは連動しない)</t>
    <rPh sb="8" eb="9">
      <t>カズ</t>
    </rPh>
    <phoneticPr fontId="13"/>
  </si>
  <si>
    <t>外径Φ127, 内径Φ18，480gの中空円筒</t>
    <rPh sb="0" eb="2">
      <t>ガイケイ</t>
    </rPh>
    <rPh sb="8" eb="10">
      <t>ナイケイ</t>
    </rPh>
    <rPh sb="19" eb="21">
      <t>チュウクウ</t>
    </rPh>
    <rPh sb="21" eb="23">
      <t>エントウ</t>
    </rPh>
    <phoneticPr fontId="13"/>
  </si>
  <si>
    <t>(参考)負荷イナーシャ比</t>
    <rPh sb="1" eb="3">
      <t>サンコウ</t>
    </rPh>
    <rPh sb="4" eb="6">
      <t>フカ</t>
    </rPh>
    <rPh sb="11" eb="12">
      <t>ヒ</t>
    </rPh>
    <phoneticPr fontId="13"/>
  </si>
  <si>
    <r>
      <t>=J/J</t>
    </r>
    <r>
      <rPr>
        <b/>
        <vertAlign val="subscript"/>
        <sz val="11"/>
        <color theme="1"/>
        <rFont val="Meiryo"/>
        <family val="3"/>
        <charset val="128"/>
      </rPr>
      <t>Mr</t>
    </r>
    <phoneticPr fontId="13"/>
  </si>
  <si>
    <t>同上</t>
    <rPh sb="0" eb="2">
      <t>ドウジョウ</t>
    </rPh>
    <phoneticPr fontId="13"/>
  </si>
  <si>
    <t>本当は定値でない．角速度とグリス温度に依存する．</t>
    <rPh sb="0" eb="2">
      <t>ホントウ</t>
    </rPh>
    <rPh sb="3" eb="5">
      <t>テイチ</t>
    </rPh>
    <rPh sb="9" eb="12">
      <t>カクソクド</t>
    </rPh>
    <rPh sb="16" eb="18">
      <t>オンド</t>
    </rPh>
    <rPh sb="19" eb="21">
      <t>イゾン</t>
    </rPh>
    <phoneticPr fontId="13"/>
  </si>
  <si>
    <r>
      <t>モータロータイナーシャ:
J</t>
    </r>
    <r>
      <rPr>
        <b/>
        <vertAlign val="subscript"/>
        <sz val="11"/>
        <color theme="1"/>
        <rFont val="Meiryo"/>
        <family val="3"/>
        <charset val="128"/>
      </rPr>
      <t>Mr</t>
    </r>
    <r>
      <rPr>
        <sz val="11"/>
        <color theme="1"/>
        <rFont val="Meiryo"/>
        <family val="3"/>
        <charset val="128"/>
      </rPr>
      <t>[kg･m</t>
    </r>
    <r>
      <rPr>
        <b/>
        <vertAlign val="superscript"/>
        <sz val="11"/>
        <color theme="1"/>
        <rFont val="Meiryo"/>
        <family val="3"/>
        <charset val="128"/>
      </rPr>
      <t>2</t>
    </r>
    <r>
      <rPr>
        <sz val="11"/>
        <color theme="1"/>
        <rFont val="Meiryo"/>
        <family val="3"/>
        <charset val="128"/>
      </rPr>
      <t>]</t>
    </r>
    <phoneticPr fontId="13"/>
  </si>
  <si>
    <t>とりあえず使わん．この手のモータに推奨比ってあるん？ 10くらいで見れば良い？　高加減速必要なので半分未満(5未満)が理想か？</t>
    <rPh sb="5" eb="6">
      <t>ツカ</t>
    </rPh>
    <rPh sb="11" eb="12">
      <t>テ</t>
    </rPh>
    <rPh sb="17" eb="19">
      <t>スイショウ</t>
    </rPh>
    <rPh sb="19" eb="20">
      <t>ヒ</t>
    </rPh>
    <rPh sb="33" eb="34">
      <t>ミ</t>
    </rPh>
    <rPh sb="36" eb="37">
      <t>ヨ</t>
    </rPh>
    <rPh sb="40" eb="41">
      <t>タカ</t>
    </rPh>
    <rPh sb="41" eb="44">
      <t>カゲンソク</t>
    </rPh>
    <rPh sb="44" eb="46">
      <t>ヒツヨウ</t>
    </rPh>
    <rPh sb="49" eb="53">
      <t>ハンブンミマン</t>
    </rPh>
    <rPh sb="55" eb="57">
      <t>ミマン</t>
    </rPh>
    <rPh sb="59" eb="61">
      <t>リソウ</t>
    </rPh>
    <phoneticPr fontId="13"/>
  </si>
  <si>
    <t>入れます(12/22)</t>
    <rPh sb="0" eb="1">
      <t>イ</t>
    </rPh>
    <phoneticPr fontId="13"/>
  </si>
  <si>
    <t>分っからーん</t>
    <rPh sb="0" eb="1">
      <t>ワ</t>
    </rPh>
    <phoneticPr fontId="13"/>
  </si>
  <si>
    <t>使わん</t>
    <rPh sb="0" eb="1">
      <t>ツカ</t>
    </rPh>
    <phoneticPr fontId="13"/>
  </si>
  <si>
    <t>[mNm]</t>
    <phoneticPr fontId="13"/>
  </si>
  <si>
    <t>暫定値</t>
    <rPh sb="0" eb="2">
      <t>ザンテイ</t>
    </rPh>
    <rPh sb="2" eb="3">
      <t>アタイ</t>
    </rPh>
    <phoneticPr fontId="13"/>
  </si>
  <si>
    <t>外径Φ10, 質量100gの円筒</t>
    <rPh sb="0" eb="2">
      <t>ガイケイ</t>
    </rPh>
    <rPh sb="7" eb="9">
      <t>シツリョウ</t>
    </rPh>
    <rPh sb="14" eb="16">
      <t>エントウ</t>
    </rPh>
    <phoneticPr fontId="13"/>
  </si>
  <si>
    <r>
      <t>ホイールのモータ入力軸換算イナーシャ:
J</t>
    </r>
    <r>
      <rPr>
        <b/>
        <vertAlign val="subscript"/>
        <sz val="11"/>
        <color theme="1"/>
        <rFont val="Meiryo"/>
        <family val="3"/>
        <charset val="128"/>
      </rPr>
      <t>w_M</t>
    </r>
    <r>
      <rPr>
        <sz val="11"/>
        <color theme="1"/>
        <rFont val="Meiryo"/>
        <family val="3"/>
        <charset val="128"/>
      </rPr>
      <t>[kg･m2]</t>
    </r>
    <phoneticPr fontId="13"/>
  </si>
  <si>
    <r>
      <t>=J</t>
    </r>
    <r>
      <rPr>
        <b/>
        <vertAlign val="subscript"/>
        <sz val="11"/>
        <color theme="1"/>
        <rFont val="Meiryo"/>
        <family val="3"/>
        <charset val="128"/>
      </rPr>
      <t>r_M</t>
    </r>
    <r>
      <rPr>
        <sz val="11"/>
        <color theme="1"/>
        <rFont val="Meiryo"/>
        <family val="3"/>
        <charset val="128"/>
      </rPr>
      <t>+J</t>
    </r>
    <r>
      <rPr>
        <b/>
        <vertAlign val="subscript"/>
        <sz val="11"/>
        <color theme="1"/>
        <rFont val="Meiryo"/>
        <family val="3"/>
        <charset val="128"/>
      </rPr>
      <t>w_M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</si>
</sst>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00_ ;[Red]\-0.000\ "/>
    <numFmt numFmtId="178" formatCode="0.0_ ;[Red]\-0.0\ "/>
    <numFmt numFmtId="179" formatCode="0_ ;[Red]\-0\ "/>
    <numFmt numFmtId="180" formatCode="0.00_ ;[Red]\-0.00\ "/>
    <numFmt numFmtId="181" formatCode="0.0000_ "/>
    <numFmt numFmtId="182" formatCode="0.000_ "/>
    <numFmt numFmtId="183" formatCode="0.00_ "/>
    <numFmt numFmtId="184" formatCode="0_ "/>
    <numFmt numFmtId="185" formatCode="0.00000_ "/>
    <numFmt numFmtId="186" formatCode="0.000000_ ;[Red]\-0.000000\ "/>
  </numFmts>
  <fonts count="19">
    <font>
      <sz val="11"/>
      <color theme="1"/>
      <name val="Calibri"/>
      <scheme val="minor"/>
    </font>
    <font>
      <sz val="11"/>
      <color theme="0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sz val="11"/>
      <color theme="1"/>
      <name val="Calibri"/>
      <family val="2"/>
    </font>
    <font>
      <u/>
      <sz val="11"/>
      <color theme="10"/>
      <name val="Meiryo"/>
      <family val="3"/>
      <charset val="128"/>
    </font>
    <font>
      <b/>
      <vertAlign val="subscript"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vertAlign val="superscript"/>
      <sz val="11"/>
      <color theme="1"/>
      <name val="Meiryo UI"/>
      <family val="3"/>
      <charset val="128"/>
    </font>
    <font>
      <b/>
      <vertAlign val="subscript"/>
      <sz val="11"/>
      <color theme="1"/>
      <name val="Meiryo"/>
      <family val="3"/>
      <charset val="128"/>
    </font>
    <font>
      <b/>
      <sz val="11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trike/>
      <sz val="11"/>
      <color rgb="FFFF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177" fontId="3" fillId="4" borderId="1" xfId="0" applyNumberFormat="1" applyFont="1" applyFill="1" applyBorder="1" applyAlignment="1">
      <alignment vertical="center"/>
    </xf>
    <xf numFmtId="178" fontId="3" fillId="3" borderId="1" xfId="0" applyNumberFormat="1" applyFont="1" applyFill="1" applyBorder="1" applyAlignment="1">
      <alignment vertical="center"/>
    </xf>
    <xf numFmtId="179" fontId="3" fillId="4" borderId="1" xfId="0" applyNumberFormat="1" applyFont="1" applyFill="1" applyBorder="1" applyAlignment="1">
      <alignment vertical="center"/>
    </xf>
    <xf numFmtId="178" fontId="3" fillId="4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top" wrapText="1"/>
    </xf>
    <xf numFmtId="177" fontId="3" fillId="3" borderId="1" xfId="0" applyNumberFormat="1" applyFont="1" applyFill="1" applyBorder="1" applyAlignment="1">
      <alignment vertical="center"/>
    </xf>
    <xf numFmtId="180" fontId="3" fillId="2" borderId="1" xfId="0" applyNumberFormat="1" applyFont="1" applyFill="1" applyBorder="1" applyAlignment="1">
      <alignment vertical="center"/>
    </xf>
    <xf numFmtId="180" fontId="3" fillId="4" borderId="1" xfId="0" applyNumberFormat="1" applyFont="1" applyFill="1" applyBorder="1" applyAlignment="1">
      <alignment vertical="center"/>
    </xf>
    <xf numFmtId="180" fontId="3" fillId="3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" fontId="5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181" fontId="5" fillId="3" borderId="1" xfId="0" applyNumberFormat="1" applyFont="1" applyFill="1" applyBorder="1" applyAlignment="1">
      <alignment vertical="center"/>
    </xf>
    <xf numFmtId="182" fontId="3" fillId="3" borderId="1" xfId="0" applyNumberFormat="1" applyFont="1" applyFill="1" applyBorder="1" applyAlignment="1">
      <alignment vertical="center"/>
    </xf>
    <xf numFmtId="183" fontId="5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84" fontId="5" fillId="3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2" fontId="3" fillId="3" borderId="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3" fillId="0" borderId="0" xfId="0" quotePrefix="1" applyFont="1" applyAlignment="1">
      <alignment vertical="center"/>
    </xf>
    <xf numFmtId="181" fontId="3" fillId="3" borderId="1" xfId="0" applyNumberFormat="1" applyFont="1" applyFill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185" fontId="3" fillId="3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186" fontId="3" fillId="3" borderId="1" xfId="0" applyNumberFormat="1" applyFont="1" applyFill="1" applyBorder="1" applyAlignment="1">
      <alignment vertical="center"/>
    </xf>
    <xf numFmtId="186" fontId="3" fillId="4" borderId="1" xfId="0" applyNumberFormat="1" applyFont="1" applyFill="1" applyBorder="1" applyAlignment="1">
      <alignment vertical="center"/>
    </xf>
    <xf numFmtId="186" fontId="3" fillId="5" borderId="1" xfId="0" applyNumberFormat="1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76200</xdr:rowOff>
    </xdr:from>
    <xdr:ext cx="1552575" cy="361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74475" y="3603788"/>
          <a:ext cx="1543050" cy="3524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駆動系メカ仕様検討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2</xdr:row>
      <xdr:rowOff>161925</xdr:rowOff>
    </xdr:from>
    <xdr:ext cx="5772150" cy="3581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64688" y="1994063"/>
          <a:ext cx="5762625" cy="3571875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1" u="sng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目的</a:t>
          </a:r>
          <a:endParaRPr sz="1100" b="1" u="sng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先行手配のため先に足回り選定検討</a:t>
          </a: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1" u="sng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要求性能</a:t>
          </a:r>
          <a:endParaRPr sz="1100" b="1" u="sng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・本陣への高速移動可能</a:t>
          </a: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・敵から逃れるスピード確保</a:t>
          </a: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⇒ABUロボコン　足周り速いチーム相当とする</a:t>
          </a: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1" u="sng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要求仕様</a:t>
          </a:r>
          <a:endParaRPr sz="1100" b="1" u="sng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最高速:5.0[m/s]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加速時間:2.0[s]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⇒2.5[m/s</a:t>
          </a:r>
          <a:r>
            <a:rPr lang="en-US" sz="1100" b="0" baseline="300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2</a:t>
          </a: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]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フィールドの端からスタートして1/3の5mで最高速到達</a:t>
          </a: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※すべり未考慮</a:t>
          </a:r>
          <a:endParaRPr sz="110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５５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57150</xdr:rowOff>
    </xdr:from>
    <xdr:ext cx="1552575" cy="361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574475" y="3603788"/>
          <a:ext cx="1543050" cy="3524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駆動系メカ仕様検討</a:t>
          </a:r>
          <a:endParaRPr sz="1400"/>
        </a:p>
      </xdr:txBody>
    </xdr:sp>
    <xdr:clientData fLocksWithSheet="0"/>
  </xdr:oneCellAnchor>
  <xdr:oneCellAnchor>
    <xdr:from>
      <xdr:col>3</xdr:col>
      <xdr:colOff>1295400</xdr:colOff>
      <xdr:row>11</xdr:row>
      <xdr:rowOff>47625</xdr:rowOff>
    </xdr:from>
    <xdr:ext cx="1590675" cy="13049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555425" y="3132300"/>
          <a:ext cx="1581150" cy="1295400"/>
        </a:xfrm>
        <a:prstGeom prst="wedgeRectCallout">
          <a:avLst>
            <a:gd name="adj1" fmla="val -36458"/>
            <a:gd name="adj2" fmla="val 87601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滑り未考慮</a:t>
          </a: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(直線路をかっとばすような競技ではないので厳密計算不要と判断)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5</xdr:col>
      <xdr:colOff>333375</xdr:colOff>
      <xdr:row>19</xdr:row>
      <xdr:rowOff>95250</xdr:rowOff>
    </xdr:from>
    <xdr:ext cx="1685925" cy="581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07800" y="3494250"/>
          <a:ext cx="1676400" cy="571500"/>
        </a:xfrm>
        <a:prstGeom prst="wedgeRectCallout">
          <a:avLst>
            <a:gd name="adj1" fmla="val -3865"/>
            <a:gd name="adj2" fmla="val 96080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Q(性能)だけでなく，C(コスト)，D(調達性)も入れる</a:t>
          </a:r>
          <a:endParaRPr sz="1400"/>
        </a:p>
      </xdr:txBody>
    </xdr:sp>
    <xdr:clientData fLocksWithSheet="0"/>
  </xdr:oneCellAnchor>
  <xdr:oneCellAnchor>
    <xdr:from>
      <xdr:col>1</xdr:col>
      <xdr:colOff>781050</xdr:colOff>
      <xdr:row>56</xdr:row>
      <xdr:rowOff>19050</xdr:rowOff>
    </xdr:from>
    <xdr:ext cx="2867025" cy="7334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917250" y="3418050"/>
          <a:ext cx="2857500" cy="723900"/>
        </a:xfrm>
        <a:prstGeom prst="wedgeRectCallout">
          <a:avLst>
            <a:gd name="adj1" fmla="val -24137"/>
            <a:gd name="adj2" fmla="val -85457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厳密にはモータ特性曲線に従った計算が必要</a:t>
          </a: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→効率を回転数の関数にして駆動トルク算出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1</xdr:col>
      <xdr:colOff>66675</xdr:colOff>
      <xdr:row>67</xdr:row>
      <xdr:rowOff>142875</xdr:rowOff>
    </xdr:from>
    <xdr:ext cx="4324350" cy="435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1381125</xdr:colOff>
      <xdr:row>67</xdr:row>
      <xdr:rowOff>161925</xdr:rowOff>
    </xdr:from>
    <xdr:ext cx="7762875" cy="12573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57150</xdr:rowOff>
    </xdr:from>
    <xdr:ext cx="2047875" cy="4000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324920" y="3583813"/>
          <a:ext cx="2042160" cy="392375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駆動系メカ仕様検討</a:t>
          </a:r>
          <a:endParaRPr sz="1400"/>
        </a:p>
      </xdr:txBody>
    </xdr:sp>
    <xdr:clientData fLocksWithSheet="0"/>
  </xdr:oneCellAnchor>
  <xdr:oneCellAnchor>
    <xdr:from>
      <xdr:col>1</xdr:col>
      <xdr:colOff>1714500</xdr:colOff>
      <xdr:row>83</xdr:row>
      <xdr:rowOff>123825</xdr:rowOff>
    </xdr:from>
    <xdr:ext cx="1562100" cy="13525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569713" y="3108488"/>
          <a:ext cx="1552575" cy="1343025"/>
        </a:xfrm>
        <a:prstGeom prst="wedgeRectCallout">
          <a:avLst>
            <a:gd name="adj1" fmla="val -36458"/>
            <a:gd name="adj2" fmla="val -66453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滑り未考慮</a:t>
          </a: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(直線路をかっとばすような競技ではないので厳密計算不要と判断)</a:t>
          </a: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10</xdr:col>
      <xdr:colOff>28575</xdr:colOff>
      <xdr:row>23</xdr:row>
      <xdr:rowOff>114300</xdr:rowOff>
    </xdr:from>
    <xdr:ext cx="1828800" cy="14097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436363" y="3079913"/>
          <a:ext cx="1819275" cy="1400175"/>
        </a:xfrm>
        <a:prstGeom prst="wedgeRectCallout">
          <a:avLst>
            <a:gd name="adj1" fmla="val -20833"/>
            <a:gd name="adj2" fmla="val 62500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Q(性能)だけでなく，C(コスト)，D(調達性)も入れる</a:t>
          </a:r>
          <a:endParaRPr sz="1400"/>
        </a:p>
      </xdr:txBody>
    </xdr:sp>
    <xdr:clientData fLocksWithSheet="0"/>
  </xdr:oneCellAnchor>
  <xdr:oneCellAnchor>
    <xdr:from>
      <xdr:col>1</xdr:col>
      <xdr:colOff>781050</xdr:colOff>
      <xdr:row>78</xdr:row>
      <xdr:rowOff>19050</xdr:rowOff>
    </xdr:from>
    <xdr:ext cx="2867025" cy="7334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917250" y="3418050"/>
          <a:ext cx="2857500" cy="723900"/>
        </a:xfrm>
        <a:prstGeom prst="wedgeRectCallout">
          <a:avLst>
            <a:gd name="adj1" fmla="val -24137"/>
            <a:gd name="adj2" fmla="val -85457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厳密にはモータ特性曲線に従った計算が必要</a:t>
          </a: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→効率を回転数の関数にして駆動トルク算出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6</xdr:col>
      <xdr:colOff>714375</xdr:colOff>
      <xdr:row>1</xdr:row>
      <xdr:rowOff>38100</xdr:rowOff>
    </xdr:from>
    <xdr:ext cx="2057400" cy="2324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540115" y="259080"/>
          <a:ext cx="2057400" cy="2324100"/>
          <a:chOff x="4317300" y="2617950"/>
          <a:chExt cx="2057400" cy="2324100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4317300" y="2617950"/>
            <a:ext cx="2057400" cy="2324100"/>
            <a:chOff x="4317300" y="2617950"/>
            <a:chExt cx="2057400" cy="2324100"/>
          </a:xfrm>
        </xdr:grpSpPr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/>
          </xdr:nvSpPr>
          <xdr:spPr>
            <a:xfrm>
              <a:off x="4317300" y="2617950"/>
              <a:ext cx="2057400" cy="2324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" name="Shape 15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pSpPr/>
          </xdr:nvGrpSpPr>
          <xdr:grpSpPr>
            <a:xfrm>
              <a:off x="4317300" y="2617950"/>
              <a:ext cx="2057400" cy="2324100"/>
              <a:chOff x="6141720" y="403860"/>
              <a:chExt cx="2647586" cy="2293315"/>
            </a:xfrm>
          </xdr:grpSpPr>
          <xdr:sp macro="" textlink="">
            <xdr:nvSpPr>
              <xdr:cNvPr id="16" name="Shape 16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SpPr/>
            </xdr:nvSpPr>
            <xdr:spPr>
              <a:xfrm>
                <a:off x="6141720" y="403860"/>
                <a:ext cx="2647575" cy="2293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17" name="Shape 17">
                <a:extLst>
                  <a:ext uri="{FF2B5EF4-FFF2-40B4-BE49-F238E27FC236}">
                    <a16:creationId xmlns:a16="http://schemas.microsoft.com/office/drawing/2014/main" id="{00000000-0008-0000-0200-000011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6141720" y="482202"/>
                <a:ext cx="2647586" cy="221497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cxnSp macro="">
            <xdr:nvCxn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200-000012000000}"/>
                  </a:ext>
                </a:extLst>
              </xdr:cNvPr>
              <xdr:cNvCxnSpPr/>
            </xdr:nvCxnSpPr>
            <xdr:spPr>
              <a:xfrm rot="10800000" flipH="1">
                <a:off x="7612380" y="807720"/>
                <a:ext cx="670560" cy="67056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sp macro="" textlink="">
            <xdr:nv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200-000013000000}"/>
                  </a:ext>
                </a:extLst>
              </xdr:cNvPr>
              <xdr:cNvSpPr txBox="1"/>
            </xdr:nvSpPr>
            <xdr:spPr>
              <a:xfrm>
                <a:off x="8260080" y="403860"/>
                <a:ext cx="280974" cy="325217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Meiryo"/>
                  <a:buNone/>
                </a:pPr>
                <a:r>
                  <a:rPr lang="en-US" sz="1100" b="0">
                    <a:solidFill>
                      <a:schemeClr val="dk1"/>
                    </a:solidFill>
                    <a:latin typeface="Meiryo"/>
                    <a:ea typeface="Meiryo"/>
                    <a:cs typeface="Meiryo"/>
                    <a:sym typeface="Meiryo"/>
                  </a:rPr>
                  <a:t>V</a:t>
                </a:r>
                <a:endParaRPr sz="1100" b="0">
                  <a:latin typeface="Meiryo"/>
                  <a:ea typeface="Meiryo"/>
                  <a:cs typeface="Meiryo"/>
                  <a:sym typeface="Meiryo"/>
                </a:endParaRPr>
              </a:p>
            </xdr:txBody>
          </xdr:sp>
        </xdr:grpSp>
      </xdr:grpSp>
    </xdr:grpSp>
    <xdr:clientData fLocksWithSheet="0"/>
  </xdr:oneCellAnchor>
  <xdr:oneCellAnchor>
    <xdr:from>
      <xdr:col>3</xdr:col>
      <xdr:colOff>1743075</xdr:colOff>
      <xdr:row>1</xdr:row>
      <xdr:rowOff>28575</xdr:rowOff>
    </xdr:from>
    <xdr:ext cx="923925" cy="14954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6536055" y="249555"/>
          <a:ext cx="923925" cy="1495425"/>
          <a:chOff x="4884038" y="3032288"/>
          <a:chExt cx="923925" cy="1495425"/>
        </a:xfrm>
      </xdr:grpSpPr>
      <xdr:grpSp>
        <xdr:nvGrpSpPr>
          <xdr:cNvPr id="20" name="Shape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4884038" y="3032288"/>
            <a:ext cx="923925" cy="1495425"/>
            <a:chOff x="4873224" y="3011141"/>
            <a:chExt cx="961586" cy="1537718"/>
          </a:xfrm>
        </xdr:grpSpPr>
        <xdr:sp macro="" textlink="">
          <xdr:nvSpPr>
            <xdr:cNvPr id="4" name="Shape 1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4873224" y="3011141"/>
              <a:ext cx="961575" cy="153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" name="Shape 21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GrpSpPr/>
          </xdr:nvGrpSpPr>
          <xdr:grpSpPr>
            <a:xfrm>
              <a:off x="4873224" y="3011141"/>
              <a:ext cx="961586" cy="1537718"/>
              <a:chOff x="9393041" y="180972"/>
              <a:chExt cx="1570260" cy="1524007"/>
            </a:xfrm>
          </xdr:grpSpPr>
          <xdr:sp macro="" textlink="">
            <xdr:nvSpPr>
              <xdr:cNvPr id="22" name="Shape 22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SpPr/>
            </xdr:nvSpPr>
            <xdr:spPr>
              <a:xfrm>
                <a:off x="9410700" y="201930"/>
                <a:ext cx="1508750" cy="1482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" name="Shape 23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GrpSpPr/>
            </xdr:nvGrpSpPr>
            <xdr:grpSpPr>
              <a:xfrm>
                <a:off x="9393041" y="180972"/>
                <a:ext cx="1570260" cy="1524007"/>
                <a:chOff x="8303381" y="188592"/>
                <a:chExt cx="1570260" cy="1524007"/>
              </a:xfrm>
            </xdr:grpSpPr>
            <xdr:sp macro="" textlink="">
              <xdr:nvSpPr>
                <xdr:cNvPr id="24" name="Shape 24">
                  <a:extLst>
                    <a:ext uri="{FF2B5EF4-FFF2-40B4-BE49-F238E27FC236}">
                      <a16:creationId xmlns:a16="http://schemas.microsoft.com/office/drawing/2014/main" id="{00000000-0008-0000-0200-000018000000}"/>
                    </a:ext>
                  </a:extLst>
                </xdr:cNvPr>
                <xdr:cNvSpPr/>
              </xdr:nvSpPr>
              <xdr:spPr>
                <a:xfrm>
                  <a:off x="8625840" y="487680"/>
                  <a:ext cx="914400" cy="914400"/>
                </a:xfrm>
                <a:prstGeom prst="rect">
                  <a:avLst/>
                </a:prstGeom>
                <a:solidFill>
                  <a:schemeClr val="lt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5" name="Shape 25">
                  <a:extLst>
                    <a:ext uri="{FF2B5EF4-FFF2-40B4-BE49-F238E27FC236}">
                      <a16:creationId xmlns:a16="http://schemas.microsoft.com/office/drawing/2014/main" id="{00000000-0008-0000-0200-000019000000}"/>
                    </a:ext>
                  </a:extLst>
                </xdr:cNvPr>
                <xdr:cNvSpPr/>
              </xdr:nvSpPr>
              <xdr:spPr>
                <a:xfrm rot="-2537400">
                  <a:off x="8321040" y="304800"/>
                  <a:ext cx="396240" cy="205740"/>
                </a:xfrm>
                <a:prstGeom prst="ellipse">
                  <a:avLst/>
                </a:prstGeom>
                <a:solidFill>
                  <a:schemeClr val="lt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6" name="Shape 26">
                  <a:extLst>
                    <a:ext uri="{FF2B5EF4-FFF2-40B4-BE49-F238E27FC236}">
                      <a16:creationId xmlns:a16="http://schemas.microsoft.com/office/drawing/2014/main" id="{00000000-0008-0000-0200-00001A000000}"/>
                    </a:ext>
                  </a:extLst>
                </xdr:cNvPr>
                <xdr:cNvSpPr/>
              </xdr:nvSpPr>
              <xdr:spPr>
                <a:xfrm rot="-2537400">
                  <a:off x="9433559" y="1394461"/>
                  <a:ext cx="396240" cy="205740"/>
                </a:xfrm>
                <a:prstGeom prst="ellipse">
                  <a:avLst/>
                </a:prstGeom>
                <a:solidFill>
                  <a:schemeClr val="lt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7" name="Shape 27">
                  <a:extLst>
                    <a:ext uri="{FF2B5EF4-FFF2-40B4-BE49-F238E27FC236}">
                      <a16:creationId xmlns:a16="http://schemas.microsoft.com/office/drawing/2014/main" id="{00000000-0008-0000-0200-00001B000000}"/>
                    </a:ext>
                  </a:extLst>
                </xdr:cNvPr>
                <xdr:cNvSpPr/>
              </xdr:nvSpPr>
              <xdr:spPr>
                <a:xfrm rot="3089159">
                  <a:off x="9471659" y="304800"/>
                  <a:ext cx="396240" cy="205740"/>
                </a:xfrm>
                <a:prstGeom prst="ellipse">
                  <a:avLst/>
                </a:prstGeom>
                <a:solidFill>
                  <a:schemeClr val="lt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" name="Shape 28">
                  <a:extLst>
                    <a:ext uri="{FF2B5EF4-FFF2-40B4-BE49-F238E27FC236}">
                      <a16:creationId xmlns:a16="http://schemas.microsoft.com/office/drawing/2014/main" id="{00000000-0008-0000-0200-00001C000000}"/>
                    </a:ext>
                  </a:extLst>
                </xdr:cNvPr>
                <xdr:cNvSpPr/>
              </xdr:nvSpPr>
              <xdr:spPr>
                <a:xfrm rot="3089159">
                  <a:off x="8324850" y="1390651"/>
                  <a:ext cx="396240" cy="205740"/>
                </a:xfrm>
                <a:prstGeom prst="ellipse">
                  <a:avLst/>
                </a:prstGeom>
                <a:solidFill>
                  <a:schemeClr val="lt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sp macro="" textlink="">
            <xdr:nvSpPr>
              <xdr:cNvPr id="29" name="Shape 29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 txBox="1"/>
            </xdr:nvSpPr>
            <xdr:spPr>
              <a:xfrm>
                <a:off x="9464040" y="754380"/>
                <a:ext cx="1425070" cy="325217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Meiryo"/>
                  <a:buNone/>
                </a:pPr>
                <a:r>
                  <a:rPr lang="en-US" sz="1100" b="0">
                    <a:solidFill>
                      <a:schemeClr val="dk1"/>
                    </a:solidFill>
                    <a:latin typeface="Meiryo"/>
                    <a:ea typeface="Meiryo"/>
                    <a:cs typeface="Meiryo"/>
                    <a:sym typeface="Meiryo"/>
                  </a:rPr>
                  <a:t>一般的な配置はこっち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7</xdr:col>
      <xdr:colOff>142875</xdr:colOff>
      <xdr:row>12</xdr:row>
      <xdr:rowOff>123825</xdr:rowOff>
    </xdr:from>
    <xdr:ext cx="2276475" cy="10382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47</xdr:row>
      <xdr:rowOff>57150</xdr:rowOff>
    </xdr:from>
    <xdr:ext cx="1571625" cy="170497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34290</xdr:colOff>
      <xdr:row>65</xdr:row>
      <xdr:rowOff>28575</xdr:rowOff>
    </xdr:from>
    <xdr:ext cx="8281035" cy="1256754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798DAEF-85A5-0406-F3D4-CF65DEE90EFF}"/>
            </a:ext>
          </a:extLst>
        </xdr:cNvPr>
        <xdr:cNvSpPr txBox="1"/>
      </xdr:nvSpPr>
      <xdr:spPr>
        <a:xfrm>
          <a:off x="7978140" y="13182600"/>
          <a:ext cx="8281035" cy="125675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//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メモ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起動加速の瞬間の必要モータトルク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は、静摩擦で計算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加速中の必要モータトルク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は動摩擦で計算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厳密には動摩擦に切り替わった段階で少し進んでいるので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Δta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を使うのは間違い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低速動作に必要なモータトルク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は非加速時．地面の動摩擦とモータ効率のみ参照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 editAs="oneCell">
    <xdr:from>
      <xdr:col>3</xdr:col>
      <xdr:colOff>516255</xdr:colOff>
      <xdr:row>73</xdr:row>
      <xdr:rowOff>125730</xdr:rowOff>
    </xdr:from>
    <xdr:to>
      <xdr:col>15</xdr:col>
      <xdr:colOff>85725</xdr:colOff>
      <xdr:row>103</xdr:row>
      <xdr:rowOff>66942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17024C7-7EF1-46A6-4995-08CCAD193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5935" y="18604230"/>
          <a:ext cx="7806690" cy="6791592"/>
        </a:xfrm>
        <a:prstGeom prst="rect">
          <a:avLst/>
        </a:prstGeom>
      </xdr:spPr>
    </xdr:pic>
    <xdr:clientData/>
  </xdr:twoCellAnchor>
  <xdr:twoCellAnchor>
    <xdr:from>
      <xdr:col>4</xdr:col>
      <xdr:colOff>716280</xdr:colOff>
      <xdr:row>60</xdr:row>
      <xdr:rowOff>361950</xdr:rowOff>
    </xdr:from>
    <xdr:to>
      <xdr:col>7</xdr:col>
      <xdr:colOff>219075</xdr:colOff>
      <xdr:row>62</xdr:row>
      <xdr:rowOff>98298</xdr:rowOff>
    </xdr:to>
    <xdr:sp macro="" textlink="">
      <xdr:nvSpPr>
        <xdr:cNvPr id="31" name="吹き出し: 四角形 30">
          <a:extLst>
            <a:ext uri="{FF2B5EF4-FFF2-40B4-BE49-F238E27FC236}">
              <a16:creationId xmlns:a16="http://schemas.microsoft.com/office/drawing/2014/main" id="{0139102F-2262-DAC9-FC2A-ED6130592595}"/>
            </a:ext>
          </a:extLst>
        </xdr:cNvPr>
        <xdr:cNvSpPr/>
      </xdr:nvSpPr>
      <xdr:spPr>
        <a:xfrm>
          <a:off x="7250430" y="14773275"/>
          <a:ext cx="1503045" cy="612648"/>
        </a:xfrm>
        <a:prstGeom prst="wedgeRectCallout">
          <a:avLst>
            <a:gd name="adj1" fmla="val -65419"/>
            <a:gd name="adj2" fmla="val 12749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意外と効率良いところで使えそう？</a:t>
          </a:r>
        </a:p>
      </xdr:txBody>
    </xdr:sp>
    <xdr:clientData/>
  </xdr:twoCellAnchor>
  <xdr:oneCellAnchor>
    <xdr:from>
      <xdr:col>7</xdr:col>
      <xdr:colOff>228600</xdr:colOff>
      <xdr:row>75</xdr:row>
      <xdr:rowOff>60960</xdr:rowOff>
    </xdr:from>
    <xdr:ext cx="1485471" cy="3252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22BB928-99A5-6EAB-D0EE-6DAEEB646DA4}"/>
            </a:ext>
          </a:extLst>
        </xdr:cNvPr>
        <xdr:cNvSpPr txBox="1"/>
      </xdr:nvSpPr>
      <xdr:spPr>
        <a:xfrm>
          <a:off x="8770620" y="19202400"/>
          <a:ext cx="1485471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何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での特性？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18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？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76200</xdr:rowOff>
    </xdr:from>
    <xdr:ext cx="3609975" cy="1695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57200" y="266700"/>
          <a:ext cx="3609975" cy="1695450"/>
          <a:chOff x="3541013" y="2932275"/>
          <a:chExt cx="3609975" cy="1695450"/>
        </a:xfrm>
      </xdr:grpSpPr>
      <xdr:grpSp>
        <xdr:nvGrpSpPr>
          <xdr:cNvPr id="30" name="Shape 30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GrpSpPr/>
        </xdr:nvGrpSpPr>
        <xdr:grpSpPr>
          <a:xfrm>
            <a:off x="3541013" y="2932275"/>
            <a:ext cx="3609975" cy="1695450"/>
            <a:chOff x="3541013" y="2932275"/>
            <a:chExt cx="3609975" cy="1695450"/>
          </a:xfrm>
        </xdr:grpSpPr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3541013" y="2932275"/>
              <a:ext cx="3609975" cy="1695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" name="Shape 31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GrpSpPr/>
          </xdr:nvGrpSpPr>
          <xdr:grpSpPr>
            <a:xfrm>
              <a:off x="3541013" y="2932275"/>
              <a:ext cx="3609975" cy="1695450"/>
              <a:chOff x="3535681" y="464820"/>
              <a:chExt cx="4522105" cy="1622903"/>
            </a:xfrm>
          </xdr:grpSpPr>
          <xdr:sp macro="" textlink="">
            <xdr:nvSpPr>
              <xdr:cNvPr id="32" name="Shape 32">
                <a:extLst>
                  <a:ext uri="{FF2B5EF4-FFF2-40B4-BE49-F238E27FC236}">
                    <a16:creationId xmlns:a16="http://schemas.microsoft.com/office/drawing/2014/main" id="{00000000-0008-0000-0300-000020000000}"/>
                  </a:ext>
                </a:extLst>
              </xdr:cNvPr>
              <xdr:cNvSpPr/>
            </xdr:nvSpPr>
            <xdr:spPr>
              <a:xfrm>
                <a:off x="3535681" y="464820"/>
                <a:ext cx="4522100" cy="1622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33" name="Shape 33">
                <a:extLst>
                  <a:ext uri="{FF2B5EF4-FFF2-40B4-BE49-F238E27FC236}">
                    <a16:creationId xmlns:a16="http://schemas.microsoft.com/office/drawing/2014/main" id="{00000000-0008-0000-0300-000021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3535681" y="464820"/>
                <a:ext cx="1684020" cy="153687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34" name="Shape 34">
                <a:extLst>
                  <a:ext uri="{FF2B5EF4-FFF2-40B4-BE49-F238E27FC236}">
                    <a16:creationId xmlns:a16="http://schemas.microsoft.com/office/drawing/2014/main" id="{00000000-0008-0000-0300-000022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5143500" y="830580"/>
                <a:ext cx="2914286" cy="1257143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7</xdr:col>
      <xdr:colOff>38100</xdr:colOff>
      <xdr:row>2</xdr:row>
      <xdr:rowOff>152400</xdr:rowOff>
    </xdr:from>
    <xdr:ext cx="5219700" cy="635317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rNPtfMkFb7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stone.co.jp/robotshop/index.php?main_page=product_info&amp;cPath=72_336&amp;products_id=3763" TargetMode="External"/><Relationship Id="rId1" Type="http://schemas.openxmlformats.org/officeDocument/2006/relationships/hyperlink" Target="https://www.youtube.com/watch?v=rNPtfMkFb7c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4140625" defaultRowHeight="15" customHeight="1"/>
  <cols>
    <col min="1" max="1" width="2.88671875" customWidth="1"/>
    <col min="2" max="26" width="8.6640625" customWidth="1"/>
  </cols>
  <sheetData>
    <row r="1" spans="1:1" ht="17.399999999999999">
      <c r="A1" s="1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9" workbookViewId="0"/>
  </sheetViews>
  <sheetFormatPr defaultColWidth="14.44140625" defaultRowHeight="15" customHeight="1"/>
  <cols>
    <col min="1" max="1" width="3.33203125" customWidth="1"/>
    <col min="2" max="2" width="32.44140625" customWidth="1"/>
    <col min="3" max="3" width="12.6640625" customWidth="1"/>
    <col min="4" max="4" width="21.5546875" customWidth="1"/>
    <col min="5" max="26" width="8.6640625" customWidth="1"/>
  </cols>
  <sheetData>
    <row r="1" spans="1:26" ht="17.399999999999999">
      <c r="A1" s="1" t="s">
        <v>0</v>
      </c>
    </row>
    <row r="4" spans="1:26" ht="19.2">
      <c r="B4" s="2" t="s">
        <v>1</v>
      </c>
    </row>
    <row r="5" spans="1:26" ht="19.2">
      <c r="A5" s="3"/>
      <c r="B5" s="4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399999999999999">
      <c r="B6" s="5" t="s">
        <v>3</v>
      </c>
    </row>
    <row r="7" spans="1:26" ht="17.399999999999999">
      <c r="B7" s="6" t="s">
        <v>4</v>
      </c>
      <c r="C7" s="6" t="s">
        <v>5</v>
      </c>
      <c r="D7" s="7"/>
    </row>
    <row r="8" spans="1:26" ht="17.399999999999999">
      <c r="B8" s="8" t="s">
        <v>6</v>
      </c>
      <c r="C8" s="9">
        <v>5</v>
      </c>
      <c r="D8" s="10" t="s">
        <v>7</v>
      </c>
    </row>
    <row r="9" spans="1:26" ht="17.399999999999999">
      <c r="B9" s="8" t="s">
        <v>8</v>
      </c>
      <c r="C9" s="9">
        <v>2</v>
      </c>
    </row>
    <row r="10" spans="1:26" ht="17.399999999999999">
      <c r="B10" s="8" t="s">
        <v>9</v>
      </c>
      <c r="C10" s="11">
        <f>C8/C9</f>
        <v>2.5</v>
      </c>
    </row>
    <row r="12" spans="1:26" ht="17.399999999999999">
      <c r="B12" s="5" t="s">
        <v>10</v>
      </c>
    </row>
    <row r="13" spans="1:26" ht="17.399999999999999">
      <c r="A13" s="5"/>
      <c r="B13" s="6" t="s">
        <v>4</v>
      </c>
      <c r="C13" s="6" t="s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.399999999999999">
      <c r="B14" s="12" t="s">
        <v>11</v>
      </c>
      <c r="C14" s="13">
        <v>0.1</v>
      </c>
    </row>
    <row r="15" spans="1:26" ht="17.399999999999999">
      <c r="B15" s="12" t="s">
        <v>12</v>
      </c>
      <c r="C15" s="14">
        <f>2*C8/C14</f>
        <v>100</v>
      </c>
      <c r="D15" s="3" t="s">
        <v>13</v>
      </c>
    </row>
    <row r="16" spans="1:26" ht="17.399999999999999">
      <c r="B16" s="12" t="s">
        <v>14</v>
      </c>
      <c r="C16" s="15">
        <v>30</v>
      </c>
      <c r="D16" s="10"/>
    </row>
    <row r="17" spans="2:4" ht="17.399999999999999">
      <c r="B17" s="12" t="s">
        <v>15</v>
      </c>
      <c r="C17" s="13">
        <v>2.5000000000000001E-2</v>
      </c>
    </row>
    <row r="18" spans="2:4" ht="17.399999999999999">
      <c r="B18" s="12" t="s">
        <v>16</v>
      </c>
      <c r="C18" s="15">
        <v>4</v>
      </c>
    </row>
    <row r="19" spans="2:4" ht="17.399999999999999">
      <c r="B19" s="12" t="s">
        <v>17</v>
      </c>
      <c r="C19" s="16">
        <v>0.1</v>
      </c>
    </row>
    <row r="20" spans="2:4" ht="18.600000000000001">
      <c r="B20" s="17" t="s">
        <v>18</v>
      </c>
      <c r="C20" s="15"/>
    </row>
    <row r="21" spans="2:4" ht="15.75" customHeight="1">
      <c r="B21" s="17" t="s">
        <v>19</v>
      </c>
      <c r="C21" s="15"/>
    </row>
    <row r="22" spans="2:4" ht="15.75" customHeight="1">
      <c r="B22" s="17" t="s">
        <v>20</v>
      </c>
      <c r="C22" s="18">
        <f>(C20+C21)/C16^2</f>
        <v>0</v>
      </c>
      <c r="D22" s="3" t="s">
        <v>21</v>
      </c>
    </row>
    <row r="23" spans="2:4" ht="15.75" customHeight="1">
      <c r="B23" s="12" t="s">
        <v>22</v>
      </c>
      <c r="C23" s="19">
        <v>0.5</v>
      </c>
    </row>
    <row r="24" spans="2:4" ht="15.75" customHeight="1">
      <c r="B24" s="17" t="s">
        <v>23</v>
      </c>
      <c r="C24" s="20"/>
    </row>
    <row r="25" spans="2:4" ht="15.75" customHeight="1">
      <c r="B25" s="17" t="s">
        <v>24</v>
      </c>
      <c r="C25" s="20"/>
    </row>
    <row r="26" spans="2:4" ht="15.75" customHeight="1">
      <c r="B26" s="17" t="s">
        <v>25</v>
      </c>
      <c r="C26" s="21">
        <f>C24+C25+C22</f>
        <v>0</v>
      </c>
      <c r="D26" s="3" t="s">
        <v>26</v>
      </c>
    </row>
    <row r="27" spans="2:4" ht="15.75" customHeight="1">
      <c r="B27" s="12" t="s">
        <v>27</v>
      </c>
      <c r="C27" s="22">
        <v>30</v>
      </c>
    </row>
    <row r="28" spans="2:4" ht="15.75" customHeight="1">
      <c r="B28" s="12" t="s">
        <v>28</v>
      </c>
      <c r="C28" s="19">
        <v>0.2</v>
      </c>
    </row>
    <row r="29" spans="2:4" ht="15.75" customHeight="1">
      <c r="B29" s="12" t="s">
        <v>29</v>
      </c>
      <c r="C29" s="19">
        <v>0.1</v>
      </c>
    </row>
    <row r="30" spans="2:4" ht="15.75" customHeight="1">
      <c r="B30" s="12" t="s">
        <v>30</v>
      </c>
      <c r="C30" s="14">
        <f t="shared" ref="C30:C31" si="0">C28*C$27*9.81</f>
        <v>58.86</v>
      </c>
      <c r="D30" s="3" t="s">
        <v>31</v>
      </c>
    </row>
    <row r="31" spans="2:4" ht="15.75" customHeight="1">
      <c r="B31" s="12" t="s">
        <v>32</v>
      </c>
      <c r="C31" s="14">
        <f t="shared" si="0"/>
        <v>29.43</v>
      </c>
      <c r="D31" s="3" t="s">
        <v>33</v>
      </c>
    </row>
    <row r="32" spans="2:4" ht="15.75" customHeight="1"/>
    <row r="33" spans="2:6" ht="15.75" customHeight="1">
      <c r="B33" s="6" t="s">
        <v>4</v>
      </c>
      <c r="C33" s="6" t="s">
        <v>5</v>
      </c>
    </row>
    <row r="34" spans="2:6" ht="15.75" customHeight="1">
      <c r="B34" s="23" t="s">
        <v>34</v>
      </c>
      <c r="C34" s="24">
        <f>(30/PI())*C15*C16</f>
        <v>28647.889756541161</v>
      </c>
      <c r="D34" s="3" t="s">
        <v>35</v>
      </c>
    </row>
    <row r="35" spans="2:6" ht="15.75" customHeight="1">
      <c r="B35" s="8" t="s">
        <v>36</v>
      </c>
      <c r="C35" s="25"/>
    </row>
    <row r="36" spans="2:6" ht="15.75" customHeight="1">
      <c r="B36" s="8" t="s">
        <v>37</v>
      </c>
      <c r="C36" s="26">
        <f>C34/C16</f>
        <v>954.92965855137197</v>
      </c>
    </row>
    <row r="37" spans="2:6" ht="15.75" customHeight="1">
      <c r="B37" s="8" t="s">
        <v>38</v>
      </c>
      <c r="C37" s="26">
        <f>(2*PI()*C34)/60</f>
        <v>3000</v>
      </c>
      <c r="D37" s="3" t="s">
        <v>39</v>
      </c>
    </row>
    <row r="38" spans="2:6" ht="15.75" customHeight="1">
      <c r="B38" s="27" t="s">
        <v>40</v>
      </c>
      <c r="C38" s="28">
        <f>((C14/2)*((C30/C18)/C23))/C16</f>
        <v>4.9050000000000003E-2</v>
      </c>
      <c r="D38" s="3" t="s">
        <v>41</v>
      </c>
    </row>
    <row r="39" spans="2:6" ht="15.75" customHeight="1">
      <c r="B39" s="8" t="s">
        <v>36</v>
      </c>
      <c r="C39" s="25"/>
    </row>
    <row r="40" spans="2:6" ht="15.75" customHeight="1">
      <c r="B40" s="8" t="s">
        <v>42</v>
      </c>
      <c r="C40" s="29">
        <f>((C27/C18)*C14^2/4)/C16^2</f>
        <v>2.0833333333333336E-5</v>
      </c>
      <c r="D40" s="3" t="s">
        <v>43</v>
      </c>
    </row>
    <row r="41" spans="2:6" ht="15.75" customHeight="1">
      <c r="B41" s="27" t="s">
        <v>44</v>
      </c>
      <c r="C41" s="30">
        <f>C38+(C26+C40)*(C37/$C$9)</f>
        <v>8.030000000000001E-2</v>
      </c>
      <c r="D41" s="7" t="s">
        <v>45</v>
      </c>
      <c r="F41" s="10">
        <f>C37/C9</f>
        <v>1500</v>
      </c>
    </row>
    <row r="42" spans="2:6" ht="15.75" customHeight="1">
      <c r="B42" s="31" t="s">
        <v>46</v>
      </c>
      <c r="C42" s="32">
        <f>C41*1000</f>
        <v>80.300000000000011</v>
      </c>
      <c r="D42" s="7"/>
    </row>
    <row r="43" spans="2:6" ht="15.75" customHeight="1">
      <c r="B43" s="27" t="s">
        <v>47</v>
      </c>
      <c r="C43" s="28">
        <f>C45+(C26+C40)</f>
        <v>2.4545833333333336E-2</v>
      </c>
      <c r="D43" s="7" t="s">
        <v>48</v>
      </c>
    </row>
    <row r="44" spans="2:6" ht="15.75" customHeight="1">
      <c r="B44" s="31" t="s">
        <v>46</v>
      </c>
      <c r="C44" s="33">
        <f>C43*1000</f>
        <v>24.545833333333338</v>
      </c>
      <c r="D44" s="7"/>
    </row>
    <row r="45" spans="2:6" ht="15.75" customHeight="1">
      <c r="B45" s="23" t="s">
        <v>49</v>
      </c>
      <c r="C45" s="28">
        <f>((C14/2)*((C31/C18)/C23))/C16</f>
        <v>2.4525000000000002E-2</v>
      </c>
      <c r="D45" s="3" t="s">
        <v>50</v>
      </c>
    </row>
    <row r="46" spans="2:6" ht="15.75" customHeight="1">
      <c r="B46" s="8" t="s">
        <v>36</v>
      </c>
      <c r="C46" s="25"/>
      <c r="D46" s="3"/>
    </row>
    <row r="47" spans="2:6" ht="15.75" customHeight="1">
      <c r="B47" s="31" t="s">
        <v>51</v>
      </c>
      <c r="C47" s="25">
        <f>((C14/2)*((C31/C18)/C23))/C16</f>
        <v>2.4525000000000002E-2</v>
      </c>
    </row>
    <row r="48" spans="2:6" ht="15.75" customHeight="1">
      <c r="B48" s="31" t="s">
        <v>52</v>
      </c>
      <c r="C48" s="34">
        <f>C38*$C$16</f>
        <v>1.4715</v>
      </c>
    </row>
    <row r="49" spans="2:3" ht="15.75" customHeight="1">
      <c r="B49" s="31" t="s">
        <v>53</v>
      </c>
      <c r="C49" s="34">
        <f>C43*$C$16</f>
        <v>0.73637500000000011</v>
      </c>
    </row>
    <row r="50" spans="2:3" ht="15.75" customHeight="1">
      <c r="B50" s="31" t="s">
        <v>54</v>
      </c>
      <c r="C50" s="34">
        <f>C47*$C$16</f>
        <v>0.73575000000000002</v>
      </c>
    </row>
    <row r="51" spans="2:3" ht="15.75" customHeight="1"/>
    <row r="52" spans="2:3" ht="15.75" customHeight="1"/>
    <row r="53" spans="2:3" ht="15.75" customHeight="1">
      <c r="B53" s="35"/>
    </row>
    <row r="54" spans="2:3" ht="15.75" customHeight="1"/>
    <row r="55" spans="2:3" ht="15.75" customHeight="1"/>
    <row r="56" spans="2:3" ht="15.75" customHeight="1"/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spans="2:2" ht="15.75" customHeight="1">
      <c r="B65" s="10" t="s">
        <v>55</v>
      </c>
    </row>
    <row r="66" spans="2:2" ht="15.75" customHeight="1">
      <c r="B66" s="35" t="s">
        <v>56</v>
      </c>
    </row>
    <row r="67" spans="2:2" ht="15.75" customHeight="1"/>
    <row r="68" spans="2:2" ht="15.75" customHeight="1"/>
    <row r="69" spans="2:2" ht="15.75" customHeight="1"/>
    <row r="70" spans="2:2" ht="15.75" customHeight="1"/>
    <row r="71" spans="2:2" ht="15.75" customHeight="1"/>
    <row r="72" spans="2:2" ht="15.75" customHeight="1"/>
    <row r="73" spans="2:2" ht="15.75" customHeight="1"/>
    <row r="74" spans="2:2" ht="15.75" customHeight="1"/>
    <row r="75" spans="2:2" ht="15.75" customHeight="1"/>
    <row r="76" spans="2:2" ht="15.75" customHeight="1"/>
    <row r="77" spans="2:2" ht="15.75" customHeight="1"/>
    <row r="78" spans="2:2" ht="15.75" customHeight="1"/>
    <row r="79" spans="2:2" ht="15.75" customHeight="1"/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/>
  <hyperlinks>
    <hyperlink ref="B66" r:id="rId1" xr:uid="{00000000-0004-0000-0100-000000000000}"/>
  </hyperlinks>
  <pageMargins left="0.7" right="0.7" top="0.75" bottom="0.75" header="0" footer="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topLeftCell="A40" zoomScaleNormal="100" workbookViewId="0">
      <selection activeCell="K72" sqref="K72"/>
    </sheetView>
  </sheetViews>
  <sheetFormatPr defaultColWidth="14.44140625" defaultRowHeight="17.399999999999999"/>
  <cols>
    <col min="1" max="1" width="3.33203125" style="3" customWidth="1"/>
    <col min="2" max="2" width="57.77734375" style="3" bestFit="1" customWidth="1"/>
    <col min="3" max="3" width="12.6640625" style="3" customWidth="1"/>
    <col min="4" max="4" width="21.5546875" style="3" customWidth="1"/>
    <col min="5" max="5" width="11.88671875" style="3" customWidth="1"/>
    <col min="6" max="26" width="8.6640625" style="3" customWidth="1"/>
    <col min="27" max="16384" width="14.44140625" style="3"/>
  </cols>
  <sheetData>
    <row r="1" spans="1:5">
      <c r="A1" s="1" t="s">
        <v>0</v>
      </c>
    </row>
    <row r="4" spans="1:5" ht="19.2">
      <c r="B4" s="2" t="s">
        <v>57</v>
      </c>
    </row>
    <row r="5" spans="1:5" ht="19.2">
      <c r="B5" s="4" t="s">
        <v>2</v>
      </c>
    </row>
    <row r="6" spans="1:5">
      <c r="B6" s="5" t="s">
        <v>3</v>
      </c>
      <c r="E6" s="5"/>
    </row>
    <row r="7" spans="1:5">
      <c r="B7" s="6" t="s">
        <v>4</v>
      </c>
      <c r="C7" s="6" t="s">
        <v>5</v>
      </c>
      <c r="D7" s="7"/>
    </row>
    <row r="8" spans="1:5">
      <c r="B8" s="8" t="s">
        <v>79</v>
      </c>
      <c r="C8" s="9">
        <v>5</v>
      </c>
    </row>
    <row r="9" spans="1:5">
      <c r="B9" s="8" t="s">
        <v>58</v>
      </c>
      <c r="C9" s="9">
        <v>1</v>
      </c>
    </row>
    <row r="10" spans="1:5" ht="19.2">
      <c r="B10" s="8" t="s">
        <v>80</v>
      </c>
      <c r="C10" s="11">
        <f>C8/C9</f>
        <v>5</v>
      </c>
    </row>
    <row r="12" spans="1:5">
      <c r="B12" s="8" t="s">
        <v>59</v>
      </c>
      <c r="C12" s="36">
        <v>45</v>
      </c>
      <c r="D12" s="3" t="s">
        <v>129</v>
      </c>
    </row>
    <row r="13" spans="1:5">
      <c r="B13" s="8" t="s">
        <v>60</v>
      </c>
      <c r="C13" s="34">
        <f>RADIANS(C12)</f>
        <v>0.78539816339744828</v>
      </c>
    </row>
    <row r="14" spans="1:5">
      <c r="B14" s="8" t="s">
        <v>61</v>
      </c>
      <c r="C14" s="37">
        <v>0.45</v>
      </c>
      <c r="D14" s="43" t="s">
        <v>141</v>
      </c>
    </row>
    <row r="15" spans="1:5">
      <c r="B15" s="8" t="s">
        <v>81</v>
      </c>
      <c r="C15" s="38">
        <v>0</v>
      </c>
    </row>
    <row r="16" spans="1:5">
      <c r="B16" s="8" t="s">
        <v>62</v>
      </c>
      <c r="C16" s="34">
        <f>RADIANS(C15)</f>
        <v>0</v>
      </c>
    </row>
    <row r="17" spans="1:26">
      <c r="B17" s="8" t="s">
        <v>82</v>
      </c>
      <c r="C17" s="34">
        <f>$C$8*COS($C$13)</f>
        <v>3.5355339059327378</v>
      </c>
      <c r="D17" s="39" t="s">
        <v>63</v>
      </c>
    </row>
    <row r="18" spans="1:26">
      <c r="B18" s="8" t="s">
        <v>83</v>
      </c>
      <c r="C18" s="34">
        <f>$C$8*SIN($C$13)</f>
        <v>3.5355339059327373</v>
      </c>
      <c r="D18" s="39" t="s">
        <v>64</v>
      </c>
    </row>
    <row r="19" spans="1:26">
      <c r="B19" s="8" t="s">
        <v>65</v>
      </c>
      <c r="C19" s="34">
        <f t="shared" ref="C19:C20" si="0">C17+$C$14*$C$16</f>
        <v>3.5355339059327378</v>
      </c>
      <c r="D19" s="3" t="s">
        <v>84</v>
      </c>
    </row>
    <row r="20" spans="1:26">
      <c r="B20" s="8" t="s">
        <v>66</v>
      </c>
      <c r="C20" s="34">
        <f t="shared" si="0"/>
        <v>3.5355339059327373</v>
      </c>
      <c r="D20" s="3" t="s">
        <v>85</v>
      </c>
    </row>
    <row r="21" spans="1:26">
      <c r="B21" s="8" t="s">
        <v>67</v>
      </c>
      <c r="C21" s="34">
        <f t="shared" ref="C21:C22" si="1">-C17+$C$14*$C$16</f>
        <v>-3.5355339059327378</v>
      </c>
      <c r="D21" s="3" t="s">
        <v>86</v>
      </c>
    </row>
    <row r="22" spans="1:26">
      <c r="B22" s="8" t="s">
        <v>68</v>
      </c>
      <c r="C22" s="34">
        <f t="shared" si="1"/>
        <v>-3.5355339059327373</v>
      </c>
      <c r="D22" s="3" t="s">
        <v>87</v>
      </c>
    </row>
    <row r="24" spans="1:26">
      <c r="B24" s="5" t="s">
        <v>10</v>
      </c>
    </row>
    <row r="25" spans="1:26">
      <c r="A25" s="5"/>
      <c r="B25" s="6" t="s">
        <v>4</v>
      </c>
      <c r="C25" s="6" t="s">
        <v>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B26" s="12" t="s">
        <v>69</v>
      </c>
      <c r="C26" s="13">
        <v>0.127</v>
      </c>
    </row>
    <row r="27" spans="1:26">
      <c r="B27" s="12" t="s">
        <v>88</v>
      </c>
      <c r="C27" s="14">
        <f t="shared" ref="C27:C30" si="2">2*C19/$C$26</f>
        <v>55.677699306027364</v>
      </c>
      <c r="D27" s="3" t="s">
        <v>89</v>
      </c>
    </row>
    <row r="28" spans="1:26">
      <c r="B28" s="12" t="s">
        <v>90</v>
      </c>
      <c r="C28" s="14">
        <f t="shared" si="2"/>
        <v>55.677699306027357</v>
      </c>
    </row>
    <row r="29" spans="1:26">
      <c r="B29" s="12" t="s">
        <v>91</v>
      </c>
      <c r="C29" s="14">
        <f t="shared" si="2"/>
        <v>-55.677699306027364</v>
      </c>
    </row>
    <row r="30" spans="1:26">
      <c r="B30" s="12" t="s">
        <v>92</v>
      </c>
      <c r="C30" s="14">
        <f t="shared" si="2"/>
        <v>-55.677699306027357</v>
      </c>
    </row>
    <row r="31" spans="1:26">
      <c r="B31" s="12" t="s">
        <v>93</v>
      </c>
      <c r="C31" s="15">
        <v>24</v>
      </c>
    </row>
    <row r="32" spans="1:26">
      <c r="B32" s="12" t="s">
        <v>70</v>
      </c>
      <c r="C32" s="13">
        <v>2.5000000000000001E-2</v>
      </c>
      <c r="D32" s="3" t="s">
        <v>139</v>
      </c>
    </row>
    <row r="33" spans="2:5">
      <c r="B33" s="12" t="s">
        <v>71</v>
      </c>
      <c r="C33" s="15">
        <v>4</v>
      </c>
    </row>
    <row r="34" spans="2:5">
      <c r="B34" s="12" t="s">
        <v>72</v>
      </c>
      <c r="C34" s="20">
        <v>0.48</v>
      </c>
      <c r="D34" s="44" t="s">
        <v>77</v>
      </c>
    </row>
    <row r="35" spans="2:5">
      <c r="B35" s="17" t="s">
        <v>73</v>
      </c>
      <c r="C35" s="48">
        <f>(1/8)*C34*(C26^2+0.018^2)</f>
        <v>9.8718000000000005E-4</v>
      </c>
      <c r="D35" s="3" t="s">
        <v>130</v>
      </c>
    </row>
    <row r="36" spans="2:5" ht="34.799999999999997">
      <c r="B36" s="17" t="s">
        <v>74</v>
      </c>
      <c r="C36" s="47">
        <f>(1/8)*0.1*0.01^2</f>
        <v>1.2500000000000001E-6</v>
      </c>
      <c r="D36" s="45" t="s">
        <v>137</v>
      </c>
      <c r="E36" s="3" t="s">
        <v>142</v>
      </c>
    </row>
    <row r="37" spans="2:5" ht="34.799999999999997">
      <c r="B37" s="17" t="s">
        <v>143</v>
      </c>
      <c r="C37" s="46">
        <f>(C35+C36)/C31^2</f>
        <v>1.7160243055555555E-6</v>
      </c>
      <c r="D37" s="3" t="s">
        <v>94</v>
      </c>
    </row>
    <row r="38" spans="2:5">
      <c r="B38" s="12" t="s">
        <v>22</v>
      </c>
      <c r="C38" s="19">
        <v>0.5</v>
      </c>
      <c r="E38" s="3" t="s">
        <v>134</v>
      </c>
    </row>
    <row r="39" spans="2:5" ht="36.6">
      <c r="B39" s="17" t="s">
        <v>135</v>
      </c>
      <c r="C39" s="20"/>
      <c r="E39" s="3" t="s">
        <v>138</v>
      </c>
    </row>
    <row r="40" spans="2:5" ht="36.6">
      <c r="B40" s="17" t="s">
        <v>95</v>
      </c>
      <c r="C40" s="20"/>
      <c r="E40" s="3" t="s">
        <v>133</v>
      </c>
    </row>
    <row r="41" spans="2:5">
      <c r="B41" s="17" t="s">
        <v>96</v>
      </c>
      <c r="C41" s="21">
        <f>C40+C37</f>
        <v>1.7160243055555555E-6</v>
      </c>
      <c r="D41" s="39" t="s">
        <v>144</v>
      </c>
    </row>
    <row r="42" spans="2:5">
      <c r="B42" s="17" t="s">
        <v>131</v>
      </c>
      <c r="C42" s="21" t="e">
        <f>C41/C39</f>
        <v>#DIV/0!</v>
      </c>
      <c r="D42" s="39" t="s">
        <v>132</v>
      </c>
      <c r="E42" s="3" t="s">
        <v>136</v>
      </c>
    </row>
    <row r="43" spans="2:5">
      <c r="B43" s="12" t="s">
        <v>27</v>
      </c>
      <c r="C43" s="22">
        <v>30</v>
      </c>
    </row>
    <row r="44" spans="2:5">
      <c r="B44" s="12" t="s">
        <v>97</v>
      </c>
      <c r="C44" s="19">
        <v>0.2</v>
      </c>
    </row>
    <row r="45" spans="2:5">
      <c r="B45" s="12" t="s">
        <v>98</v>
      </c>
      <c r="C45" s="19">
        <v>0.1</v>
      </c>
    </row>
    <row r="46" spans="2:5">
      <c r="B46" s="12" t="s">
        <v>99</v>
      </c>
      <c r="C46" s="14">
        <f t="shared" ref="C46:C47" si="3">C44*C$43*9.81</f>
        <v>58.86</v>
      </c>
      <c r="D46" s="3" t="s">
        <v>100</v>
      </c>
    </row>
    <row r="47" spans="2:5">
      <c r="B47" s="12" t="s">
        <v>101</v>
      </c>
      <c r="C47" s="14">
        <f t="shared" si="3"/>
        <v>29.43</v>
      </c>
      <c r="D47" s="3" t="s">
        <v>102</v>
      </c>
    </row>
    <row r="49" spans="2:4">
      <c r="B49" s="6" t="s">
        <v>4</v>
      </c>
      <c r="C49" s="6" t="s">
        <v>5</v>
      </c>
    </row>
    <row r="50" spans="2:4">
      <c r="B50" s="23" t="s">
        <v>103</v>
      </c>
      <c r="C50" s="24">
        <f>(30/PI())*C27*$C$31</f>
        <v>12760.388732935364</v>
      </c>
      <c r="D50" s="3" t="s">
        <v>104</v>
      </c>
    </row>
    <row r="51" spans="2:4">
      <c r="B51" s="23" t="s">
        <v>105</v>
      </c>
      <c r="C51" s="24">
        <f>(30/PI())*C28*$C$31</f>
        <v>12760.38873293536</v>
      </c>
      <c r="D51" s="3" t="s">
        <v>106</v>
      </c>
    </row>
    <row r="52" spans="2:4">
      <c r="B52" s="23" t="s">
        <v>107</v>
      </c>
      <c r="C52" s="24">
        <f>(30/PI())*C29*$C$31</f>
        <v>-12760.388732935364</v>
      </c>
      <c r="D52" s="3" t="s">
        <v>108</v>
      </c>
    </row>
    <row r="53" spans="2:4">
      <c r="B53" s="23" t="s">
        <v>109</v>
      </c>
      <c r="C53" s="24">
        <f>(30/PI())*C30*$C$31</f>
        <v>-12760.38873293536</v>
      </c>
      <c r="D53" s="3" t="s">
        <v>110</v>
      </c>
    </row>
    <row r="54" spans="2:4">
      <c r="B54" s="23" t="s">
        <v>62</v>
      </c>
      <c r="C54" s="26">
        <f t="shared" ref="C54:C57" si="4">(2*PI()*C50)/60</f>
        <v>1336.264783344657</v>
      </c>
      <c r="D54" s="3" t="s">
        <v>111</v>
      </c>
    </row>
    <row r="55" spans="2:4">
      <c r="B55" s="23" t="s">
        <v>62</v>
      </c>
      <c r="C55" s="26">
        <f t="shared" si="4"/>
        <v>1336.2647833446565</v>
      </c>
      <c r="D55" s="3" t="s">
        <v>112</v>
      </c>
    </row>
    <row r="56" spans="2:4">
      <c r="B56" s="23" t="s">
        <v>62</v>
      </c>
      <c r="C56" s="26">
        <f t="shared" si="4"/>
        <v>-1336.264783344657</v>
      </c>
      <c r="D56" s="3" t="s">
        <v>113</v>
      </c>
    </row>
    <row r="57" spans="2:4">
      <c r="B57" s="23" t="s">
        <v>62</v>
      </c>
      <c r="C57" s="26">
        <f t="shared" si="4"/>
        <v>-1336.2647833446565</v>
      </c>
      <c r="D57" s="3" t="s">
        <v>114</v>
      </c>
    </row>
    <row r="58" spans="2:4" ht="34.799999999999997">
      <c r="B58" s="31" t="s">
        <v>78</v>
      </c>
      <c r="C58" s="40">
        <f>((C26/2)*((C46/C33)/C38))/C31</f>
        <v>7.7866875000000002E-2</v>
      </c>
      <c r="D58" s="3" t="s">
        <v>115</v>
      </c>
    </row>
    <row r="59" spans="2:4">
      <c r="B59" s="8" t="s">
        <v>36</v>
      </c>
      <c r="C59" s="25"/>
    </row>
    <row r="60" spans="2:4" ht="19.2">
      <c r="B60" s="8" t="s">
        <v>116</v>
      </c>
      <c r="C60" s="42">
        <f>((C43/C33)*C26^2/4)/C31^2</f>
        <v>5.2503255208333337E-5</v>
      </c>
      <c r="D60" s="3" t="s">
        <v>117</v>
      </c>
    </row>
    <row r="61" spans="2:4" ht="34.799999999999997">
      <c r="B61" s="27" t="s">
        <v>118</v>
      </c>
      <c r="C61" s="28">
        <f>$C$58+($C$41+$C$60)*(ABS(C54)/$C$9)</f>
        <v>0.15031818879273012</v>
      </c>
      <c r="D61" s="7" t="s">
        <v>119</v>
      </c>
    </row>
    <row r="62" spans="2:4" ht="34.799999999999997">
      <c r="B62" s="27" t="s">
        <v>120</v>
      </c>
      <c r="C62" s="28">
        <f>$C$58+($C$41+$C$60)*(ABS(C55)/$C$9)</f>
        <v>0.15031818879273012</v>
      </c>
      <c r="D62" s="7" t="s">
        <v>121</v>
      </c>
    </row>
    <row r="63" spans="2:4" ht="34.799999999999997">
      <c r="B63" s="27" t="s">
        <v>122</v>
      </c>
      <c r="C63" s="28">
        <f>$C$58+($C$41+$C$60)*(ABS(C56)/$C$9)</f>
        <v>0.15031818879273012</v>
      </c>
      <c r="D63" s="7" t="s">
        <v>123</v>
      </c>
    </row>
    <row r="64" spans="2:4" ht="34.799999999999997">
      <c r="B64" s="27" t="s">
        <v>124</v>
      </c>
      <c r="C64" s="28">
        <f>$C$58+($C$41+$C$60)*(ABS(C57)/$C$9)</f>
        <v>0.15031818879273012</v>
      </c>
      <c r="D64" s="41" t="s">
        <v>75</v>
      </c>
    </row>
    <row r="65" spans="2:4">
      <c r="B65" s="31" t="s">
        <v>46</v>
      </c>
      <c r="C65" s="33">
        <f t="shared" ref="C65:C68" si="5">C61*1000</f>
        <v>150.31818879273013</v>
      </c>
      <c r="D65" s="7"/>
    </row>
    <row r="66" spans="2:4">
      <c r="B66" s="31" t="s">
        <v>46</v>
      </c>
      <c r="C66" s="33">
        <f t="shared" si="5"/>
        <v>150.31818879273013</v>
      </c>
      <c r="D66" s="7"/>
    </row>
    <row r="67" spans="2:4">
      <c r="B67" s="31" t="s">
        <v>46</v>
      </c>
      <c r="C67" s="33">
        <f t="shared" si="5"/>
        <v>150.31818879273013</v>
      </c>
      <c r="D67" s="7"/>
    </row>
    <row r="68" spans="2:4">
      <c r="B68" s="31" t="s">
        <v>46</v>
      </c>
      <c r="C68" s="33">
        <f t="shared" si="5"/>
        <v>150.31818879273013</v>
      </c>
      <c r="D68" s="7"/>
    </row>
    <row r="69" spans="2:4" ht="34.799999999999997">
      <c r="B69" s="27" t="s">
        <v>125</v>
      </c>
      <c r="C69" s="28">
        <f>C71+(C41+C60)</f>
        <v>3.8987656779513886E-2</v>
      </c>
      <c r="D69" s="41" t="s">
        <v>76</v>
      </c>
    </row>
    <row r="70" spans="2:4">
      <c r="B70" s="31" t="s">
        <v>46</v>
      </c>
      <c r="C70" s="33">
        <f>C69*1000</f>
        <v>38.987656779513884</v>
      </c>
      <c r="D70" s="7"/>
    </row>
    <row r="71" spans="2:4">
      <c r="B71" s="23" t="s">
        <v>126</v>
      </c>
      <c r="C71" s="28">
        <f>((C26/2)*((C47/C33)/C38))/C31</f>
        <v>3.8933437500000001E-2</v>
      </c>
      <c r="D71" s="3" t="s">
        <v>127</v>
      </c>
    </row>
    <row r="72" spans="2:4">
      <c r="B72" s="8" t="s">
        <v>140</v>
      </c>
      <c r="C72" s="33">
        <f>C71*1000</f>
        <v>38.933437500000004</v>
      </c>
    </row>
    <row r="73" spans="2:4">
      <c r="B73" s="8" t="s">
        <v>36</v>
      </c>
      <c r="C73" s="25"/>
    </row>
    <row r="74" spans="2:4" ht="34.799999999999997">
      <c r="B74" s="31" t="s">
        <v>128</v>
      </c>
      <c r="C74" s="25">
        <f>((C26/2)*((C47/C33)/C38))/C31</f>
        <v>3.8933437500000001E-2</v>
      </c>
    </row>
    <row r="75" spans="2:4">
      <c r="B75" s="31" t="s">
        <v>52</v>
      </c>
      <c r="C75" s="34"/>
    </row>
    <row r="76" spans="2:4">
      <c r="B76" s="31" t="s">
        <v>53</v>
      </c>
      <c r="C76" s="34"/>
    </row>
    <row r="77" spans="2:4">
      <c r="B77" s="31" t="s">
        <v>54</v>
      </c>
      <c r="C77" s="34"/>
    </row>
    <row r="87" spans="2:2">
      <c r="B87" s="3" t="s">
        <v>55</v>
      </c>
    </row>
    <row r="88" spans="2:2">
      <c r="B88" s="35" t="s">
        <v>56</v>
      </c>
    </row>
  </sheetData>
  <phoneticPr fontId="13"/>
  <hyperlinks>
    <hyperlink ref="B88" r:id="rId1" xr:uid="{00000000-0004-0000-0200-000000000000}"/>
    <hyperlink ref="D34" r:id="rId2" xr:uid="{E040D132-88B5-4D06-BBE5-4737FA44A51D}"/>
  </hyperlinks>
  <pageMargins left="0.7" right="0.7" top="0.75" bottom="0.75" header="0" footer="0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0.概要・必要性能検討</vt:lpstr>
      <vt:lpstr>1.タイヤ方式</vt:lpstr>
      <vt:lpstr>2.4輪オムニ</vt:lpstr>
      <vt:lpstr>3.3輪オムニ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Mashun Ito</dc:creator>
  <cp:lastModifiedBy>Mashun Ito</cp:lastModifiedBy>
  <dcterms:created xsi:type="dcterms:W3CDTF">2022-11-09T11:44:50Z</dcterms:created>
  <dcterms:modified xsi:type="dcterms:W3CDTF">2023-04-02T11:58:48Z</dcterms:modified>
</cp:coreProperties>
</file>