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8990" windowHeight="9390"/>
  </bookViews>
  <sheets>
    <sheet name="매도가능채권_반영예" sheetId="7" r:id="rId1"/>
  </sheets>
  <definedNames>
    <definedName name="_xlnm.Print_Area" localSheetId="0">매도가능채권_반영예!$A$1:$AI$171</definedName>
  </definedNames>
  <calcPr calcId="124519"/>
</workbook>
</file>

<file path=xl/calcChain.xml><?xml version="1.0" encoding="utf-8"?>
<calcChain xmlns="http://schemas.openxmlformats.org/spreadsheetml/2006/main">
  <c r="G77" i="7"/>
  <c r="C75"/>
  <c r="C153"/>
  <c r="J182" s="1"/>
  <c r="C241"/>
  <c r="G251" s="1"/>
  <c r="C242"/>
  <c r="M255" s="1"/>
  <c r="J254"/>
  <c r="J249"/>
  <c r="C249"/>
  <c r="C248"/>
  <c r="J239"/>
  <c r="G239"/>
  <c r="M239" s="1"/>
  <c r="G227"/>
  <c r="J227" s="1"/>
  <c r="G267" s="1"/>
  <c r="G221"/>
  <c r="G220"/>
  <c r="G219"/>
  <c r="J215"/>
  <c r="G255" s="1"/>
  <c r="G215"/>
  <c r="C202"/>
  <c r="C200"/>
  <c r="C201" s="1"/>
  <c r="G199"/>
  <c r="J199" s="1"/>
  <c r="C159"/>
  <c r="C160" s="1"/>
  <c r="C111"/>
  <c r="C112" s="1"/>
  <c r="C71"/>
  <c r="C72" s="1"/>
  <c r="J150"/>
  <c r="G150"/>
  <c r="M150" s="1"/>
  <c r="J165"/>
  <c r="J160"/>
  <c r="C152"/>
  <c r="C26"/>
  <c r="C27" s="1"/>
  <c r="G126"/>
  <c r="G131"/>
  <c r="G130"/>
  <c r="G138"/>
  <c r="J138" s="1"/>
  <c r="G178" s="1"/>
  <c r="G132"/>
  <c r="C113"/>
  <c r="G110"/>
  <c r="J110" s="1"/>
  <c r="C77"/>
  <c r="J93" s="1"/>
  <c r="J76"/>
  <c r="J70"/>
  <c r="J159" s="1"/>
  <c r="J248" s="1"/>
  <c r="J69"/>
  <c r="J158" s="1"/>
  <c r="J247" s="1"/>
  <c r="J68"/>
  <c r="J157" s="1"/>
  <c r="J246" s="1"/>
  <c r="J67"/>
  <c r="J64"/>
  <c r="J63"/>
  <c r="J61"/>
  <c r="G75"/>
  <c r="M75" s="1"/>
  <c r="C121" s="1"/>
  <c r="G124" s="1"/>
  <c r="G61"/>
  <c r="M61" s="1"/>
  <c r="C25"/>
  <c r="G24" s="1"/>
  <c r="J17"/>
  <c r="G66" s="1"/>
  <c r="M66" s="1"/>
  <c r="G115" s="1"/>
  <c r="J115" s="1"/>
  <c r="G155" s="1"/>
  <c r="J14"/>
  <c r="G63" s="1"/>
  <c r="M63" s="1"/>
  <c r="G112" s="1"/>
  <c r="J112" s="1"/>
  <c r="G152" s="1"/>
  <c r="J13"/>
  <c r="G62" s="1"/>
  <c r="M62" s="1"/>
  <c r="G111" s="1"/>
  <c r="J111" s="1"/>
  <c r="G151" s="1"/>
  <c r="G42"/>
  <c r="J18" s="1"/>
  <c r="G67" s="1"/>
  <c r="M67" s="1"/>
  <c r="G116" s="1"/>
  <c r="J116" s="1"/>
  <c r="G156" s="1"/>
  <c r="M156" s="1"/>
  <c r="G205" s="1"/>
  <c r="J205" s="1"/>
  <c r="G245" s="1"/>
  <c r="G41"/>
  <c r="J19" s="1"/>
  <c r="G68" s="1"/>
  <c r="M68" s="1"/>
  <c r="G117" s="1"/>
  <c r="J117" s="1"/>
  <c r="G157" s="1"/>
  <c r="M157" s="1"/>
  <c r="G206" s="1"/>
  <c r="J206" s="1"/>
  <c r="G246" s="1"/>
  <c r="M246" s="1"/>
  <c r="G27"/>
  <c r="G22"/>
  <c r="G17"/>
  <c r="J66" s="1"/>
  <c r="G16"/>
  <c r="J65" s="1"/>
  <c r="G12"/>
  <c r="J12" s="1"/>
  <c r="J71"/>
  <c r="J42"/>
  <c r="G91" s="1"/>
  <c r="M91" s="1"/>
  <c r="G140" s="1"/>
  <c r="J140" s="1"/>
  <c r="G180" s="1"/>
  <c r="M180" s="1"/>
  <c r="G229" s="1"/>
  <c r="J229" s="1"/>
  <c r="G269" s="1"/>
  <c r="M269" s="1"/>
  <c r="G23"/>
  <c r="J22" s="1"/>
  <c r="G71" s="1"/>
  <c r="C166" l="1"/>
  <c r="J184" s="1"/>
  <c r="C255"/>
  <c r="J273" s="1"/>
  <c r="M251" s="1"/>
  <c r="J271"/>
  <c r="J91"/>
  <c r="J180"/>
  <c r="J269"/>
  <c r="M245"/>
  <c r="J90"/>
  <c r="J20"/>
  <c r="G69" s="1"/>
  <c r="G76" s="1"/>
  <c r="J21"/>
  <c r="G70" s="1"/>
  <c r="M77"/>
  <c r="J179"/>
  <c r="J268"/>
  <c r="J156"/>
  <c r="M155"/>
  <c r="G204" s="1"/>
  <c r="J204" s="1"/>
  <c r="G244" s="1"/>
  <c r="M244" s="1"/>
  <c r="M152"/>
  <c r="G201" s="1"/>
  <c r="J201" s="1"/>
  <c r="G241" s="1"/>
  <c r="J153"/>
  <c r="J152"/>
  <c r="M151"/>
  <c r="G200" s="1"/>
  <c r="J200" s="1"/>
  <c r="G240" s="1"/>
  <c r="J241" s="1"/>
  <c r="J126"/>
  <c r="G166" s="1"/>
  <c r="M166"/>
  <c r="G162"/>
  <c r="J16"/>
  <c r="G65" s="1"/>
  <c r="M65" s="1"/>
  <c r="G114" s="1"/>
  <c r="J114" s="1"/>
  <c r="G154" s="1"/>
  <c r="J15"/>
  <c r="G64" s="1"/>
  <c r="M64" s="1"/>
  <c r="G113" s="1"/>
  <c r="J113" s="1"/>
  <c r="G153" s="1"/>
  <c r="C24"/>
  <c r="G25" s="1"/>
  <c r="M162" l="1"/>
  <c r="C204" s="1"/>
  <c r="C64"/>
  <c r="J72" s="1"/>
  <c r="J245"/>
  <c r="J79"/>
  <c r="M241"/>
  <c r="J242"/>
  <c r="M240"/>
  <c r="M154"/>
  <c r="G203" s="1"/>
  <c r="J203" s="1"/>
  <c r="G243" s="1"/>
  <c r="J155"/>
  <c r="M153"/>
  <c r="G202" s="1"/>
  <c r="J202" s="1"/>
  <c r="G242" s="1"/>
  <c r="J154"/>
  <c r="C28"/>
  <c r="C69" l="1"/>
  <c r="J73" s="1"/>
  <c r="C70"/>
  <c r="J74" s="1"/>
  <c r="M90"/>
  <c r="G139" s="1"/>
  <c r="J139" s="1"/>
  <c r="G179" s="1"/>
  <c r="M69"/>
  <c r="C117" s="1"/>
  <c r="C118" s="1"/>
  <c r="C119" s="1"/>
  <c r="M70"/>
  <c r="G119" s="1"/>
  <c r="J119" s="1"/>
  <c r="G159" s="1"/>
  <c r="C156" s="1"/>
  <c r="C158" s="1"/>
  <c r="J162" s="1"/>
  <c r="M71"/>
  <c r="G120" s="1"/>
  <c r="J120" s="1"/>
  <c r="G160" s="1"/>
  <c r="M242"/>
  <c r="J243"/>
  <c r="M243"/>
  <c r="J244"/>
  <c r="C161"/>
  <c r="G28"/>
  <c r="G29"/>
  <c r="J25" s="1"/>
  <c r="C74" s="1"/>
  <c r="C29"/>
  <c r="C73" l="1"/>
  <c r="J77" s="1"/>
  <c r="C157"/>
  <c r="J163" s="1"/>
  <c r="J161"/>
  <c r="M158" s="1"/>
  <c r="G207" s="1"/>
  <c r="J207" s="1"/>
  <c r="G247" s="1"/>
  <c r="G118"/>
  <c r="J118" s="1"/>
  <c r="G158" s="1"/>
  <c r="G165" s="1"/>
  <c r="J166"/>
  <c r="C123"/>
  <c r="G133" s="1"/>
  <c r="G74"/>
  <c r="C31"/>
  <c r="J29" s="1"/>
  <c r="G45"/>
  <c r="J23" s="1"/>
  <c r="C67" s="1"/>
  <c r="C78" s="1"/>
  <c r="G46"/>
  <c r="J24" s="1"/>
  <c r="G26"/>
  <c r="M160" l="1"/>
  <c r="G209" s="1"/>
  <c r="J209" s="1"/>
  <c r="G249" s="1"/>
  <c r="C80"/>
  <c r="J75" s="1"/>
  <c r="C206"/>
  <c r="C207" s="1"/>
  <c r="C208" s="1"/>
  <c r="M179"/>
  <c r="G228" s="1"/>
  <c r="J228" s="1"/>
  <c r="G268" s="1"/>
  <c r="M159"/>
  <c r="G208" s="1"/>
  <c r="J208" s="1"/>
  <c r="G248" s="1"/>
  <c r="C245" s="1"/>
  <c r="C247" s="1"/>
  <c r="C168"/>
  <c r="J164" s="1"/>
  <c r="G254"/>
  <c r="G78"/>
  <c r="M78" s="1"/>
  <c r="G72"/>
  <c r="C81"/>
  <c r="C68"/>
  <c r="C79" s="1"/>
  <c r="J78"/>
  <c r="M74" s="1"/>
  <c r="C120" s="1"/>
  <c r="C122" s="1"/>
  <c r="C76"/>
  <c r="J80" s="1"/>
  <c r="M76" s="1"/>
  <c r="C82"/>
  <c r="C246" l="1"/>
  <c r="J252" s="1"/>
  <c r="J250"/>
  <c r="M248" s="1"/>
  <c r="C212"/>
  <c r="G222" s="1"/>
  <c r="C250"/>
  <c r="J251"/>
  <c r="J94"/>
  <c r="M72" s="1"/>
  <c r="C114" s="1"/>
  <c r="G73"/>
  <c r="J95"/>
  <c r="G123"/>
  <c r="J123" s="1"/>
  <c r="G125"/>
  <c r="J124" s="1"/>
  <c r="J100"/>
  <c r="C83"/>
  <c r="J96"/>
  <c r="M79" s="1"/>
  <c r="G128" s="1"/>
  <c r="J128" s="1"/>
  <c r="J97"/>
  <c r="M80" s="1"/>
  <c r="G129" s="1"/>
  <c r="J129" s="1"/>
  <c r="M247" l="1"/>
  <c r="M249"/>
  <c r="C257"/>
  <c r="J253" s="1"/>
  <c r="M268"/>
  <c r="C125"/>
  <c r="C124"/>
  <c r="C126" s="1"/>
  <c r="J121" s="1"/>
  <c r="C151" s="1"/>
  <c r="J255"/>
  <c r="C162"/>
  <c r="G163"/>
  <c r="M73"/>
  <c r="C115" s="1"/>
  <c r="C163"/>
  <c r="G164"/>
  <c r="M164" s="1"/>
  <c r="C210" s="1"/>
  <c r="G213" s="1"/>
  <c r="J101"/>
  <c r="M92"/>
  <c r="G141" s="1"/>
  <c r="J141" s="1"/>
  <c r="G121" l="1"/>
  <c r="G122"/>
  <c r="J122" s="1"/>
  <c r="G127"/>
  <c r="J127" s="1"/>
  <c r="G167" s="1"/>
  <c r="M167" s="1"/>
  <c r="J167"/>
  <c r="M163" s="1"/>
  <c r="C209" s="1"/>
  <c r="C170"/>
  <c r="C171" s="1"/>
  <c r="J168"/>
  <c r="C164"/>
  <c r="J169" s="1"/>
  <c r="M165" s="1"/>
  <c r="C165"/>
  <c r="G161"/>
  <c r="G135"/>
  <c r="J135" s="1"/>
  <c r="G134"/>
  <c r="J134" s="1"/>
  <c r="M93"/>
  <c r="G142" s="1"/>
  <c r="J142" s="1"/>
  <c r="J102"/>
  <c r="M94" s="1"/>
  <c r="G143" s="1"/>
  <c r="J143" s="1"/>
  <c r="G212" l="1"/>
  <c r="J212" s="1"/>
  <c r="C211"/>
  <c r="G214" s="1"/>
  <c r="J213" s="1"/>
  <c r="J189"/>
  <c r="J190" s="1"/>
  <c r="J183"/>
  <c r="M161" s="1"/>
  <c r="C203" s="1"/>
  <c r="C169"/>
  <c r="G136"/>
  <c r="J130" s="1"/>
  <c r="G137"/>
  <c r="J131" s="1"/>
  <c r="G252" l="1"/>
  <c r="C251"/>
  <c r="G253"/>
  <c r="M253" s="1"/>
  <c r="C252"/>
  <c r="J257" s="1"/>
  <c r="C214"/>
  <c r="C213"/>
  <c r="M181"/>
  <c r="G230" s="1"/>
  <c r="J230" s="1"/>
  <c r="J186"/>
  <c r="M169" s="1"/>
  <c r="G218" s="1"/>
  <c r="J218" s="1"/>
  <c r="J185"/>
  <c r="M168" s="1"/>
  <c r="G217" s="1"/>
  <c r="J217" s="1"/>
  <c r="J136"/>
  <c r="C167"/>
  <c r="J137"/>
  <c r="J256" l="1"/>
  <c r="M252" s="1"/>
  <c r="C259"/>
  <c r="C253"/>
  <c r="J258" s="1"/>
  <c r="M254" s="1"/>
  <c r="G210"/>
  <c r="G216"/>
  <c r="J216" s="1"/>
  <c r="G256" s="1"/>
  <c r="M256" s="1"/>
  <c r="G211"/>
  <c r="J211" s="1"/>
  <c r="C215"/>
  <c r="M182"/>
  <c r="G231" s="1"/>
  <c r="J231" s="1"/>
  <c r="J191"/>
  <c r="M183" s="1"/>
  <c r="G232" s="1"/>
  <c r="J232" s="1"/>
  <c r="C260" l="1"/>
  <c r="J278"/>
  <c r="G224"/>
  <c r="G223"/>
  <c r="J210"/>
  <c r="C240" s="1"/>
  <c r="J279" l="1"/>
  <c r="M270"/>
  <c r="G226"/>
  <c r="J220" s="1"/>
  <c r="J224"/>
  <c r="G225"/>
  <c r="J219" s="1"/>
  <c r="J223"/>
  <c r="C254"/>
  <c r="G250"/>
  <c r="M271" l="1"/>
  <c r="J280"/>
  <c r="M272" s="1"/>
  <c r="J272"/>
  <c r="M250" s="1"/>
  <c r="C258"/>
  <c r="J226"/>
  <c r="C256"/>
  <c r="J225"/>
  <c r="J275" l="1"/>
  <c r="M258" s="1"/>
  <c r="J274"/>
  <c r="M257" s="1"/>
</calcChain>
</file>

<file path=xl/comments1.xml><?xml version="1.0" encoding="utf-8"?>
<comments xmlns="http://schemas.openxmlformats.org/spreadsheetml/2006/main">
  <authors>
    <author>TKPARK</author>
  </authors>
  <commentList>
    <comment ref="C14" authorId="0">
      <text>
        <r>
          <rPr>
            <b/>
            <sz val="9"/>
            <color indexed="81"/>
            <rFont val="돋움"/>
            <family val="3"/>
            <charset val="129"/>
          </rPr>
          <t>채권종류</t>
        </r>
        <r>
          <rPr>
            <b/>
            <sz val="9"/>
            <color indexed="81"/>
            <rFont val="Tahoma"/>
            <family val="2"/>
          </rPr>
          <t>(1.</t>
        </r>
        <r>
          <rPr>
            <b/>
            <sz val="9"/>
            <color indexed="81"/>
            <rFont val="돋움"/>
            <family val="3"/>
            <charset val="129"/>
          </rPr>
          <t>이표채</t>
        </r>
        <r>
          <rPr>
            <b/>
            <sz val="9"/>
            <color indexed="81"/>
            <rFont val="Tahoma"/>
            <family val="2"/>
          </rPr>
          <t>, 2.</t>
        </r>
        <r>
          <rPr>
            <b/>
            <sz val="9"/>
            <color indexed="81"/>
            <rFont val="돋움"/>
            <family val="3"/>
            <charset val="129"/>
          </rPr>
          <t>할인채</t>
        </r>
        <r>
          <rPr>
            <b/>
            <sz val="9"/>
            <color indexed="81"/>
            <rFont val="Tahoma"/>
            <family val="2"/>
          </rPr>
          <t>, 3.</t>
        </r>
        <r>
          <rPr>
            <b/>
            <sz val="9"/>
            <color indexed="81"/>
            <rFont val="돋움"/>
            <family val="3"/>
            <charset val="129"/>
          </rPr>
          <t>단리채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만기일시</t>
        </r>
        <r>
          <rPr>
            <b/>
            <sz val="9"/>
            <color indexed="81"/>
            <rFont val="Tahoma"/>
            <family val="2"/>
          </rPr>
          <t>), 4.</t>
        </r>
        <r>
          <rPr>
            <b/>
            <sz val="9"/>
            <color indexed="81"/>
            <rFont val="돋움"/>
            <family val="3"/>
            <charset val="129"/>
          </rPr>
          <t>복리채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돋움"/>
            <family val="3"/>
            <charset val="129"/>
          </rPr>
          <t>인수</t>
        </r>
        <r>
          <rPr>
            <b/>
            <sz val="9"/>
            <color indexed="81"/>
            <rFont val="Tahoma"/>
            <family val="2"/>
          </rPr>
          <t xml:space="preserve"> 2.</t>
        </r>
        <r>
          <rPr>
            <b/>
            <sz val="9"/>
            <color indexed="81"/>
            <rFont val="돋움"/>
            <family val="3"/>
            <charset val="129"/>
          </rPr>
          <t>직매수</t>
        </r>
        <r>
          <rPr>
            <b/>
            <sz val="9"/>
            <color indexed="81"/>
            <rFont val="Tahoma"/>
            <family val="2"/>
          </rPr>
          <t xml:space="preserve"> 3.</t>
        </r>
        <r>
          <rPr>
            <b/>
            <sz val="9"/>
            <color indexed="81"/>
            <rFont val="돋움"/>
            <family val="3"/>
            <charset val="129"/>
          </rPr>
          <t>직매도</t>
        </r>
        <r>
          <rPr>
            <b/>
            <sz val="9"/>
            <color indexed="81"/>
            <rFont val="Tahoma"/>
            <family val="2"/>
          </rPr>
          <t xml:space="preserve"> 4.</t>
        </r>
        <r>
          <rPr>
            <b/>
            <sz val="9"/>
            <color indexed="81"/>
            <rFont val="돋움"/>
            <family val="3"/>
            <charset val="129"/>
          </rPr>
          <t>상환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돋움"/>
            <family val="3"/>
            <charset val="129"/>
          </rPr>
          <t>상품매수</t>
        </r>
        <r>
          <rPr>
            <b/>
            <sz val="9"/>
            <color indexed="81"/>
            <rFont val="Tahoma"/>
            <family val="2"/>
          </rPr>
          <t xml:space="preserve"> 2.</t>
        </r>
        <r>
          <rPr>
            <b/>
            <sz val="9"/>
            <color indexed="81"/>
            <rFont val="돋움"/>
            <family val="3"/>
            <charset val="129"/>
          </rPr>
          <t>상품매도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0.</t>
        </r>
        <r>
          <rPr>
            <b/>
            <sz val="9"/>
            <color indexed="81"/>
            <rFont val="돋움"/>
            <family val="3"/>
            <charset val="129"/>
          </rPr>
          <t>당일</t>
        </r>
        <r>
          <rPr>
            <b/>
            <sz val="9"/>
            <color indexed="81"/>
            <rFont val="Tahoma"/>
            <family val="2"/>
          </rPr>
          <t xml:space="preserve"> 1.</t>
        </r>
        <r>
          <rPr>
            <b/>
            <sz val="9"/>
            <color indexed="81"/>
            <rFont val="돋움"/>
            <family val="3"/>
            <charset val="129"/>
          </rPr>
          <t>익일</t>
        </r>
        <r>
          <rPr>
            <b/>
            <sz val="9"/>
            <color indexed="81"/>
            <rFont val="Tahoma"/>
            <family val="2"/>
          </rPr>
          <t xml:space="preserve"> 2.</t>
        </r>
        <r>
          <rPr>
            <b/>
            <sz val="9"/>
            <color indexed="81"/>
            <rFont val="돋움"/>
            <family val="3"/>
            <charset val="129"/>
          </rPr>
          <t>선도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지정일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23" authorId="0">
      <text>
        <r>
          <rPr>
            <b/>
            <sz val="9"/>
            <color indexed="81"/>
            <rFont val="돋움"/>
            <family val="3"/>
            <charset val="129"/>
          </rPr>
          <t>매수시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취득금액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매수수량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매수단가</t>
        </r>
        <r>
          <rPr>
            <b/>
            <sz val="9"/>
            <color indexed="81"/>
            <rFont val="Tahoma"/>
            <family val="2"/>
          </rPr>
          <t xml:space="preserve"> / 10</t>
        </r>
      </text>
    </comment>
    <comment ref="J24" authorId="0">
      <text>
        <r>
          <rPr>
            <b/>
            <sz val="9"/>
            <color indexed="81"/>
            <rFont val="돋움"/>
            <family val="3"/>
            <charset val="129"/>
          </rPr>
          <t>매수시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취득금액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매수수량</t>
        </r>
        <r>
          <rPr>
            <b/>
            <sz val="9"/>
            <color indexed="81"/>
            <rFont val="Tahoma"/>
            <family val="2"/>
          </rPr>
          <t xml:space="preserve"> * 1000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IF 1.</t>
        </r>
        <r>
          <rPr>
            <b/>
            <sz val="9"/>
            <color indexed="81"/>
            <rFont val="돋움"/>
            <family val="3"/>
            <charset val="129"/>
          </rPr>
          <t>이표채</t>
        </r>
        <r>
          <rPr>
            <b/>
            <sz val="9"/>
            <color indexed="81"/>
            <rFont val="Tahoma"/>
            <family val="2"/>
          </rPr>
          <t xml:space="preserve"> THEN
    </t>
        </r>
        <r>
          <rPr>
            <b/>
            <sz val="9"/>
            <color indexed="81"/>
            <rFont val="돋움"/>
            <family val="3"/>
            <charset val="129"/>
          </rPr>
          <t>직전이자지급일</t>
        </r>
        <r>
          <rPr>
            <b/>
            <sz val="9"/>
            <color indexed="81"/>
            <rFont val="Tahoma"/>
            <family val="2"/>
          </rPr>
          <t xml:space="preserve"> = GREATEST(</t>
        </r>
        <r>
          <rPr>
            <b/>
            <sz val="9"/>
            <color indexed="81"/>
            <rFont val="돋움"/>
            <family val="3"/>
            <charset val="129"/>
          </rPr>
          <t>발생일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직전이자지급일</t>
        </r>
        <r>
          <rPr>
            <b/>
            <sz val="9"/>
            <color indexed="81"/>
            <rFont val="Tahoma"/>
            <family val="2"/>
          </rPr>
          <t>);
ELSE IF 3.</t>
        </r>
        <r>
          <rPr>
            <b/>
            <sz val="9"/>
            <color indexed="81"/>
            <rFont val="돋움"/>
            <family val="3"/>
            <charset val="129"/>
          </rPr>
          <t>단리채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만기일시</t>
        </r>
        <r>
          <rPr>
            <b/>
            <sz val="9"/>
            <color indexed="81"/>
            <rFont val="Tahoma"/>
            <family val="2"/>
          </rPr>
          <t xml:space="preserve">) THEN
    </t>
        </r>
        <r>
          <rPr>
            <b/>
            <sz val="9"/>
            <color indexed="81"/>
            <rFont val="돋움"/>
            <family val="3"/>
            <charset val="129"/>
          </rPr>
          <t>직전이자지급일</t>
        </r>
        <r>
          <rPr>
            <b/>
            <sz val="9"/>
            <color indexed="81"/>
            <rFont val="Tahoma"/>
            <family val="2"/>
          </rPr>
          <t xml:space="preserve"> = </t>
        </r>
        <r>
          <rPr>
            <b/>
            <sz val="9"/>
            <color indexed="81"/>
            <rFont val="돋움"/>
            <family val="3"/>
            <charset val="129"/>
          </rPr>
          <t>발행일</t>
        </r>
        <r>
          <rPr>
            <b/>
            <sz val="9"/>
            <color indexed="81"/>
            <rFont val="Tahoma"/>
            <family val="2"/>
          </rPr>
          <t>;
END IF;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결제일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직전이자지급일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액면금액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이자율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경과일수</t>
        </r>
        <r>
          <rPr>
            <b/>
            <sz val="9"/>
            <color indexed="81"/>
            <rFont val="Tahoma"/>
            <family val="2"/>
          </rPr>
          <t>/365</t>
        </r>
      </text>
    </comment>
    <comment ref="G28" authorId="0">
      <text>
        <r>
          <rPr>
            <b/>
            <sz val="9"/>
            <color indexed="81"/>
            <rFont val="돋움"/>
            <family val="3"/>
            <charset val="129"/>
          </rPr>
          <t>매수시점이므로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총이자금액은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경과이자</t>
        </r>
      </text>
    </comment>
    <comment ref="J28" authorId="0">
      <text>
        <r>
          <rPr>
            <b/>
            <sz val="9"/>
            <color indexed="81"/>
            <rFont val="돋움"/>
            <family val="3"/>
            <charset val="129"/>
          </rPr>
          <t>장부금액을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상각한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상각금액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누적액
매수시점이므로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상각금액</t>
        </r>
        <r>
          <rPr>
            <b/>
            <sz val="9"/>
            <color indexed="81"/>
            <rFont val="Tahoma"/>
            <family val="2"/>
          </rPr>
          <t xml:space="preserve"> 0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거래금액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경과이자
</t>
        </r>
        <r>
          <rPr>
            <b/>
            <sz val="9"/>
            <color indexed="81"/>
            <rFont val="Tahoma"/>
            <family val="2"/>
          </rPr>
          <t xml:space="preserve">(Dirty Price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이자포함된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29" authorId="0">
      <text>
        <r>
          <rPr>
            <b/>
            <sz val="9"/>
            <color indexed="81"/>
            <rFont val="돋움"/>
            <family val="3"/>
            <charset val="129"/>
          </rPr>
          <t>매수시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미상각잔액
</t>
        </r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액면금액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기말장부금액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매수시</t>
        </r>
        <r>
          <rPr>
            <b/>
            <sz val="9"/>
            <color indexed="81"/>
            <rFont val="Tahoma"/>
            <family val="2"/>
          </rPr>
          <t xml:space="preserve"> 0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액면금액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기말장부금액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매수시</t>
        </r>
        <r>
          <rPr>
            <b/>
            <sz val="9"/>
            <color indexed="81"/>
            <rFont val="Tahoma"/>
            <family val="2"/>
          </rPr>
          <t xml:space="preserve"> 0</t>
        </r>
      </text>
    </comment>
    <comment ref="G44" authorId="0">
      <text>
        <r>
          <rPr>
            <b/>
            <sz val="9"/>
            <color indexed="81"/>
            <rFont val="돋움"/>
            <family val="3"/>
            <charset val="129"/>
          </rPr>
          <t>매수시점이므로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상각금액은</t>
        </r>
        <r>
          <rPr>
            <b/>
            <sz val="9"/>
            <color indexed="81"/>
            <rFont val="Tahoma"/>
            <family val="2"/>
          </rPr>
          <t xml:space="preserve"> 0</t>
        </r>
      </text>
    </comment>
    <comment ref="I68" author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돋움"/>
            <family val="3"/>
            <charset val="129"/>
          </rPr>
          <t>인수</t>
        </r>
        <r>
          <rPr>
            <b/>
            <sz val="9"/>
            <color indexed="81"/>
            <rFont val="Tahoma"/>
            <family val="2"/>
          </rPr>
          <t xml:space="preserve"> 2.</t>
        </r>
        <r>
          <rPr>
            <b/>
            <sz val="9"/>
            <color indexed="81"/>
            <rFont val="돋움"/>
            <family val="3"/>
            <charset val="129"/>
          </rPr>
          <t>직매수</t>
        </r>
        <r>
          <rPr>
            <b/>
            <sz val="9"/>
            <color indexed="81"/>
            <rFont val="Tahoma"/>
            <family val="2"/>
          </rPr>
          <t xml:space="preserve"> 3.</t>
        </r>
        <r>
          <rPr>
            <b/>
            <sz val="9"/>
            <color indexed="81"/>
            <rFont val="돋움"/>
            <family val="3"/>
            <charset val="129"/>
          </rPr>
          <t>직매도</t>
        </r>
        <r>
          <rPr>
            <b/>
            <sz val="9"/>
            <color indexed="81"/>
            <rFont val="Tahoma"/>
            <family val="2"/>
          </rPr>
          <t xml:space="preserve"> 4.</t>
        </r>
        <r>
          <rPr>
            <b/>
            <sz val="9"/>
            <color indexed="81"/>
            <rFont val="돋움"/>
            <family val="3"/>
            <charset val="129"/>
          </rPr>
          <t>상환</t>
        </r>
      </text>
    </comment>
    <comment ref="C69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매도수량</t>
        </r>
        <r>
          <rPr>
            <b/>
            <sz val="9"/>
            <color indexed="81"/>
            <rFont val="Tahoma"/>
            <family val="2"/>
          </rPr>
          <t xml:space="preserve"> * 1000</t>
        </r>
      </text>
    </comment>
    <comment ref="I69" author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돋움"/>
            <family val="3"/>
            <charset val="129"/>
          </rPr>
          <t>상품매수</t>
        </r>
        <r>
          <rPr>
            <b/>
            <sz val="9"/>
            <color indexed="81"/>
            <rFont val="Tahoma"/>
            <family val="2"/>
          </rPr>
          <t xml:space="preserve"> 2.</t>
        </r>
        <r>
          <rPr>
            <b/>
            <sz val="9"/>
            <color indexed="81"/>
            <rFont val="돋움"/>
            <family val="3"/>
            <charset val="129"/>
          </rPr>
          <t>상품매도</t>
        </r>
      </text>
    </comment>
    <comment ref="C70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매도수량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매도단가</t>
        </r>
        <r>
          <rPr>
            <b/>
            <sz val="9"/>
            <color indexed="81"/>
            <rFont val="Tahoma"/>
            <family val="2"/>
          </rPr>
          <t xml:space="preserve"> / 10</t>
        </r>
      </text>
    </comment>
    <comment ref="I70" authorId="0">
      <text>
        <r>
          <rPr>
            <b/>
            <sz val="9"/>
            <color indexed="81"/>
            <rFont val="Tahoma"/>
            <family val="2"/>
          </rPr>
          <t>0.</t>
        </r>
        <r>
          <rPr>
            <b/>
            <sz val="9"/>
            <color indexed="81"/>
            <rFont val="돋움"/>
            <family val="3"/>
            <charset val="129"/>
          </rPr>
          <t>당일</t>
        </r>
        <r>
          <rPr>
            <b/>
            <sz val="9"/>
            <color indexed="81"/>
            <rFont val="Tahoma"/>
            <family val="2"/>
          </rPr>
          <t xml:space="preserve"> 1.</t>
        </r>
        <r>
          <rPr>
            <b/>
            <sz val="9"/>
            <color indexed="81"/>
            <rFont val="돋움"/>
            <family val="3"/>
            <charset val="129"/>
          </rPr>
          <t>익일</t>
        </r>
        <r>
          <rPr>
            <b/>
            <sz val="9"/>
            <color indexed="81"/>
            <rFont val="Tahoma"/>
            <family val="2"/>
          </rPr>
          <t xml:space="preserve"> 2.</t>
        </r>
        <r>
          <rPr>
            <b/>
            <sz val="9"/>
            <color indexed="81"/>
            <rFont val="돋움"/>
            <family val="3"/>
            <charset val="129"/>
          </rPr>
          <t>선도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지정일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71" authorId="0">
      <text>
        <r>
          <rPr>
            <b/>
            <sz val="9"/>
            <color indexed="81"/>
            <rFont val="Tahoma"/>
            <family val="2"/>
          </rPr>
          <t>IF 1.</t>
        </r>
        <r>
          <rPr>
            <b/>
            <sz val="9"/>
            <color indexed="81"/>
            <rFont val="돋움"/>
            <family val="3"/>
            <charset val="129"/>
          </rPr>
          <t>이표채</t>
        </r>
        <r>
          <rPr>
            <b/>
            <sz val="9"/>
            <color indexed="81"/>
            <rFont val="Tahoma"/>
            <family val="2"/>
          </rPr>
          <t xml:space="preserve"> THEN
    </t>
        </r>
        <r>
          <rPr>
            <b/>
            <sz val="9"/>
            <color indexed="81"/>
            <rFont val="돋움"/>
            <family val="3"/>
            <charset val="129"/>
          </rPr>
          <t>직전이자지급일</t>
        </r>
        <r>
          <rPr>
            <b/>
            <sz val="9"/>
            <color indexed="81"/>
            <rFont val="Tahoma"/>
            <family val="2"/>
          </rPr>
          <t xml:space="preserve"> = GREATEST(</t>
        </r>
        <r>
          <rPr>
            <b/>
            <sz val="9"/>
            <color indexed="81"/>
            <rFont val="돋움"/>
            <family val="3"/>
            <charset val="129"/>
          </rPr>
          <t>발생일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직전이자지급일</t>
        </r>
        <r>
          <rPr>
            <b/>
            <sz val="9"/>
            <color indexed="81"/>
            <rFont val="Tahoma"/>
            <family val="2"/>
          </rPr>
          <t>);
ELSE IF 3.</t>
        </r>
        <r>
          <rPr>
            <b/>
            <sz val="9"/>
            <color indexed="81"/>
            <rFont val="돋움"/>
            <family val="3"/>
            <charset val="129"/>
          </rPr>
          <t>단리채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만기일시</t>
        </r>
        <r>
          <rPr>
            <b/>
            <sz val="9"/>
            <color indexed="81"/>
            <rFont val="Tahoma"/>
            <family val="2"/>
          </rPr>
          <t xml:space="preserve">) THEN
    </t>
        </r>
        <r>
          <rPr>
            <b/>
            <sz val="9"/>
            <color indexed="81"/>
            <rFont val="돋움"/>
            <family val="3"/>
            <charset val="129"/>
          </rPr>
          <t>직전이자지급일</t>
        </r>
        <r>
          <rPr>
            <b/>
            <sz val="9"/>
            <color indexed="81"/>
            <rFont val="Tahoma"/>
            <family val="2"/>
          </rPr>
          <t xml:space="preserve"> = </t>
        </r>
        <r>
          <rPr>
            <b/>
            <sz val="9"/>
            <color indexed="81"/>
            <rFont val="돋움"/>
            <family val="3"/>
            <charset val="129"/>
          </rPr>
          <t>발행일</t>
        </r>
        <r>
          <rPr>
            <b/>
            <sz val="9"/>
            <color indexed="81"/>
            <rFont val="Tahoma"/>
            <family val="2"/>
          </rPr>
          <t>;
END IF;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매도일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직전이자지급일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= (</t>
        </r>
        <r>
          <rPr>
            <b/>
            <sz val="9"/>
            <color indexed="81"/>
            <rFont val="돋움"/>
            <family val="3"/>
            <charset val="129"/>
          </rPr>
          <t>잔고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장부금액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>상각액</t>
        </r>
        <r>
          <rPr>
            <b/>
            <sz val="9"/>
            <color indexed="81"/>
            <rFont val="Tahoma"/>
            <family val="2"/>
          </rPr>
          <t xml:space="preserve">) - </t>
        </r>
        <r>
          <rPr>
            <b/>
            <sz val="9"/>
            <color indexed="81"/>
            <rFont val="돋움"/>
            <family val="3"/>
            <charset val="129"/>
          </rPr>
          <t>거래내역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장부금액</t>
        </r>
      </text>
    </comment>
    <comment ref="C73" authorId="0">
      <text>
        <r>
          <rPr>
            <b/>
            <sz val="9"/>
            <color indexed="81"/>
            <rFont val="돋움"/>
            <family val="3"/>
            <charset val="129"/>
          </rPr>
          <t>매도수량에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직전이자지급일</t>
        </r>
        <r>
          <rPr>
            <b/>
            <sz val="9"/>
            <color indexed="81"/>
            <rFont val="Tahoma"/>
            <family val="2"/>
          </rPr>
          <t xml:space="preserve"> ~ </t>
        </r>
        <r>
          <rPr>
            <b/>
            <sz val="9"/>
            <color indexed="81"/>
            <rFont val="돋움"/>
            <family val="3"/>
            <charset val="129"/>
          </rPr>
          <t>매도일까지의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이자</t>
        </r>
        <r>
          <rPr>
            <b/>
            <sz val="9"/>
            <color indexed="81"/>
            <rFont val="Tahoma"/>
            <family val="2"/>
          </rPr>
          <t xml:space="preserve">
= </t>
        </r>
        <r>
          <rPr>
            <b/>
            <sz val="9"/>
            <color indexed="81"/>
            <rFont val="돋움"/>
            <family val="3"/>
            <charset val="129"/>
          </rPr>
          <t>매도액면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표면이자율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이자일수</t>
        </r>
        <r>
          <rPr>
            <b/>
            <sz val="9"/>
            <color indexed="81"/>
            <rFont val="Tahoma"/>
            <family val="2"/>
          </rPr>
          <t xml:space="preserve"> / 365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= (</t>
        </r>
        <r>
          <rPr>
            <b/>
            <sz val="9"/>
            <color indexed="81"/>
            <rFont val="돋움"/>
            <family val="3"/>
            <charset val="129"/>
          </rPr>
          <t>잔고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장부원가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>상각액</t>
        </r>
        <r>
          <rPr>
            <b/>
            <sz val="9"/>
            <color indexed="81"/>
            <rFont val="Tahoma"/>
            <family val="2"/>
          </rPr>
          <t xml:space="preserve">) - </t>
        </r>
        <r>
          <rPr>
            <b/>
            <sz val="9"/>
            <color indexed="81"/>
            <rFont val="돋움"/>
            <family val="3"/>
            <charset val="129"/>
          </rPr>
          <t>거래내역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장부원가</t>
        </r>
      </text>
    </comment>
    <comment ref="C74" authorId="0">
      <text>
        <r>
          <rPr>
            <b/>
            <sz val="9"/>
            <color indexed="81"/>
            <rFont val="돋움"/>
            <family val="3"/>
            <charset val="129"/>
          </rPr>
          <t>매도수량의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경과이자</t>
        </r>
        <r>
          <rPr>
            <b/>
            <sz val="9"/>
            <color indexed="81"/>
            <rFont val="Tahoma"/>
            <family val="2"/>
          </rPr>
          <t xml:space="preserve">
= </t>
        </r>
        <r>
          <rPr>
            <b/>
            <sz val="9"/>
            <color indexed="81"/>
            <rFont val="돋움"/>
            <family val="3"/>
            <charset val="129"/>
          </rPr>
          <t>경과이자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전잔</t>
        </r>
        <r>
          <rPr>
            <b/>
            <sz val="9"/>
            <color indexed="81"/>
            <rFont val="Tahoma"/>
            <family val="2"/>
          </rPr>
          <t xml:space="preserve">) * </t>
        </r>
        <r>
          <rPr>
            <b/>
            <sz val="9"/>
            <color indexed="81"/>
            <rFont val="돋움"/>
            <family val="3"/>
            <charset val="129"/>
          </rPr>
          <t>매도율</t>
        </r>
      </text>
    </comment>
    <comment ref="C75" authorId="0">
      <text>
        <r>
          <rPr>
            <b/>
            <sz val="9"/>
            <color indexed="81"/>
            <rFont val="돋움"/>
            <family val="3"/>
            <charset val="129"/>
          </rPr>
          <t>전기미수이자에서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매도수량에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안분하여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차감
</t>
        </r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전기미수이자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전잔</t>
        </r>
        <r>
          <rPr>
            <b/>
            <sz val="9"/>
            <color indexed="81"/>
            <rFont val="Tahoma"/>
            <family val="2"/>
          </rPr>
          <t xml:space="preserve">) * </t>
        </r>
        <r>
          <rPr>
            <b/>
            <sz val="9"/>
            <color indexed="81"/>
            <rFont val="돋움"/>
            <family val="3"/>
            <charset val="129"/>
          </rPr>
          <t>매도율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총이자금액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경과이자차감액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전기미수이자차감액</t>
        </r>
      </text>
    </comment>
    <comment ref="G76" authorId="0">
      <text>
        <r>
          <rPr>
            <b/>
            <sz val="9"/>
            <color indexed="81"/>
            <rFont val="Tahoma"/>
            <family val="2"/>
          </rPr>
          <t>GREATEST(</t>
        </r>
        <r>
          <rPr>
            <b/>
            <sz val="9"/>
            <color indexed="81"/>
            <rFont val="돋움"/>
            <family val="3"/>
            <charset val="129"/>
          </rPr>
          <t>전기결산일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전이자지급일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매수일</t>
        </r>
        <r>
          <rPr>
            <b/>
            <sz val="9"/>
            <color indexed="81"/>
            <rFont val="Tahoma"/>
            <family val="2"/>
          </rPr>
          <t xml:space="preserve">) ~ </t>
        </r>
        <r>
          <rPr>
            <b/>
            <sz val="9"/>
            <color indexed="81"/>
            <rFont val="돋움"/>
            <family val="3"/>
            <charset val="129"/>
          </rPr>
          <t>기준일까지의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보유분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이자
</t>
        </r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액면금액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표면이자율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이자일수</t>
        </r>
        <r>
          <rPr>
            <b/>
            <sz val="9"/>
            <color indexed="81"/>
            <rFont val="Tahoma"/>
            <family val="2"/>
          </rPr>
          <t xml:space="preserve"> / 365</t>
        </r>
      </text>
    </comment>
    <comment ref="C77" authorId="0">
      <text>
        <r>
          <rPr>
            <b/>
            <sz val="9"/>
            <color indexed="81"/>
            <rFont val="돋움"/>
            <family val="3"/>
            <charset val="129"/>
          </rPr>
          <t>매도일에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상각한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상각금액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상각후장부금액으로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매매손익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M77" authorId="0">
      <text>
        <r>
          <rPr>
            <b/>
            <sz val="9"/>
            <color indexed="81"/>
            <rFont val="돋움"/>
            <family val="3"/>
            <charset val="129"/>
          </rPr>
          <t>장부금액을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상각한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상각금액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누적액</t>
        </r>
      </text>
    </comment>
    <comment ref="C78" authorId="0">
      <text>
        <r>
          <rPr>
            <b/>
            <sz val="9"/>
            <color indexed="81"/>
            <rFont val="돋움"/>
            <family val="3"/>
            <charset val="129"/>
          </rPr>
          <t>상각후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장부금액에서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매도수량에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장부금액</t>
        </r>
        <r>
          <rPr>
            <b/>
            <sz val="9"/>
            <color indexed="81"/>
            <rFont val="Tahoma"/>
            <family val="2"/>
          </rPr>
          <t xml:space="preserve">
= (</t>
        </r>
        <r>
          <rPr>
            <b/>
            <sz val="9"/>
            <color indexed="81"/>
            <rFont val="돋움"/>
            <family val="3"/>
            <charset val="129"/>
          </rPr>
          <t>잔고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장부금액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>상각액</t>
        </r>
        <r>
          <rPr>
            <b/>
            <sz val="9"/>
            <color indexed="81"/>
            <rFont val="Tahoma"/>
            <family val="2"/>
          </rPr>
          <t xml:space="preserve">) * </t>
        </r>
        <r>
          <rPr>
            <b/>
            <sz val="9"/>
            <color indexed="81"/>
            <rFont val="돋움"/>
            <family val="3"/>
            <charset val="129"/>
          </rPr>
          <t>매도율</t>
        </r>
      </text>
    </comment>
    <comment ref="M78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잔고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미상각금액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상각금액</t>
        </r>
      </text>
    </comment>
    <comment ref="C79" authorId="0">
      <text>
        <r>
          <rPr>
            <b/>
            <sz val="9"/>
            <color indexed="81"/>
            <rFont val="돋움"/>
            <family val="3"/>
            <charset val="129"/>
          </rPr>
          <t>상각후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장부원가에서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매도수량에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장부원가</t>
        </r>
        <r>
          <rPr>
            <b/>
            <sz val="9"/>
            <color indexed="81"/>
            <rFont val="Tahoma"/>
            <family val="2"/>
          </rPr>
          <t xml:space="preserve">
= (</t>
        </r>
        <r>
          <rPr>
            <b/>
            <sz val="9"/>
            <color indexed="81"/>
            <rFont val="돋움"/>
            <family val="3"/>
            <charset val="129"/>
          </rPr>
          <t>잔고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장부원가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>상각액</t>
        </r>
        <r>
          <rPr>
            <b/>
            <sz val="9"/>
            <color indexed="81"/>
            <rFont val="Tahoma"/>
            <family val="2"/>
          </rPr>
          <t xml:space="preserve">) * </t>
        </r>
        <r>
          <rPr>
            <b/>
            <sz val="9"/>
            <color indexed="81"/>
            <rFont val="돋움"/>
            <family val="3"/>
            <charset val="129"/>
          </rPr>
          <t>매도율</t>
        </r>
      </text>
    </comment>
    <comment ref="C80" authorId="0">
      <text>
        <r>
          <rPr>
            <b/>
            <sz val="9"/>
            <color indexed="81"/>
            <rFont val="돋움"/>
            <family val="3"/>
            <charset val="129"/>
          </rPr>
          <t>= 매매금액 - 총이자금액
(Dirty Price 기준으로 가격에 이자포함된 기준)</t>
        </r>
      </text>
    </comment>
    <comment ref="C81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매도금액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장부금액차감액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총이자금액
</t>
        </r>
        <r>
          <rPr>
            <b/>
            <sz val="9"/>
            <color indexed="81"/>
            <rFont val="Tahoma"/>
            <family val="2"/>
          </rPr>
          <t xml:space="preserve">IF </t>
        </r>
        <r>
          <rPr>
            <b/>
            <sz val="9"/>
            <color indexed="81"/>
            <rFont val="돋움"/>
            <family val="3"/>
            <charset val="129"/>
          </rPr>
          <t>매매손익</t>
        </r>
        <r>
          <rPr>
            <b/>
            <sz val="9"/>
            <color indexed="81"/>
            <rFont val="Tahoma"/>
            <family val="2"/>
          </rPr>
          <t xml:space="preserve"> &gt; 0 THEN </t>
        </r>
        <r>
          <rPr>
            <b/>
            <sz val="9"/>
            <color indexed="81"/>
            <rFont val="돋움"/>
            <family val="3"/>
            <charset val="129"/>
          </rPr>
          <t>매매이익</t>
        </r>
        <r>
          <rPr>
            <b/>
            <sz val="9"/>
            <color indexed="81"/>
            <rFont val="Tahoma"/>
            <family val="2"/>
          </rPr>
          <t xml:space="preserve"> 
ELSE </t>
        </r>
        <r>
          <rPr>
            <b/>
            <sz val="9"/>
            <color indexed="81"/>
            <rFont val="돋움"/>
            <family val="3"/>
            <charset val="129"/>
          </rPr>
          <t>매매손실</t>
        </r>
      </text>
    </comment>
    <comment ref="C82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총이자금액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경과이자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보유기간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이자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과표금액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14% </t>
        </r>
        <r>
          <rPr>
            <b/>
            <sz val="9"/>
            <color indexed="81"/>
            <rFont val="돋움"/>
            <family val="3"/>
            <charset val="129"/>
          </rPr>
          <t>법인세율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J94" authorId="0">
      <text>
        <r>
          <rPr>
            <b/>
            <sz val="9"/>
            <color indexed="81"/>
            <rFont val="돋움"/>
            <family val="3"/>
            <charset val="129"/>
          </rPr>
          <t>매도시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잔고에서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장부금액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J95" authorId="0">
      <text>
        <r>
          <rPr>
            <b/>
            <sz val="9"/>
            <color indexed="81"/>
            <rFont val="돋움"/>
            <family val="3"/>
            <charset val="129"/>
          </rPr>
          <t>매도시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잔고에서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장부원가</t>
        </r>
      </text>
    </comment>
    <comment ref="J101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과표금액</t>
        </r>
        <r>
          <rPr>
            <b/>
            <sz val="9"/>
            <color indexed="81"/>
            <rFont val="Tahoma"/>
            <family val="2"/>
          </rPr>
          <t xml:space="preserve"> * 0.14</t>
        </r>
      </text>
    </comment>
    <comment ref="J102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매도시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선급법인세</t>
        </r>
      </text>
    </comment>
    <comment ref="C111" authorId="0">
      <text>
        <r>
          <rPr>
            <b/>
            <sz val="9"/>
            <color indexed="81"/>
            <rFont val="Tahoma"/>
            <family val="2"/>
          </rPr>
          <t>IF 1.</t>
        </r>
        <r>
          <rPr>
            <b/>
            <sz val="9"/>
            <color indexed="81"/>
            <rFont val="돋움"/>
            <family val="3"/>
            <charset val="129"/>
          </rPr>
          <t>이표채</t>
        </r>
        <r>
          <rPr>
            <b/>
            <sz val="9"/>
            <color indexed="81"/>
            <rFont val="Tahoma"/>
            <family val="2"/>
          </rPr>
          <t xml:space="preserve"> THEN
    </t>
        </r>
        <r>
          <rPr>
            <b/>
            <sz val="9"/>
            <color indexed="81"/>
            <rFont val="돋움"/>
            <family val="3"/>
            <charset val="129"/>
          </rPr>
          <t>직전이자지급일</t>
        </r>
        <r>
          <rPr>
            <b/>
            <sz val="9"/>
            <color indexed="81"/>
            <rFont val="Tahoma"/>
            <family val="2"/>
          </rPr>
          <t xml:space="preserve"> = GREATEST(</t>
        </r>
        <r>
          <rPr>
            <b/>
            <sz val="9"/>
            <color indexed="81"/>
            <rFont val="돋움"/>
            <family val="3"/>
            <charset val="129"/>
          </rPr>
          <t>발생일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직전이자지급일</t>
        </r>
        <r>
          <rPr>
            <b/>
            <sz val="9"/>
            <color indexed="81"/>
            <rFont val="Tahoma"/>
            <family val="2"/>
          </rPr>
          <t>);
ELSE IF 3.</t>
        </r>
        <r>
          <rPr>
            <b/>
            <sz val="9"/>
            <color indexed="81"/>
            <rFont val="돋움"/>
            <family val="3"/>
            <charset val="129"/>
          </rPr>
          <t>단리채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만기일시</t>
        </r>
        <r>
          <rPr>
            <b/>
            <sz val="9"/>
            <color indexed="81"/>
            <rFont val="Tahoma"/>
            <family val="2"/>
          </rPr>
          <t xml:space="preserve">) THEN
    </t>
        </r>
        <r>
          <rPr>
            <b/>
            <sz val="9"/>
            <color indexed="81"/>
            <rFont val="돋움"/>
            <family val="3"/>
            <charset val="129"/>
          </rPr>
          <t>직전이자지급일</t>
        </r>
        <r>
          <rPr>
            <b/>
            <sz val="9"/>
            <color indexed="81"/>
            <rFont val="Tahoma"/>
            <family val="2"/>
          </rPr>
          <t xml:space="preserve"> = </t>
        </r>
        <r>
          <rPr>
            <b/>
            <sz val="9"/>
            <color indexed="81"/>
            <rFont val="돋움"/>
            <family val="3"/>
            <charset val="129"/>
          </rPr>
          <t>발행일</t>
        </r>
        <r>
          <rPr>
            <b/>
            <sz val="9"/>
            <color indexed="81"/>
            <rFont val="Tahoma"/>
            <family val="2"/>
          </rPr>
          <t>;
END IF;</t>
        </r>
      </text>
    </comment>
    <comment ref="C112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결산일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직전이자지급일</t>
        </r>
      </text>
    </comment>
    <comment ref="C113" authorId="0">
      <text>
        <r>
          <rPr>
            <b/>
            <sz val="9"/>
            <color indexed="81"/>
            <rFont val="돋움"/>
            <family val="3"/>
            <charset val="129"/>
          </rPr>
          <t>상각스케쥴상의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해당결산일의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상각액</t>
        </r>
      </text>
    </comment>
    <comment ref="C114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잔고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장부금액</t>
        </r>
      </text>
    </comment>
    <comment ref="C115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잔고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장부원가</t>
        </r>
      </text>
    </comment>
    <comment ref="C117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잔고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총잔고수량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* 1000</t>
        </r>
      </text>
    </comment>
    <comment ref="C119" authorId="0">
      <text>
        <r>
          <rPr>
            <b/>
            <sz val="9"/>
            <color indexed="81"/>
            <rFont val="돋움"/>
            <family val="3"/>
            <charset val="129"/>
          </rPr>
          <t>직전이자지급일</t>
        </r>
        <r>
          <rPr>
            <b/>
            <sz val="9"/>
            <color indexed="81"/>
            <rFont val="Tahoma"/>
            <family val="2"/>
          </rPr>
          <t xml:space="preserve"> ~ </t>
        </r>
        <r>
          <rPr>
            <b/>
            <sz val="9"/>
            <color indexed="81"/>
            <rFont val="돋움"/>
            <family val="3"/>
            <charset val="129"/>
          </rPr>
          <t>결산일까지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총이자금액
</t>
        </r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액면금액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표면이자율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이자일수</t>
        </r>
        <r>
          <rPr>
            <b/>
            <sz val="9"/>
            <color indexed="81"/>
            <rFont val="Tahoma"/>
            <family val="2"/>
          </rPr>
          <t xml:space="preserve"> / 365</t>
        </r>
      </text>
    </comment>
    <comment ref="C120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잔고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경과이자</t>
        </r>
      </text>
    </comment>
    <comment ref="J121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평가손익은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</t>
        </r>
      </text>
    </comment>
    <comment ref="C122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총이자금액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경과이자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전기미수이자</t>
        </r>
      </text>
    </comment>
    <comment ref="J122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평가손익은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반영안함</t>
        </r>
      </text>
    </comment>
    <comment ref="C123" authorId="0">
      <text>
        <r>
          <rPr>
            <b/>
            <sz val="9"/>
            <color indexed="81"/>
            <rFont val="Tahoma"/>
            <family val="2"/>
          </rPr>
          <t xml:space="preserve">Dirty Price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평가단가에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총경과이자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포함됨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평가금액에서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총이자금액을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산정
</t>
        </r>
        <r>
          <rPr>
            <b/>
            <sz val="9"/>
            <color indexed="81"/>
            <rFont val="Tahoma"/>
            <family val="2"/>
          </rPr>
          <t>= (</t>
        </r>
        <r>
          <rPr>
            <b/>
            <sz val="9"/>
            <color indexed="81"/>
            <rFont val="돋움"/>
            <family val="3"/>
            <charset val="129"/>
          </rPr>
          <t>보유수량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평가단가</t>
        </r>
        <r>
          <rPr>
            <b/>
            <sz val="9"/>
            <color indexed="81"/>
            <rFont val="Tahoma"/>
            <family val="2"/>
          </rPr>
          <t xml:space="preserve"> / 10) - </t>
        </r>
        <r>
          <rPr>
            <b/>
            <sz val="9"/>
            <color indexed="81"/>
            <rFont val="돋움"/>
            <family val="3"/>
            <charset val="129"/>
          </rPr>
          <t>총이자금액</t>
        </r>
      </text>
    </comment>
    <comment ref="C124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장부금액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>상각액</t>
        </r>
      </text>
    </comment>
    <comment ref="J124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전년도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당기채권이자</t>
        </r>
      </text>
    </comment>
    <comment ref="C125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장부금액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>상각액</t>
        </r>
      </text>
    </comment>
    <comment ref="C126" authorId="0">
      <text>
        <r>
          <rPr>
            <b/>
            <sz val="9"/>
            <color indexed="81"/>
            <rFont val="돋움"/>
            <family val="3"/>
            <charset val="129"/>
          </rPr>
          <t>평가손익</t>
        </r>
        <r>
          <rPr>
            <b/>
            <sz val="9"/>
            <color indexed="81"/>
            <rFont val="Tahoma"/>
            <family val="2"/>
          </rPr>
          <t xml:space="preserve"> = </t>
        </r>
        <r>
          <rPr>
            <b/>
            <sz val="9"/>
            <color indexed="81"/>
            <rFont val="돋움"/>
            <family val="3"/>
            <charset val="129"/>
          </rPr>
          <t>평가금액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상각후장부금액
</t>
        </r>
        <r>
          <rPr>
            <b/>
            <sz val="9"/>
            <color indexed="81"/>
            <rFont val="Tahoma"/>
            <family val="2"/>
          </rPr>
          <t xml:space="preserve">IF </t>
        </r>
        <r>
          <rPr>
            <b/>
            <sz val="9"/>
            <color indexed="81"/>
            <rFont val="돋움"/>
            <family val="3"/>
            <charset val="129"/>
          </rPr>
          <t>손익</t>
        </r>
        <r>
          <rPr>
            <b/>
            <sz val="9"/>
            <color indexed="81"/>
            <rFont val="Tahoma"/>
            <family val="2"/>
          </rPr>
          <t xml:space="preserve"> &gt; 0 THEN </t>
        </r>
        <r>
          <rPr>
            <b/>
            <sz val="9"/>
            <color indexed="81"/>
            <rFont val="돋움"/>
            <family val="3"/>
            <charset val="129"/>
          </rPr>
          <t xml:space="preserve">평가이익
</t>
        </r>
        <r>
          <rPr>
            <b/>
            <sz val="9"/>
            <color indexed="81"/>
            <rFont val="Tahoma"/>
            <family val="2"/>
          </rPr>
          <t xml:space="preserve">ELSE </t>
        </r>
        <r>
          <rPr>
            <b/>
            <sz val="9"/>
            <color indexed="81"/>
            <rFont val="돋움"/>
            <family val="3"/>
            <charset val="129"/>
          </rPr>
          <t>평가손실</t>
        </r>
      </text>
    </comment>
    <comment ref="G127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액면금액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기말장부금액</t>
        </r>
      </text>
    </comment>
    <comment ref="C153" authorId="0">
      <text>
        <r>
          <rPr>
            <b/>
            <sz val="9"/>
            <color indexed="81"/>
            <rFont val="돋움"/>
            <family val="3"/>
            <charset val="129"/>
          </rPr>
          <t>매도일에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상각한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상각금액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상각후장부금액으로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매매손익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C157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매도수량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매도단가</t>
        </r>
        <r>
          <rPr>
            <b/>
            <sz val="9"/>
            <color indexed="81"/>
            <rFont val="Tahoma"/>
            <family val="2"/>
          </rPr>
          <t xml:space="preserve"> / 10</t>
        </r>
      </text>
    </comment>
    <comment ref="I157" author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돋움"/>
            <family val="3"/>
            <charset val="129"/>
          </rPr>
          <t>인수</t>
        </r>
        <r>
          <rPr>
            <b/>
            <sz val="9"/>
            <color indexed="81"/>
            <rFont val="Tahoma"/>
            <family val="2"/>
          </rPr>
          <t xml:space="preserve"> 2.</t>
        </r>
        <r>
          <rPr>
            <b/>
            <sz val="9"/>
            <color indexed="81"/>
            <rFont val="돋움"/>
            <family val="3"/>
            <charset val="129"/>
          </rPr>
          <t>직매수</t>
        </r>
        <r>
          <rPr>
            <b/>
            <sz val="9"/>
            <color indexed="81"/>
            <rFont val="Tahoma"/>
            <family val="2"/>
          </rPr>
          <t xml:space="preserve"> 3.</t>
        </r>
        <r>
          <rPr>
            <b/>
            <sz val="9"/>
            <color indexed="81"/>
            <rFont val="돋움"/>
            <family val="3"/>
            <charset val="129"/>
          </rPr>
          <t>직매도</t>
        </r>
        <r>
          <rPr>
            <b/>
            <sz val="9"/>
            <color indexed="81"/>
            <rFont val="Tahoma"/>
            <family val="2"/>
          </rPr>
          <t xml:space="preserve"> 4.</t>
        </r>
        <r>
          <rPr>
            <b/>
            <sz val="9"/>
            <color indexed="81"/>
            <rFont val="돋움"/>
            <family val="3"/>
            <charset val="129"/>
          </rPr>
          <t>상환</t>
        </r>
      </text>
    </comment>
    <comment ref="C158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매도수량</t>
        </r>
        <r>
          <rPr>
            <b/>
            <sz val="9"/>
            <color indexed="81"/>
            <rFont val="Tahoma"/>
            <family val="2"/>
          </rPr>
          <t xml:space="preserve"> * 1000</t>
        </r>
      </text>
    </comment>
    <comment ref="I158" author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돋움"/>
            <family val="3"/>
            <charset val="129"/>
          </rPr>
          <t>상품매수</t>
        </r>
        <r>
          <rPr>
            <b/>
            <sz val="9"/>
            <color indexed="81"/>
            <rFont val="Tahoma"/>
            <family val="2"/>
          </rPr>
          <t xml:space="preserve"> 2.</t>
        </r>
        <r>
          <rPr>
            <b/>
            <sz val="9"/>
            <color indexed="81"/>
            <rFont val="돋움"/>
            <family val="3"/>
            <charset val="129"/>
          </rPr>
          <t>상품매도</t>
        </r>
      </text>
    </comment>
    <comment ref="C159" authorId="0">
      <text>
        <r>
          <rPr>
            <b/>
            <sz val="9"/>
            <color indexed="81"/>
            <rFont val="Tahoma"/>
            <family val="2"/>
          </rPr>
          <t>IF 1.</t>
        </r>
        <r>
          <rPr>
            <b/>
            <sz val="9"/>
            <color indexed="81"/>
            <rFont val="돋움"/>
            <family val="3"/>
            <charset val="129"/>
          </rPr>
          <t>이표채</t>
        </r>
        <r>
          <rPr>
            <b/>
            <sz val="9"/>
            <color indexed="81"/>
            <rFont val="Tahoma"/>
            <family val="2"/>
          </rPr>
          <t xml:space="preserve"> THEN
    </t>
        </r>
        <r>
          <rPr>
            <b/>
            <sz val="9"/>
            <color indexed="81"/>
            <rFont val="돋움"/>
            <family val="3"/>
            <charset val="129"/>
          </rPr>
          <t>직전이자지급일</t>
        </r>
        <r>
          <rPr>
            <b/>
            <sz val="9"/>
            <color indexed="81"/>
            <rFont val="Tahoma"/>
            <family val="2"/>
          </rPr>
          <t xml:space="preserve"> = GREATEST(</t>
        </r>
        <r>
          <rPr>
            <b/>
            <sz val="9"/>
            <color indexed="81"/>
            <rFont val="돋움"/>
            <family val="3"/>
            <charset val="129"/>
          </rPr>
          <t>발생일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직전이자지급일</t>
        </r>
        <r>
          <rPr>
            <b/>
            <sz val="9"/>
            <color indexed="81"/>
            <rFont val="Tahoma"/>
            <family val="2"/>
          </rPr>
          <t>);
ELSE IF 3.</t>
        </r>
        <r>
          <rPr>
            <b/>
            <sz val="9"/>
            <color indexed="81"/>
            <rFont val="돋움"/>
            <family val="3"/>
            <charset val="129"/>
          </rPr>
          <t>단리채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만기일시</t>
        </r>
        <r>
          <rPr>
            <b/>
            <sz val="9"/>
            <color indexed="81"/>
            <rFont val="Tahoma"/>
            <family val="2"/>
          </rPr>
          <t xml:space="preserve">) THEN
    </t>
        </r>
        <r>
          <rPr>
            <b/>
            <sz val="9"/>
            <color indexed="81"/>
            <rFont val="돋움"/>
            <family val="3"/>
            <charset val="129"/>
          </rPr>
          <t>직전이자지급일</t>
        </r>
        <r>
          <rPr>
            <b/>
            <sz val="9"/>
            <color indexed="81"/>
            <rFont val="Tahoma"/>
            <family val="2"/>
          </rPr>
          <t xml:space="preserve"> = </t>
        </r>
        <r>
          <rPr>
            <b/>
            <sz val="9"/>
            <color indexed="81"/>
            <rFont val="돋움"/>
            <family val="3"/>
            <charset val="129"/>
          </rPr>
          <t>발행일</t>
        </r>
        <r>
          <rPr>
            <b/>
            <sz val="9"/>
            <color indexed="81"/>
            <rFont val="Tahoma"/>
            <family val="2"/>
          </rPr>
          <t>;
END IF;</t>
        </r>
      </text>
    </comment>
    <comment ref="I159" authorId="0">
      <text>
        <r>
          <rPr>
            <b/>
            <sz val="9"/>
            <color indexed="81"/>
            <rFont val="Tahoma"/>
            <family val="2"/>
          </rPr>
          <t>0.</t>
        </r>
        <r>
          <rPr>
            <b/>
            <sz val="9"/>
            <color indexed="81"/>
            <rFont val="돋움"/>
            <family val="3"/>
            <charset val="129"/>
          </rPr>
          <t>당일</t>
        </r>
        <r>
          <rPr>
            <b/>
            <sz val="9"/>
            <color indexed="81"/>
            <rFont val="Tahoma"/>
            <family val="2"/>
          </rPr>
          <t xml:space="preserve"> 1.</t>
        </r>
        <r>
          <rPr>
            <b/>
            <sz val="9"/>
            <color indexed="81"/>
            <rFont val="돋움"/>
            <family val="3"/>
            <charset val="129"/>
          </rPr>
          <t>익일</t>
        </r>
        <r>
          <rPr>
            <b/>
            <sz val="9"/>
            <color indexed="81"/>
            <rFont val="Tahoma"/>
            <family val="2"/>
          </rPr>
          <t xml:space="preserve"> 2.</t>
        </r>
        <r>
          <rPr>
            <b/>
            <sz val="9"/>
            <color indexed="81"/>
            <rFont val="돋움"/>
            <family val="3"/>
            <charset val="129"/>
          </rPr>
          <t>선도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지정일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160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매도일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직전이자지급일</t>
        </r>
      </text>
    </comment>
    <comment ref="C161" authorId="0">
      <text>
        <r>
          <rPr>
            <b/>
            <sz val="9"/>
            <color indexed="81"/>
            <rFont val="돋움"/>
            <family val="3"/>
            <charset val="129"/>
          </rPr>
          <t>매도수량에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직전이자지급일</t>
        </r>
        <r>
          <rPr>
            <b/>
            <sz val="9"/>
            <color indexed="81"/>
            <rFont val="Tahoma"/>
            <family val="2"/>
          </rPr>
          <t xml:space="preserve"> ~ </t>
        </r>
        <r>
          <rPr>
            <b/>
            <sz val="9"/>
            <color indexed="81"/>
            <rFont val="돋움"/>
            <family val="3"/>
            <charset val="129"/>
          </rPr>
          <t>매도일까지의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이자</t>
        </r>
        <r>
          <rPr>
            <b/>
            <sz val="9"/>
            <color indexed="81"/>
            <rFont val="Tahoma"/>
            <family val="2"/>
          </rPr>
          <t xml:space="preserve">
= </t>
        </r>
        <r>
          <rPr>
            <b/>
            <sz val="9"/>
            <color indexed="81"/>
            <rFont val="돋움"/>
            <family val="3"/>
            <charset val="129"/>
          </rPr>
          <t>매도액면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표면이자율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이자일수</t>
        </r>
        <r>
          <rPr>
            <b/>
            <sz val="9"/>
            <color indexed="81"/>
            <rFont val="Tahoma"/>
            <family val="2"/>
          </rPr>
          <t xml:space="preserve"> / 365</t>
        </r>
      </text>
    </comment>
    <comment ref="M161" authorId="0">
      <text>
        <r>
          <rPr>
            <b/>
            <sz val="9"/>
            <color indexed="81"/>
            <rFont val="Tahoma"/>
            <family val="2"/>
          </rPr>
          <t>= (</t>
        </r>
        <r>
          <rPr>
            <b/>
            <sz val="9"/>
            <color indexed="81"/>
            <rFont val="돋움"/>
            <family val="3"/>
            <charset val="129"/>
          </rPr>
          <t>잔고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장부금액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>상각액</t>
        </r>
        <r>
          <rPr>
            <b/>
            <sz val="9"/>
            <color indexed="81"/>
            <rFont val="Tahoma"/>
            <family val="2"/>
          </rPr>
          <t xml:space="preserve">) - </t>
        </r>
        <r>
          <rPr>
            <b/>
            <sz val="9"/>
            <color indexed="81"/>
            <rFont val="돋움"/>
            <family val="3"/>
            <charset val="129"/>
          </rPr>
          <t>거래내역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장부금액</t>
        </r>
      </text>
    </comment>
    <comment ref="C162" authorId="0">
      <text>
        <r>
          <rPr>
            <b/>
            <sz val="9"/>
            <color indexed="81"/>
            <rFont val="돋움"/>
            <family val="3"/>
            <charset val="129"/>
          </rPr>
          <t>매도수량의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경과이자</t>
        </r>
        <r>
          <rPr>
            <b/>
            <sz val="9"/>
            <color indexed="81"/>
            <rFont val="Tahoma"/>
            <family val="2"/>
          </rPr>
          <t xml:space="preserve">
= </t>
        </r>
        <r>
          <rPr>
            <b/>
            <sz val="9"/>
            <color indexed="81"/>
            <rFont val="돋움"/>
            <family val="3"/>
            <charset val="129"/>
          </rPr>
          <t>잔고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경과이자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매도율</t>
        </r>
      </text>
    </comment>
    <comment ref="M162" authorId="0">
      <text>
        <r>
          <rPr>
            <b/>
            <sz val="9"/>
            <color indexed="81"/>
            <rFont val="Tahoma"/>
            <family val="2"/>
          </rPr>
          <t>= (</t>
        </r>
        <r>
          <rPr>
            <b/>
            <sz val="9"/>
            <color indexed="81"/>
            <rFont val="돋움"/>
            <family val="3"/>
            <charset val="129"/>
          </rPr>
          <t>잔고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장부원가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>상각액</t>
        </r>
        <r>
          <rPr>
            <b/>
            <sz val="9"/>
            <color indexed="81"/>
            <rFont val="Tahoma"/>
            <family val="2"/>
          </rPr>
          <t xml:space="preserve">) - </t>
        </r>
        <r>
          <rPr>
            <b/>
            <sz val="9"/>
            <color indexed="81"/>
            <rFont val="돋움"/>
            <family val="3"/>
            <charset val="129"/>
          </rPr>
          <t>거래내역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장부원가</t>
        </r>
      </text>
    </comment>
    <comment ref="C163" authorId="0">
      <text>
        <r>
          <rPr>
            <b/>
            <sz val="9"/>
            <color indexed="81"/>
            <rFont val="돋움"/>
            <family val="3"/>
            <charset val="129"/>
          </rPr>
          <t>전기미수이자에서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매도수량에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안분하여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차감
</t>
        </r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기본부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전기미수이자</t>
        </r>
        <r>
          <rPr>
            <b/>
            <sz val="9"/>
            <color indexed="81"/>
            <rFont val="Tahoma"/>
            <family val="2"/>
          </rPr>
          <t xml:space="preserve"> * (</t>
        </r>
        <r>
          <rPr>
            <b/>
            <sz val="9"/>
            <color indexed="81"/>
            <rFont val="돋움"/>
            <family val="3"/>
            <charset val="129"/>
          </rPr>
          <t>매도수량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잔고수량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164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총이자금액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경과이자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전기미수이자</t>
        </r>
      </text>
    </comment>
    <comment ref="C165" authorId="0">
      <text>
        <r>
          <rPr>
            <b/>
            <sz val="9"/>
            <color indexed="81"/>
            <rFont val="돋움"/>
            <family val="3"/>
            <charset val="129"/>
          </rPr>
          <t>상각후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장부금액에서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매도수량에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장부금액</t>
        </r>
        <r>
          <rPr>
            <b/>
            <sz val="9"/>
            <color indexed="81"/>
            <rFont val="Tahoma"/>
            <family val="2"/>
          </rPr>
          <t xml:space="preserve">
= (</t>
        </r>
        <r>
          <rPr>
            <b/>
            <sz val="9"/>
            <color indexed="81"/>
            <rFont val="돋움"/>
            <family val="3"/>
            <charset val="129"/>
          </rPr>
          <t>잔고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장부금액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>상각액</t>
        </r>
        <r>
          <rPr>
            <b/>
            <sz val="9"/>
            <color indexed="81"/>
            <rFont val="Tahoma"/>
            <family val="2"/>
          </rPr>
          <t xml:space="preserve">) * </t>
        </r>
        <r>
          <rPr>
            <b/>
            <sz val="9"/>
            <color indexed="81"/>
            <rFont val="돋움"/>
            <family val="3"/>
            <charset val="129"/>
          </rPr>
          <t>매도율</t>
        </r>
      </text>
    </comment>
    <comment ref="G165" authorId="0">
      <text>
        <r>
          <rPr>
            <b/>
            <sz val="9"/>
            <color indexed="81"/>
            <rFont val="Tahoma"/>
            <family val="2"/>
          </rPr>
          <t>GREATEST(</t>
        </r>
        <r>
          <rPr>
            <b/>
            <sz val="9"/>
            <color indexed="81"/>
            <rFont val="돋움"/>
            <family val="3"/>
            <charset val="129"/>
          </rPr>
          <t>전기결산일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전이자지급일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매수일</t>
        </r>
        <r>
          <rPr>
            <b/>
            <sz val="9"/>
            <color indexed="81"/>
            <rFont val="Tahoma"/>
            <family val="2"/>
          </rPr>
          <t xml:space="preserve">) ~ </t>
        </r>
        <r>
          <rPr>
            <b/>
            <sz val="9"/>
            <color indexed="81"/>
            <rFont val="돋움"/>
            <family val="3"/>
            <charset val="129"/>
          </rPr>
          <t>기준일까지의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보유분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이자
</t>
        </r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액면금액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표면이자율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이자일수</t>
        </r>
        <r>
          <rPr>
            <b/>
            <sz val="9"/>
            <color indexed="81"/>
            <rFont val="Tahoma"/>
            <family val="2"/>
          </rPr>
          <t xml:space="preserve"> / 365</t>
        </r>
      </text>
    </comment>
    <comment ref="C166" authorId="0">
      <text>
        <r>
          <rPr>
            <b/>
            <sz val="9"/>
            <color indexed="81"/>
            <rFont val="돋움"/>
            <family val="3"/>
            <charset val="129"/>
          </rPr>
          <t>상각후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장부원가에서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매도수량에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장부원가</t>
        </r>
        <r>
          <rPr>
            <b/>
            <sz val="9"/>
            <color indexed="81"/>
            <rFont val="Tahoma"/>
            <family val="2"/>
          </rPr>
          <t xml:space="preserve">
= (</t>
        </r>
        <r>
          <rPr>
            <b/>
            <sz val="9"/>
            <color indexed="81"/>
            <rFont val="돋움"/>
            <family val="3"/>
            <charset val="129"/>
          </rPr>
          <t>잔고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장부원가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>상각액</t>
        </r>
        <r>
          <rPr>
            <b/>
            <sz val="9"/>
            <color indexed="81"/>
            <rFont val="Tahoma"/>
            <family val="2"/>
          </rPr>
          <t xml:space="preserve">) * </t>
        </r>
        <r>
          <rPr>
            <b/>
            <sz val="9"/>
            <color indexed="81"/>
            <rFont val="돋움"/>
            <family val="3"/>
            <charset val="129"/>
          </rPr>
          <t>매도율</t>
        </r>
      </text>
    </comment>
    <comment ref="M166" authorId="0">
      <text>
        <r>
          <rPr>
            <b/>
            <sz val="9"/>
            <color indexed="81"/>
            <rFont val="돋움"/>
            <family val="3"/>
            <charset val="129"/>
          </rPr>
          <t>장부금액을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상각한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상각금액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누적액</t>
        </r>
      </text>
    </comment>
    <comment ref="C167" authorId="0">
      <text>
        <r>
          <rPr>
            <b/>
            <sz val="9"/>
            <color indexed="81"/>
            <rFont val="돋움"/>
            <family val="3"/>
            <charset val="129"/>
          </rPr>
          <t>전기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기결산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미실현평가이익을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안분하여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차감해야함</t>
        </r>
        <r>
          <rPr>
            <b/>
            <sz val="9"/>
            <color indexed="81"/>
            <rFont val="Tahoma"/>
            <family val="2"/>
          </rPr>
          <t xml:space="preserve">
= </t>
        </r>
        <r>
          <rPr>
            <b/>
            <sz val="9"/>
            <color indexed="81"/>
            <rFont val="돋움"/>
            <family val="3"/>
            <charset val="129"/>
          </rPr>
          <t>전기미실현평가이익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매도율</t>
        </r>
      </text>
    </comment>
    <comment ref="M167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잔고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미상각금액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상각금액</t>
        </r>
      </text>
    </comment>
    <comment ref="C168" authorId="0">
      <text>
        <r>
          <rPr>
            <b/>
            <sz val="9"/>
            <color indexed="81"/>
            <rFont val="돋움"/>
            <family val="3"/>
            <charset val="129"/>
          </rPr>
          <t>= 매매금액 - 총이자금액
(Dirty Price 기준으로 가격에 이자포함된 기준)</t>
        </r>
      </text>
    </comment>
    <comment ref="C169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매도금액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장부금액차감액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총이자금액
</t>
        </r>
        <r>
          <rPr>
            <b/>
            <sz val="9"/>
            <color indexed="81"/>
            <rFont val="Tahoma"/>
            <family val="2"/>
          </rPr>
          <t xml:space="preserve">IF </t>
        </r>
        <r>
          <rPr>
            <b/>
            <sz val="9"/>
            <color indexed="81"/>
            <rFont val="돋움"/>
            <family val="3"/>
            <charset val="129"/>
          </rPr>
          <t>매매손익</t>
        </r>
        <r>
          <rPr>
            <b/>
            <sz val="9"/>
            <color indexed="81"/>
            <rFont val="Tahoma"/>
            <family val="2"/>
          </rPr>
          <t xml:space="preserve"> &gt; 0 THEN </t>
        </r>
        <r>
          <rPr>
            <b/>
            <sz val="9"/>
            <color indexed="81"/>
            <rFont val="돋움"/>
            <family val="3"/>
            <charset val="129"/>
          </rPr>
          <t>매매이익</t>
        </r>
        <r>
          <rPr>
            <b/>
            <sz val="9"/>
            <color indexed="81"/>
            <rFont val="Tahoma"/>
            <family val="2"/>
          </rPr>
          <t xml:space="preserve"> 
ELSE </t>
        </r>
        <r>
          <rPr>
            <b/>
            <sz val="9"/>
            <color indexed="81"/>
            <rFont val="돋움"/>
            <family val="3"/>
            <charset val="129"/>
          </rPr>
          <t>매매손실</t>
        </r>
      </text>
    </comment>
    <comment ref="C170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총이자금액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경과이자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보유기간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이자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171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과표금액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14% </t>
        </r>
        <r>
          <rPr>
            <b/>
            <sz val="9"/>
            <color indexed="81"/>
            <rFont val="돋움"/>
            <family val="3"/>
            <charset val="129"/>
          </rPr>
          <t>법인세율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J183" authorId="0">
      <text>
        <r>
          <rPr>
            <b/>
            <sz val="9"/>
            <color indexed="81"/>
            <rFont val="돋움"/>
            <family val="3"/>
            <charset val="129"/>
          </rPr>
          <t>매도시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잔고에서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장부금액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J184" authorId="0">
      <text>
        <r>
          <rPr>
            <b/>
            <sz val="9"/>
            <color indexed="81"/>
            <rFont val="돋움"/>
            <family val="3"/>
            <charset val="129"/>
          </rPr>
          <t>매도시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잔고에서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장부원가</t>
        </r>
      </text>
    </comment>
    <comment ref="J190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과표금액</t>
        </r>
        <r>
          <rPr>
            <b/>
            <sz val="9"/>
            <color indexed="81"/>
            <rFont val="Tahoma"/>
            <family val="2"/>
          </rPr>
          <t xml:space="preserve"> * 0.14</t>
        </r>
      </text>
    </comment>
    <comment ref="J191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매도시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선급법인세</t>
        </r>
      </text>
    </comment>
    <comment ref="C200" authorId="0">
      <text>
        <r>
          <rPr>
            <b/>
            <sz val="9"/>
            <color indexed="81"/>
            <rFont val="Tahoma"/>
            <family val="2"/>
          </rPr>
          <t>IF 1.</t>
        </r>
        <r>
          <rPr>
            <b/>
            <sz val="9"/>
            <color indexed="81"/>
            <rFont val="돋움"/>
            <family val="3"/>
            <charset val="129"/>
          </rPr>
          <t>이표채</t>
        </r>
        <r>
          <rPr>
            <b/>
            <sz val="9"/>
            <color indexed="81"/>
            <rFont val="Tahoma"/>
            <family val="2"/>
          </rPr>
          <t xml:space="preserve"> THEN
    </t>
        </r>
        <r>
          <rPr>
            <b/>
            <sz val="9"/>
            <color indexed="81"/>
            <rFont val="돋움"/>
            <family val="3"/>
            <charset val="129"/>
          </rPr>
          <t>직전이자지급일</t>
        </r>
        <r>
          <rPr>
            <b/>
            <sz val="9"/>
            <color indexed="81"/>
            <rFont val="Tahoma"/>
            <family val="2"/>
          </rPr>
          <t xml:space="preserve"> = GREATEST(</t>
        </r>
        <r>
          <rPr>
            <b/>
            <sz val="9"/>
            <color indexed="81"/>
            <rFont val="돋움"/>
            <family val="3"/>
            <charset val="129"/>
          </rPr>
          <t>발생일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직전이자지급일</t>
        </r>
        <r>
          <rPr>
            <b/>
            <sz val="9"/>
            <color indexed="81"/>
            <rFont val="Tahoma"/>
            <family val="2"/>
          </rPr>
          <t>);
ELSE IF 3.</t>
        </r>
        <r>
          <rPr>
            <b/>
            <sz val="9"/>
            <color indexed="81"/>
            <rFont val="돋움"/>
            <family val="3"/>
            <charset val="129"/>
          </rPr>
          <t>단리채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만기일시</t>
        </r>
        <r>
          <rPr>
            <b/>
            <sz val="9"/>
            <color indexed="81"/>
            <rFont val="Tahoma"/>
            <family val="2"/>
          </rPr>
          <t xml:space="preserve">) THEN
    </t>
        </r>
        <r>
          <rPr>
            <b/>
            <sz val="9"/>
            <color indexed="81"/>
            <rFont val="돋움"/>
            <family val="3"/>
            <charset val="129"/>
          </rPr>
          <t>직전이자지급일</t>
        </r>
        <r>
          <rPr>
            <b/>
            <sz val="9"/>
            <color indexed="81"/>
            <rFont val="Tahoma"/>
            <family val="2"/>
          </rPr>
          <t xml:space="preserve"> = </t>
        </r>
        <r>
          <rPr>
            <b/>
            <sz val="9"/>
            <color indexed="81"/>
            <rFont val="돋움"/>
            <family val="3"/>
            <charset val="129"/>
          </rPr>
          <t>발행일</t>
        </r>
        <r>
          <rPr>
            <b/>
            <sz val="9"/>
            <color indexed="81"/>
            <rFont val="Tahoma"/>
            <family val="2"/>
          </rPr>
          <t>;
END IF;</t>
        </r>
      </text>
    </comment>
    <comment ref="C201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결산일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직전이자지급일</t>
        </r>
      </text>
    </comment>
    <comment ref="C202" authorId="0">
      <text>
        <r>
          <rPr>
            <b/>
            <sz val="9"/>
            <color indexed="81"/>
            <rFont val="돋움"/>
            <family val="3"/>
            <charset val="129"/>
          </rPr>
          <t>상각스케쥴상의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해당결산일의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상각액</t>
        </r>
      </text>
    </comment>
    <comment ref="C203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잔고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장부금액</t>
        </r>
      </text>
    </comment>
    <comment ref="C204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잔고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장부원가</t>
        </r>
      </text>
    </comment>
    <comment ref="C206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잔고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총잔고수량</t>
        </r>
      </text>
    </comment>
    <comment ref="C207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* 1000</t>
        </r>
      </text>
    </comment>
    <comment ref="C208" authorId="0">
      <text>
        <r>
          <rPr>
            <b/>
            <sz val="9"/>
            <color indexed="81"/>
            <rFont val="돋움"/>
            <family val="3"/>
            <charset val="129"/>
          </rPr>
          <t>직전이자지급일</t>
        </r>
        <r>
          <rPr>
            <b/>
            <sz val="9"/>
            <color indexed="81"/>
            <rFont val="Tahoma"/>
            <family val="2"/>
          </rPr>
          <t xml:space="preserve"> ~ </t>
        </r>
        <r>
          <rPr>
            <b/>
            <sz val="9"/>
            <color indexed="81"/>
            <rFont val="돋움"/>
            <family val="3"/>
            <charset val="129"/>
          </rPr>
          <t>결산일까지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총이자금액
</t>
        </r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액면금액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표면이자율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이자일수</t>
        </r>
        <r>
          <rPr>
            <b/>
            <sz val="9"/>
            <color indexed="81"/>
            <rFont val="Tahoma"/>
            <family val="2"/>
          </rPr>
          <t xml:space="preserve"> / 365</t>
        </r>
      </text>
    </comment>
    <comment ref="C209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잔고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경과이자</t>
        </r>
      </text>
    </comment>
    <comment ref="J210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평가손익은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</t>
        </r>
      </text>
    </comment>
    <comment ref="C211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총이자금액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경과이자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전기미수이자</t>
        </r>
      </text>
    </comment>
    <comment ref="J211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평가손익은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반영안함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 xml:space="preserve">Dirty Price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평가단가에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총경과이자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포함됨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평가금액에서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총이자금액을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산정
</t>
        </r>
        <r>
          <rPr>
            <b/>
            <sz val="9"/>
            <color indexed="81"/>
            <rFont val="Tahoma"/>
            <family val="2"/>
          </rPr>
          <t>= (</t>
        </r>
        <r>
          <rPr>
            <b/>
            <sz val="9"/>
            <color indexed="81"/>
            <rFont val="돋움"/>
            <family val="3"/>
            <charset val="129"/>
          </rPr>
          <t>보유수량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평가단가</t>
        </r>
        <r>
          <rPr>
            <b/>
            <sz val="9"/>
            <color indexed="81"/>
            <rFont val="Tahoma"/>
            <family val="2"/>
          </rPr>
          <t xml:space="preserve"> / 10) - </t>
        </r>
        <r>
          <rPr>
            <b/>
            <sz val="9"/>
            <color indexed="81"/>
            <rFont val="돋움"/>
            <family val="3"/>
            <charset val="129"/>
          </rPr>
          <t>총이자금액</t>
        </r>
      </text>
    </comment>
    <comment ref="C213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장부금액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>상각액</t>
        </r>
      </text>
    </comment>
    <comment ref="J213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전년도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당기채권이자</t>
        </r>
      </text>
    </comment>
    <comment ref="C214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장부금액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>상각액</t>
        </r>
      </text>
    </comment>
    <comment ref="C215" authorId="0">
      <text>
        <r>
          <rPr>
            <b/>
            <sz val="9"/>
            <color indexed="81"/>
            <rFont val="돋움"/>
            <family val="3"/>
            <charset val="129"/>
          </rPr>
          <t>평가손익</t>
        </r>
        <r>
          <rPr>
            <b/>
            <sz val="9"/>
            <color indexed="81"/>
            <rFont val="Tahoma"/>
            <family val="2"/>
          </rPr>
          <t xml:space="preserve"> = </t>
        </r>
        <r>
          <rPr>
            <b/>
            <sz val="9"/>
            <color indexed="81"/>
            <rFont val="돋움"/>
            <family val="3"/>
            <charset val="129"/>
          </rPr>
          <t>평가금액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상각후장부금액
</t>
        </r>
        <r>
          <rPr>
            <b/>
            <sz val="9"/>
            <color indexed="81"/>
            <rFont val="Tahoma"/>
            <family val="2"/>
          </rPr>
          <t xml:space="preserve">IF </t>
        </r>
        <r>
          <rPr>
            <b/>
            <sz val="9"/>
            <color indexed="81"/>
            <rFont val="돋움"/>
            <family val="3"/>
            <charset val="129"/>
          </rPr>
          <t>손익</t>
        </r>
        <r>
          <rPr>
            <b/>
            <sz val="9"/>
            <color indexed="81"/>
            <rFont val="Tahoma"/>
            <family val="2"/>
          </rPr>
          <t xml:space="preserve"> &gt; 0 THEN </t>
        </r>
        <r>
          <rPr>
            <b/>
            <sz val="9"/>
            <color indexed="81"/>
            <rFont val="돋움"/>
            <family val="3"/>
            <charset val="129"/>
          </rPr>
          <t xml:space="preserve">평가이익
</t>
        </r>
        <r>
          <rPr>
            <b/>
            <sz val="9"/>
            <color indexed="81"/>
            <rFont val="Tahoma"/>
            <family val="2"/>
          </rPr>
          <t xml:space="preserve">ELSE </t>
        </r>
        <r>
          <rPr>
            <b/>
            <sz val="9"/>
            <color indexed="81"/>
            <rFont val="돋움"/>
            <family val="3"/>
            <charset val="129"/>
          </rPr>
          <t>평가손실</t>
        </r>
      </text>
    </comment>
    <comment ref="G216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액면금액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기말장부금액</t>
        </r>
      </text>
    </comment>
    <comment ref="C242" authorId="0">
      <text>
        <r>
          <rPr>
            <b/>
            <sz val="9"/>
            <color indexed="81"/>
            <rFont val="돋움"/>
            <family val="3"/>
            <charset val="129"/>
          </rPr>
          <t>매도일에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상각한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상각금액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상각후장부금액으로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매매손익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C246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매도수량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매도단가</t>
        </r>
        <r>
          <rPr>
            <b/>
            <sz val="9"/>
            <color indexed="81"/>
            <rFont val="Tahoma"/>
            <family val="2"/>
          </rPr>
          <t xml:space="preserve"> / 10</t>
        </r>
      </text>
    </comment>
    <comment ref="I246" author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돋움"/>
            <family val="3"/>
            <charset val="129"/>
          </rPr>
          <t>인수</t>
        </r>
        <r>
          <rPr>
            <b/>
            <sz val="9"/>
            <color indexed="81"/>
            <rFont val="Tahoma"/>
            <family val="2"/>
          </rPr>
          <t xml:space="preserve"> 2.</t>
        </r>
        <r>
          <rPr>
            <b/>
            <sz val="9"/>
            <color indexed="81"/>
            <rFont val="돋움"/>
            <family val="3"/>
            <charset val="129"/>
          </rPr>
          <t>직매수</t>
        </r>
        <r>
          <rPr>
            <b/>
            <sz val="9"/>
            <color indexed="81"/>
            <rFont val="Tahoma"/>
            <family val="2"/>
          </rPr>
          <t xml:space="preserve"> 3.</t>
        </r>
        <r>
          <rPr>
            <b/>
            <sz val="9"/>
            <color indexed="81"/>
            <rFont val="돋움"/>
            <family val="3"/>
            <charset val="129"/>
          </rPr>
          <t>직매도</t>
        </r>
        <r>
          <rPr>
            <b/>
            <sz val="9"/>
            <color indexed="81"/>
            <rFont val="Tahoma"/>
            <family val="2"/>
          </rPr>
          <t xml:space="preserve"> 4.</t>
        </r>
        <r>
          <rPr>
            <b/>
            <sz val="9"/>
            <color indexed="81"/>
            <rFont val="돋움"/>
            <family val="3"/>
            <charset val="129"/>
          </rPr>
          <t>상환</t>
        </r>
      </text>
    </comment>
    <comment ref="C247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매도수량</t>
        </r>
        <r>
          <rPr>
            <b/>
            <sz val="9"/>
            <color indexed="81"/>
            <rFont val="Tahoma"/>
            <family val="2"/>
          </rPr>
          <t xml:space="preserve"> * 1000</t>
        </r>
      </text>
    </comment>
    <comment ref="I247" author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돋움"/>
            <family val="3"/>
            <charset val="129"/>
          </rPr>
          <t>상품매수</t>
        </r>
        <r>
          <rPr>
            <b/>
            <sz val="9"/>
            <color indexed="81"/>
            <rFont val="Tahoma"/>
            <family val="2"/>
          </rPr>
          <t xml:space="preserve"> 2.</t>
        </r>
        <r>
          <rPr>
            <b/>
            <sz val="9"/>
            <color indexed="81"/>
            <rFont val="돋움"/>
            <family val="3"/>
            <charset val="129"/>
          </rPr>
          <t>상품매도</t>
        </r>
      </text>
    </comment>
    <comment ref="C248" authorId="0">
      <text>
        <r>
          <rPr>
            <b/>
            <sz val="9"/>
            <color indexed="81"/>
            <rFont val="Tahoma"/>
            <family val="2"/>
          </rPr>
          <t>IF 1.</t>
        </r>
        <r>
          <rPr>
            <b/>
            <sz val="9"/>
            <color indexed="81"/>
            <rFont val="돋움"/>
            <family val="3"/>
            <charset val="129"/>
          </rPr>
          <t>이표채</t>
        </r>
        <r>
          <rPr>
            <b/>
            <sz val="9"/>
            <color indexed="81"/>
            <rFont val="Tahoma"/>
            <family val="2"/>
          </rPr>
          <t xml:space="preserve"> THEN
    </t>
        </r>
        <r>
          <rPr>
            <b/>
            <sz val="9"/>
            <color indexed="81"/>
            <rFont val="돋움"/>
            <family val="3"/>
            <charset val="129"/>
          </rPr>
          <t>직전이자지급일</t>
        </r>
        <r>
          <rPr>
            <b/>
            <sz val="9"/>
            <color indexed="81"/>
            <rFont val="Tahoma"/>
            <family val="2"/>
          </rPr>
          <t xml:space="preserve"> = GREATEST(</t>
        </r>
        <r>
          <rPr>
            <b/>
            <sz val="9"/>
            <color indexed="81"/>
            <rFont val="돋움"/>
            <family val="3"/>
            <charset val="129"/>
          </rPr>
          <t>발생일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직전이자지급일</t>
        </r>
        <r>
          <rPr>
            <b/>
            <sz val="9"/>
            <color indexed="81"/>
            <rFont val="Tahoma"/>
            <family val="2"/>
          </rPr>
          <t>);
ELSE IF 3.</t>
        </r>
        <r>
          <rPr>
            <b/>
            <sz val="9"/>
            <color indexed="81"/>
            <rFont val="돋움"/>
            <family val="3"/>
            <charset val="129"/>
          </rPr>
          <t>단리채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만기일시</t>
        </r>
        <r>
          <rPr>
            <b/>
            <sz val="9"/>
            <color indexed="81"/>
            <rFont val="Tahoma"/>
            <family val="2"/>
          </rPr>
          <t xml:space="preserve">) THEN
    </t>
        </r>
        <r>
          <rPr>
            <b/>
            <sz val="9"/>
            <color indexed="81"/>
            <rFont val="돋움"/>
            <family val="3"/>
            <charset val="129"/>
          </rPr>
          <t>직전이자지급일</t>
        </r>
        <r>
          <rPr>
            <b/>
            <sz val="9"/>
            <color indexed="81"/>
            <rFont val="Tahoma"/>
            <family val="2"/>
          </rPr>
          <t xml:space="preserve"> = </t>
        </r>
        <r>
          <rPr>
            <b/>
            <sz val="9"/>
            <color indexed="81"/>
            <rFont val="돋움"/>
            <family val="3"/>
            <charset val="129"/>
          </rPr>
          <t>발행일</t>
        </r>
        <r>
          <rPr>
            <b/>
            <sz val="9"/>
            <color indexed="81"/>
            <rFont val="Tahoma"/>
            <family val="2"/>
          </rPr>
          <t>;
END IF;</t>
        </r>
      </text>
    </comment>
    <comment ref="I248" authorId="0">
      <text>
        <r>
          <rPr>
            <b/>
            <sz val="9"/>
            <color indexed="81"/>
            <rFont val="Tahoma"/>
            <family val="2"/>
          </rPr>
          <t>0.</t>
        </r>
        <r>
          <rPr>
            <b/>
            <sz val="9"/>
            <color indexed="81"/>
            <rFont val="돋움"/>
            <family val="3"/>
            <charset val="129"/>
          </rPr>
          <t>당일</t>
        </r>
        <r>
          <rPr>
            <b/>
            <sz val="9"/>
            <color indexed="81"/>
            <rFont val="Tahoma"/>
            <family val="2"/>
          </rPr>
          <t xml:space="preserve"> 1.</t>
        </r>
        <r>
          <rPr>
            <b/>
            <sz val="9"/>
            <color indexed="81"/>
            <rFont val="돋움"/>
            <family val="3"/>
            <charset val="129"/>
          </rPr>
          <t>익일</t>
        </r>
        <r>
          <rPr>
            <b/>
            <sz val="9"/>
            <color indexed="81"/>
            <rFont val="Tahoma"/>
            <family val="2"/>
          </rPr>
          <t xml:space="preserve"> 2.</t>
        </r>
        <r>
          <rPr>
            <b/>
            <sz val="9"/>
            <color indexed="81"/>
            <rFont val="돋움"/>
            <family val="3"/>
            <charset val="129"/>
          </rPr>
          <t>선도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지정일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249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매도일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직전이자지급일</t>
        </r>
      </text>
    </comment>
    <comment ref="C250" authorId="0">
      <text>
        <r>
          <rPr>
            <b/>
            <sz val="9"/>
            <color indexed="81"/>
            <rFont val="돋움"/>
            <family val="3"/>
            <charset val="129"/>
          </rPr>
          <t>매도수량에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직전이자지급일</t>
        </r>
        <r>
          <rPr>
            <b/>
            <sz val="9"/>
            <color indexed="81"/>
            <rFont val="Tahoma"/>
            <family val="2"/>
          </rPr>
          <t xml:space="preserve"> ~ </t>
        </r>
        <r>
          <rPr>
            <b/>
            <sz val="9"/>
            <color indexed="81"/>
            <rFont val="돋움"/>
            <family val="3"/>
            <charset val="129"/>
          </rPr>
          <t>매도일까지의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이자</t>
        </r>
        <r>
          <rPr>
            <b/>
            <sz val="9"/>
            <color indexed="81"/>
            <rFont val="Tahoma"/>
            <family val="2"/>
          </rPr>
          <t xml:space="preserve">
= </t>
        </r>
        <r>
          <rPr>
            <b/>
            <sz val="9"/>
            <color indexed="81"/>
            <rFont val="돋움"/>
            <family val="3"/>
            <charset val="129"/>
          </rPr>
          <t>매도액면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표면이자율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이자일수</t>
        </r>
        <r>
          <rPr>
            <b/>
            <sz val="9"/>
            <color indexed="81"/>
            <rFont val="Tahoma"/>
            <family val="2"/>
          </rPr>
          <t xml:space="preserve"> / 365</t>
        </r>
      </text>
    </comment>
    <comment ref="M250" authorId="0">
      <text>
        <r>
          <rPr>
            <b/>
            <sz val="9"/>
            <color indexed="81"/>
            <rFont val="Tahoma"/>
            <family val="2"/>
          </rPr>
          <t>= (</t>
        </r>
        <r>
          <rPr>
            <b/>
            <sz val="9"/>
            <color indexed="81"/>
            <rFont val="돋움"/>
            <family val="3"/>
            <charset val="129"/>
          </rPr>
          <t>잔고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장부금액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>상각액</t>
        </r>
        <r>
          <rPr>
            <b/>
            <sz val="9"/>
            <color indexed="81"/>
            <rFont val="Tahoma"/>
            <family val="2"/>
          </rPr>
          <t xml:space="preserve">) - </t>
        </r>
        <r>
          <rPr>
            <b/>
            <sz val="9"/>
            <color indexed="81"/>
            <rFont val="돋움"/>
            <family val="3"/>
            <charset val="129"/>
          </rPr>
          <t>거래내역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장부금액</t>
        </r>
      </text>
    </comment>
    <comment ref="C251" authorId="0">
      <text>
        <r>
          <rPr>
            <b/>
            <sz val="9"/>
            <color indexed="81"/>
            <rFont val="돋움"/>
            <family val="3"/>
            <charset val="129"/>
          </rPr>
          <t>매도수량의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경과이자</t>
        </r>
        <r>
          <rPr>
            <b/>
            <sz val="9"/>
            <color indexed="81"/>
            <rFont val="Tahoma"/>
            <family val="2"/>
          </rPr>
          <t xml:space="preserve">
= </t>
        </r>
        <r>
          <rPr>
            <b/>
            <sz val="9"/>
            <color indexed="81"/>
            <rFont val="돋움"/>
            <family val="3"/>
            <charset val="129"/>
          </rPr>
          <t>잔고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경과이자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매도율</t>
        </r>
      </text>
    </comment>
    <comment ref="M251" authorId="0">
      <text>
        <r>
          <rPr>
            <b/>
            <sz val="9"/>
            <color indexed="81"/>
            <rFont val="Tahoma"/>
            <family val="2"/>
          </rPr>
          <t>= (</t>
        </r>
        <r>
          <rPr>
            <b/>
            <sz val="9"/>
            <color indexed="81"/>
            <rFont val="돋움"/>
            <family val="3"/>
            <charset val="129"/>
          </rPr>
          <t>잔고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장부원가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>상각액</t>
        </r>
        <r>
          <rPr>
            <b/>
            <sz val="9"/>
            <color indexed="81"/>
            <rFont val="Tahoma"/>
            <family val="2"/>
          </rPr>
          <t xml:space="preserve">) - </t>
        </r>
        <r>
          <rPr>
            <b/>
            <sz val="9"/>
            <color indexed="81"/>
            <rFont val="돋움"/>
            <family val="3"/>
            <charset val="129"/>
          </rPr>
          <t>거래내역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장부원가</t>
        </r>
      </text>
    </comment>
    <comment ref="C252" authorId="0">
      <text>
        <r>
          <rPr>
            <b/>
            <sz val="9"/>
            <color indexed="81"/>
            <rFont val="돋움"/>
            <family val="3"/>
            <charset val="129"/>
          </rPr>
          <t>전기미수이자에서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매도수량에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안분하여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차감
</t>
        </r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기본부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전기미수이자</t>
        </r>
        <r>
          <rPr>
            <b/>
            <sz val="9"/>
            <color indexed="81"/>
            <rFont val="Tahoma"/>
            <family val="2"/>
          </rPr>
          <t xml:space="preserve"> * (</t>
        </r>
        <r>
          <rPr>
            <b/>
            <sz val="9"/>
            <color indexed="81"/>
            <rFont val="돋움"/>
            <family val="3"/>
            <charset val="129"/>
          </rPr>
          <t>매도수량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잔고수량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253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총이자금액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경과이자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전기미수이자</t>
        </r>
      </text>
    </comment>
    <comment ref="C254" authorId="0">
      <text>
        <r>
          <rPr>
            <b/>
            <sz val="9"/>
            <color indexed="81"/>
            <rFont val="돋움"/>
            <family val="3"/>
            <charset val="129"/>
          </rPr>
          <t>상각후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장부금액에서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매도수량에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장부금액</t>
        </r>
        <r>
          <rPr>
            <b/>
            <sz val="9"/>
            <color indexed="81"/>
            <rFont val="Tahoma"/>
            <family val="2"/>
          </rPr>
          <t xml:space="preserve">
= (</t>
        </r>
        <r>
          <rPr>
            <b/>
            <sz val="9"/>
            <color indexed="81"/>
            <rFont val="돋움"/>
            <family val="3"/>
            <charset val="129"/>
          </rPr>
          <t>잔고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장부금액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>상각액</t>
        </r>
        <r>
          <rPr>
            <b/>
            <sz val="9"/>
            <color indexed="81"/>
            <rFont val="Tahoma"/>
            <family val="2"/>
          </rPr>
          <t xml:space="preserve">) * </t>
        </r>
        <r>
          <rPr>
            <b/>
            <sz val="9"/>
            <color indexed="81"/>
            <rFont val="돋움"/>
            <family val="3"/>
            <charset val="129"/>
          </rPr>
          <t>매도율</t>
        </r>
      </text>
    </comment>
    <comment ref="G254" authorId="0">
      <text>
        <r>
          <rPr>
            <b/>
            <sz val="9"/>
            <color indexed="81"/>
            <rFont val="Tahoma"/>
            <family val="2"/>
          </rPr>
          <t>GREATEST(</t>
        </r>
        <r>
          <rPr>
            <b/>
            <sz val="9"/>
            <color indexed="81"/>
            <rFont val="돋움"/>
            <family val="3"/>
            <charset val="129"/>
          </rPr>
          <t>전기결산일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전이자지급일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매수일</t>
        </r>
        <r>
          <rPr>
            <b/>
            <sz val="9"/>
            <color indexed="81"/>
            <rFont val="Tahoma"/>
            <family val="2"/>
          </rPr>
          <t xml:space="preserve">) ~ </t>
        </r>
        <r>
          <rPr>
            <b/>
            <sz val="9"/>
            <color indexed="81"/>
            <rFont val="돋움"/>
            <family val="3"/>
            <charset val="129"/>
          </rPr>
          <t>기준일까지의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보유분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이자
</t>
        </r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액면금액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표면이자율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이자일수</t>
        </r>
        <r>
          <rPr>
            <b/>
            <sz val="9"/>
            <color indexed="81"/>
            <rFont val="Tahoma"/>
            <family val="2"/>
          </rPr>
          <t xml:space="preserve"> / 365</t>
        </r>
      </text>
    </comment>
    <comment ref="C255" authorId="0">
      <text>
        <r>
          <rPr>
            <b/>
            <sz val="9"/>
            <color indexed="81"/>
            <rFont val="돋움"/>
            <family val="3"/>
            <charset val="129"/>
          </rPr>
          <t>상각후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장부원가에서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매도수량에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장부원가</t>
        </r>
        <r>
          <rPr>
            <b/>
            <sz val="9"/>
            <color indexed="81"/>
            <rFont val="Tahoma"/>
            <family val="2"/>
          </rPr>
          <t xml:space="preserve">
= (</t>
        </r>
        <r>
          <rPr>
            <b/>
            <sz val="9"/>
            <color indexed="81"/>
            <rFont val="돋움"/>
            <family val="3"/>
            <charset val="129"/>
          </rPr>
          <t>잔고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장부원가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>상각액</t>
        </r>
        <r>
          <rPr>
            <b/>
            <sz val="9"/>
            <color indexed="81"/>
            <rFont val="Tahoma"/>
            <family val="2"/>
          </rPr>
          <t xml:space="preserve">) * </t>
        </r>
        <r>
          <rPr>
            <b/>
            <sz val="9"/>
            <color indexed="81"/>
            <rFont val="돋움"/>
            <family val="3"/>
            <charset val="129"/>
          </rPr>
          <t>매도율</t>
        </r>
      </text>
    </comment>
    <comment ref="M255" authorId="0">
      <text>
        <r>
          <rPr>
            <b/>
            <sz val="9"/>
            <color indexed="81"/>
            <rFont val="돋움"/>
            <family val="3"/>
            <charset val="129"/>
          </rPr>
          <t>장부금액을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상각한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상각금액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누적액</t>
        </r>
      </text>
    </comment>
    <comment ref="C256" authorId="0">
      <text>
        <r>
          <rPr>
            <b/>
            <sz val="9"/>
            <color indexed="81"/>
            <rFont val="돋움"/>
            <family val="3"/>
            <charset val="129"/>
          </rPr>
          <t>전기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기결산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미실현평가이익을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안분하여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차감해야함</t>
        </r>
        <r>
          <rPr>
            <b/>
            <sz val="9"/>
            <color indexed="81"/>
            <rFont val="Tahoma"/>
            <family val="2"/>
          </rPr>
          <t xml:space="preserve">
= </t>
        </r>
        <r>
          <rPr>
            <b/>
            <sz val="9"/>
            <color indexed="81"/>
            <rFont val="돋움"/>
            <family val="3"/>
            <charset val="129"/>
          </rPr>
          <t>전기미실현평가이익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매도율</t>
        </r>
      </text>
    </comment>
    <comment ref="M256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잔고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미상각금액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상각금액</t>
        </r>
      </text>
    </comment>
    <comment ref="C257" authorId="0">
      <text>
        <r>
          <rPr>
            <b/>
            <sz val="9"/>
            <color indexed="81"/>
            <rFont val="돋움"/>
            <family val="3"/>
            <charset val="129"/>
          </rPr>
          <t>= 매매금액 - 총이자금액
(Dirty Price 기준으로 가격에 이자포함된 기준)</t>
        </r>
      </text>
    </comment>
    <comment ref="C258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매도금액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장부금액차감액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총이자금액
</t>
        </r>
        <r>
          <rPr>
            <b/>
            <sz val="9"/>
            <color indexed="81"/>
            <rFont val="Tahoma"/>
            <family val="2"/>
          </rPr>
          <t xml:space="preserve">IF </t>
        </r>
        <r>
          <rPr>
            <b/>
            <sz val="9"/>
            <color indexed="81"/>
            <rFont val="돋움"/>
            <family val="3"/>
            <charset val="129"/>
          </rPr>
          <t>매매손익</t>
        </r>
        <r>
          <rPr>
            <b/>
            <sz val="9"/>
            <color indexed="81"/>
            <rFont val="Tahoma"/>
            <family val="2"/>
          </rPr>
          <t xml:space="preserve"> &gt; 0 THEN </t>
        </r>
        <r>
          <rPr>
            <b/>
            <sz val="9"/>
            <color indexed="81"/>
            <rFont val="돋움"/>
            <family val="3"/>
            <charset val="129"/>
          </rPr>
          <t>매매이익</t>
        </r>
        <r>
          <rPr>
            <b/>
            <sz val="9"/>
            <color indexed="81"/>
            <rFont val="Tahoma"/>
            <family val="2"/>
          </rPr>
          <t xml:space="preserve"> 
ELSE </t>
        </r>
        <r>
          <rPr>
            <b/>
            <sz val="9"/>
            <color indexed="81"/>
            <rFont val="돋움"/>
            <family val="3"/>
            <charset val="129"/>
          </rPr>
          <t>매매손실</t>
        </r>
      </text>
    </comment>
    <comment ref="C259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총이자금액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경과이자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보유기간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이자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260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과표금액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14% </t>
        </r>
        <r>
          <rPr>
            <b/>
            <sz val="9"/>
            <color indexed="81"/>
            <rFont val="돋움"/>
            <family val="3"/>
            <charset val="129"/>
          </rPr>
          <t>법인세율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J272" authorId="0">
      <text>
        <r>
          <rPr>
            <b/>
            <sz val="9"/>
            <color indexed="81"/>
            <rFont val="돋움"/>
            <family val="3"/>
            <charset val="129"/>
          </rPr>
          <t>매도시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잔고에서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장부금액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J273" authorId="0">
      <text>
        <r>
          <rPr>
            <b/>
            <sz val="9"/>
            <color indexed="81"/>
            <rFont val="돋움"/>
            <family val="3"/>
            <charset val="129"/>
          </rPr>
          <t>매도시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잔고에서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장부원가</t>
        </r>
      </text>
    </comment>
    <comment ref="J279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과표금액</t>
        </r>
        <r>
          <rPr>
            <b/>
            <sz val="9"/>
            <color indexed="81"/>
            <rFont val="Tahoma"/>
            <family val="2"/>
          </rPr>
          <t xml:space="preserve"> * 0.14</t>
        </r>
      </text>
    </comment>
    <comment ref="J280" authorId="0">
      <text>
        <r>
          <rPr>
            <b/>
            <sz val="9"/>
            <color indexed="81"/>
            <rFont val="Tahoma"/>
            <family val="2"/>
          </rPr>
          <t xml:space="preserve">= </t>
        </r>
        <r>
          <rPr>
            <b/>
            <sz val="9"/>
            <color indexed="81"/>
            <rFont val="돋움"/>
            <family val="3"/>
            <charset val="129"/>
          </rPr>
          <t>매도시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선급법인세</t>
        </r>
      </text>
    </comment>
  </commentList>
</comments>
</file>

<file path=xl/sharedStrings.xml><?xml version="1.0" encoding="utf-8"?>
<sst xmlns="http://schemas.openxmlformats.org/spreadsheetml/2006/main" count="1033" uniqueCount="213">
  <si>
    <t>영업일자</t>
  </si>
  <si>
    <t>종목코드</t>
  </si>
  <si>
    <t>매수일자</t>
  </si>
  <si>
    <t>총잔고수량</t>
  </si>
  <si>
    <t>평가단가</t>
  </si>
  <si>
    <t>평가금액</t>
  </si>
  <si>
    <t>인수수량</t>
  </si>
  <si>
    <t>직매도수량</t>
  </si>
  <si>
    <t>직매수수량</t>
  </si>
  <si>
    <t>선급법인세</t>
  </si>
  <si>
    <t>미지급법인세</t>
  </si>
  <si>
    <t>잔존일수</t>
  </si>
  <si>
    <t>경과일수</t>
  </si>
  <si>
    <t>매매금액</t>
  </si>
  <si>
    <t>만기일자</t>
  </si>
  <si>
    <t>매매이익</t>
  </si>
  <si>
    <t>매매손실</t>
  </si>
  <si>
    <t>1. 매수</t>
    <phoneticPr fontId="5" type="noConversion"/>
  </si>
  <si>
    <t>전기미실현평가이익</t>
  </si>
  <si>
    <t>전기미실현평가손실</t>
  </si>
  <si>
    <t>익일가용수량</t>
  </si>
  <si>
    <t>당일가용수량</t>
  </si>
  <si>
    <t>유효이자율</t>
  </si>
  <si>
    <t>펀드코드</t>
  </si>
  <si>
    <t>매수단가</t>
  </si>
  <si>
    <t>잔고일련번호</t>
  </si>
  <si>
    <t>IR</t>
  </si>
  <si>
    <t>EIR</t>
  </si>
  <si>
    <t>장부금액</t>
  </si>
  <si>
    <t>장부원가</t>
  </si>
  <si>
    <t>경과이자</t>
  </si>
  <si>
    <t>전기미수이자</t>
  </si>
  <si>
    <t>당기채권이자</t>
  </si>
  <si>
    <t>상각금액(상각이자)</t>
  </si>
  <si>
    <t>미상각금액(미상각이자)</t>
  </si>
  <si>
    <t>누적평가이익</t>
  </si>
  <si>
    <t>누적평가손실</t>
  </si>
  <si>
    <t>당기평가이익</t>
  </si>
  <si>
    <t>당기평가손실</t>
  </si>
  <si>
    <t>과표금액</t>
  </si>
  <si>
    <t>거래일자</t>
  </si>
  <si>
    <t>거래일련번호</t>
  </si>
  <si>
    <t>주문유형코드</t>
  </si>
  <si>
    <t>상품매수매도구분</t>
  </si>
  <si>
    <t>결제기간구분</t>
  </si>
  <si>
    <t>매매단가</t>
  </si>
  <si>
    <t>매매수량</t>
  </si>
  <si>
    <t>매매액면</t>
  </si>
  <si>
    <t>매매정산금액</t>
  </si>
  <si>
    <t>결제일자</t>
  </si>
  <si>
    <t>총이자금액</t>
  </si>
  <si>
    <t>채권이자</t>
  </si>
  <si>
    <t>할인총이자금액</t>
  </si>
  <si>
    <t>할인경과이자</t>
  </si>
  <si>
    <t>할인전기미수이자</t>
  </si>
  <si>
    <t>할인채권이자</t>
  </si>
  <si>
    <t>총일수</t>
  </si>
  <si>
    <t>보유일수</t>
  </si>
  <si>
    <t>표면이자율</t>
  </si>
  <si>
    <t>할인율</t>
  </si>
  <si>
    <t>상각금액</t>
  </si>
  <si>
    <t>상대취소일련번호</t>
  </si>
  <si>
    <t>■ 매도가능채권</t>
    <phoneticPr fontId="5" type="noConversion"/>
  </si>
  <si>
    <t>고정, 단리</t>
  </si>
  <si>
    <t>상품채권 펀드잔고</t>
    <phoneticPr fontId="5" type="noConversion"/>
  </si>
  <si>
    <t>내역</t>
    <phoneticPr fontId="5" type="noConversion"/>
  </si>
  <si>
    <t>상품채권 거래내역</t>
    <phoneticPr fontId="5" type="noConversion"/>
  </si>
  <si>
    <t>총잔고수량(천채단위)</t>
    <phoneticPr fontId="5" type="noConversion"/>
  </si>
  <si>
    <t>매매수량(천채단위)</t>
    <phoneticPr fontId="5" type="noConversion"/>
  </si>
  <si>
    <t>BOND_CODE</t>
  </si>
  <si>
    <t>BUY_DATE</t>
  </si>
  <si>
    <t>EVENT_DATE</t>
  </si>
  <si>
    <t>EVENT_TYPE</t>
  </si>
  <si>
    <t>BASE_DATE</t>
  </si>
  <si>
    <t>FACE_AMT</t>
  </si>
  <si>
    <t>TOT_DAYS</t>
  </si>
  <si>
    <t>INT_DAYS</t>
  </si>
  <si>
    <t>INT_AMT</t>
  </si>
  <si>
    <t>PRC_AMT</t>
  </si>
  <si>
    <t>CUR_VALUE</t>
  </si>
  <si>
    <t>1</t>
  </si>
  <si>
    <t>SEQ</t>
  </si>
  <si>
    <t>SANGGAK_TYPE</t>
  </si>
  <si>
    <t>DAYS</t>
  </si>
  <si>
    <t>BF_BOOK_AMT</t>
  </si>
  <si>
    <t>EIR_INT_AMT</t>
  </si>
  <si>
    <t>FACE_INT_AMT</t>
  </si>
  <si>
    <t>SANGGAK_AMT</t>
  </si>
  <si>
    <t>AF_BOOK_AMT</t>
  </si>
  <si>
    <t>MI_SANGGAK_AMT</t>
  </si>
  <si>
    <t>BF_BOOK_AMT_EIR</t>
  </si>
  <si>
    <t>REAL_INT_AMT</t>
  </si>
  <si>
    <t>SANGGAK_AMT_EIR</t>
  </si>
  <si>
    <t>AF_BOOK_AMT_EIR</t>
  </si>
  <si>
    <t>3</t>
  </si>
  <si>
    <t>20130531</t>
  </si>
  <si>
    <t>5</t>
  </si>
  <si>
    <t>20130630</t>
  </si>
  <si>
    <t>20130731</t>
  </si>
  <si>
    <t>20130831</t>
  </si>
  <si>
    <t>20130930</t>
  </si>
  <si>
    <t>20131031</t>
  </si>
  <si>
    <t>20131130</t>
  </si>
  <si>
    <t>20131231</t>
  </si>
  <si>
    <t>20140131</t>
  </si>
  <si>
    <t>20140228</t>
  </si>
  <si>
    <t>20140331</t>
  </si>
  <si>
    <t>20140430</t>
  </si>
  <si>
    <t>4</t>
  </si>
  <si>
    <t>매도전</t>
    <phoneticPr fontId="5" type="noConversion"/>
  </si>
  <si>
    <t>매도후</t>
    <phoneticPr fontId="5" type="noConversion"/>
  </si>
  <si>
    <t>상품채권 펀드잔고</t>
    <phoneticPr fontId="5" type="noConversion"/>
  </si>
  <si>
    <t>내역</t>
    <phoneticPr fontId="5" type="noConversion"/>
  </si>
  <si>
    <t>상품채권 거래내역</t>
    <phoneticPr fontId="5" type="noConversion"/>
  </si>
  <si>
    <t>6. 매도(30%)</t>
    <phoneticPr fontId="5" type="noConversion"/>
  </si>
  <si>
    <t>3. 기결산(평가익case)</t>
    <phoneticPr fontId="5" type="noConversion"/>
  </si>
  <si>
    <t>매매정보</t>
  </si>
  <si>
    <t>결산일</t>
  </si>
  <si>
    <t>이자일수</t>
  </si>
  <si>
    <t>상각후장부금액</t>
  </si>
  <si>
    <t>평가손익</t>
  </si>
  <si>
    <t>결산전</t>
  </si>
  <si>
    <t>결산후</t>
  </si>
  <si>
    <t>상품채권 펀드잔고</t>
  </si>
  <si>
    <t>내역</t>
  </si>
  <si>
    <t>총잔고수량(천채단위)</t>
  </si>
  <si>
    <t>2.직매수</t>
  </si>
  <si>
    <t>1.상품매수</t>
  </si>
  <si>
    <t>0.당일</t>
    <phoneticPr fontId="5" type="noConversion"/>
  </si>
  <si>
    <t>20121130</t>
  </si>
  <si>
    <t>20141120</t>
  </si>
  <si>
    <t>20121231</t>
  </si>
  <si>
    <t>6</t>
  </si>
  <si>
    <t>20130131</t>
  </si>
  <si>
    <t>20130228</t>
  </si>
  <si>
    <t>20130331</t>
  </si>
  <si>
    <t>20130430</t>
  </si>
  <si>
    <t>20140531</t>
  </si>
  <si>
    <t>20140630</t>
  </si>
  <si>
    <t>20140731</t>
  </si>
  <si>
    <t>20140831</t>
  </si>
  <si>
    <t>20140930</t>
  </si>
  <si>
    <t>20141031</t>
  </si>
  <si>
    <t>KR01234567</t>
  </si>
  <si>
    <t>4. 매도(20%)</t>
    <phoneticPr fontId="5" type="noConversion"/>
  </si>
  <si>
    <t>KR0012345</t>
    <phoneticPr fontId="5" type="noConversion"/>
  </si>
  <si>
    <t>금리유형</t>
    <phoneticPr fontId="5" type="noConversion"/>
  </si>
  <si>
    <t>액면이자율</t>
    <phoneticPr fontId="5" type="noConversion"/>
  </si>
  <si>
    <t>이자지급방법</t>
    <phoneticPr fontId="5" type="noConversion"/>
  </si>
  <si>
    <t>이자주기(월)</t>
    <phoneticPr fontId="5" type="noConversion"/>
  </si>
  <si>
    <t>-</t>
    <phoneticPr fontId="5" type="noConversion"/>
  </si>
  <si>
    <t>발행일자</t>
    <phoneticPr fontId="5" type="noConversion"/>
  </si>
  <si>
    <t>취득일자</t>
    <phoneticPr fontId="5" type="noConversion"/>
  </si>
  <si>
    <t>결제일자</t>
    <phoneticPr fontId="5" type="noConversion"/>
  </si>
  <si>
    <t>만기일자</t>
    <phoneticPr fontId="5" type="noConversion"/>
  </si>
  <si>
    <t>거래단가</t>
    <phoneticPr fontId="5" type="noConversion"/>
  </si>
  <si>
    <t>거래수량</t>
    <phoneticPr fontId="5" type="noConversion"/>
  </si>
  <si>
    <t>직전이자지급일</t>
    <phoneticPr fontId="5" type="noConversion"/>
  </si>
  <si>
    <t>경과일수</t>
    <phoneticPr fontId="5" type="noConversion"/>
  </si>
  <si>
    <t>경과이자</t>
    <phoneticPr fontId="5" type="noConversion"/>
  </si>
  <si>
    <t>EIR</t>
    <phoneticPr fontId="5" type="noConversion"/>
  </si>
  <si>
    <t>미상각금액</t>
    <phoneticPr fontId="5" type="noConversion"/>
  </si>
  <si>
    <t>매매정보</t>
    <phoneticPr fontId="5" type="noConversion"/>
  </si>
  <si>
    <t>매도일</t>
    <phoneticPr fontId="5" type="noConversion"/>
  </si>
  <si>
    <t>상각금액</t>
    <phoneticPr fontId="5" type="noConversion"/>
  </si>
  <si>
    <t>매도단가</t>
    <phoneticPr fontId="5" type="noConversion"/>
  </si>
  <si>
    <t>매도수량</t>
    <phoneticPr fontId="5" type="noConversion"/>
  </si>
  <si>
    <t>매도금액</t>
    <phoneticPr fontId="5" type="noConversion"/>
  </si>
  <si>
    <t>매도액면</t>
    <phoneticPr fontId="5" type="noConversion"/>
  </si>
  <si>
    <t>이자일수</t>
    <phoneticPr fontId="5" type="noConversion"/>
  </si>
  <si>
    <t>총이자금액</t>
    <phoneticPr fontId="5" type="noConversion"/>
  </si>
  <si>
    <t>경과이자</t>
    <phoneticPr fontId="5" type="noConversion"/>
  </si>
  <si>
    <t>전기미수이자차감액</t>
    <phoneticPr fontId="5" type="noConversion"/>
  </si>
  <si>
    <t>당기이자금액</t>
    <phoneticPr fontId="5" type="noConversion"/>
  </si>
  <si>
    <t>장부금액차감액</t>
    <phoneticPr fontId="5" type="noConversion"/>
  </si>
  <si>
    <t>장부원가차감액</t>
    <phoneticPr fontId="5" type="noConversion"/>
  </si>
  <si>
    <t>전기평가이익차감액</t>
    <phoneticPr fontId="5" type="noConversion"/>
  </si>
  <si>
    <t>매매손익</t>
    <phoneticPr fontId="5" type="noConversion"/>
  </si>
  <si>
    <t>세금(보유분)</t>
    <phoneticPr fontId="5" type="noConversion"/>
  </si>
  <si>
    <t>과표금액</t>
    <phoneticPr fontId="5" type="noConversion"/>
  </si>
  <si>
    <t>매매정산금액</t>
    <phoneticPr fontId="5" type="noConversion"/>
  </si>
  <si>
    <t>직전이자지급일</t>
    <phoneticPr fontId="5" type="noConversion"/>
  </si>
  <si>
    <t>잔고.장부금액</t>
    <phoneticPr fontId="5" type="noConversion"/>
  </si>
  <si>
    <t>잔고.장부원가</t>
    <phoneticPr fontId="5" type="noConversion"/>
  </si>
  <si>
    <t>평가수량</t>
    <phoneticPr fontId="5" type="noConversion"/>
  </si>
  <si>
    <t>2. 매도(20%)</t>
    <phoneticPr fontId="5" type="noConversion"/>
  </si>
  <si>
    <t>2012.11.30 - 매수</t>
    <phoneticPr fontId="5" type="noConversion"/>
  </si>
  <si>
    <t>2012.12.10 - 매도(20%)</t>
    <phoneticPr fontId="5" type="noConversion"/>
  </si>
  <si>
    <t>2012.12.31 - 기결산(평가익case)</t>
    <phoneticPr fontId="5" type="noConversion"/>
  </si>
  <si>
    <t>2013.06.06 - 매도(20%)</t>
    <phoneticPr fontId="5" type="noConversion"/>
  </si>
  <si>
    <t>2013.12.31 - 기결산(평가손case)</t>
    <phoneticPr fontId="5" type="noConversion"/>
  </si>
  <si>
    <t>2014.06.06 - 매도(30%)</t>
    <phoneticPr fontId="5" type="noConversion"/>
  </si>
  <si>
    <t>2014.11.20 - 만기</t>
    <phoneticPr fontId="5" type="noConversion"/>
  </si>
  <si>
    <t>20121210</t>
  </si>
  <si>
    <t>2</t>
  </si>
  <si>
    <t>장부금액</t>
    <phoneticPr fontId="5" type="noConversion"/>
  </si>
  <si>
    <t>장부원가</t>
    <phoneticPr fontId="5" type="noConversion"/>
  </si>
  <si>
    <t>전기미수이자</t>
    <phoneticPr fontId="5" type="noConversion"/>
  </si>
  <si>
    <t>액면금액</t>
    <phoneticPr fontId="5" type="noConversion"/>
  </si>
  <si>
    <t>상각후장부원가</t>
    <phoneticPr fontId="5" type="noConversion"/>
  </si>
  <si>
    <t>20130606</t>
  </si>
  <si>
    <t>매도율</t>
    <phoneticPr fontId="5" type="noConversion"/>
  </si>
  <si>
    <t>5. 기결산(평가손case)</t>
    <phoneticPr fontId="5" type="noConversion"/>
  </si>
  <si>
    <t>20140606</t>
  </si>
  <si>
    <t>INPUT</t>
    <phoneticPr fontId="5" type="noConversion"/>
  </si>
  <si>
    <t>기준정보</t>
    <phoneticPr fontId="5" type="noConversion"/>
  </si>
  <si>
    <t>매매금액</t>
    <phoneticPr fontId="5" type="noConversion"/>
  </si>
  <si>
    <t>매매액면</t>
    <phoneticPr fontId="5" type="noConversion"/>
  </si>
  <si>
    <t>INPUT</t>
    <phoneticPr fontId="5" type="noConversion"/>
  </si>
  <si>
    <t>장부금액(전잔)</t>
    <phoneticPr fontId="5" type="noConversion"/>
  </si>
  <si>
    <t>장부원가(전잔)</t>
    <phoneticPr fontId="5" type="noConversion"/>
  </si>
  <si>
    <t>총이자일수</t>
    <phoneticPr fontId="5" type="noConversion"/>
  </si>
  <si>
    <t>경과이자차감액</t>
    <phoneticPr fontId="5" type="noConversion"/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</si>
</sst>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176" formatCode="#,##0_ "/>
    <numFmt numFmtId="177" formatCode="_-* #,##0.0000000000_-;\-* #,##0.0000000000_-;_-* &quot;-&quot;_-;_-@_-"/>
    <numFmt numFmtId="178" formatCode="0_);[Red]\(0\)"/>
    <numFmt numFmtId="179" formatCode="0.000_);[Red]\(0.000\)"/>
    <numFmt numFmtId="180" formatCode="0.0000000000_);[Red]\(0.0000000000\)"/>
    <numFmt numFmtId="181" formatCode="0.000_ "/>
    <numFmt numFmtId="182" formatCode="0_ "/>
    <numFmt numFmtId="183" formatCode="0.0000000000_ "/>
  </numFmts>
  <fonts count="45">
    <font>
      <sz val="9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9"/>
      <color theme="0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11"/>
      <name val="돋움"/>
      <family val="3"/>
      <charset val="129"/>
    </font>
    <font>
      <sz val="10"/>
      <name val="Helv"/>
      <family val="2"/>
    </font>
    <font>
      <sz val="10"/>
      <name val="돋움체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b/>
      <sz val="10"/>
      <color rgb="FF000000"/>
      <name val="Arial"/>
      <family val="2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9"/>
      <color indexed="8"/>
      <name val="맑은 고딕"/>
      <family val="3"/>
      <charset val="129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58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29" fillId="0" borderId="0" applyNumberFormat="0" applyFill="0" applyBorder="0" applyAlignment="0" applyProtection="0"/>
    <xf numFmtId="0" fontId="9" fillId="0" borderId="0"/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3" borderId="5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24" borderId="6" applyNumberFormat="0" applyFont="0" applyAlignment="0" applyProtection="0">
      <alignment vertical="center"/>
    </xf>
    <xf numFmtId="0" fontId="8" fillId="24" borderId="6" applyNumberFormat="0" applyFont="0" applyAlignment="0" applyProtection="0">
      <alignment vertical="center"/>
    </xf>
    <xf numFmtId="0" fontId="8" fillId="24" borderId="6" applyNumberFormat="0" applyFont="0" applyAlignment="0" applyProtection="0">
      <alignment vertical="center"/>
    </xf>
    <xf numFmtId="0" fontId="8" fillId="24" borderId="6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9" fillId="0" borderId="0"/>
    <xf numFmtId="0" fontId="28" fillId="0" borderId="0"/>
    <xf numFmtId="0" fontId="28" fillId="0" borderId="0"/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3" borderId="13" applyNumberFormat="0" applyAlignment="0" applyProtection="0">
      <alignment vertical="center"/>
    </xf>
    <xf numFmtId="0" fontId="11" fillId="0" borderId="0">
      <alignment vertical="center"/>
    </xf>
    <xf numFmtId="0" fontId="10" fillId="0" borderId="0"/>
    <xf numFmtId="0" fontId="8" fillId="0" borderId="0" applyNumberFormat="0" applyFill="0" applyBorder="0" applyAlignment="0" applyProtection="0"/>
    <xf numFmtId="0" fontId="10" fillId="0" borderId="0"/>
    <xf numFmtId="0" fontId="10" fillId="0" borderId="0"/>
    <xf numFmtId="0" fontId="8" fillId="0" borderId="0" applyNumberFormat="0" applyFill="0" applyBorder="0" applyAlignment="0" applyProtection="0"/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/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3" borderId="5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24" borderId="6" applyNumberFormat="0" applyFont="0" applyAlignment="0" applyProtection="0">
      <alignment vertical="center"/>
    </xf>
    <xf numFmtId="0" fontId="8" fillId="24" borderId="6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3" borderId="13" applyNumberFormat="0" applyAlignment="0" applyProtection="0">
      <alignment vertical="center"/>
    </xf>
    <xf numFmtId="0" fontId="8" fillId="0" borderId="0"/>
    <xf numFmtId="0" fontId="10" fillId="0" borderId="0"/>
    <xf numFmtId="0" fontId="8" fillId="0" borderId="0" applyNumberFormat="0" applyFill="0" applyBorder="0" applyAlignment="0" applyProtection="0"/>
    <xf numFmtId="0" fontId="10" fillId="0" borderId="0"/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7">
    <xf numFmtId="0" fontId="0" fillId="0" borderId="0" xfId="0">
      <alignment vertical="center"/>
    </xf>
    <xf numFmtId="0" fontId="0" fillId="3" borderId="0" xfId="0" applyFill="1">
      <alignment vertical="center"/>
    </xf>
    <xf numFmtId="41" fontId="0" fillId="3" borderId="0" xfId="1" applyFont="1" applyFill="1">
      <alignment vertical="center"/>
    </xf>
    <xf numFmtId="176" fontId="0" fillId="3" borderId="0" xfId="0" applyNumberFormat="1" applyFill="1">
      <alignment vertical="center"/>
    </xf>
    <xf numFmtId="0" fontId="0" fillId="4" borderId="0" xfId="0" applyFill="1">
      <alignment vertical="center"/>
    </xf>
    <xf numFmtId="0" fontId="7" fillId="3" borderId="0" xfId="0" applyFont="1" applyFill="1">
      <alignment vertical="center"/>
    </xf>
    <xf numFmtId="176" fontId="0" fillId="4" borderId="0" xfId="0" applyNumberFormat="1" applyFill="1">
      <alignment vertical="center"/>
    </xf>
    <xf numFmtId="49" fontId="33" fillId="0" borderId="1" xfId="128" applyNumberFormat="1" applyFont="1" applyFill="1" applyBorder="1" applyAlignment="1">
      <alignment vertical="center"/>
    </xf>
    <xf numFmtId="0" fontId="33" fillId="0" borderId="1" xfId="128" applyFont="1" applyFill="1" applyBorder="1" applyAlignment="1">
      <alignment vertical="center"/>
    </xf>
    <xf numFmtId="0" fontId="34" fillId="2" borderId="0" xfId="0" applyFont="1" applyFill="1" applyAlignment="1">
      <alignment horizontal="center" vertical="center"/>
    </xf>
    <xf numFmtId="176" fontId="34" fillId="2" borderId="0" xfId="0" applyNumberFormat="1" applyFont="1" applyFill="1" applyAlignment="1">
      <alignment horizontal="center" vertical="center"/>
    </xf>
    <xf numFmtId="49" fontId="33" fillId="0" borderId="1" xfId="79" applyNumberFormat="1" applyFont="1" applyFill="1" applyBorder="1" applyAlignment="1">
      <alignment vertical="center"/>
    </xf>
    <xf numFmtId="14" fontId="32" fillId="0" borderId="1" xfId="132" applyNumberFormat="1" applyFont="1" applyFill="1" applyBorder="1" applyAlignment="1">
      <alignment horizontal="right" vertical="center"/>
    </xf>
    <xf numFmtId="176" fontId="35" fillId="0" borderId="1" xfId="0" applyNumberFormat="1" applyFont="1" applyFill="1" applyBorder="1" applyAlignment="1">
      <alignment horizontal="right" vertical="center"/>
    </xf>
    <xf numFmtId="0" fontId="35" fillId="0" borderId="1" xfId="0" applyNumberFormat="1" applyFont="1" applyFill="1" applyBorder="1" applyAlignment="1">
      <alignment horizontal="right" vertical="center"/>
    </xf>
    <xf numFmtId="49" fontId="33" fillId="27" borderId="1" xfId="79" applyNumberFormat="1" applyFont="1" applyFill="1" applyBorder="1" applyAlignment="1">
      <alignment vertical="center"/>
    </xf>
    <xf numFmtId="177" fontId="35" fillId="0" borderId="1" xfId="1" applyNumberFormat="1" applyFont="1" applyFill="1" applyBorder="1" applyAlignment="1">
      <alignment horizontal="right" vertical="center"/>
    </xf>
    <xf numFmtId="0" fontId="33" fillId="0" borderId="1" xfId="79" applyFont="1" applyFill="1" applyBorder="1" applyAlignment="1">
      <alignment vertical="center"/>
    </xf>
    <xf numFmtId="176" fontId="36" fillId="4" borderId="0" xfId="0" applyNumberFormat="1" applyFont="1" applyFill="1" applyAlignment="1">
      <alignment horizontal="center" vertical="center"/>
    </xf>
    <xf numFmtId="179" fontId="35" fillId="0" borderId="1" xfId="0" applyNumberFormat="1" applyFont="1" applyFill="1" applyBorder="1" applyAlignment="1">
      <alignment horizontal="right" vertical="center"/>
    </xf>
    <xf numFmtId="180" fontId="35" fillId="0" borderId="1" xfId="0" applyNumberFormat="1" applyFont="1" applyFill="1" applyBorder="1" applyAlignment="1">
      <alignment horizontal="right" vertical="center"/>
    </xf>
    <xf numFmtId="178" fontId="35" fillId="3" borderId="1" xfId="0" applyNumberFormat="1" applyFont="1" applyFill="1" applyBorder="1" applyAlignment="1">
      <alignment horizontal="right" vertical="center"/>
    </xf>
    <xf numFmtId="176" fontId="35" fillId="3" borderId="1" xfId="0" applyNumberFormat="1" applyFont="1" applyFill="1" applyBorder="1" applyAlignment="1">
      <alignment horizontal="right" vertical="center"/>
    </xf>
    <xf numFmtId="0" fontId="38" fillId="2" borderId="0" xfId="0" applyFont="1" applyFill="1" applyAlignment="1">
      <alignment horizontal="center" vertical="center"/>
    </xf>
    <xf numFmtId="176" fontId="38" fillId="2" borderId="0" xfId="0" applyNumberFormat="1" applyFont="1" applyFill="1" applyAlignment="1">
      <alignment horizontal="center" vertical="center"/>
    </xf>
    <xf numFmtId="176" fontId="39" fillId="3" borderId="1" xfId="0" applyNumberFormat="1" applyFont="1" applyFill="1" applyBorder="1" applyAlignment="1">
      <alignment horizontal="right" vertical="center"/>
    </xf>
    <xf numFmtId="49" fontId="40" fillId="0" borderId="1" xfId="128" applyNumberFormat="1" applyFont="1" applyFill="1" applyBorder="1" applyAlignment="1">
      <alignment vertical="center"/>
    </xf>
    <xf numFmtId="0" fontId="40" fillId="0" borderId="1" xfId="128" applyFont="1" applyFill="1" applyBorder="1" applyAlignment="1">
      <alignment vertical="center"/>
    </xf>
    <xf numFmtId="176" fontId="41" fillId="4" borderId="0" xfId="0" applyNumberFormat="1" applyFont="1" applyFill="1" applyAlignment="1">
      <alignment horizontal="center" vertical="center"/>
    </xf>
    <xf numFmtId="14" fontId="42" fillId="3" borderId="1" xfId="0" applyNumberFormat="1" applyFont="1" applyFill="1" applyBorder="1" applyAlignment="1">
      <alignment horizontal="right" vertical="center"/>
    </xf>
    <xf numFmtId="176" fontId="42" fillId="0" borderId="1" xfId="0" applyNumberFormat="1" applyFont="1" applyFill="1" applyBorder="1" applyAlignment="1">
      <alignment horizontal="right" vertical="center"/>
    </xf>
    <xf numFmtId="14" fontId="42" fillId="0" borderId="1" xfId="0" applyNumberFormat="1" applyFont="1" applyFill="1" applyBorder="1" applyAlignment="1">
      <alignment horizontal="right" vertical="center"/>
    </xf>
    <xf numFmtId="0" fontId="42" fillId="0" borderId="1" xfId="0" applyNumberFormat="1" applyFont="1" applyFill="1" applyBorder="1" applyAlignment="1">
      <alignment horizontal="right" vertical="center"/>
    </xf>
    <xf numFmtId="177" fontId="42" fillId="0" borderId="1" xfId="1" applyNumberFormat="1" applyFont="1" applyFill="1" applyBorder="1" applyAlignment="1">
      <alignment horizontal="right" vertical="center"/>
    </xf>
    <xf numFmtId="49" fontId="43" fillId="0" borderId="1" xfId="79" applyNumberFormat="1" applyFont="1" applyFill="1" applyBorder="1" applyAlignment="1">
      <alignment vertical="center"/>
    </xf>
    <xf numFmtId="49" fontId="43" fillId="27" borderId="1" xfId="79" applyNumberFormat="1" applyFont="1" applyFill="1" applyBorder="1" applyAlignment="1">
      <alignment vertical="center"/>
    </xf>
    <xf numFmtId="0" fontId="43" fillId="0" borderId="1" xfId="79" applyFont="1" applyFill="1" applyBorder="1" applyAlignment="1">
      <alignment vertical="center"/>
    </xf>
    <xf numFmtId="0" fontId="41" fillId="2" borderId="0" xfId="0" applyFont="1" applyFill="1" applyAlignment="1">
      <alignment horizontal="center" vertical="center"/>
    </xf>
    <xf numFmtId="176" fontId="41" fillId="2" borderId="0" xfId="0" applyNumberFormat="1" applyFont="1" applyFill="1" applyAlignment="1">
      <alignment horizontal="center" vertical="center"/>
    </xf>
    <xf numFmtId="49" fontId="43" fillId="0" borderId="1" xfId="128" applyNumberFormat="1" applyFont="1" applyFill="1" applyBorder="1" applyAlignment="1">
      <alignment vertical="center"/>
    </xf>
    <xf numFmtId="0" fontId="43" fillId="0" borderId="1" xfId="128" applyFont="1" applyFill="1" applyBorder="1" applyAlignment="1">
      <alignment vertical="center"/>
    </xf>
    <xf numFmtId="176" fontId="2" fillId="0" borderId="1" xfId="1" applyNumberFormat="1" applyFont="1" applyBorder="1">
      <alignment vertical="center"/>
    </xf>
    <xf numFmtId="49" fontId="2" fillId="0" borderId="1" xfId="145" applyNumberFormat="1" applyBorder="1">
      <alignment vertical="center"/>
    </xf>
    <xf numFmtId="41" fontId="42" fillId="3" borderId="1" xfId="1" applyFont="1" applyFill="1" applyBorder="1" applyAlignment="1">
      <alignment horizontal="right" vertical="center"/>
    </xf>
    <xf numFmtId="49" fontId="2" fillId="0" borderId="1" xfId="142" applyNumberFormat="1" applyBorder="1">
      <alignment vertical="center"/>
    </xf>
    <xf numFmtId="0" fontId="37" fillId="0" borderId="1" xfId="142" applyFont="1" applyBorder="1">
      <alignment vertical="center"/>
    </xf>
    <xf numFmtId="178" fontId="42" fillId="3" borderId="1" xfId="0" applyNumberFormat="1" applyFont="1" applyFill="1" applyBorder="1" applyAlignment="1">
      <alignment horizontal="right" vertical="center"/>
    </xf>
    <xf numFmtId="0" fontId="37" fillId="0" borderId="1" xfId="145" applyFont="1" applyBorder="1">
      <alignment vertical="center"/>
    </xf>
    <xf numFmtId="182" fontId="42" fillId="3" borderId="1" xfId="0" applyNumberFormat="1" applyFont="1" applyFill="1" applyBorder="1" applyAlignment="1">
      <alignment horizontal="right" vertical="center"/>
    </xf>
    <xf numFmtId="0" fontId="2" fillId="0" borderId="1" xfId="145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" borderId="0" xfId="0" applyFill="1">
      <alignment vertical="center"/>
    </xf>
    <xf numFmtId="0" fontId="6" fillId="2" borderId="0" xfId="0" applyFont="1" applyFill="1" applyAlignment="1">
      <alignment horizontal="center" vertical="center"/>
    </xf>
    <xf numFmtId="176" fontId="0" fillId="3" borderId="0" xfId="0" applyNumberFormat="1" applyFill="1">
      <alignment vertical="center"/>
    </xf>
    <xf numFmtId="176" fontId="6" fillId="2" borderId="0" xfId="0" applyNumberFormat="1" applyFont="1" applyFill="1" applyAlignment="1">
      <alignment horizontal="center" vertical="center"/>
    </xf>
    <xf numFmtId="49" fontId="33" fillId="0" borderId="1" xfId="128" applyNumberFormat="1" applyFont="1" applyFill="1" applyBorder="1" applyAlignment="1">
      <alignment vertical="center"/>
    </xf>
    <xf numFmtId="0" fontId="33" fillId="0" borderId="1" xfId="128" applyFont="1" applyFill="1" applyBorder="1" applyAlignment="1">
      <alignment vertical="center"/>
    </xf>
    <xf numFmtId="176" fontId="35" fillId="0" borderId="1" xfId="0" applyNumberFormat="1" applyFont="1" applyFill="1" applyBorder="1" applyAlignment="1">
      <alignment horizontal="right" vertical="center"/>
    </xf>
    <xf numFmtId="176" fontId="35" fillId="3" borderId="1" xfId="0" applyNumberFormat="1" applyFont="1" applyFill="1" applyBorder="1" applyAlignment="1">
      <alignment horizontal="right"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14" fontId="32" fillId="0" borderId="1" xfId="132" applyNumberFormat="1" applyFont="1" applyFill="1" applyBorder="1" applyAlignment="1">
      <alignment horizontal="right" vertical="center"/>
    </xf>
    <xf numFmtId="0" fontId="35" fillId="0" borderId="1" xfId="0" applyNumberFormat="1" applyFont="1" applyFill="1" applyBorder="1" applyAlignment="1">
      <alignment horizontal="right" vertical="center"/>
    </xf>
    <xf numFmtId="179" fontId="35" fillId="0" borderId="1" xfId="0" applyNumberFormat="1" applyFont="1" applyFill="1" applyBorder="1" applyAlignment="1">
      <alignment horizontal="right" vertical="center"/>
    </xf>
    <xf numFmtId="180" fontId="35" fillId="0" borderId="1" xfId="0" applyNumberFormat="1" applyFont="1" applyFill="1" applyBorder="1" applyAlignment="1">
      <alignment horizontal="right" vertical="center"/>
    </xf>
    <xf numFmtId="176" fontId="35" fillId="3" borderId="1" xfId="0" applyNumberFormat="1" applyFont="1" applyFill="1" applyBorder="1" applyAlignment="1">
      <alignment horizontal="right" vertical="center"/>
    </xf>
    <xf numFmtId="176" fontId="35" fillId="0" borderId="1" xfId="0" applyNumberFormat="1" applyFont="1" applyFill="1" applyBorder="1" applyAlignment="1">
      <alignment horizontal="right" vertical="center"/>
    </xf>
    <xf numFmtId="176" fontId="35" fillId="0" borderId="1" xfId="0" applyNumberFormat="1" applyFont="1" applyFill="1" applyBorder="1" applyAlignment="1">
      <alignment horizontal="right" vertical="center"/>
    </xf>
    <xf numFmtId="0" fontId="0" fillId="3" borderId="0" xfId="0" applyFill="1">
      <alignment vertical="center"/>
    </xf>
    <xf numFmtId="14" fontId="32" fillId="0" borderId="1" xfId="132" applyNumberFormat="1" applyFont="1" applyFill="1" applyBorder="1" applyAlignment="1">
      <alignment horizontal="right" vertical="center"/>
    </xf>
    <xf numFmtId="0" fontId="35" fillId="0" borderId="1" xfId="0" applyNumberFormat="1" applyFont="1" applyFill="1" applyBorder="1" applyAlignment="1">
      <alignment horizontal="right" vertical="center"/>
    </xf>
    <xf numFmtId="179" fontId="35" fillId="0" borderId="1" xfId="0" applyNumberFormat="1" applyFont="1" applyFill="1" applyBorder="1" applyAlignment="1">
      <alignment horizontal="right" vertical="center"/>
    </xf>
    <xf numFmtId="180" fontId="35" fillId="0" borderId="1" xfId="0" applyNumberFormat="1" applyFont="1" applyFill="1" applyBorder="1" applyAlignment="1">
      <alignment horizontal="right" vertical="center"/>
    </xf>
    <xf numFmtId="178" fontId="35" fillId="3" borderId="1" xfId="0" applyNumberFormat="1" applyFont="1" applyFill="1" applyBorder="1" applyAlignment="1">
      <alignment horizontal="right" vertical="center"/>
    </xf>
    <xf numFmtId="176" fontId="35" fillId="3" borderId="1" xfId="0" applyNumberFormat="1" applyFont="1" applyFill="1" applyBorder="1" applyAlignment="1">
      <alignment horizontal="right" vertical="center"/>
    </xf>
    <xf numFmtId="0" fontId="0" fillId="3" borderId="0" xfId="0" applyFill="1">
      <alignment vertical="center"/>
    </xf>
    <xf numFmtId="41" fontId="0" fillId="3" borderId="0" xfId="1" applyFont="1" applyFill="1">
      <alignment vertical="center"/>
    </xf>
    <xf numFmtId="49" fontId="33" fillId="0" borderId="1" xfId="79" applyNumberFormat="1" applyFont="1" applyFill="1" applyBorder="1" applyAlignment="1">
      <alignment vertical="center"/>
    </xf>
    <xf numFmtId="14" fontId="32" fillId="0" borderId="1" xfId="132" applyNumberFormat="1" applyFont="1" applyFill="1" applyBorder="1" applyAlignment="1">
      <alignment horizontal="right" vertical="center"/>
    </xf>
    <xf numFmtId="176" fontId="35" fillId="0" borderId="1" xfId="0" applyNumberFormat="1" applyFont="1" applyFill="1" applyBorder="1" applyAlignment="1">
      <alignment horizontal="right" vertical="center"/>
    </xf>
    <xf numFmtId="0" fontId="35" fillId="0" borderId="1" xfId="0" applyNumberFormat="1" applyFont="1" applyFill="1" applyBorder="1" applyAlignment="1">
      <alignment horizontal="right" vertical="center"/>
    </xf>
    <xf numFmtId="179" fontId="35" fillId="0" borderId="1" xfId="0" applyNumberFormat="1" applyFont="1" applyFill="1" applyBorder="1" applyAlignment="1">
      <alignment horizontal="right" vertical="center"/>
    </xf>
    <xf numFmtId="180" fontId="35" fillId="0" borderId="1" xfId="0" applyNumberFormat="1" applyFont="1" applyFill="1" applyBorder="1" applyAlignment="1">
      <alignment horizontal="right" vertical="center"/>
    </xf>
    <xf numFmtId="178" fontId="35" fillId="3" borderId="1" xfId="0" applyNumberFormat="1" applyFont="1" applyFill="1" applyBorder="1" applyAlignment="1">
      <alignment horizontal="right" vertical="center"/>
    </xf>
    <xf numFmtId="176" fontId="35" fillId="3" borderId="1" xfId="0" applyNumberFormat="1" applyFont="1" applyFill="1" applyBorder="1" applyAlignment="1">
      <alignment horizontal="right" vertical="center"/>
    </xf>
    <xf numFmtId="176" fontId="42" fillId="0" borderId="1" xfId="0" applyNumberFormat="1" applyFont="1" applyFill="1" applyBorder="1" applyAlignment="1">
      <alignment horizontal="right" vertical="center"/>
    </xf>
    <xf numFmtId="176" fontId="42" fillId="3" borderId="1" xfId="0" applyNumberFormat="1" applyFont="1" applyFill="1" applyBorder="1" applyAlignment="1">
      <alignment horizontal="right" vertical="center"/>
    </xf>
    <xf numFmtId="176" fontId="35" fillId="3" borderId="0" xfId="0" applyNumberFormat="1" applyFont="1" applyFill="1" applyBorder="1" applyAlignment="1">
      <alignment horizontal="right" vertical="center"/>
    </xf>
    <xf numFmtId="176" fontId="42" fillId="3" borderId="0" xfId="0" applyNumberFormat="1" applyFont="1" applyFill="1" applyBorder="1" applyAlignment="1">
      <alignment horizontal="right" vertical="center"/>
    </xf>
    <xf numFmtId="176" fontId="35" fillId="0" borderId="0" xfId="0" applyNumberFormat="1" applyFont="1" applyFill="1" applyBorder="1" applyAlignment="1">
      <alignment horizontal="right" vertical="center"/>
    </xf>
    <xf numFmtId="182" fontId="42" fillId="3" borderId="0" xfId="0" applyNumberFormat="1" applyFont="1" applyFill="1" applyBorder="1" applyAlignment="1">
      <alignment horizontal="right" vertical="center"/>
    </xf>
    <xf numFmtId="178" fontId="42" fillId="3" borderId="0" xfId="0" applyNumberFormat="1" applyFont="1" applyFill="1" applyBorder="1" applyAlignment="1">
      <alignment horizontal="right" vertical="center"/>
    </xf>
    <xf numFmtId="41" fontId="42" fillId="3" borderId="0" xfId="1" applyFont="1" applyFill="1" applyBorder="1" applyAlignment="1">
      <alignment horizontal="right" vertical="center"/>
    </xf>
    <xf numFmtId="14" fontId="0" fillId="3" borderId="0" xfId="0" applyNumberFormat="1" applyFill="1">
      <alignment vertical="center"/>
    </xf>
    <xf numFmtId="0" fontId="38" fillId="2" borderId="3" xfId="0" applyFont="1" applyFill="1" applyBorder="1" applyAlignment="1">
      <alignment horizontal="right" vertical="center"/>
    </xf>
    <xf numFmtId="14" fontId="40" fillId="0" borderId="1" xfId="134" applyNumberFormat="1" applyFont="1" applyFill="1" applyBorder="1" applyAlignment="1">
      <alignment horizontal="center" vertical="center"/>
    </xf>
    <xf numFmtId="176" fontId="40" fillId="28" borderId="1" xfId="1" applyNumberFormat="1" applyFont="1" applyFill="1" applyBorder="1">
      <alignment vertical="center"/>
    </xf>
    <xf numFmtId="41" fontId="40" fillId="28" borderId="1" xfId="1" applyFont="1" applyFill="1" applyBorder="1">
      <alignment vertical="center"/>
    </xf>
    <xf numFmtId="41" fontId="40" fillId="0" borderId="1" xfId="1" applyFont="1" applyFill="1" applyBorder="1">
      <alignment vertical="center"/>
    </xf>
    <xf numFmtId="14" fontId="44" fillId="28" borderId="1" xfId="132" applyNumberFormat="1" applyFont="1" applyFill="1" applyBorder="1" applyAlignment="1">
      <alignment horizontal="center" vertical="center"/>
    </xf>
    <xf numFmtId="182" fontId="40" fillId="28" borderId="1" xfId="1" applyNumberFormat="1" applyFont="1" applyFill="1" applyBorder="1">
      <alignment vertical="center"/>
    </xf>
    <xf numFmtId="0" fontId="44" fillId="0" borderId="1" xfId="132" applyNumberFormat="1" applyFont="1" applyBorder="1" applyAlignment="1">
      <alignment horizontal="center" vertical="center"/>
    </xf>
    <xf numFmtId="181" fontId="44" fillId="0" borderId="1" xfId="131" applyNumberFormat="1" applyFont="1" applyBorder="1" applyAlignment="1">
      <alignment vertical="center"/>
    </xf>
    <xf numFmtId="182" fontId="44" fillId="0" borderId="1" xfId="132" applyNumberFormat="1" applyFont="1" applyBorder="1" applyAlignment="1">
      <alignment vertical="center"/>
    </xf>
    <xf numFmtId="0" fontId="44" fillId="0" borderId="1" xfId="132" applyNumberFormat="1" applyFont="1" applyBorder="1" applyAlignment="1">
      <alignment horizontal="right" vertical="center"/>
    </xf>
    <xf numFmtId="14" fontId="44" fillId="0" borderId="1" xfId="132" applyNumberFormat="1" applyFont="1" applyBorder="1" applyAlignment="1">
      <alignment horizontal="center" vertical="center"/>
    </xf>
    <xf numFmtId="14" fontId="44" fillId="0" borderId="1" xfId="132" applyNumberFormat="1" applyFont="1" applyFill="1" applyBorder="1" applyAlignment="1">
      <alignment horizontal="center" vertical="center"/>
    </xf>
    <xf numFmtId="41" fontId="40" fillId="0" borderId="1" xfId="1" applyFont="1" applyBorder="1">
      <alignment vertical="center"/>
    </xf>
    <xf numFmtId="183" fontId="40" fillId="28" borderId="1" xfId="130" applyNumberFormat="1" applyFont="1" applyFill="1" applyBorder="1">
      <alignment vertical="center"/>
    </xf>
    <xf numFmtId="178" fontId="40" fillId="28" borderId="1" xfId="133" applyNumberFormat="1" applyFont="1" applyFill="1" applyBorder="1">
      <alignment vertical="center"/>
    </xf>
    <xf numFmtId="14" fontId="40" fillId="0" borderId="1" xfId="133" applyNumberFormat="1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8" fontId="42" fillId="3" borderId="1" xfId="1" applyNumberFormat="1" applyFont="1" applyFill="1" applyBorder="1" applyAlignment="1">
      <alignment horizontal="right" vertical="center"/>
    </xf>
    <xf numFmtId="176" fontId="42" fillId="3" borderId="1" xfId="1" applyNumberFormat="1" applyFont="1" applyFill="1" applyBorder="1" applyAlignment="1">
      <alignment horizontal="right" vertical="center"/>
    </xf>
    <xf numFmtId="0" fontId="37" fillId="0" borderId="1" xfId="155" applyFont="1" applyBorder="1">
      <alignment vertical="center"/>
    </xf>
    <xf numFmtId="49" fontId="1" fillId="0" borderId="1" xfId="155" applyNumberFormat="1" applyBorder="1">
      <alignment vertical="center"/>
    </xf>
    <xf numFmtId="0" fontId="1" fillId="0" borderId="1" xfId="155" applyBorder="1">
      <alignment vertical="center"/>
    </xf>
    <xf numFmtId="49" fontId="1" fillId="28" borderId="1" xfId="155" applyNumberFormat="1" applyFill="1" applyBorder="1">
      <alignment vertical="center"/>
    </xf>
    <xf numFmtId="0" fontId="1" fillId="28" borderId="1" xfId="155" applyFill="1" applyBorder="1">
      <alignment vertical="center"/>
    </xf>
    <xf numFmtId="0" fontId="37" fillId="0" borderId="1" xfId="156" applyFont="1" applyBorder="1">
      <alignment vertical="center"/>
    </xf>
    <xf numFmtId="49" fontId="1" fillId="0" borderId="1" xfId="156" applyNumberFormat="1" applyBorder="1">
      <alignment vertical="center"/>
    </xf>
    <xf numFmtId="0" fontId="1" fillId="0" borderId="1" xfId="156" applyBorder="1">
      <alignment vertical="center"/>
    </xf>
    <xf numFmtId="49" fontId="1" fillId="28" borderId="1" xfId="156" applyNumberFormat="1" applyFill="1" applyBorder="1">
      <alignment vertical="center"/>
    </xf>
    <xf numFmtId="0" fontId="1" fillId="28" borderId="1" xfId="156" applyFill="1" applyBorder="1">
      <alignment vertical="center"/>
    </xf>
    <xf numFmtId="176" fontId="1" fillId="0" borderId="1" xfId="1" applyNumberFormat="1" applyFont="1" applyBorder="1">
      <alignment vertical="center"/>
    </xf>
    <xf numFmtId="176" fontId="1" fillId="28" borderId="1" xfId="1" applyNumberFormat="1" applyFont="1" applyFill="1" applyBorder="1">
      <alignment vertical="center"/>
    </xf>
    <xf numFmtId="9" fontId="40" fillId="0" borderId="1" xfId="154" applyFont="1" applyFill="1" applyBorder="1">
      <alignment vertical="center"/>
    </xf>
    <xf numFmtId="0" fontId="37" fillId="0" borderId="1" xfId="157" applyFont="1" applyBorder="1">
      <alignment vertical="center"/>
    </xf>
    <xf numFmtId="49" fontId="1" fillId="0" borderId="1" xfId="157" applyNumberFormat="1" applyBorder="1">
      <alignment vertical="center"/>
    </xf>
    <xf numFmtId="0" fontId="1" fillId="0" borderId="1" xfId="157" applyBorder="1">
      <alignment vertical="center"/>
    </xf>
    <xf numFmtId="49" fontId="1" fillId="28" borderId="1" xfId="157" applyNumberFormat="1" applyFill="1" applyBorder="1">
      <alignment vertical="center"/>
    </xf>
    <xf numFmtId="0" fontId="1" fillId="28" borderId="1" xfId="157" applyFill="1" applyBorder="1">
      <alignment vertical="center"/>
    </xf>
    <xf numFmtId="0" fontId="38" fillId="2" borderId="4" xfId="0" applyFont="1" applyFill="1" applyBorder="1" applyAlignment="1">
      <alignment horizontal="left" vertical="center"/>
    </xf>
    <xf numFmtId="0" fontId="38" fillId="2" borderId="2" xfId="0" applyFont="1" applyFill="1" applyBorder="1" applyAlignment="1">
      <alignment horizontal="left" vertical="center"/>
    </xf>
    <xf numFmtId="0" fontId="38" fillId="2" borderId="4" xfId="0" applyFont="1" applyFill="1" applyBorder="1" applyAlignment="1">
      <alignment horizontal="center" vertical="center"/>
    </xf>
    <xf numFmtId="0" fontId="38" fillId="2" borderId="2" xfId="0" applyFont="1" applyFill="1" applyBorder="1" applyAlignment="1">
      <alignment horizontal="center" vertical="center"/>
    </xf>
  </cellXfs>
  <cellStyles count="158">
    <cellStyle name="&#10;386grabber=M" xfId="3"/>
    <cellStyle name="&#10;386grabber=M 2" xfId="4"/>
    <cellStyle name="&#10;386grabber=M 2 2" xfId="5"/>
    <cellStyle name="&#10;386grabber=M 2 3" xfId="6"/>
    <cellStyle name="&#10;386grabber=M_공통" xfId="7"/>
    <cellStyle name="_KNK-FAMS-DL-201 테이블목록(상세)_v2.5_20091120" xfId="9"/>
    <cellStyle name="_작업용-WDH List" xfId="8"/>
    <cellStyle name="20% - 강조색1 2" xfId="10"/>
    <cellStyle name="20% - 강조색1 3" xfId="80"/>
    <cellStyle name="20% - 강조색2 2" xfId="11"/>
    <cellStyle name="20% - 강조색2 3" xfId="81"/>
    <cellStyle name="20% - 강조색3 2" xfId="12"/>
    <cellStyle name="20% - 강조색3 3" xfId="82"/>
    <cellStyle name="20% - 강조색4 2" xfId="13"/>
    <cellStyle name="20% - 강조색4 3" xfId="83"/>
    <cellStyle name="20% - 강조색5 2" xfId="14"/>
    <cellStyle name="20% - 강조색5 3" xfId="84"/>
    <cellStyle name="20% - 강조색6 2" xfId="15"/>
    <cellStyle name="20% - 강조색6 3" xfId="85"/>
    <cellStyle name="40% - 강조색1 2" xfId="16"/>
    <cellStyle name="40% - 강조색1 3" xfId="86"/>
    <cellStyle name="40% - 강조색2 2" xfId="17"/>
    <cellStyle name="40% - 강조색2 3" xfId="87"/>
    <cellStyle name="40% - 강조색3 2" xfId="18"/>
    <cellStyle name="40% - 강조색3 3" xfId="88"/>
    <cellStyle name="40% - 강조색4 2" xfId="19"/>
    <cellStyle name="40% - 강조색4 3" xfId="89"/>
    <cellStyle name="40% - 강조색5 2" xfId="20"/>
    <cellStyle name="40% - 강조색5 3" xfId="90"/>
    <cellStyle name="40% - 강조색6 2" xfId="21"/>
    <cellStyle name="40% - 강조색6 3" xfId="91"/>
    <cellStyle name="60% - 강조색1 2" xfId="22"/>
    <cellStyle name="60% - 강조색1 3" xfId="92"/>
    <cellStyle name="60% - 강조색2 2" xfId="23"/>
    <cellStyle name="60% - 강조색2 3" xfId="93"/>
    <cellStyle name="60% - 강조색3 2" xfId="24"/>
    <cellStyle name="60% - 강조색3 3" xfId="94"/>
    <cellStyle name="60% - 강조색4 2" xfId="25"/>
    <cellStyle name="60% - 강조색4 3" xfId="95"/>
    <cellStyle name="60% - 강조색5 2" xfId="26"/>
    <cellStyle name="60% - 강조색5 3" xfId="96"/>
    <cellStyle name="60% - 강조색6 2" xfId="27"/>
    <cellStyle name="60% - 강조색6 3" xfId="97"/>
    <cellStyle name="Normal_개발요망목록정리_통합본 프로그램 목록 (2)" xfId="78"/>
    <cellStyle name="강조색1 2" xfId="28"/>
    <cellStyle name="강조색1 3" xfId="98"/>
    <cellStyle name="강조색2 2" xfId="29"/>
    <cellStyle name="강조색2 3" xfId="99"/>
    <cellStyle name="강조색3 2" xfId="30"/>
    <cellStyle name="강조색3 3" xfId="100"/>
    <cellStyle name="강조색4 2" xfId="31"/>
    <cellStyle name="강조색4 3" xfId="101"/>
    <cellStyle name="강조색5 2" xfId="32"/>
    <cellStyle name="강조색5 3" xfId="102"/>
    <cellStyle name="강조색6 2" xfId="33"/>
    <cellStyle name="강조색6 3" xfId="103"/>
    <cellStyle name="경고문 2" xfId="34"/>
    <cellStyle name="경고문 3" xfId="104"/>
    <cellStyle name="계산 2" xfId="35"/>
    <cellStyle name="계산 3" xfId="105"/>
    <cellStyle name="나쁨 2" xfId="36"/>
    <cellStyle name="나쁨 3" xfId="106"/>
    <cellStyle name="메모 2" xfId="37"/>
    <cellStyle name="메모 2 2" xfId="38"/>
    <cellStyle name="메모 2 3" xfId="39"/>
    <cellStyle name="메모 2 4" xfId="108"/>
    <cellStyle name="메모 3" xfId="40"/>
    <cellStyle name="메모 4" xfId="107"/>
    <cellStyle name="백분율" xfId="154" builtinId="5"/>
    <cellStyle name="백분율 3" xfId="127"/>
    <cellStyle name="백분율 9" xfId="131"/>
    <cellStyle name="보통 2" xfId="41"/>
    <cellStyle name="보통 3" xfId="109"/>
    <cellStyle name="설명 텍스트 2" xfId="42"/>
    <cellStyle name="설명 텍스트 3" xfId="110"/>
    <cellStyle name="셀 확인 2" xfId="43"/>
    <cellStyle name="셀 확인 3" xfId="111"/>
    <cellStyle name="쉼표 [0]" xfId="1" builtinId="6"/>
    <cellStyle name="쉼표 [0] 2" xfId="126"/>
    <cellStyle name="쉼표 [0] 9" xfId="132"/>
    <cellStyle name="스타일 1" xfId="44"/>
    <cellStyle name="스타일 1 2" xfId="45"/>
    <cellStyle name="스타일 1 3" xfId="46"/>
    <cellStyle name="연결된 셀 2" xfId="47"/>
    <cellStyle name="연결된 셀 3" xfId="112"/>
    <cellStyle name="요약 2" xfId="48"/>
    <cellStyle name="요약 3" xfId="113"/>
    <cellStyle name="입력 2" xfId="49"/>
    <cellStyle name="입력 3" xfId="114"/>
    <cellStyle name="제목 1 2" xfId="51"/>
    <cellStyle name="제목 1 3" xfId="116"/>
    <cellStyle name="제목 2 2" xfId="52"/>
    <cellStyle name="제목 2 3" xfId="117"/>
    <cellStyle name="제목 3 2" xfId="53"/>
    <cellStyle name="제목 3 3" xfId="118"/>
    <cellStyle name="제목 4 2" xfId="54"/>
    <cellStyle name="제목 4 3" xfId="119"/>
    <cellStyle name="제목 5" xfId="50"/>
    <cellStyle name="제목 6" xfId="115"/>
    <cellStyle name="좋음 2" xfId="55"/>
    <cellStyle name="좋음 3" xfId="120"/>
    <cellStyle name="출력 2" xfId="56"/>
    <cellStyle name="출력 3" xfId="121"/>
    <cellStyle name="표준" xfId="0" builtinId="0"/>
    <cellStyle name="표준 10" xfId="57"/>
    <cellStyle name="표준 11" xfId="135"/>
    <cellStyle name="표준 11 2" xfId="146"/>
    <cellStyle name="표준 11 3" xfId="138"/>
    <cellStyle name="표준 11 4" xfId="141"/>
    <cellStyle name="표준 11 5" xfId="143"/>
    <cellStyle name="표준 11 6" xfId="140"/>
    <cellStyle name="표준 11 7" xfId="144"/>
    <cellStyle name="표준 11 8" xfId="139"/>
    <cellStyle name="표준 12" xfId="136"/>
    <cellStyle name="표준 12 2" xfId="147"/>
    <cellStyle name="표준 12 3" xfId="148"/>
    <cellStyle name="표준 12 4" xfId="149"/>
    <cellStyle name="표준 12 5" xfId="150"/>
    <cellStyle name="표준 12 6" xfId="151"/>
    <cellStyle name="표준 12 7" xfId="152"/>
    <cellStyle name="표준 12 8" xfId="153"/>
    <cellStyle name="표준 14" xfId="155"/>
    <cellStyle name="표준 15" xfId="156"/>
    <cellStyle name="표준 16" xfId="130"/>
    <cellStyle name="표준 17" xfId="133"/>
    <cellStyle name="표준 18" xfId="134"/>
    <cellStyle name="표준 19" xfId="157"/>
    <cellStyle name="표준 2" xfId="137"/>
    <cellStyle name="표준 2 2" xfId="2"/>
    <cellStyle name="표준 2 2 2" xfId="58"/>
    <cellStyle name="표준 2 2 2 2" xfId="59"/>
    <cellStyle name="표준 2 2 2 2 2" xfId="60"/>
    <cellStyle name="표준 2 2 2 2 3" xfId="125"/>
    <cellStyle name="표준 2 2 2 3" xfId="61"/>
    <cellStyle name="표준 2 2 2 4" xfId="124"/>
    <cellStyle name="표준 2 2 3" xfId="62"/>
    <cellStyle name="표준 2 2 4" xfId="123"/>
    <cellStyle name="표준 2 3" xfId="63"/>
    <cellStyle name="표준 2 4" xfId="122"/>
    <cellStyle name="표준 2 5" xfId="128"/>
    <cellStyle name="표준 2 6" xfId="129"/>
    <cellStyle name="표준 21" xfId="142"/>
    <cellStyle name="표준 22" xfId="145"/>
    <cellStyle name="표준 3" xfId="64"/>
    <cellStyle name="표준 3 2" xfId="65"/>
    <cellStyle name="표준 4" xfId="66"/>
    <cellStyle name="표준 4 2" xfId="67"/>
    <cellStyle name="표준 5" xfId="68"/>
    <cellStyle name="표준 5 2" xfId="69"/>
    <cellStyle name="표준 6" xfId="70"/>
    <cellStyle name="표준 6 2" xfId="71"/>
    <cellStyle name="표준 7" xfId="79"/>
    <cellStyle name="표준 7 2" xfId="72"/>
    <cellStyle name="표준 7 3" xfId="73"/>
    <cellStyle name="표준 8" xfId="74"/>
    <cellStyle name="표준 8 2" xfId="75"/>
    <cellStyle name="표준 9" xfId="76"/>
    <cellStyle name="표준 9 2" xfId="7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81"/>
  <sheetViews>
    <sheetView tabSelected="1" zoomScaleSheetLayoutView="100" workbookViewId="0"/>
  </sheetViews>
  <sheetFormatPr defaultRowHeight="15" customHeight="1"/>
  <cols>
    <col min="1" max="1" width="3.7109375" style="1" customWidth="1"/>
    <col min="2" max="2" width="16.5703125" style="1" customWidth="1"/>
    <col min="3" max="3" width="14.140625" style="1" customWidth="1"/>
    <col min="4" max="4" width="20.7109375" style="1" customWidth="1"/>
    <col min="5" max="5" width="3.7109375" style="1" customWidth="1"/>
    <col min="6" max="6" width="18.5703125" style="1" customWidth="1"/>
    <col min="7" max="7" width="18.5703125" style="3" customWidth="1"/>
    <col min="8" max="8" width="3" style="3" customWidth="1"/>
    <col min="9" max="10" width="18.5703125" style="3" customWidth="1"/>
    <col min="11" max="11" width="3.7109375" style="3" customWidth="1"/>
    <col min="12" max="12" width="18.5703125" style="3" customWidth="1"/>
    <col min="13" max="13" width="18.5703125" style="1" customWidth="1"/>
    <col min="14" max="14" width="3.5703125" style="76" customWidth="1"/>
    <col min="15" max="15" width="14.42578125" style="1" bestFit="1" customWidth="1"/>
    <col min="16" max="16" width="11.42578125" style="1" bestFit="1" customWidth="1"/>
    <col min="17" max="17" width="14" style="1" bestFit="1" customWidth="1"/>
    <col min="18" max="18" width="13.85546875" style="1" bestFit="1" customWidth="1"/>
    <col min="19" max="29" width="14.28515625" style="1" customWidth="1"/>
    <col min="30" max="30" width="12.7109375" style="1" customWidth="1"/>
    <col min="31" max="31" width="10.7109375" style="1" customWidth="1"/>
    <col min="32" max="32" width="11.42578125" style="1" customWidth="1"/>
    <col min="33" max="33" width="12.28515625" style="1" customWidth="1"/>
    <col min="34" max="16384" width="9.140625" style="1"/>
  </cols>
  <sheetData>
    <row r="1" spans="1:33" ht="15" customHeight="1">
      <c r="A1" s="5" t="s">
        <v>62</v>
      </c>
      <c r="E1" s="112">
        <v>1</v>
      </c>
      <c r="F1" s="76" t="s">
        <v>186</v>
      </c>
    </row>
    <row r="2" spans="1:33" ht="15" customHeight="1">
      <c r="E2" s="112">
        <v>2</v>
      </c>
      <c r="F2" s="76" t="s">
        <v>187</v>
      </c>
    </row>
    <row r="3" spans="1:33" ht="15" customHeight="1">
      <c r="A3" s="69"/>
      <c r="E3" s="112">
        <v>3</v>
      </c>
      <c r="F3" s="76" t="s">
        <v>188</v>
      </c>
    </row>
    <row r="4" spans="1:33" ht="15" customHeight="1">
      <c r="E4" s="112">
        <v>4</v>
      </c>
      <c r="F4" s="76" t="s">
        <v>189</v>
      </c>
    </row>
    <row r="5" spans="1:33" ht="15" customHeight="1">
      <c r="E5" s="112">
        <v>5</v>
      </c>
      <c r="F5" s="76" t="s">
        <v>190</v>
      </c>
    </row>
    <row r="6" spans="1:33" ht="15" customHeight="1">
      <c r="E6" s="112">
        <v>6</v>
      </c>
      <c r="F6" s="76" t="s">
        <v>191</v>
      </c>
    </row>
    <row r="7" spans="1:33" ht="15" customHeight="1">
      <c r="E7" s="112">
        <v>7</v>
      </c>
      <c r="F7" s="76" t="s">
        <v>192</v>
      </c>
    </row>
    <row r="8" spans="1:33" ht="15" customHeight="1">
      <c r="A8" s="4"/>
      <c r="B8" s="4"/>
      <c r="C8" s="4"/>
      <c r="D8" s="4"/>
      <c r="E8" s="4"/>
      <c r="F8" s="4"/>
      <c r="G8" s="6"/>
      <c r="H8" s="6"/>
      <c r="I8" s="6"/>
      <c r="J8" s="6"/>
      <c r="K8" s="6"/>
      <c r="L8" s="6"/>
      <c r="M8" s="4"/>
      <c r="O8" s="45" t="s">
        <v>69</v>
      </c>
      <c r="P8" s="45" t="s">
        <v>70</v>
      </c>
      <c r="Q8" s="45" t="s">
        <v>71</v>
      </c>
      <c r="R8" s="45" t="s">
        <v>72</v>
      </c>
      <c r="S8" s="45" t="s">
        <v>73</v>
      </c>
      <c r="T8" s="45" t="s">
        <v>74</v>
      </c>
      <c r="U8" s="45" t="s">
        <v>75</v>
      </c>
      <c r="V8" s="45" t="s">
        <v>76</v>
      </c>
      <c r="W8" s="45" t="s">
        <v>77</v>
      </c>
      <c r="X8" s="45" t="s">
        <v>78</v>
      </c>
      <c r="Y8" s="45" t="s">
        <v>79</v>
      </c>
    </row>
    <row r="9" spans="1:33" ht="15" customHeight="1">
      <c r="O9" s="44" t="s">
        <v>143</v>
      </c>
      <c r="P9" s="44" t="s">
        <v>129</v>
      </c>
      <c r="Q9" s="44" t="s">
        <v>129</v>
      </c>
      <c r="R9" s="44" t="s">
        <v>94</v>
      </c>
      <c r="S9" s="44" t="s">
        <v>129</v>
      </c>
      <c r="T9" s="41">
        <v>0</v>
      </c>
      <c r="U9" s="41">
        <v>0</v>
      </c>
      <c r="V9" s="41">
        <v>0</v>
      </c>
      <c r="W9" s="41">
        <v>0</v>
      </c>
      <c r="X9" s="41">
        <v>0</v>
      </c>
      <c r="Y9" s="41">
        <v>0</v>
      </c>
    </row>
    <row r="10" spans="1:33" ht="15" customHeight="1">
      <c r="A10" s="76" t="s">
        <v>17</v>
      </c>
      <c r="O10" s="44" t="s">
        <v>143</v>
      </c>
      <c r="P10" s="44" t="s">
        <v>129</v>
      </c>
      <c r="Q10" s="44" t="s">
        <v>129</v>
      </c>
      <c r="R10" s="44" t="s">
        <v>94</v>
      </c>
      <c r="S10" s="44" t="s">
        <v>130</v>
      </c>
      <c r="T10" s="41">
        <v>0</v>
      </c>
      <c r="U10" s="41">
        <v>720</v>
      </c>
      <c r="V10" s="41">
        <v>720</v>
      </c>
      <c r="W10" s="41">
        <v>21304109</v>
      </c>
      <c r="X10" s="41">
        <v>100000000</v>
      </c>
      <c r="Y10" s="41">
        <v>105934110</v>
      </c>
    </row>
    <row r="11" spans="1:33" ht="15" customHeight="1">
      <c r="B11" s="135" t="s">
        <v>204</v>
      </c>
      <c r="C11" s="136"/>
      <c r="F11" s="18" t="s">
        <v>66</v>
      </c>
      <c r="G11" s="18" t="s">
        <v>65</v>
      </c>
      <c r="I11" s="9" t="s">
        <v>64</v>
      </c>
      <c r="J11" s="10" t="s">
        <v>65</v>
      </c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</row>
    <row r="12" spans="1:33" ht="15" customHeight="1">
      <c r="B12" s="95" t="s">
        <v>146</v>
      </c>
      <c r="C12" s="102" t="s">
        <v>63</v>
      </c>
      <c r="F12" s="11" t="s">
        <v>40</v>
      </c>
      <c r="G12" s="62">
        <f>C17</f>
        <v>41243</v>
      </c>
      <c r="I12" s="7" t="s">
        <v>0</v>
      </c>
      <c r="J12" s="12">
        <f>G12</f>
        <v>41243</v>
      </c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</row>
    <row r="13" spans="1:33" ht="15" customHeight="1">
      <c r="B13" s="95" t="s">
        <v>147</v>
      </c>
      <c r="C13" s="103">
        <v>0.108</v>
      </c>
      <c r="F13" s="11" t="s">
        <v>41</v>
      </c>
      <c r="G13" s="63">
        <v>1</v>
      </c>
      <c r="I13" s="7" t="s">
        <v>23</v>
      </c>
      <c r="J13" s="81" t="str">
        <f>G14</f>
        <v>KR0012345</v>
      </c>
      <c r="O13" s="47" t="s">
        <v>73</v>
      </c>
      <c r="P13" s="47" t="s">
        <v>81</v>
      </c>
      <c r="Q13" s="47" t="s">
        <v>82</v>
      </c>
      <c r="R13" s="47" t="s">
        <v>83</v>
      </c>
      <c r="S13" s="47" t="s">
        <v>74</v>
      </c>
      <c r="T13" s="47" t="s">
        <v>84</v>
      </c>
      <c r="U13" s="47" t="s">
        <v>85</v>
      </c>
      <c r="V13" s="47" t="s">
        <v>86</v>
      </c>
      <c r="W13" s="47" t="s">
        <v>87</v>
      </c>
      <c r="X13" s="47" t="s">
        <v>88</v>
      </c>
      <c r="Y13" s="47" t="s">
        <v>89</v>
      </c>
      <c r="Z13" s="47" t="s">
        <v>90</v>
      </c>
      <c r="AA13" s="47" t="s">
        <v>91</v>
      </c>
      <c r="AB13" s="47" t="s">
        <v>92</v>
      </c>
      <c r="AC13" s="47" t="s">
        <v>93</v>
      </c>
    </row>
    <row r="14" spans="1:33" ht="15" customHeight="1">
      <c r="B14" s="95" t="s">
        <v>148</v>
      </c>
      <c r="C14" s="104">
        <v>3</v>
      </c>
      <c r="F14" s="11" t="s">
        <v>23</v>
      </c>
      <c r="G14" s="81" t="s">
        <v>145</v>
      </c>
      <c r="I14" s="7" t="s">
        <v>1</v>
      </c>
      <c r="J14" s="63" t="str">
        <f>G15</f>
        <v>KR0012345</v>
      </c>
      <c r="O14" s="42" t="s">
        <v>129</v>
      </c>
      <c r="P14" s="49">
        <v>1</v>
      </c>
      <c r="Q14" s="42" t="s">
        <v>80</v>
      </c>
      <c r="R14" s="49">
        <v>0</v>
      </c>
      <c r="S14" s="41">
        <v>100000000</v>
      </c>
      <c r="T14" s="41">
        <v>105934110</v>
      </c>
      <c r="U14" s="41">
        <v>0</v>
      </c>
      <c r="V14" s="41">
        <v>0</v>
      </c>
      <c r="W14" s="41">
        <v>0</v>
      </c>
      <c r="X14" s="41">
        <v>105934110</v>
      </c>
      <c r="Y14" s="41">
        <v>-5934110</v>
      </c>
      <c r="Z14" s="41">
        <v>105934110</v>
      </c>
      <c r="AA14" s="41">
        <v>0</v>
      </c>
      <c r="AB14" s="41">
        <v>0</v>
      </c>
      <c r="AC14" s="41">
        <v>105934110</v>
      </c>
    </row>
    <row r="15" spans="1:33" ht="15" customHeight="1">
      <c r="B15" s="95" t="s">
        <v>149</v>
      </c>
      <c r="C15" s="105" t="s">
        <v>150</v>
      </c>
      <c r="D15" s="2"/>
      <c r="F15" s="11" t="s">
        <v>1</v>
      </c>
      <c r="G15" s="81" t="s">
        <v>145</v>
      </c>
      <c r="I15" s="7" t="s">
        <v>2</v>
      </c>
      <c r="J15" s="12">
        <f>G16</f>
        <v>41243</v>
      </c>
      <c r="O15" s="42" t="s">
        <v>129</v>
      </c>
      <c r="P15" s="49">
        <v>2</v>
      </c>
      <c r="Q15" s="42" t="s">
        <v>96</v>
      </c>
      <c r="R15" s="49">
        <v>0</v>
      </c>
      <c r="S15" s="41">
        <v>100000000</v>
      </c>
      <c r="T15" s="41">
        <v>105934110</v>
      </c>
      <c r="U15" s="41">
        <v>0</v>
      </c>
      <c r="V15" s="41">
        <v>0</v>
      </c>
      <c r="W15" s="41">
        <v>0</v>
      </c>
      <c r="X15" s="41">
        <v>105934110</v>
      </c>
      <c r="Y15" s="41">
        <v>-5934110</v>
      </c>
      <c r="Z15" s="41">
        <v>105934110</v>
      </c>
      <c r="AA15" s="41">
        <v>0</v>
      </c>
      <c r="AB15" s="41">
        <v>0</v>
      </c>
      <c r="AC15" s="41">
        <v>105934110</v>
      </c>
    </row>
    <row r="16" spans="1:33" ht="15" customHeight="1">
      <c r="B16" s="95" t="s">
        <v>151</v>
      </c>
      <c r="C16" s="106">
        <v>41233</v>
      </c>
      <c r="F16" s="11" t="s">
        <v>2</v>
      </c>
      <c r="G16" s="62">
        <f>C18</f>
        <v>41243</v>
      </c>
      <c r="I16" s="7" t="s">
        <v>24</v>
      </c>
      <c r="J16" s="22">
        <f>G17</f>
        <v>10623</v>
      </c>
      <c r="O16" s="42" t="s">
        <v>131</v>
      </c>
      <c r="P16" s="49">
        <v>1</v>
      </c>
      <c r="Q16" s="42" t="s">
        <v>132</v>
      </c>
      <c r="R16" s="49">
        <v>31</v>
      </c>
      <c r="S16" s="41">
        <v>100000000</v>
      </c>
      <c r="T16" s="41">
        <v>105934110</v>
      </c>
      <c r="U16" s="41">
        <v>619752</v>
      </c>
      <c r="V16" s="41">
        <v>917260</v>
      </c>
      <c r="W16" s="41">
        <v>-297508</v>
      </c>
      <c r="X16" s="41">
        <v>105636602</v>
      </c>
      <c r="Y16" s="41">
        <v>-5636602</v>
      </c>
      <c r="Z16" s="41">
        <v>105934110</v>
      </c>
      <c r="AA16" s="41">
        <v>0</v>
      </c>
      <c r="AB16" s="41">
        <v>619752</v>
      </c>
      <c r="AC16" s="41">
        <v>106553862</v>
      </c>
      <c r="AD16" s="76"/>
      <c r="AE16" s="76"/>
      <c r="AF16" s="76"/>
      <c r="AG16" s="76"/>
    </row>
    <row r="17" spans="1:33" ht="15" customHeight="1">
      <c r="B17" s="95" t="s">
        <v>152</v>
      </c>
      <c r="C17" s="107">
        <v>41243</v>
      </c>
      <c r="D17" s="94"/>
      <c r="F17" s="11" t="s">
        <v>24</v>
      </c>
      <c r="G17" s="66">
        <f>C20</f>
        <v>10623</v>
      </c>
      <c r="I17" s="7" t="s">
        <v>25</v>
      </c>
      <c r="J17" s="21">
        <f>G18</f>
        <v>1</v>
      </c>
      <c r="O17" s="42" t="s">
        <v>133</v>
      </c>
      <c r="P17" s="49">
        <v>1</v>
      </c>
      <c r="Q17" s="42" t="s">
        <v>96</v>
      </c>
      <c r="R17" s="49">
        <v>31</v>
      </c>
      <c r="S17" s="41">
        <v>100000000</v>
      </c>
      <c r="T17" s="41">
        <v>105636602</v>
      </c>
      <c r="U17" s="41">
        <v>623378</v>
      </c>
      <c r="V17" s="41">
        <v>917260</v>
      </c>
      <c r="W17" s="41">
        <v>-293882</v>
      </c>
      <c r="X17" s="41">
        <v>105342720</v>
      </c>
      <c r="Y17" s="41">
        <v>-5342720</v>
      </c>
      <c r="Z17" s="41">
        <v>106553862</v>
      </c>
      <c r="AA17" s="41">
        <v>0</v>
      </c>
      <c r="AB17" s="41">
        <v>623378</v>
      </c>
      <c r="AC17" s="41">
        <v>107177240</v>
      </c>
      <c r="AD17" s="76"/>
      <c r="AE17" s="76"/>
      <c r="AF17" s="76"/>
      <c r="AG17" s="76"/>
    </row>
    <row r="18" spans="1:33" ht="15" customHeight="1">
      <c r="B18" s="95" t="s">
        <v>153</v>
      </c>
      <c r="C18" s="107">
        <v>41243</v>
      </c>
      <c r="F18" s="11" t="s">
        <v>25</v>
      </c>
      <c r="G18" s="13">
        <v>1</v>
      </c>
      <c r="I18" s="7" t="s">
        <v>26</v>
      </c>
      <c r="J18" s="19">
        <f>G42</f>
        <v>0.108</v>
      </c>
      <c r="O18" s="42" t="s">
        <v>134</v>
      </c>
      <c r="P18" s="49">
        <v>1</v>
      </c>
      <c r="Q18" s="42" t="s">
        <v>96</v>
      </c>
      <c r="R18" s="49">
        <v>28</v>
      </c>
      <c r="S18" s="41">
        <v>100000000</v>
      </c>
      <c r="T18" s="41">
        <v>105342720</v>
      </c>
      <c r="U18" s="41">
        <v>566185</v>
      </c>
      <c r="V18" s="41">
        <v>828493</v>
      </c>
      <c r="W18" s="41">
        <v>-262308</v>
      </c>
      <c r="X18" s="41">
        <v>105080412</v>
      </c>
      <c r="Y18" s="41">
        <v>-5080412</v>
      </c>
      <c r="Z18" s="41">
        <v>107177240</v>
      </c>
      <c r="AA18" s="41">
        <v>0</v>
      </c>
      <c r="AB18" s="41">
        <v>566185</v>
      </c>
      <c r="AC18" s="41">
        <v>107743425</v>
      </c>
      <c r="AD18" s="76"/>
      <c r="AE18" s="76"/>
      <c r="AF18" s="76"/>
      <c r="AG18" s="76"/>
    </row>
    <row r="19" spans="1:33" ht="15" customHeight="1">
      <c r="B19" s="95" t="s">
        <v>154</v>
      </c>
      <c r="C19" s="106">
        <v>41963</v>
      </c>
      <c r="D19" s="94"/>
      <c r="F19" s="11" t="s">
        <v>42</v>
      </c>
      <c r="G19" s="67" t="s">
        <v>126</v>
      </c>
      <c r="I19" s="7" t="s">
        <v>27</v>
      </c>
      <c r="J19" s="20">
        <f>G41</f>
        <v>7.1096135099999999E-2</v>
      </c>
      <c r="O19" s="42" t="s">
        <v>135</v>
      </c>
      <c r="P19" s="49">
        <v>1</v>
      </c>
      <c r="Q19" s="42" t="s">
        <v>96</v>
      </c>
      <c r="R19" s="49">
        <v>31</v>
      </c>
      <c r="S19" s="41">
        <v>100000000</v>
      </c>
      <c r="T19" s="41">
        <v>105080412</v>
      </c>
      <c r="U19" s="41">
        <v>630337</v>
      </c>
      <c r="V19" s="41">
        <v>917260</v>
      </c>
      <c r="W19" s="41">
        <v>-286923</v>
      </c>
      <c r="X19" s="41">
        <v>104793489</v>
      </c>
      <c r="Y19" s="41">
        <v>-4793489</v>
      </c>
      <c r="Z19" s="41">
        <v>107743425</v>
      </c>
      <c r="AA19" s="41">
        <v>0</v>
      </c>
      <c r="AB19" s="41">
        <v>630337</v>
      </c>
      <c r="AC19" s="41">
        <v>108373762</v>
      </c>
      <c r="AD19" s="76"/>
      <c r="AE19" s="76"/>
      <c r="AF19" s="76"/>
      <c r="AG19" s="76"/>
    </row>
    <row r="20" spans="1:33" ht="15" customHeight="1">
      <c r="B20" s="95" t="s">
        <v>155</v>
      </c>
      <c r="C20" s="108">
        <v>10623</v>
      </c>
      <c r="F20" s="11" t="s">
        <v>43</v>
      </c>
      <c r="G20" s="68" t="s">
        <v>127</v>
      </c>
      <c r="I20" s="7" t="s">
        <v>67</v>
      </c>
      <c r="J20" s="13">
        <f>G23</f>
        <v>100000</v>
      </c>
      <c r="O20" s="42" t="s">
        <v>136</v>
      </c>
      <c r="P20" s="49">
        <v>1</v>
      </c>
      <c r="Q20" s="42" t="s">
        <v>96</v>
      </c>
      <c r="R20" s="49">
        <v>30</v>
      </c>
      <c r="S20" s="41">
        <v>100000000</v>
      </c>
      <c r="T20" s="41">
        <v>104793489</v>
      </c>
      <c r="U20" s="41">
        <v>613515</v>
      </c>
      <c r="V20" s="41">
        <v>887671</v>
      </c>
      <c r="W20" s="41">
        <v>-274156</v>
      </c>
      <c r="X20" s="41">
        <v>104519333</v>
      </c>
      <c r="Y20" s="41">
        <v>-4519333</v>
      </c>
      <c r="Z20" s="41">
        <v>108373762</v>
      </c>
      <c r="AA20" s="41">
        <v>0</v>
      </c>
      <c r="AB20" s="41">
        <v>613515</v>
      </c>
      <c r="AC20" s="41">
        <v>108987277</v>
      </c>
      <c r="AD20" s="76"/>
      <c r="AE20" s="76"/>
      <c r="AF20" s="76"/>
      <c r="AG20" s="76"/>
    </row>
    <row r="21" spans="1:33" ht="15" customHeight="1">
      <c r="B21" s="95" t="s">
        <v>156</v>
      </c>
      <c r="C21" s="108">
        <v>100000</v>
      </c>
      <c r="D21" s="94"/>
      <c r="F21" s="78" t="s">
        <v>44</v>
      </c>
      <c r="G21" s="80" t="s">
        <v>128</v>
      </c>
      <c r="I21" s="7" t="s">
        <v>21</v>
      </c>
      <c r="J21" s="80">
        <f>G23</f>
        <v>100000</v>
      </c>
      <c r="O21" s="42" t="s">
        <v>95</v>
      </c>
      <c r="P21" s="49">
        <v>1</v>
      </c>
      <c r="Q21" s="42" t="s">
        <v>96</v>
      </c>
      <c r="R21" s="49">
        <v>31</v>
      </c>
      <c r="S21" s="41">
        <v>100000000</v>
      </c>
      <c r="T21" s="41">
        <v>104519333</v>
      </c>
      <c r="U21" s="41">
        <v>637614</v>
      </c>
      <c r="V21" s="41">
        <v>917260</v>
      </c>
      <c r="W21" s="41">
        <v>-279646</v>
      </c>
      <c r="X21" s="41">
        <v>104239687</v>
      </c>
      <c r="Y21" s="41">
        <v>-4239687</v>
      </c>
      <c r="Z21" s="41">
        <v>108987277</v>
      </c>
      <c r="AA21" s="41">
        <v>0</v>
      </c>
      <c r="AB21" s="41">
        <v>637614</v>
      </c>
      <c r="AC21" s="41">
        <v>109624891</v>
      </c>
      <c r="AD21" s="76"/>
      <c r="AE21" s="76"/>
      <c r="AF21" s="76"/>
      <c r="AG21" s="76"/>
    </row>
    <row r="22" spans="1:33" ht="15" customHeight="1">
      <c r="F22" s="11" t="s">
        <v>45</v>
      </c>
      <c r="G22" s="85">
        <f>C20</f>
        <v>10623</v>
      </c>
      <c r="I22" s="7" t="s">
        <v>20</v>
      </c>
      <c r="J22" s="80">
        <f>G23</f>
        <v>100000</v>
      </c>
      <c r="O22" s="42" t="s">
        <v>97</v>
      </c>
      <c r="P22" s="49">
        <v>1</v>
      </c>
      <c r="Q22" s="42" t="s">
        <v>96</v>
      </c>
      <c r="R22" s="49">
        <v>30</v>
      </c>
      <c r="S22" s="41">
        <v>100000000</v>
      </c>
      <c r="T22" s="41">
        <v>104239687</v>
      </c>
      <c r="U22" s="41">
        <v>620598</v>
      </c>
      <c r="V22" s="41">
        <v>887671</v>
      </c>
      <c r="W22" s="41">
        <v>-267073</v>
      </c>
      <c r="X22" s="41">
        <v>103972614</v>
      </c>
      <c r="Y22" s="41">
        <v>-3972614</v>
      </c>
      <c r="Z22" s="41">
        <v>109624891</v>
      </c>
      <c r="AA22" s="41">
        <v>0</v>
      </c>
      <c r="AB22" s="41">
        <v>620598</v>
      </c>
      <c r="AC22" s="41">
        <v>110245489</v>
      </c>
      <c r="AD22" s="76"/>
      <c r="AE22" s="76"/>
      <c r="AF22" s="76"/>
      <c r="AG22" s="76"/>
    </row>
    <row r="23" spans="1:33" ht="15" customHeight="1">
      <c r="B23" s="135" t="s">
        <v>205</v>
      </c>
      <c r="C23" s="136"/>
      <c r="F23" s="11" t="s">
        <v>68</v>
      </c>
      <c r="G23" s="13">
        <f>$C$21</f>
        <v>100000</v>
      </c>
      <c r="I23" s="7" t="s">
        <v>28</v>
      </c>
      <c r="J23" s="22">
        <f>G45</f>
        <v>105934110</v>
      </c>
      <c r="O23" s="42" t="s">
        <v>98</v>
      </c>
      <c r="P23" s="49">
        <v>1</v>
      </c>
      <c r="Q23" s="42" t="s">
        <v>96</v>
      </c>
      <c r="R23" s="49">
        <v>31</v>
      </c>
      <c r="S23" s="41">
        <v>100000000</v>
      </c>
      <c r="T23" s="41">
        <v>103972614</v>
      </c>
      <c r="U23" s="41">
        <v>644975</v>
      </c>
      <c r="V23" s="41">
        <v>917260</v>
      </c>
      <c r="W23" s="41">
        <v>-272285</v>
      </c>
      <c r="X23" s="41">
        <v>103700329</v>
      </c>
      <c r="Y23" s="41">
        <v>-3700329</v>
      </c>
      <c r="Z23" s="41">
        <v>110245489</v>
      </c>
      <c r="AA23" s="41">
        <v>0</v>
      </c>
      <c r="AB23" s="41">
        <v>644975</v>
      </c>
      <c r="AC23" s="41">
        <v>110890464</v>
      </c>
      <c r="AD23" s="76"/>
      <c r="AE23" s="76"/>
      <c r="AF23" s="76"/>
      <c r="AG23" s="76"/>
    </row>
    <row r="24" spans="1:33" ht="15" customHeight="1">
      <c r="B24" s="95" t="s">
        <v>206</v>
      </c>
      <c r="C24" s="98">
        <f>TRUNC(C20*C21/10)</f>
        <v>106230000</v>
      </c>
      <c r="F24" s="11" t="s">
        <v>47</v>
      </c>
      <c r="G24" s="13">
        <f>C25</f>
        <v>100000000</v>
      </c>
      <c r="I24" s="7" t="s">
        <v>29</v>
      </c>
      <c r="J24" s="85">
        <f>G46</f>
        <v>105934110</v>
      </c>
      <c r="O24" s="42" t="s">
        <v>99</v>
      </c>
      <c r="P24" s="49">
        <v>1</v>
      </c>
      <c r="Q24" s="42" t="s">
        <v>96</v>
      </c>
      <c r="R24" s="49">
        <v>31</v>
      </c>
      <c r="S24" s="41">
        <v>100000000</v>
      </c>
      <c r="T24" s="41">
        <v>103700329</v>
      </c>
      <c r="U24" s="41">
        <v>648749</v>
      </c>
      <c r="V24" s="41">
        <v>917260</v>
      </c>
      <c r="W24" s="41">
        <v>-268511</v>
      </c>
      <c r="X24" s="41">
        <v>103431818</v>
      </c>
      <c r="Y24" s="41">
        <v>-3431818</v>
      </c>
      <c r="Z24" s="41">
        <v>110890464</v>
      </c>
      <c r="AA24" s="41">
        <v>0</v>
      </c>
      <c r="AB24" s="41">
        <v>648749</v>
      </c>
      <c r="AC24" s="41">
        <v>111539213</v>
      </c>
      <c r="AD24" s="76"/>
      <c r="AE24" s="76"/>
      <c r="AF24" s="76"/>
      <c r="AG24" s="76"/>
    </row>
    <row r="25" spans="1:33" ht="15" customHeight="1">
      <c r="B25" s="95" t="s">
        <v>207</v>
      </c>
      <c r="C25" s="98">
        <f>C21*1000</f>
        <v>100000000</v>
      </c>
      <c r="F25" s="11" t="s">
        <v>13</v>
      </c>
      <c r="G25" s="13">
        <f>C24</f>
        <v>106230000</v>
      </c>
      <c r="I25" s="7" t="s">
        <v>30</v>
      </c>
      <c r="J25" s="22">
        <f>G29</f>
        <v>295890</v>
      </c>
      <c r="O25" s="42" t="s">
        <v>100</v>
      </c>
      <c r="P25" s="49">
        <v>1</v>
      </c>
      <c r="Q25" s="42" t="s">
        <v>96</v>
      </c>
      <c r="R25" s="49">
        <v>30</v>
      </c>
      <c r="S25" s="41">
        <v>100000000</v>
      </c>
      <c r="T25" s="41">
        <v>103431818</v>
      </c>
      <c r="U25" s="41">
        <v>631435</v>
      </c>
      <c r="V25" s="41">
        <v>887671</v>
      </c>
      <c r="W25" s="41">
        <v>-256236</v>
      </c>
      <c r="X25" s="41">
        <v>103175582</v>
      </c>
      <c r="Y25" s="41">
        <v>-3175582</v>
      </c>
      <c r="Z25" s="41">
        <v>111539213</v>
      </c>
      <c r="AA25" s="41">
        <v>0</v>
      </c>
      <c r="AB25" s="41">
        <v>631435</v>
      </c>
      <c r="AC25" s="41">
        <v>112170648</v>
      </c>
      <c r="AD25" s="76"/>
      <c r="AE25" s="76"/>
      <c r="AF25" s="76"/>
      <c r="AG25" s="76"/>
    </row>
    <row r="26" spans="1:33" ht="15" customHeight="1">
      <c r="B26" s="95" t="s">
        <v>157</v>
      </c>
      <c r="C26" s="100">
        <f>C16</f>
        <v>41233</v>
      </c>
      <c r="F26" s="11" t="s">
        <v>48</v>
      </c>
      <c r="G26" s="13">
        <f>C29</f>
        <v>105934110</v>
      </c>
      <c r="I26" s="7" t="s">
        <v>31</v>
      </c>
      <c r="J26" s="22">
        <v>0</v>
      </c>
      <c r="O26" s="42" t="s">
        <v>101</v>
      </c>
      <c r="P26" s="49">
        <v>1</v>
      </c>
      <c r="Q26" s="42" t="s">
        <v>96</v>
      </c>
      <c r="R26" s="49">
        <v>31</v>
      </c>
      <c r="S26" s="41">
        <v>100000000</v>
      </c>
      <c r="T26" s="41">
        <v>103175582</v>
      </c>
      <c r="U26" s="41">
        <v>656238</v>
      </c>
      <c r="V26" s="41">
        <v>917260</v>
      </c>
      <c r="W26" s="41">
        <v>-261022</v>
      </c>
      <c r="X26" s="41">
        <v>102914560</v>
      </c>
      <c r="Y26" s="41">
        <v>-2914560</v>
      </c>
      <c r="Z26" s="41">
        <v>112170648</v>
      </c>
      <c r="AA26" s="41">
        <v>0</v>
      </c>
      <c r="AB26" s="41">
        <v>656238</v>
      </c>
      <c r="AC26" s="41">
        <v>112826886</v>
      </c>
      <c r="AD26" s="76"/>
      <c r="AE26" s="76"/>
      <c r="AF26" s="76"/>
      <c r="AG26" s="76"/>
    </row>
    <row r="27" spans="1:33" ht="15" customHeight="1">
      <c r="B27" s="95" t="s">
        <v>158</v>
      </c>
      <c r="C27" s="98">
        <f>C18-C26</f>
        <v>10</v>
      </c>
      <c r="F27" s="11" t="s">
        <v>49</v>
      </c>
      <c r="G27" s="12">
        <f>C18</f>
        <v>41243</v>
      </c>
      <c r="I27" s="7" t="s">
        <v>32</v>
      </c>
      <c r="J27" s="22">
        <v>0</v>
      </c>
      <c r="O27" s="42" t="s">
        <v>102</v>
      </c>
      <c r="P27" s="49">
        <v>1</v>
      </c>
      <c r="Q27" s="42" t="s">
        <v>96</v>
      </c>
      <c r="R27" s="49">
        <v>30</v>
      </c>
      <c r="S27" s="41">
        <v>100000000</v>
      </c>
      <c r="T27" s="41">
        <v>102914560</v>
      </c>
      <c r="U27" s="41">
        <v>638724</v>
      </c>
      <c r="V27" s="41">
        <v>887671</v>
      </c>
      <c r="W27" s="41">
        <v>-248947</v>
      </c>
      <c r="X27" s="41">
        <v>102665613</v>
      </c>
      <c r="Y27" s="41">
        <v>-2665613</v>
      </c>
      <c r="Z27" s="41">
        <v>112826886</v>
      </c>
      <c r="AA27" s="41">
        <v>0</v>
      </c>
      <c r="AB27" s="41">
        <v>638724</v>
      </c>
      <c r="AC27" s="41">
        <v>113465610</v>
      </c>
      <c r="AD27" s="76"/>
      <c r="AE27" s="76"/>
      <c r="AF27" s="76"/>
      <c r="AG27" s="76"/>
    </row>
    <row r="28" spans="1:33" ht="15" customHeight="1">
      <c r="B28" s="95" t="s">
        <v>159</v>
      </c>
      <c r="C28" s="98">
        <f>TRUNC(C25*C13*C27/365)</f>
        <v>295890</v>
      </c>
      <c r="F28" s="11" t="s">
        <v>50</v>
      </c>
      <c r="G28" s="13">
        <f>C28</f>
        <v>295890</v>
      </c>
      <c r="I28" s="7" t="s">
        <v>33</v>
      </c>
      <c r="J28" s="22">
        <v>0</v>
      </c>
      <c r="O28" s="42" t="s">
        <v>103</v>
      </c>
      <c r="P28" s="49">
        <v>1</v>
      </c>
      <c r="Q28" s="42" t="s">
        <v>132</v>
      </c>
      <c r="R28" s="49">
        <v>31</v>
      </c>
      <c r="S28" s="41">
        <v>100000000</v>
      </c>
      <c r="T28" s="41">
        <v>102665613</v>
      </c>
      <c r="U28" s="41">
        <v>663814</v>
      </c>
      <c r="V28" s="41">
        <v>917260</v>
      </c>
      <c r="W28" s="41">
        <v>-253446</v>
      </c>
      <c r="X28" s="41">
        <v>102412167</v>
      </c>
      <c r="Y28" s="41">
        <v>-2412167</v>
      </c>
      <c r="Z28" s="41">
        <v>113465610</v>
      </c>
      <c r="AA28" s="41">
        <v>0</v>
      </c>
      <c r="AB28" s="41">
        <v>663814</v>
      </c>
      <c r="AC28" s="41">
        <v>114129424</v>
      </c>
      <c r="AD28" s="76"/>
      <c r="AE28" s="76"/>
      <c r="AF28" s="76"/>
      <c r="AG28" s="76"/>
    </row>
    <row r="29" spans="1:33" ht="15" customHeight="1">
      <c r="B29" s="95" t="s">
        <v>180</v>
      </c>
      <c r="C29" s="98">
        <f>C24-C28</f>
        <v>105934110</v>
      </c>
      <c r="F29" s="11" t="s">
        <v>30</v>
      </c>
      <c r="G29" s="13">
        <f>C28</f>
        <v>295890</v>
      </c>
      <c r="I29" s="7" t="s">
        <v>34</v>
      </c>
      <c r="J29" s="80">
        <f>C31</f>
        <v>-5934110</v>
      </c>
      <c r="O29" s="42" t="s">
        <v>104</v>
      </c>
      <c r="P29" s="49">
        <v>1</v>
      </c>
      <c r="Q29" s="42" t="s">
        <v>96</v>
      </c>
      <c r="R29" s="49">
        <v>31</v>
      </c>
      <c r="S29" s="41">
        <v>100000000</v>
      </c>
      <c r="T29" s="41">
        <v>102412167</v>
      </c>
      <c r="U29" s="41">
        <v>667698</v>
      </c>
      <c r="V29" s="41">
        <v>917260</v>
      </c>
      <c r="W29" s="41">
        <v>-249562</v>
      </c>
      <c r="X29" s="41">
        <v>102162605</v>
      </c>
      <c r="Y29" s="41">
        <v>-2162605</v>
      </c>
      <c r="Z29" s="41">
        <v>114129424</v>
      </c>
      <c r="AA29" s="41">
        <v>0</v>
      </c>
      <c r="AB29" s="41">
        <v>667698</v>
      </c>
      <c r="AC29" s="41">
        <v>114797122</v>
      </c>
      <c r="AD29" s="76"/>
      <c r="AE29" s="76"/>
      <c r="AF29" s="76"/>
      <c r="AG29" s="76"/>
    </row>
    <row r="30" spans="1:33" ht="15" customHeight="1">
      <c r="B30" s="95" t="s">
        <v>160</v>
      </c>
      <c r="C30" s="109">
        <v>7.1096135099999999E-2</v>
      </c>
      <c r="F30" s="11" t="s">
        <v>31</v>
      </c>
      <c r="G30" s="13">
        <v>0</v>
      </c>
      <c r="I30" s="7" t="s">
        <v>15</v>
      </c>
      <c r="J30" s="22">
        <v>0</v>
      </c>
      <c r="O30" s="42" t="s">
        <v>105</v>
      </c>
      <c r="P30" s="49">
        <v>1</v>
      </c>
      <c r="Q30" s="42" t="s">
        <v>96</v>
      </c>
      <c r="R30" s="49">
        <v>28</v>
      </c>
      <c r="S30" s="41">
        <v>100000000</v>
      </c>
      <c r="T30" s="41">
        <v>102162605</v>
      </c>
      <c r="U30" s="41">
        <v>606439</v>
      </c>
      <c r="V30" s="41">
        <v>828493</v>
      </c>
      <c r="W30" s="41">
        <v>-222054</v>
      </c>
      <c r="X30" s="41">
        <v>101940551</v>
      </c>
      <c r="Y30" s="41">
        <v>-1940551</v>
      </c>
      <c r="Z30" s="41">
        <v>114797122</v>
      </c>
      <c r="AA30" s="41">
        <v>0</v>
      </c>
      <c r="AB30" s="41">
        <v>606439</v>
      </c>
      <c r="AC30" s="41">
        <v>115403561</v>
      </c>
      <c r="AD30" s="76"/>
      <c r="AE30" s="76"/>
      <c r="AF30" s="76"/>
      <c r="AG30" s="76"/>
    </row>
    <row r="31" spans="1:33" ht="15" customHeight="1">
      <c r="A31" s="112"/>
      <c r="B31" s="95" t="s">
        <v>161</v>
      </c>
      <c r="C31" s="97">
        <f>C25-C29</f>
        <v>-5934110</v>
      </c>
      <c r="F31" s="11" t="s">
        <v>51</v>
      </c>
      <c r="G31" s="13">
        <v>0</v>
      </c>
      <c r="I31" s="7" t="s">
        <v>16</v>
      </c>
      <c r="J31" s="22">
        <v>0</v>
      </c>
      <c r="O31" s="42" t="s">
        <v>106</v>
      </c>
      <c r="P31" s="49">
        <v>1</v>
      </c>
      <c r="Q31" s="42" t="s">
        <v>96</v>
      </c>
      <c r="R31" s="49">
        <v>31</v>
      </c>
      <c r="S31" s="41">
        <v>100000000</v>
      </c>
      <c r="T31" s="41">
        <v>101940551</v>
      </c>
      <c r="U31" s="41">
        <v>675152</v>
      </c>
      <c r="V31" s="41">
        <v>917260</v>
      </c>
      <c r="W31" s="41">
        <v>-242108</v>
      </c>
      <c r="X31" s="41">
        <v>101698443</v>
      </c>
      <c r="Y31" s="41">
        <v>-1698443</v>
      </c>
      <c r="Z31" s="41">
        <v>115403561</v>
      </c>
      <c r="AA31" s="41">
        <v>0</v>
      </c>
      <c r="AB31" s="41">
        <v>675152</v>
      </c>
      <c r="AC31" s="41">
        <v>116078713</v>
      </c>
      <c r="AD31" s="76"/>
      <c r="AE31" s="76"/>
      <c r="AF31" s="76"/>
      <c r="AG31" s="76"/>
    </row>
    <row r="32" spans="1:33" ht="15" customHeight="1">
      <c r="F32" s="15" t="s">
        <v>52</v>
      </c>
      <c r="G32" s="13"/>
      <c r="I32" s="8" t="s">
        <v>18</v>
      </c>
      <c r="J32" s="22">
        <v>0</v>
      </c>
      <c r="O32" s="42" t="s">
        <v>107</v>
      </c>
      <c r="P32" s="49">
        <v>1</v>
      </c>
      <c r="Q32" s="42" t="s">
        <v>96</v>
      </c>
      <c r="R32" s="49">
        <v>30</v>
      </c>
      <c r="S32" s="41">
        <v>100000000</v>
      </c>
      <c r="T32" s="41">
        <v>101698443</v>
      </c>
      <c r="U32" s="41">
        <v>657133</v>
      </c>
      <c r="V32" s="41">
        <v>887671</v>
      </c>
      <c r="W32" s="41">
        <v>-230538</v>
      </c>
      <c r="X32" s="41">
        <v>101467905</v>
      </c>
      <c r="Y32" s="41">
        <v>-1467905</v>
      </c>
      <c r="Z32" s="41">
        <v>116078713</v>
      </c>
      <c r="AA32" s="41">
        <v>0</v>
      </c>
      <c r="AB32" s="41">
        <v>657133</v>
      </c>
      <c r="AC32" s="41">
        <v>116735846</v>
      </c>
      <c r="AD32" s="76"/>
      <c r="AE32" s="76"/>
      <c r="AF32" s="76"/>
      <c r="AG32" s="76"/>
    </row>
    <row r="33" spans="6:33" ht="15" customHeight="1">
      <c r="F33" s="15" t="s">
        <v>53</v>
      </c>
      <c r="G33" s="13"/>
      <c r="I33" s="8" t="s">
        <v>19</v>
      </c>
      <c r="J33" s="22">
        <v>0</v>
      </c>
      <c r="O33" s="42" t="s">
        <v>137</v>
      </c>
      <c r="P33" s="49">
        <v>1</v>
      </c>
      <c r="Q33" s="42" t="s">
        <v>96</v>
      </c>
      <c r="R33" s="49">
        <v>31</v>
      </c>
      <c r="S33" s="41">
        <v>100000000</v>
      </c>
      <c r="T33" s="41">
        <v>101467905</v>
      </c>
      <c r="U33" s="41">
        <v>682946</v>
      </c>
      <c r="V33" s="41">
        <v>917260</v>
      </c>
      <c r="W33" s="41">
        <v>-234314</v>
      </c>
      <c r="X33" s="41">
        <v>101233591</v>
      </c>
      <c r="Y33" s="41">
        <v>-1233591</v>
      </c>
      <c r="Z33" s="41">
        <v>116735846</v>
      </c>
      <c r="AA33" s="41">
        <v>0</v>
      </c>
      <c r="AB33" s="41">
        <v>682946</v>
      </c>
      <c r="AC33" s="41">
        <v>117418792</v>
      </c>
      <c r="AD33" s="76"/>
      <c r="AE33" s="76"/>
      <c r="AF33" s="76"/>
      <c r="AG33" s="76"/>
    </row>
    <row r="34" spans="6:33" ht="15" customHeight="1">
      <c r="F34" s="15" t="s">
        <v>54</v>
      </c>
      <c r="G34" s="13"/>
      <c r="I34" s="8" t="s">
        <v>4</v>
      </c>
      <c r="J34" s="22">
        <v>0</v>
      </c>
      <c r="O34" s="42" t="s">
        <v>138</v>
      </c>
      <c r="P34" s="49">
        <v>1</v>
      </c>
      <c r="Q34" s="42" t="s">
        <v>96</v>
      </c>
      <c r="R34" s="49">
        <v>30</v>
      </c>
      <c r="S34" s="41">
        <v>100000000</v>
      </c>
      <c r="T34" s="41">
        <v>101233591</v>
      </c>
      <c r="U34" s="41">
        <v>664720</v>
      </c>
      <c r="V34" s="41">
        <v>887671</v>
      </c>
      <c r="W34" s="41">
        <v>-222951</v>
      </c>
      <c r="X34" s="41">
        <v>101010640</v>
      </c>
      <c r="Y34" s="41">
        <v>-1010640</v>
      </c>
      <c r="Z34" s="41">
        <v>117418792</v>
      </c>
      <c r="AA34" s="41">
        <v>0</v>
      </c>
      <c r="AB34" s="41">
        <v>664720</v>
      </c>
      <c r="AC34" s="41">
        <v>118083512</v>
      </c>
      <c r="AD34" s="76"/>
      <c r="AE34" s="76"/>
      <c r="AF34" s="76"/>
      <c r="AG34" s="76"/>
    </row>
    <row r="35" spans="6:33" ht="15" customHeight="1">
      <c r="F35" s="15" t="s">
        <v>55</v>
      </c>
      <c r="G35" s="13"/>
      <c r="I35" s="8" t="s">
        <v>5</v>
      </c>
      <c r="J35" s="22">
        <v>0</v>
      </c>
      <c r="O35" s="42" t="s">
        <v>139</v>
      </c>
      <c r="P35" s="49">
        <v>1</v>
      </c>
      <c r="Q35" s="42" t="s">
        <v>96</v>
      </c>
      <c r="R35" s="49">
        <v>31</v>
      </c>
      <c r="S35" s="41">
        <v>100000000</v>
      </c>
      <c r="T35" s="41">
        <v>101010640</v>
      </c>
      <c r="U35" s="41">
        <v>690830</v>
      </c>
      <c r="V35" s="41">
        <v>917260</v>
      </c>
      <c r="W35" s="41">
        <v>-226430</v>
      </c>
      <c r="X35" s="41">
        <v>100784210</v>
      </c>
      <c r="Y35" s="41">
        <v>-784210</v>
      </c>
      <c r="Z35" s="41">
        <v>118083512</v>
      </c>
      <c r="AA35" s="41">
        <v>0</v>
      </c>
      <c r="AB35" s="41">
        <v>690830</v>
      </c>
      <c r="AC35" s="41">
        <v>118774342</v>
      </c>
      <c r="AD35" s="76"/>
      <c r="AE35" s="76"/>
      <c r="AF35" s="76"/>
      <c r="AG35" s="76"/>
    </row>
    <row r="36" spans="6:33" ht="15" customHeight="1">
      <c r="F36" s="15" t="s">
        <v>14</v>
      </c>
      <c r="G36" s="13"/>
      <c r="I36" s="8" t="s">
        <v>35</v>
      </c>
      <c r="J36" s="22">
        <v>0</v>
      </c>
      <c r="O36" s="42" t="s">
        <v>140</v>
      </c>
      <c r="P36" s="49">
        <v>1</v>
      </c>
      <c r="Q36" s="42" t="s">
        <v>96</v>
      </c>
      <c r="R36" s="49">
        <v>31</v>
      </c>
      <c r="S36" s="41">
        <v>100000000</v>
      </c>
      <c r="T36" s="41">
        <v>100784210</v>
      </c>
      <c r="U36" s="41">
        <v>694872</v>
      </c>
      <c r="V36" s="41">
        <v>917260</v>
      </c>
      <c r="W36" s="41">
        <v>-222388</v>
      </c>
      <c r="X36" s="41">
        <v>100561822</v>
      </c>
      <c r="Y36" s="41">
        <v>-561822</v>
      </c>
      <c r="Z36" s="41">
        <v>118774342</v>
      </c>
      <c r="AA36" s="41">
        <v>0</v>
      </c>
      <c r="AB36" s="41">
        <v>694872</v>
      </c>
      <c r="AC36" s="41">
        <v>119469214</v>
      </c>
      <c r="AD36" s="76"/>
      <c r="AE36" s="76"/>
      <c r="AF36" s="76"/>
      <c r="AG36" s="76"/>
    </row>
    <row r="37" spans="6:33" ht="15" customHeight="1">
      <c r="F37" s="15" t="s">
        <v>56</v>
      </c>
      <c r="G37" s="13"/>
      <c r="I37" s="8" t="s">
        <v>36</v>
      </c>
      <c r="J37" s="22">
        <v>0</v>
      </c>
      <c r="O37" s="42" t="s">
        <v>141</v>
      </c>
      <c r="P37" s="49">
        <v>1</v>
      </c>
      <c r="Q37" s="42" t="s">
        <v>96</v>
      </c>
      <c r="R37" s="49">
        <v>30</v>
      </c>
      <c r="S37" s="41">
        <v>100000000</v>
      </c>
      <c r="T37" s="41">
        <v>100561822</v>
      </c>
      <c r="U37" s="41">
        <v>676327</v>
      </c>
      <c r="V37" s="41">
        <v>887671</v>
      </c>
      <c r="W37" s="41">
        <v>-211344</v>
      </c>
      <c r="X37" s="41">
        <v>100350478</v>
      </c>
      <c r="Y37" s="41">
        <v>-350478</v>
      </c>
      <c r="Z37" s="41">
        <v>119469214</v>
      </c>
      <c r="AA37" s="41">
        <v>0</v>
      </c>
      <c r="AB37" s="41">
        <v>676327</v>
      </c>
      <c r="AC37" s="41">
        <v>120145541</v>
      </c>
      <c r="AD37" s="76"/>
      <c r="AE37" s="76"/>
      <c r="AF37" s="76"/>
      <c r="AG37" s="76"/>
    </row>
    <row r="38" spans="6:33" ht="15" customHeight="1">
      <c r="F38" s="15" t="s">
        <v>11</v>
      </c>
      <c r="G38" s="13"/>
      <c r="I38" s="8" t="s">
        <v>37</v>
      </c>
      <c r="J38" s="22">
        <v>0</v>
      </c>
      <c r="O38" s="42" t="s">
        <v>142</v>
      </c>
      <c r="P38" s="49">
        <v>1</v>
      </c>
      <c r="Q38" s="42" t="s">
        <v>96</v>
      </c>
      <c r="R38" s="49">
        <v>31</v>
      </c>
      <c r="S38" s="41">
        <v>100000000</v>
      </c>
      <c r="T38" s="41">
        <v>100350478</v>
      </c>
      <c r="U38" s="41">
        <v>702894</v>
      </c>
      <c r="V38" s="41">
        <v>917260</v>
      </c>
      <c r="W38" s="41">
        <v>-214366</v>
      </c>
      <c r="X38" s="41">
        <v>100136112</v>
      </c>
      <c r="Y38" s="41">
        <v>-136112</v>
      </c>
      <c r="Z38" s="41">
        <v>120145541</v>
      </c>
      <c r="AA38" s="41">
        <v>0</v>
      </c>
      <c r="AB38" s="41">
        <v>702894</v>
      </c>
      <c r="AC38" s="41">
        <v>120848435</v>
      </c>
      <c r="AD38" s="76"/>
      <c r="AE38" s="76"/>
      <c r="AF38" s="76"/>
      <c r="AG38" s="76"/>
    </row>
    <row r="39" spans="6:33" ht="15" customHeight="1">
      <c r="F39" s="15" t="s">
        <v>12</v>
      </c>
      <c r="G39" s="13"/>
      <c r="I39" s="8" t="s">
        <v>38</v>
      </c>
      <c r="J39" s="22">
        <v>0</v>
      </c>
      <c r="O39" s="42" t="s">
        <v>130</v>
      </c>
      <c r="P39" s="49">
        <v>1</v>
      </c>
      <c r="Q39" s="42" t="s">
        <v>108</v>
      </c>
      <c r="R39" s="49">
        <v>20</v>
      </c>
      <c r="S39" s="41">
        <v>100000000</v>
      </c>
      <c r="T39" s="41">
        <v>100136112</v>
      </c>
      <c r="U39" s="41">
        <v>455661</v>
      </c>
      <c r="V39" s="41">
        <v>591780</v>
      </c>
      <c r="W39" s="41">
        <v>-136119</v>
      </c>
      <c r="X39" s="41">
        <v>99999993</v>
      </c>
      <c r="Y39" s="41">
        <v>7</v>
      </c>
      <c r="Z39" s="41">
        <v>120848435</v>
      </c>
      <c r="AA39" s="41">
        <v>21304109</v>
      </c>
      <c r="AB39" s="41">
        <v>-20848448</v>
      </c>
      <c r="AC39" s="41">
        <v>99999987</v>
      </c>
      <c r="AD39" s="76"/>
      <c r="AE39" s="76"/>
      <c r="AF39" s="76"/>
      <c r="AG39" s="76"/>
    </row>
    <row r="40" spans="6:33" ht="15" customHeight="1">
      <c r="F40" s="15" t="s">
        <v>57</v>
      </c>
      <c r="G40" s="14"/>
      <c r="I40" s="7" t="s">
        <v>6</v>
      </c>
      <c r="J40" s="22">
        <v>0</v>
      </c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</row>
    <row r="41" spans="6:33" ht="15" customHeight="1">
      <c r="F41" s="11" t="s">
        <v>22</v>
      </c>
      <c r="G41" s="65">
        <f>C30</f>
        <v>7.1096135099999999E-2</v>
      </c>
      <c r="I41" s="7" t="s">
        <v>7</v>
      </c>
      <c r="J41" s="22">
        <v>0</v>
      </c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</row>
    <row r="42" spans="6:33" ht="15" customHeight="1">
      <c r="F42" s="11" t="s">
        <v>58</v>
      </c>
      <c r="G42" s="64">
        <f>C13</f>
        <v>0.108</v>
      </c>
      <c r="I42" s="7" t="s">
        <v>8</v>
      </c>
      <c r="J42" s="22">
        <f>C21</f>
        <v>100000</v>
      </c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</row>
    <row r="43" spans="6:33" ht="15" customHeight="1">
      <c r="F43" s="15" t="s">
        <v>59</v>
      </c>
      <c r="G43" s="16"/>
      <c r="I43" s="7" t="s">
        <v>39</v>
      </c>
      <c r="J43" s="22">
        <v>0</v>
      </c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</row>
    <row r="44" spans="6:33" ht="15" customHeight="1">
      <c r="F44" s="11" t="s">
        <v>60</v>
      </c>
      <c r="G44" s="13">
        <v>0</v>
      </c>
      <c r="I44" s="7" t="s">
        <v>9</v>
      </c>
      <c r="J44" s="22">
        <v>0</v>
      </c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</row>
    <row r="45" spans="6:33" ht="15" customHeight="1">
      <c r="F45" s="11" t="s">
        <v>28</v>
      </c>
      <c r="G45" s="13">
        <f>C29</f>
        <v>105934110</v>
      </c>
      <c r="I45" s="7" t="s">
        <v>10</v>
      </c>
      <c r="J45" s="22">
        <v>0</v>
      </c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</row>
    <row r="46" spans="6:33" ht="15" customHeight="1">
      <c r="F46" s="11" t="s">
        <v>29</v>
      </c>
      <c r="G46" s="13">
        <f>C29</f>
        <v>105934110</v>
      </c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</row>
    <row r="47" spans="6:33" ht="15" customHeight="1">
      <c r="F47" s="11" t="s">
        <v>15</v>
      </c>
      <c r="G47" s="13">
        <v>0</v>
      </c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</row>
    <row r="48" spans="6:33" ht="15" customHeight="1">
      <c r="F48" s="11" t="s">
        <v>16</v>
      </c>
      <c r="G48" s="13">
        <v>0</v>
      </c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</row>
    <row r="49" spans="1:33" ht="15" customHeight="1">
      <c r="F49" s="17" t="s">
        <v>18</v>
      </c>
      <c r="G49" s="13">
        <v>0</v>
      </c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</row>
    <row r="50" spans="1:33" ht="15" customHeight="1">
      <c r="F50" s="17" t="s">
        <v>19</v>
      </c>
      <c r="G50" s="13">
        <v>0</v>
      </c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</row>
    <row r="51" spans="1:33" ht="15" customHeight="1">
      <c r="F51" s="11" t="s">
        <v>39</v>
      </c>
      <c r="G51" s="13">
        <v>0</v>
      </c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</row>
    <row r="52" spans="1:33" ht="15" customHeight="1">
      <c r="F52" s="11" t="s">
        <v>9</v>
      </c>
      <c r="G52" s="13">
        <v>0</v>
      </c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</row>
    <row r="53" spans="1:33" ht="15" customHeight="1">
      <c r="F53" s="11" t="s">
        <v>10</v>
      </c>
      <c r="G53" s="13">
        <v>0</v>
      </c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</row>
    <row r="54" spans="1:33" ht="15" customHeight="1">
      <c r="F54" s="15" t="s">
        <v>61</v>
      </c>
      <c r="G54" s="13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</row>
    <row r="55" spans="1:33" ht="15" customHeight="1"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</row>
    <row r="56" spans="1:33" ht="15" customHeight="1"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</row>
    <row r="57" spans="1:33" ht="15" customHeight="1"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</row>
    <row r="58" spans="1:33" ht="15" customHeight="1">
      <c r="AD58" s="76"/>
      <c r="AE58" s="76"/>
      <c r="AF58" s="76"/>
      <c r="AG58" s="76"/>
    </row>
    <row r="59" spans="1:33" ht="15" customHeight="1">
      <c r="A59" s="76" t="s">
        <v>185</v>
      </c>
      <c r="F59" s="1" t="s">
        <v>109</v>
      </c>
      <c r="L59" s="3" t="s">
        <v>110</v>
      </c>
      <c r="AD59" s="76"/>
      <c r="AE59" s="76"/>
      <c r="AF59" s="76"/>
      <c r="AG59" s="76"/>
    </row>
    <row r="60" spans="1:33" ht="15" customHeight="1">
      <c r="B60" s="135" t="s">
        <v>208</v>
      </c>
      <c r="C60" s="136"/>
      <c r="F60" s="23" t="s">
        <v>111</v>
      </c>
      <c r="G60" s="24" t="s">
        <v>112</v>
      </c>
      <c r="I60" s="28" t="s">
        <v>113</v>
      </c>
      <c r="J60" s="28" t="s">
        <v>112</v>
      </c>
      <c r="L60" s="37" t="s">
        <v>111</v>
      </c>
      <c r="M60" s="38" t="s">
        <v>112</v>
      </c>
      <c r="O60" s="120" t="s">
        <v>73</v>
      </c>
      <c r="P60" s="120" t="s">
        <v>81</v>
      </c>
      <c r="Q60" s="120" t="s">
        <v>82</v>
      </c>
      <c r="R60" s="120" t="s">
        <v>83</v>
      </c>
      <c r="S60" s="120" t="s">
        <v>74</v>
      </c>
      <c r="T60" s="120" t="s">
        <v>84</v>
      </c>
      <c r="U60" s="120" t="s">
        <v>85</v>
      </c>
      <c r="V60" s="120" t="s">
        <v>86</v>
      </c>
      <c r="W60" s="120" t="s">
        <v>87</v>
      </c>
      <c r="X60" s="120" t="s">
        <v>88</v>
      </c>
      <c r="Y60" s="120" t="s">
        <v>89</v>
      </c>
      <c r="Z60" s="120" t="s">
        <v>90</v>
      </c>
      <c r="AA60" s="120" t="s">
        <v>91</v>
      </c>
      <c r="AB60" s="120" t="s">
        <v>92</v>
      </c>
      <c r="AC60" s="120" t="s">
        <v>93</v>
      </c>
      <c r="AD60" s="76"/>
      <c r="AE60" s="76"/>
      <c r="AF60" s="76"/>
      <c r="AG60" s="76"/>
    </row>
    <row r="61" spans="1:33" ht="15" customHeight="1">
      <c r="B61" s="95" t="s">
        <v>163</v>
      </c>
      <c r="C61" s="96">
        <v>41253</v>
      </c>
      <c r="F61" s="26" t="s">
        <v>0</v>
      </c>
      <c r="G61" s="70">
        <f>C61</f>
        <v>41253</v>
      </c>
      <c r="I61" s="34" t="s">
        <v>40</v>
      </c>
      <c r="J61" s="29">
        <f>C61</f>
        <v>41253</v>
      </c>
      <c r="L61" s="39" t="s">
        <v>0</v>
      </c>
      <c r="M61" s="79">
        <f t="shared" ref="M61:M68" si="0">G61</f>
        <v>41253</v>
      </c>
      <c r="O61" s="121" t="s">
        <v>129</v>
      </c>
      <c r="P61" s="122">
        <v>1</v>
      </c>
      <c r="Q61" s="121" t="s">
        <v>80</v>
      </c>
      <c r="R61" s="122">
        <v>0</v>
      </c>
      <c r="S61" s="125">
        <v>100000000</v>
      </c>
      <c r="T61" s="125">
        <v>105934110</v>
      </c>
      <c r="U61" s="125">
        <v>0</v>
      </c>
      <c r="V61" s="125">
        <v>0</v>
      </c>
      <c r="W61" s="125">
        <v>0</v>
      </c>
      <c r="X61" s="125">
        <v>105934110</v>
      </c>
      <c r="Y61" s="125">
        <v>-5934110</v>
      </c>
      <c r="Z61" s="125">
        <v>105934110</v>
      </c>
      <c r="AA61" s="125">
        <v>0</v>
      </c>
      <c r="AB61" s="125">
        <v>0</v>
      </c>
      <c r="AC61" s="125">
        <v>105934110</v>
      </c>
      <c r="AD61" s="76"/>
      <c r="AE61" s="76"/>
      <c r="AF61" s="76"/>
      <c r="AG61" s="76"/>
    </row>
    <row r="62" spans="1:33" ht="15" customHeight="1">
      <c r="B62" s="95" t="s">
        <v>201</v>
      </c>
      <c r="C62" s="127">
        <v>0.2</v>
      </c>
      <c r="F62" s="26" t="s">
        <v>23</v>
      </c>
      <c r="G62" s="71" t="str">
        <f t="shared" ref="G62:G71" si="1">J13</f>
        <v>KR0012345</v>
      </c>
      <c r="I62" s="34" t="s">
        <v>41</v>
      </c>
      <c r="J62" s="30">
        <v>1</v>
      </c>
      <c r="L62" s="39" t="s">
        <v>23</v>
      </c>
      <c r="M62" s="81" t="str">
        <f t="shared" si="0"/>
        <v>KR0012345</v>
      </c>
      <c r="O62" s="121" t="s">
        <v>129</v>
      </c>
      <c r="P62" s="122">
        <v>2</v>
      </c>
      <c r="Q62" s="121" t="s">
        <v>96</v>
      </c>
      <c r="R62" s="122">
        <v>0</v>
      </c>
      <c r="S62" s="125">
        <v>100000000</v>
      </c>
      <c r="T62" s="125">
        <v>105934110</v>
      </c>
      <c r="U62" s="125">
        <v>0</v>
      </c>
      <c r="V62" s="125">
        <v>0</v>
      </c>
      <c r="W62" s="125">
        <v>0</v>
      </c>
      <c r="X62" s="125">
        <v>105934110</v>
      </c>
      <c r="Y62" s="125">
        <v>-5934110</v>
      </c>
      <c r="Z62" s="125">
        <v>105934110</v>
      </c>
      <c r="AA62" s="125">
        <v>0</v>
      </c>
      <c r="AB62" s="125">
        <v>0</v>
      </c>
      <c r="AC62" s="125">
        <v>105934110</v>
      </c>
      <c r="AD62" s="76"/>
      <c r="AE62" s="76"/>
      <c r="AF62" s="76"/>
      <c r="AG62" s="76"/>
    </row>
    <row r="63" spans="1:33" ht="15" customHeight="1">
      <c r="B63" s="95" t="s">
        <v>165</v>
      </c>
      <c r="C63" s="99">
        <v>10400</v>
      </c>
      <c r="F63" s="26" t="s">
        <v>1</v>
      </c>
      <c r="G63" s="71" t="str">
        <f t="shared" si="1"/>
        <v>KR0012345</v>
      </c>
      <c r="I63" s="34" t="s">
        <v>23</v>
      </c>
      <c r="J63" s="81" t="str">
        <f t="shared" ref="J63:J70" si="2">G14</f>
        <v>KR0012345</v>
      </c>
      <c r="L63" s="39" t="s">
        <v>1</v>
      </c>
      <c r="M63" s="81" t="str">
        <f t="shared" si="0"/>
        <v>KR0012345</v>
      </c>
      <c r="O63" s="123" t="s">
        <v>193</v>
      </c>
      <c r="P63" s="124">
        <v>1</v>
      </c>
      <c r="Q63" s="123" t="s">
        <v>194</v>
      </c>
      <c r="R63" s="124">
        <v>10</v>
      </c>
      <c r="S63" s="126">
        <v>100000000</v>
      </c>
      <c r="T63" s="126">
        <v>105934110</v>
      </c>
      <c r="U63" s="126">
        <v>199525</v>
      </c>
      <c r="V63" s="126">
        <v>295890</v>
      </c>
      <c r="W63" s="126">
        <v>-96365</v>
      </c>
      <c r="X63" s="126">
        <v>105837745</v>
      </c>
      <c r="Y63" s="126">
        <v>-5837745</v>
      </c>
      <c r="Z63" s="126">
        <v>105934110</v>
      </c>
      <c r="AA63" s="126">
        <v>0</v>
      </c>
      <c r="AB63" s="126">
        <v>199525</v>
      </c>
      <c r="AC63" s="126">
        <v>106133635</v>
      </c>
      <c r="AD63" s="76"/>
      <c r="AE63" s="76"/>
      <c r="AF63" s="76"/>
      <c r="AG63" s="76"/>
    </row>
    <row r="64" spans="1:33" ht="15" customHeight="1">
      <c r="B64" s="95" t="s">
        <v>166</v>
      </c>
      <c r="C64" s="99">
        <f>G70*C62</f>
        <v>20000</v>
      </c>
      <c r="F64" s="26" t="s">
        <v>2</v>
      </c>
      <c r="G64" s="70">
        <f t="shared" si="1"/>
        <v>41243</v>
      </c>
      <c r="I64" s="34" t="s">
        <v>1</v>
      </c>
      <c r="J64" s="81" t="str">
        <f t="shared" si="2"/>
        <v>KR0012345</v>
      </c>
      <c r="L64" s="39" t="s">
        <v>2</v>
      </c>
      <c r="M64" s="79">
        <f t="shared" si="0"/>
        <v>41243</v>
      </c>
      <c r="O64" s="123" t="s">
        <v>131</v>
      </c>
      <c r="P64" s="124">
        <v>1</v>
      </c>
      <c r="Q64" s="123" t="s">
        <v>132</v>
      </c>
      <c r="R64" s="124">
        <v>21</v>
      </c>
      <c r="S64" s="126">
        <v>80000000</v>
      </c>
      <c r="T64" s="126">
        <v>84670196</v>
      </c>
      <c r="U64" s="126">
        <v>336181</v>
      </c>
      <c r="V64" s="126">
        <v>497095</v>
      </c>
      <c r="W64" s="126">
        <v>-160914</v>
      </c>
      <c r="X64" s="126">
        <v>84509282</v>
      </c>
      <c r="Y64" s="126">
        <v>-4509282</v>
      </c>
      <c r="Z64" s="126">
        <v>84906908</v>
      </c>
      <c r="AA64" s="126">
        <v>0</v>
      </c>
      <c r="AB64" s="126">
        <v>336181</v>
      </c>
      <c r="AC64" s="126">
        <v>85243089</v>
      </c>
      <c r="AD64" s="76"/>
      <c r="AE64" s="76"/>
      <c r="AF64" s="76"/>
      <c r="AG64" s="76"/>
    </row>
    <row r="65" spans="2:33" ht="15" customHeight="1">
      <c r="F65" s="26" t="s">
        <v>24</v>
      </c>
      <c r="G65" s="75">
        <f t="shared" si="1"/>
        <v>10623</v>
      </c>
      <c r="I65" s="34" t="s">
        <v>2</v>
      </c>
      <c r="J65" s="79">
        <f t="shared" si="2"/>
        <v>41243</v>
      </c>
      <c r="L65" s="39" t="s">
        <v>24</v>
      </c>
      <c r="M65" s="85">
        <f t="shared" si="0"/>
        <v>10623</v>
      </c>
      <c r="O65" s="123" t="s">
        <v>133</v>
      </c>
      <c r="P65" s="124">
        <v>1</v>
      </c>
      <c r="Q65" s="123" t="s">
        <v>96</v>
      </c>
      <c r="R65" s="124">
        <v>31</v>
      </c>
      <c r="S65" s="126">
        <v>80000000</v>
      </c>
      <c r="T65" s="126">
        <v>84509282</v>
      </c>
      <c r="U65" s="126">
        <v>498702</v>
      </c>
      <c r="V65" s="126">
        <v>733808</v>
      </c>
      <c r="W65" s="126">
        <v>-235106</v>
      </c>
      <c r="X65" s="126">
        <v>84274176</v>
      </c>
      <c r="Y65" s="126">
        <v>-4274176</v>
      </c>
      <c r="Z65" s="126">
        <v>85243089</v>
      </c>
      <c r="AA65" s="126">
        <v>0</v>
      </c>
      <c r="AB65" s="126">
        <v>498702</v>
      </c>
      <c r="AC65" s="126">
        <v>85741791</v>
      </c>
      <c r="AD65" s="76"/>
      <c r="AE65" s="76"/>
      <c r="AF65" s="76"/>
      <c r="AG65" s="76"/>
    </row>
    <row r="66" spans="2:33" ht="15" customHeight="1">
      <c r="B66" s="135" t="s">
        <v>205</v>
      </c>
      <c r="C66" s="136"/>
      <c r="F66" s="26" t="s">
        <v>25</v>
      </c>
      <c r="G66" s="74">
        <f t="shared" si="1"/>
        <v>1</v>
      </c>
      <c r="I66" s="34" t="s">
        <v>24</v>
      </c>
      <c r="J66" s="85">
        <f t="shared" si="2"/>
        <v>10623</v>
      </c>
      <c r="L66" s="39" t="s">
        <v>25</v>
      </c>
      <c r="M66" s="84">
        <f t="shared" si="0"/>
        <v>1</v>
      </c>
      <c r="O66" s="123" t="s">
        <v>134</v>
      </c>
      <c r="P66" s="124">
        <v>1</v>
      </c>
      <c r="Q66" s="123" t="s">
        <v>96</v>
      </c>
      <c r="R66" s="124">
        <v>28</v>
      </c>
      <c r="S66" s="126">
        <v>80000000</v>
      </c>
      <c r="T66" s="126">
        <v>84274176</v>
      </c>
      <c r="U66" s="126">
        <v>452948</v>
      </c>
      <c r="V66" s="126">
        <v>662794</v>
      </c>
      <c r="W66" s="126">
        <v>-209846</v>
      </c>
      <c r="X66" s="126">
        <v>84064330</v>
      </c>
      <c r="Y66" s="126">
        <v>-4064330</v>
      </c>
      <c r="Z66" s="126">
        <v>85741791</v>
      </c>
      <c r="AA66" s="126">
        <v>0</v>
      </c>
      <c r="AB66" s="126">
        <v>452948</v>
      </c>
      <c r="AC66" s="126">
        <v>86194739</v>
      </c>
      <c r="AD66" s="76"/>
      <c r="AE66" s="76"/>
      <c r="AF66" s="76"/>
      <c r="AG66" s="76"/>
    </row>
    <row r="67" spans="2:33" ht="15" customHeight="1">
      <c r="B67" s="95" t="s">
        <v>209</v>
      </c>
      <c r="C67" s="98">
        <f>J23</f>
        <v>105934110</v>
      </c>
      <c r="D67" s="76"/>
      <c r="F67" s="26" t="s">
        <v>26</v>
      </c>
      <c r="G67" s="72">
        <f t="shared" si="1"/>
        <v>0.108</v>
      </c>
      <c r="I67" s="34" t="s">
        <v>25</v>
      </c>
      <c r="J67" s="84">
        <f t="shared" si="2"/>
        <v>1</v>
      </c>
      <c r="L67" s="39" t="s">
        <v>26</v>
      </c>
      <c r="M67" s="82">
        <f t="shared" si="0"/>
        <v>0.108</v>
      </c>
      <c r="O67" s="123" t="s">
        <v>135</v>
      </c>
      <c r="P67" s="124">
        <v>1</v>
      </c>
      <c r="Q67" s="123" t="s">
        <v>96</v>
      </c>
      <c r="R67" s="124">
        <v>31</v>
      </c>
      <c r="S67" s="126">
        <v>80000000</v>
      </c>
      <c r="T67" s="126">
        <v>84064330</v>
      </c>
      <c r="U67" s="126">
        <v>504270</v>
      </c>
      <c r="V67" s="126">
        <v>733808</v>
      </c>
      <c r="W67" s="126">
        <v>-229538</v>
      </c>
      <c r="X67" s="126">
        <v>83834792</v>
      </c>
      <c r="Y67" s="126">
        <v>-3834792</v>
      </c>
      <c r="Z67" s="126">
        <v>86194739</v>
      </c>
      <c r="AA67" s="126">
        <v>0</v>
      </c>
      <c r="AB67" s="126">
        <v>504270</v>
      </c>
      <c r="AC67" s="126">
        <v>86699009</v>
      </c>
      <c r="AD67" s="76"/>
      <c r="AE67" s="76"/>
      <c r="AF67" s="76"/>
      <c r="AG67" s="76"/>
    </row>
    <row r="68" spans="2:33" ht="15" customHeight="1">
      <c r="B68" s="95" t="s">
        <v>210</v>
      </c>
      <c r="C68" s="98">
        <f>J24</f>
        <v>105934110</v>
      </c>
      <c r="D68" s="76"/>
      <c r="F68" s="26" t="s">
        <v>27</v>
      </c>
      <c r="G68" s="73">
        <f t="shared" si="1"/>
        <v>7.1096135099999999E-2</v>
      </c>
      <c r="I68" s="78" t="s">
        <v>42</v>
      </c>
      <c r="J68" s="86" t="str">
        <f t="shared" si="2"/>
        <v>2.직매수</v>
      </c>
      <c r="L68" s="39" t="s">
        <v>27</v>
      </c>
      <c r="M68" s="83">
        <f t="shared" si="0"/>
        <v>7.1096135099999999E-2</v>
      </c>
      <c r="O68" s="123" t="s">
        <v>136</v>
      </c>
      <c r="P68" s="124">
        <v>1</v>
      </c>
      <c r="Q68" s="123" t="s">
        <v>96</v>
      </c>
      <c r="R68" s="124">
        <v>30</v>
      </c>
      <c r="S68" s="126">
        <v>80000000</v>
      </c>
      <c r="T68" s="126">
        <v>83834792</v>
      </c>
      <c r="U68" s="126">
        <v>490812</v>
      </c>
      <c r="V68" s="126">
        <v>710136</v>
      </c>
      <c r="W68" s="126">
        <v>-219324</v>
      </c>
      <c r="X68" s="126">
        <v>83615468</v>
      </c>
      <c r="Y68" s="126">
        <v>-3615468</v>
      </c>
      <c r="Z68" s="126">
        <v>86699009</v>
      </c>
      <c r="AA68" s="126">
        <v>0</v>
      </c>
      <c r="AB68" s="126">
        <v>490812</v>
      </c>
      <c r="AC68" s="126">
        <v>87189821</v>
      </c>
      <c r="AD68" s="76"/>
      <c r="AE68" s="76"/>
      <c r="AF68" s="76"/>
      <c r="AG68" s="76"/>
    </row>
    <row r="69" spans="2:33" ht="15" customHeight="1">
      <c r="B69" s="95" t="s">
        <v>168</v>
      </c>
      <c r="C69" s="98">
        <f>C64*1000</f>
        <v>20000000</v>
      </c>
      <c r="F69" s="26" t="s">
        <v>3</v>
      </c>
      <c r="G69" s="25">
        <f t="shared" si="1"/>
        <v>100000</v>
      </c>
      <c r="I69" s="78" t="s">
        <v>43</v>
      </c>
      <c r="J69" s="86" t="str">
        <f t="shared" si="2"/>
        <v>1.상품매수</v>
      </c>
      <c r="L69" s="39" t="s">
        <v>3</v>
      </c>
      <c r="M69" s="87">
        <f>G70-J72</f>
        <v>80000</v>
      </c>
      <c r="O69" s="123" t="s">
        <v>95</v>
      </c>
      <c r="P69" s="124">
        <v>1</v>
      </c>
      <c r="Q69" s="123" t="s">
        <v>96</v>
      </c>
      <c r="R69" s="124">
        <v>31</v>
      </c>
      <c r="S69" s="126">
        <v>80000000</v>
      </c>
      <c r="T69" s="126">
        <v>83615468</v>
      </c>
      <c r="U69" s="126">
        <v>510091</v>
      </c>
      <c r="V69" s="126">
        <v>733808</v>
      </c>
      <c r="W69" s="126">
        <v>-223717</v>
      </c>
      <c r="X69" s="126">
        <v>83391751</v>
      </c>
      <c r="Y69" s="126">
        <v>-3391751</v>
      </c>
      <c r="Z69" s="126">
        <v>87189821</v>
      </c>
      <c r="AA69" s="126">
        <v>0</v>
      </c>
      <c r="AB69" s="126">
        <v>510091</v>
      </c>
      <c r="AC69" s="126">
        <v>87699912</v>
      </c>
    </row>
    <row r="70" spans="2:33" ht="15" customHeight="1">
      <c r="B70" s="95" t="s">
        <v>167</v>
      </c>
      <c r="C70" s="98">
        <f>TRUNC(C63*C64/10)</f>
        <v>20800000</v>
      </c>
      <c r="F70" s="26" t="s">
        <v>21</v>
      </c>
      <c r="G70" s="25">
        <f t="shared" si="1"/>
        <v>100000</v>
      </c>
      <c r="I70" s="78" t="s">
        <v>44</v>
      </c>
      <c r="J70" s="86" t="str">
        <f t="shared" si="2"/>
        <v>0.당일</v>
      </c>
      <c r="L70" s="39" t="s">
        <v>21</v>
      </c>
      <c r="M70" s="87">
        <f>G70-J72</f>
        <v>80000</v>
      </c>
      <c r="O70" s="123" t="s">
        <v>97</v>
      </c>
      <c r="P70" s="124">
        <v>1</v>
      </c>
      <c r="Q70" s="123" t="s">
        <v>96</v>
      </c>
      <c r="R70" s="124">
        <v>30</v>
      </c>
      <c r="S70" s="126">
        <v>80000000</v>
      </c>
      <c r="T70" s="126">
        <v>83391751</v>
      </c>
      <c r="U70" s="126">
        <v>496478</v>
      </c>
      <c r="V70" s="126">
        <v>710136</v>
      </c>
      <c r="W70" s="126">
        <v>-213658</v>
      </c>
      <c r="X70" s="126">
        <v>83178093</v>
      </c>
      <c r="Y70" s="126">
        <v>-3178093</v>
      </c>
      <c r="Z70" s="126">
        <v>87699912</v>
      </c>
      <c r="AA70" s="126">
        <v>0</v>
      </c>
      <c r="AB70" s="126">
        <v>496478</v>
      </c>
      <c r="AC70" s="126">
        <v>88196390</v>
      </c>
    </row>
    <row r="71" spans="2:33" ht="15" customHeight="1">
      <c r="B71" s="95" t="s">
        <v>157</v>
      </c>
      <c r="C71" s="100">
        <f>$C$16</f>
        <v>41233</v>
      </c>
      <c r="F71" s="26" t="s">
        <v>20</v>
      </c>
      <c r="G71" s="25">
        <f t="shared" si="1"/>
        <v>100000</v>
      </c>
      <c r="I71" s="34" t="s">
        <v>45</v>
      </c>
      <c r="J71" s="30">
        <f>C63</f>
        <v>10400</v>
      </c>
      <c r="L71" s="39" t="s">
        <v>20</v>
      </c>
      <c r="M71" s="87">
        <f>G70-J72</f>
        <v>80000</v>
      </c>
      <c r="O71" s="123" t="s">
        <v>98</v>
      </c>
      <c r="P71" s="124">
        <v>1</v>
      </c>
      <c r="Q71" s="123" t="s">
        <v>96</v>
      </c>
      <c r="R71" s="124">
        <v>31</v>
      </c>
      <c r="S71" s="126">
        <v>80000000</v>
      </c>
      <c r="T71" s="126">
        <v>83178093</v>
      </c>
      <c r="U71" s="126">
        <v>515980</v>
      </c>
      <c r="V71" s="126">
        <v>733808</v>
      </c>
      <c r="W71" s="126">
        <v>-217828</v>
      </c>
      <c r="X71" s="126">
        <v>82960265</v>
      </c>
      <c r="Y71" s="126">
        <v>-2960265</v>
      </c>
      <c r="Z71" s="126">
        <v>88196390</v>
      </c>
      <c r="AA71" s="126">
        <v>0</v>
      </c>
      <c r="AB71" s="126">
        <v>515980</v>
      </c>
      <c r="AC71" s="126">
        <v>88712370</v>
      </c>
    </row>
    <row r="72" spans="2:33" ht="15" customHeight="1">
      <c r="B72" s="95" t="s">
        <v>211</v>
      </c>
      <c r="C72" s="98">
        <f>C61-C71</f>
        <v>20</v>
      </c>
      <c r="F72" s="26" t="s">
        <v>28</v>
      </c>
      <c r="G72" s="85">
        <f>C67</f>
        <v>105934110</v>
      </c>
      <c r="I72" s="34" t="s">
        <v>46</v>
      </c>
      <c r="J72" s="30">
        <f>C64</f>
        <v>20000</v>
      </c>
      <c r="L72" s="39" t="s">
        <v>28</v>
      </c>
      <c r="M72" s="87">
        <f>(G72+C77)-J94</f>
        <v>84670196</v>
      </c>
      <c r="O72" s="123" t="s">
        <v>99</v>
      </c>
      <c r="P72" s="124">
        <v>1</v>
      </c>
      <c r="Q72" s="123" t="s">
        <v>96</v>
      </c>
      <c r="R72" s="124">
        <v>31</v>
      </c>
      <c r="S72" s="126">
        <v>80000000</v>
      </c>
      <c r="T72" s="126">
        <v>82960265</v>
      </c>
      <c r="U72" s="126">
        <v>518999</v>
      </c>
      <c r="V72" s="126">
        <v>733808</v>
      </c>
      <c r="W72" s="126">
        <v>-214809</v>
      </c>
      <c r="X72" s="126">
        <v>82745456</v>
      </c>
      <c r="Y72" s="126">
        <v>-2745456</v>
      </c>
      <c r="Z72" s="126">
        <v>88712370</v>
      </c>
      <c r="AA72" s="126">
        <v>0</v>
      </c>
      <c r="AB72" s="126">
        <v>518999</v>
      </c>
      <c r="AC72" s="126">
        <v>89231369</v>
      </c>
    </row>
    <row r="73" spans="2:33" ht="15" customHeight="1">
      <c r="B73" s="95" t="s">
        <v>170</v>
      </c>
      <c r="C73" s="98">
        <f>TRUNC(C69*C13*C72/365)</f>
        <v>118356</v>
      </c>
      <c r="F73" s="26" t="s">
        <v>29</v>
      </c>
      <c r="G73" s="85">
        <f>C68</f>
        <v>105934110</v>
      </c>
      <c r="I73" s="34" t="s">
        <v>47</v>
      </c>
      <c r="J73" s="30">
        <f>C69</f>
        <v>20000000</v>
      </c>
      <c r="L73" s="39" t="s">
        <v>29</v>
      </c>
      <c r="M73" s="87">
        <f>(G73+C77)-J95</f>
        <v>84670196</v>
      </c>
      <c r="O73" s="123" t="s">
        <v>100</v>
      </c>
      <c r="P73" s="124">
        <v>1</v>
      </c>
      <c r="Q73" s="123" t="s">
        <v>96</v>
      </c>
      <c r="R73" s="124">
        <v>30</v>
      </c>
      <c r="S73" s="126">
        <v>80000000</v>
      </c>
      <c r="T73" s="126">
        <v>82745456</v>
      </c>
      <c r="U73" s="126">
        <v>505148</v>
      </c>
      <c r="V73" s="126">
        <v>710136</v>
      </c>
      <c r="W73" s="126">
        <v>-204988</v>
      </c>
      <c r="X73" s="126">
        <v>82540468</v>
      </c>
      <c r="Y73" s="126">
        <v>-2540468</v>
      </c>
      <c r="Z73" s="126">
        <v>89231369</v>
      </c>
      <c r="AA73" s="126">
        <v>0</v>
      </c>
      <c r="AB73" s="126">
        <v>505148</v>
      </c>
      <c r="AC73" s="126">
        <v>89736517</v>
      </c>
    </row>
    <row r="74" spans="2:33" ht="15" customHeight="1">
      <c r="B74" s="95" t="s">
        <v>212</v>
      </c>
      <c r="C74" s="98">
        <f>J25*C62</f>
        <v>59178</v>
      </c>
      <c r="F74" s="26" t="s">
        <v>30</v>
      </c>
      <c r="G74" s="25">
        <f>J25</f>
        <v>295890</v>
      </c>
      <c r="I74" s="34" t="s">
        <v>13</v>
      </c>
      <c r="J74" s="30">
        <f>C70</f>
        <v>20800000</v>
      </c>
      <c r="L74" s="39" t="s">
        <v>30</v>
      </c>
      <c r="M74" s="87">
        <f>G74-J78</f>
        <v>236712</v>
      </c>
      <c r="O74" s="123" t="s">
        <v>101</v>
      </c>
      <c r="P74" s="124">
        <v>1</v>
      </c>
      <c r="Q74" s="123" t="s">
        <v>96</v>
      </c>
      <c r="R74" s="124">
        <v>31</v>
      </c>
      <c r="S74" s="126">
        <v>80000000</v>
      </c>
      <c r="T74" s="126">
        <v>82540468</v>
      </c>
      <c r="U74" s="126">
        <v>524990</v>
      </c>
      <c r="V74" s="126">
        <v>733808</v>
      </c>
      <c r="W74" s="126">
        <v>-208818</v>
      </c>
      <c r="X74" s="126">
        <v>82331650</v>
      </c>
      <c r="Y74" s="126">
        <v>-2331650</v>
      </c>
      <c r="Z74" s="126">
        <v>89736517</v>
      </c>
      <c r="AA74" s="126">
        <v>0</v>
      </c>
      <c r="AB74" s="126">
        <v>524990</v>
      </c>
      <c r="AC74" s="126">
        <v>90261507</v>
      </c>
    </row>
    <row r="75" spans="2:33" ht="15" customHeight="1">
      <c r="B75" s="95" t="s">
        <v>172</v>
      </c>
      <c r="C75" s="101">
        <f>TRUNC(J26*C62)</f>
        <v>0</v>
      </c>
      <c r="F75" s="26" t="s">
        <v>31</v>
      </c>
      <c r="G75" s="22">
        <f>J26</f>
        <v>0</v>
      </c>
      <c r="I75" s="34" t="s">
        <v>48</v>
      </c>
      <c r="J75" s="30">
        <f>C80</f>
        <v>20681644</v>
      </c>
      <c r="L75" s="39" t="s">
        <v>31</v>
      </c>
      <c r="M75" s="85">
        <f>G75</f>
        <v>0</v>
      </c>
      <c r="O75" s="123" t="s">
        <v>102</v>
      </c>
      <c r="P75" s="124">
        <v>1</v>
      </c>
      <c r="Q75" s="123" t="s">
        <v>96</v>
      </c>
      <c r="R75" s="124">
        <v>30</v>
      </c>
      <c r="S75" s="126">
        <v>80000000</v>
      </c>
      <c r="T75" s="126">
        <v>82331650</v>
      </c>
      <c r="U75" s="126">
        <v>510979</v>
      </c>
      <c r="V75" s="126">
        <v>710136</v>
      </c>
      <c r="W75" s="126">
        <v>-199157</v>
      </c>
      <c r="X75" s="126">
        <v>82132493</v>
      </c>
      <c r="Y75" s="126">
        <v>-2132493</v>
      </c>
      <c r="Z75" s="126">
        <v>90261507</v>
      </c>
      <c r="AA75" s="126">
        <v>0</v>
      </c>
      <c r="AB75" s="126">
        <v>510979</v>
      </c>
      <c r="AC75" s="126">
        <v>90772486</v>
      </c>
    </row>
    <row r="76" spans="2:33" ht="15" customHeight="1">
      <c r="B76" s="95" t="s">
        <v>173</v>
      </c>
      <c r="C76" s="98">
        <f>C73-C74-C75</f>
        <v>59178</v>
      </c>
      <c r="F76" s="26" t="s">
        <v>32</v>
      </c>
      <c r="G76" s="25">
        <f>TRUNC(G69*1000*$C$13*(G61-$C$17)/365)</f>
        <v>295890</v>
      </c>
      <c r="I76" s="34" t="s">
        <v>49</v>
      </c>
      <c r="J76" s="31">
        <f>C61</f>
        <v>41253</v>
      </c>
      <c r="L76" s="39" t="s">
        <v>32</v>
      </c>
      <c r="M76" s="87">
        <f>G76-J80</f>
        <v>236712</v>
      </c>
      <c r="O76" s="123" t="s">
        <v>103</v>
      </c>
      <c r="P76" s="124">
        <v>1</v>
      </c>
      <c r="Q76" s="123" t="s">
        <v>132</v>
      </c>
      <c r="R76" s="124">
        <v>31</v>
      </c>
      <c r="S76" s="126">
        <v>80000000</v>
      </c>
      <c r="T76" s="126">
        <v>82132493</v>
      </c>
      <c r="U76" s="126">
        <v>531051</v>
      </c>
      <c r="V76" s="126">
        <v>733808</v>
      </c>
      <c r="W76" s="126">
        <v>-202757</v>
      </c>
      <c r="X76" s="126">
        <v>81929736</v>
      </c>
      <c r="Y76" s="126">
        <v>-1929736</v>
      </c>
      <c r="Z76" s="126">
        <v>90772486</v>
      </c>
      <c r="AA76" s="126">
        <v>0</v>
      </c>
      <c r="AB76" s="126">
        <v>531051</v>
      </c>
      <c r="AC76" s="126">
        <v>91303537</v>
      </c>
    </row>
    <row r="77" spans="2:33" ht="15" customHeight="1">
      <c r="B77" s="95" t="s">
        <v>164</v>
      </c>
      <c r="C77" s="97">
        <f>W63</f>
        <v>-96365</v>
      </c>
      <c r="F77" s="26" t="s">
        <v>33</v>
      </c>
      <c r="G77" s="85">
        <f>J28</f>
        <v>0</v>
      </c>
      <c r="I77" s="34" t="s">
        <v>50</v>
      </c>
      <c r="J77" s="80">
        <f>C73</f>
        <v>118356</v>
      </c>
      <c r="L77" s="39" t="s">
        <v>33</v>
      </c>
      <c r="M77" s="85">
        <f>C77</f>
        <v>-96365</v>
      </c>
      <c r="O77" s="123" t="s">
        <v>104</v>
      </c>
      <c r="P77" s="124">
        <v>1</v>
      </c>
      <c r="Q77" s="123" t="s">
        <v>96</v>
      </c>
      <c r="R77" s="124">
        <v>31</v>
      </c>
      <c r="S77" s="126">
        <v>80000000</v>
      </c>
      <c r="T77" s="126">
        <v>81929736</v>
      </c>
      <c r="U77" s="126">
        <v>534158</v>
      </c>
      <c r="V77" s="126">
        <v>733808</v>
      </c>
      <c r="W77" s="126">
        <v>-199650</v>
      </c>
      <c r="X77" s="126">
        <v>81730086</v>
      </c>
      <c r="Y77" s="126">
        <v>-1730086</v>
      </c>
      <c r="Z77" s="126">
        <v>91303537</v>
      </c>
      <c r="AA77" s="126">
        <v>0</v>
      </c>
      <c r="AB77" s="126">
        <v>534158</v>
      </c>
      <c r="AC77" s="126">
        <v>91837695</v>
      </c>
    </row>
    <row r="78" spans="2:33" ht="15" customHeight="1">
      <c r="B78" s="95" t="s">
        <v>174</v>
      </c>
      <c r="C78" s="98">
        <f>(C67+C77)*C62</f>
        <v>21167549</v>
      </c>
      <c r="F78" s="26" t="s">
        <v>34</v>
      </c>
      <c r="G78" s="80">
        <f>J29</f>
        <v>-5934110</v>
      </c>
      <c r="I78" s="34" t="s">
        <v>30</v>
      </c>
      <c r="J78" s="80">
        <f>C74</f>
        <v>59178</v>
      </c>
      <c r="L78" s="39" t="s">
        <v>34</v>
      </c>
      <c r="M78" s="80">
        <f>G78-M77</f>
        <v>-5837745</v>
      </c>
      <c r="O78" s="123" t="s">
        <v>105</v>
      </c>
      <c r="P78" s="124">
        <v>1</v>
      </c>
      <c r="Q78" s="123" t="s">
        <v>96</v>
      </c>
      <c r="R78" s="124">
        <v>28</v>
      </c>
      <c r="S78" s="126">
        <v>80000000</v>
      </c>
      <c r="T78" s="126">
        <v>81730086</v>
      </c>
      <c r="U78" s="126">
        <v>485151</v>
      </c>
      <c r="V78" s="126">
        <v>662794</v>
      </c>
      <c r="W78" s="126">
        <v>-177643</v>
      </c>
      <c r="X78" s="126">
        <v>81552443</v>
      </c>
      <c r="Y78" s="126">
        <v>-1552443</v>
      </c>
      <c r="Z78" s="126">
        <v>91837695</v>
      </c>
      <c r="AA78" s="126">
        <v>0</v>
      </c>
      <c r="AB78" s="126">
        <v>485151</v>
      </c>
      <c r="AC78" s="126">
        <v>92322846</v>
      </c>
    </row>
    <row r="79" spans="2:33" ht="15" customHeight="1">
      <c r="B79" s="95" t="s">
        <v>175</v>
      </c>
      <c r="C79" s="98">
        <f>(C68+C77)*C62</f>
        <v>21167549</v>
      </c>
      <c r="D79" s="76"/>
      <c r="F79" s="26" t="s">
        <v>15</v>
      </c>
      <c r="G79" s="25">
        <v>0</v>
      </c>
      <c r="I79" s="34" t="s">
        <v>31</v>
      </c>
      <c r="J79" s="80">
        <f>C75</f>
        <v>0</v>
      </c>
      <c r="L79" s="39" t="s">
        <v>15</v>
      </c>
      <c r="M79" s="87">
        <f>J96</f>
        <v>0</v>
      </c>
      <c r="O79" s="123" t="s">
        <v>106</v>
      </c>
      <c r="P79" s="124">
        <v>1</v>
      </c>
      <c r="Q79" s="123" t="s">
        <v>96</v>
      </c>
      <c r="R79" s="124">
        <v>31</v>
      </c>
      <c r="S79" s="126">
        <v>80000000</v>
      </c>
      <c r="T79" s="126">
        <v>81552443</v>
      </c>
      <c r="U79" s="126">
        <v>540121</v>
      </c>
      <c r="V79" s="126">
        <v>733808</v>
      </c>
      <c r="W79" s="126">
        <v>-193687</v>
      </c>
      <c r="X79" s="126">
        <v>81358756</v>
      </c>
      <c r="Y79" s="126">
        <v>-1358756</v>
      </c>
      <c r="Z79" s="126">
        <v>92322846</v>
      </c>
      <c r="AA79" s="126">
        <v>0</v>
      </c>
      <c r="AB79" s="126">
        <v>540121</v>
      </c>
      <c r="AC79" s="126">
        <v>92862967</v>
      </c>
    </row>
    <row r="80" spans="2:33" ht="15" customHeight="1">
      <c r="B80" s="95" t="s">
        <v>180</v>
      </c>
      <c r="C80" s="97">
        <f>C70-C73</f>
        <v>20681644</v>
      </c>
      <c r="F80" s="26" t="s">
        <v>16</v>
      </c>
      <c r="G80" s="25">
        <v>0</v>
      </c>
      <c r="I80" s="34" t="s">
        <v>51</v>
      </c>
      <c r="J80" s="80">
        <f>C76</f>
        <v>59178</v>
      </c>
      <c r="L80" s="39" t="s">
        <v>16</v>
      </c>
      <c r="M80" s="87">
        <f>J97</f>
        <v>-485905</v>
      </c>
      <c r="O80" s="123" t="s">
        <v>107</v>
      </c>
      <c r="P80" s="124">
        <v>1</v>
      </c>
      <c r="Q80" s="123" t="s">
        <v>96</v>
      </c>
      <c r="R80" s="124">
        <v>30</v>
      </c>
      <c r="S80" s="126">
        <v>80000000</v>
      </c>
      <c r="T80" s="126">
        <v>81358756</v>
      </c>
      <c r="U80" s="126">
        <v>525706</v>
      </c>
      <c r="V80" s="126">
        <v>710136</v>
      </c>
      <c r="W80" s="126">
        <v>-184430</v>
      </c>
      <c r="X80" s="126">
        <v>81174326</v>
      </c>
      <c r="Y80" s="126">
        <v>-1174326</v>
      </c>
      <c r="Z80" s="126">
        <v>92862967</v>
      </c>
      <c r="AA80" s="126">
        <v>0</v>
      </c>
      <c r="AB80" s="126">
        <v>525706</v>
      </c>
      <c r="AC80" s="126">
        <v>93388673</v>
      </c>
    </row>
    <row r="81" spans="2:29" ht="15" customHeight="1">
      <c r="B81" s="95" t="s">
        <v>177</v>
      </c>
      <c r="C81" s="97">
        <f>C70-C78-C73</f>
        <v>-485905</v>
      </c>
      <c r="F81" s="27" t="s">
        <v>18</v>
      </c>
      <c r="G81" s="22">
        <v>0</v>
      </c>
      <c r="I81" s="35" t="s">
        <v>52</v>
      </c>
      <c r="J81" s="30"/>
      <c r="L81" s="40" t="s">
        <v>18</v>
      </c>
      <c r="M81" s="87">
        <v>0</v>
      </c>
      <c r="O81" s="123" t="s">
        <v>137</v>
      </c>
      <c r="P81" s="124">
        <v>1</v>
      </c>
      <c r="Q81" s="123" t="s">
        <v>96</v>
      </c>
      <c r="R81" s="124">
        <v>31</v>
      </c>
      <c r="S81" s="126">
        <v>80000000</v>
      </c>
      <c r="T81" s="126">
        <v>81174326</v>
      </c>
      <c r="U81" s="126">
        <v>546357</v>
      </c>
      <c r="V81" s="126">
        <v>733808</v>
      </c>
      <c r="W81" s="126">
        <v>-187451</v>
      </c>
      <c r="X81" s="126">
        <v>80986875</v>
      </c>
      <c r="Y81" s="126">
        <v>-986875</v>
      </c>
      <c r="Z81" s="126">
        <v>93388673</v>
      </c>
      <c r="AA81" s="126">
        <v>0</v>
      </c>
      <c r="AB81" s="126">
        <v>546357</v>
      </c>
      <c r="AC81" s="126">
        <v>93935030</v>
      </c>
    </row>
    <row r="82" spans="2:29" ht="15" customHeight="1">
      <c r="B82" s="95" t="s">
        <v>179</v>
      </c>
      <c r="C82" s="97">
        <f>C73-C74</f>
        <v>59178</v>
      </c>
      <c r="F82" s="27" t="s">
        <v>19</v>
      </c>
      <c r="G82" s="25">
        <v>0</v>
      </c>
      <c r="I82" s="35" t="s">
        <v>53</v>
      </c>
      <c r="J82" s="30"/>
      <c r="L82" s="40" t="s">
        <v>19</v>
      </c>
      <c r="M82" s="87">
        <v>0</v>
      </c>
      <c r="O82" s="123" t="s">
        <v>138</v>
      </c>
      <c r="P82" s="124">
        <v>1</v>
      </c>
      <c r="Q82" s="123" t="s">
        <v>96</v>
      </c>
      <c r="R82" s="124">
        <v>30</v>
      </c>
      <c r="S82" s="126">
        <v>80000000</v>
      </c>
      <c r="T82" s="126">
        <v>80986875</v>
      </c>
      <c r="U82" s="126">
        <v>531776</v>
      </c>
      <c r="V82" s="126">
        <v>710136</v>
      </c>
      <c r="W82" s="126">
        <v>-178360</v>
      </c>
      <c r="X82" s="126">
        <v>80808515</v>
      </c>
      <c r="Y82" s="126">
        <v>-808515</v>
      </c>
      <c r="Z82" s="126">
        <v>93935030</v>
      </c>
      <c r="AA82" s="126">
        <v>0</v>
      </c>
      <c r="AB82" s="126">
        <v>531776</v>
      </c>
      <c r="AC82" s="126">
        <v>94466806</v>
      </c>
    </row>
    <row r="83" spans="2:29" ht="15" customHeight="1">
      <c r="B83" s="95" t="s">
        <v>178</v>
      </c>
      <c r="C83" s="98">
        <f>TRUNC(C82*0.14,-1)</f>
        <v>8280</v>
      </c>
      <c r="F83" s="27" t="s">
        <v>4</v>
      </c>
      <c r="G83" s="25">
        <v>0</v>
      </c>
      <c r="I83" s="35" t="s">
        <v>54</v>
      </c>
      <c r="J83" s="30"/>
      <c r="L83" s="40" t="s">
        <v>4</v>
      </c>
      <c r="M83" s="87">
        <v>0</v>
      </c>
      <c r="O83" s="123" t="s">
        <v>139</v>
      </c>
      <c r="P83" s="124">
        <v>1</v>
      </c>
      <c r="Q83" s="123" t="s">
        <v>96</v>
      </c>
      <c r="R83" s="124">
        <v>31</v>
      </c>
      <c r="S83" s="126">
        <v>80000000</v>
      </c>
      <c r="T83" s="126">
        <v>80808515</v>
      </c>
      <c r="U83" s="126">
        <v>552664</v>
      </c>
      <c r="V83" s="126">
        <v>733808</v>
      </c>
      <c r="W83" s="126">
        <v>-181144</v>
      </c>
      <c r="X83" s="126">
        <v>80627371</v>
      </c>
      <c r="Y83" s="126">
        <v>-627371</v>
      </c>
      <c r="Z83" s="126">
        <v>94466806</v>
      </c>
      <c r="AA83" s="126">
        <v>0</v>
      </c>
      <c r="AB83" s="126">
        <v>552664</v>
      </c>
      <c r="AC83" s="126">
        <v>95019470</v>
      </c>
    </row>
    <row r="84" spans="2:29" ht="15" customHeight="1">
      <c r="F84" s="27" t="s">
        <v>5</v>
      </c>
      <c r="G84" s="25">
        <v>0</v>
      </c>
      <c r="I84" s="35" t="s">
        <v>55</v>
      </c>
      <c r="J84" s="30"/>
      <c r="L84" s="40" t="s">
        <v>5</v>
      </c>
      <c r="M84" s="87">
        <v>0</v>
      </c>
      <c r="O84" s="123" t="s">
        <v>140</v>
      </c>
      <c r="P84" s="124">
        <v>1</v>
      </c>
      <c r="Q84" s="123" t="s">
        <v>96</v>
      </c>
      <c r="R84" s="124">
        <v>31</v>
      </c>
      <c r="S84" s="126">
        <v>80000000</v>
      </c>
      <c r="T84" s="126">
        <v>80627371</v>
      </c>
      <c r="U84" s="126">
        <v>555898</v>
      </c>
      <c r="V84" s="126">
        <v>733808</v>
      </c>
      <c r="W84" s="126">
        <v>-177910</v>
      </c>
      <c r="X84" s="126">
        <v>80449461</v>
      </c>
      <c r="Y84" s="126">
        <v>-449461</v>
      </c>
      <c r="Z84" s="126">
        <v>95019470</v>
      </c>
      <c r="AA84" s="126">
        <v>0</v>
      </c>
      <c r="AB84" s="126">
        <v>555898</v>
      </c>
      <c r="AC84" s="126">
        <v>95575368</v>
      </c>
    </row>
    <row r="85" spans="2:29" ht="15" customHeight="1">
      <c r="F85" s="27" t="s">
        <v>35</v>
      </c>
      <c r="G85" s="25">
        <v>0</v>
      </c>
      <c r="I85" s="35" t="s">
        <v>14</v>
      </c>
      <c r="J85" s="30"/>
      <c r="L85" s="40" t="s">
        <v>35</v>
      </c>
      <c r="M85" s="87">
        <v>0</v>
      </c>
      <c r="O85" s="123" t="s">
        <v>141</v>
      </c>
      <c r="P85" s="124">
        <v>1</v>
      </c>
      <c r="Q85" s="123" t="s">
        <v>96</v>
      </c>
      <c r="R85" s="124">
        <v>30</v>
      </c>
      <c r="S85" s="126">
        <v>80000000</v>
      </c>
      <c r="T85" s="126">
        <v>80449461</v>
      </c>
      <c r="U85" s="126">
        <v>541062</v>
      </c>
      <c r="V85" s="126">
        <v>710136</v>
      </c>
      <c r="W85" s="126">
        <v>-169074</v>
      </c>
      <c r="X85" s="126">
        <v>80280387</v>
      </c>
      <c r="Y85" s="126">
        <v>-280387</v>
      </c>
      <c r="Z85" s="126">
        <v>95575368</v>
      </c>
      <c r="AA85" s="126">
        <v>0</v>
      </c>
      <c r="AB85" s="126">
        <v>541062</v>
      </c>
      <c r="AC85" s="126">
        <v>96116430</v>
      </c>
    </row>
    <row r="86" spans="2:29" ht="15" customHeight="1">
      <c r="F86" s="27" t="s">
        <v>36</v>
      </c>
      <c r="G86" s="25">
        <v>0</v>
      </c>
      <c r="I86" s="35" t="s">
        <v>56</v>
      </c>
      <c r="J86" s="30"/>
      <c r="L86" s="40" t="s">
        <v>36</v>
      </c>
      <c r="M86" s="87">
        <v>0</v>
      </c>
      <c r="O86" s="123" t="s">
        <v>142</v>
      </c>
      <c r="P86" s="124">
        <v>1</v>
      </c>
      <c r="Q86" s="123" t="s">
        <v>96</v>
      </c>
      <c r="R86" s="124">
        <v>31</v>
      </c>
      <c r="S86" s="126">
        <v>80000000</v>
      </c>
      <c r="T86" s="126">
        <v>80280387</v>
      </c>
      <c r="U86" s="126">
        <v>562315</v>
      </c>
      <c r="V86" s="126">
        <v>733808</v>
      </c>
      <c r="W86" s="126">
        <v>-171493</v>
      </c>
      <c r="X86" s="126">
        <v>80108894</v>
      </c>
      <c r="Y86" s="126">
        <v>-108894</v>
      </c>
      <c r="Z86" s="126">
        <v>96116430</v>
      </c>
      <c r="AA86" s="126">
        <v>0</v>
      </c>
      <c r="AB86" s="126">
        <v>562315</v>
      </c>
      <c r="AC86" s="126">
        <v>96678745</v>
      </c>
    </row>
    <row r="87" spans="2:29" ht="15" customHeight="1">
      <c r="F87" s="27" t="s">
        <v>37</v>
      </c>
      <c r="G87" s="25">
        <v>0</v>
      </c>
      <c r="I87" s="35" t="s">
        <v>11</v>
      </c>
      <c r="J87" s="30"/>
      <c r="L87" s="40" t="s">
        <v>37</v>
      </c>
      <c r="M87" s="48">
        <v>0</v>
      </c>
      <c r="O87" s="123" t="s">
        <v>130</v>
      </c>
      <c r="P87" s="124">
        <v>1</v>
      </c>
      <c r="Q87" s="123" t="s">
        <v>108</v>
      </c>
      <c r="R87" s="124">
        <v>20</v>
      </c>
      <c r="S87" s="126">
        <v>80000000</v>
      </c>
      <c r="T87" s="126">
        <v>80108894</v>
      </c>
      <c r="U87" s="126">
        <v>364528</v>
      </c>
      <c r="V87" s="126">
        <v>473424</v>
      </c>
      <c r="W87" s="126">
        <v>-108896</v>
      </c>
      <c r="X87" s="126">
        <v>79999998</v>
      </c>
      <c r="Y87" s="126">
        <v>2</v>
      </c>
      <c r="Z87" s="126">
        <v>96678745</v>
      </c>
      <c r="AA87" s="126">
        <v>17043287</v>
      </c>
      <c r="AB87" s="126">
        <v>-16678759</v>
      </c>
      <c r="AC87" s="126">
        <v>79999986</v>
      </c>
    </row>
    <row r="88" spans="2:29" ht="15" customHeight="1">
      <c r="F88" s="27" t="s">
        <v>38</v>
      </c>
      <c r="G88" s="25">
        <v>0</v>
      </c>
      <c r="I88" s="35" t="s">
        <v>12</v>
      </c>
      <c r="J88" s="30"/>
      <c r="L88" s="40" t="s">
        <v>38</v>
      </c>
      <c r="M88" s="46">
        <v>0</v>
      </c>
    </row>
    <row r="89" spans="2:29" ht="15" customHeight="1">
      <c r="B89" s="76"/>
      <c r="C89" s="76"/>
      <c r="F89" s="26" t="s">
        <v>6</v>
      </c>
      <c r="G89" s="25">
        <v>0</v>
      </c>
      <c r="I89" s="35" t="s">
        <v>57</v>
      </c>
      <c r="J89" s="32"/>
      <c r="L89" s="39" t="s">
        <v>6</v>
      </c>
      <c r="M89" s="46">
        <v>0</v>
      </c>
    </row>
    <row r="90" spans="2:29" ht="15" customHeight="1">
      <c r="F90" s="26" t="s">
        <v>7</v>
      </c>
      <c r="G90" s="25">
        <v>0</v>
      </c>
      <c r="I90" s="34" t="s">
        <v>22</v>
      </c>
      <c r="J90" s="83">
        <f>G68</f>
        <v>7.1096135099999999E-2</v>
      </c>
      <c r="L90" s="39" t="s">
        <v>7</v>
      </c>
      <c r="M90" s="43">
        <f>J72</f>
        <v>20000</v>
      </c>
    </row>
    <row r="91" spans="2:29" ht="15" customHeight="1">
      <c r="C91" s="76"/>
      <c r="F91" s="26" t="s">
        <v>8</v>
      </c>
      <c r="G91" s="25">
        <f>J42</f>
        <v>100000</v>
      </c>
      <c r="I91" s="34" t="s">
        <v>58</v>
      </c>
      <c r="J91" s="82">
        <f>G67</f>
        <v>0.108</v>
      </c>
      <c r="L91" s="39" t="s">
        <v>8</v>
      </c>
      <c r="M91" s="87">
        <f>G91</f>
        <v>100000</v>
      </c>
    </row>
    <row r="92" spans="2:29" ht="15" customHeight="1">
      <c r="F92" s="26" t="s">
        <v>39</v>
      </c>
      <c r="G92" s="25">
        <v>0</v>
      </c>
      <c r="I92" s="35" t="s">
        <v>59</v>
      </c>
      <c r="J92" s="33"/>
      <c r="L92" s="39" t="s">
        <v>39</v>
      </c>
      <c r="M92" s="87">
        <f>J100</f>
        <v>59178</v>
      </c>
    </row>
    <row r="93" spans="2:29" ht="15" customHeight="1">
      <c r="F93" s="26" t="s">
        <v>9</v>
      </c>
      <c r="G93" s="25">
        <v>0</v>
      </c>
      <c r="I93" s="34" t="s">
        <v>60</v>
      </c>
      <c r="J93" s="30">
        <f>C77</f>
        <v>-96365</v>
      </c>
      <c r="L93" s="39" t="s">
        <v>9</v>
      </c>
      <c r="M93" s="87">
        <f>J101</f>
        <v>8284.92</v>
      </c>
    </row>
    <row r="94" spans="2:29" ht="15" customHeight="1">
      <c r="F94" s="26" t="s">
        <v>10</v>
      </c>
      <c r="G94" s="25">
        <v>0</v>
      </c>
      <c r="I94" s="34" t="s">
        <v>28</v>
      </c>
      <c r="J94" s="86">
        <f>C78</f>
        <v>21167549</v>
      </c>
      <c r="L94" s="39" t="s">
        <v>10</v>
      </c>
      <c r="M94" s="87">
        <f>J102</f>
        <v>8284.92</v>
      </c>
    </row>
    <row r="95" spans="2:29" ht="15" customHeight="1">
      <c r="I95" s="34" t="s">
        <v>29</v>
      </c>
      <c r="J95" s="30">
        <f>C79</f>
        <v>21167549</v>
      </c>
    </row>
    <row r="96" spans="2:29" ht="15" customHeight="1">
      <c r="I96" s="34" t="s">
        <v>15</v>
      </c>
      <c r="J96" s="30">
        <f>IF(C81&gt;0,C81,0)</f>
        <v>0</v>
      </c>
    </row>
    <row r="97" spans="1:12" ht="15" customHeight="1">
      <c r="F97" s="77"/>
      <c r="I97" s="34" t="s">
        <v>16</v>
      </c>
      <c r="J97" s="30">
        <f>IF(C81&gt;0,0,C81)</f>
        <v>-485905</v>
      </c>
    </row>
    <row r="98" spans="1:12" ht="15" customHeight="1">
      <c r="I98" s="36" t="s">
        <v>18</v>
      </c>
      <c r="J98" s="30">
        <v>0</v>
      </c>
    </row>
    <row r="99" spans="1:12" ht="15" customHeight="1">
      <c r="I99" s="36" t="s">
        <v>19</v>
      </c>
      <c r="J99" s="30">
        <v>0</v>
      </c>
    </row>
    <row r="100" spans="1:12" ht="15" customHeight="1">
      <c r="I100" s="34" t="s">
        <v>39</v>
      </c>
      <c r="J100" s="30">
        <f>C82</f>
        <v>59178</v>
      </c>
    </row>
    <row r="101" spans="1:12" ht="15" customHeight="1">
      <c r="I101" s="34" t="s">
        <v>9</v>
      </c>
      <c r="J101" s="30">
        <f>J100*0.14</f>
        <v>8284.92</v>
      </c>
    </row>
    <row r="102" spans="1:12" ht="15" customHeight="1">
      <c r="I102" s="34" t="s">
        <v>10</v>
      </c>
      <c r="J102" s="30">
        <f>J101</f>
        <v>8284.92</v>
      </c>
    </row>
    <row r="103" spans="1:12" ht="15" customHeight="1">
      <c r="I103" s="35" t="s">
        <v>61</v>
      </c>
      <c r="J103" s="30"/>
    </row>
    <row r="106" spans="1:12" ht="15" customHeight="1">
      <c r="L106" s="61"/>
    </row>
    <row r="108" spans="1:12" ht="15" customHeight="1">
      <c r="A108" s="76" t="s">
        <v>115</v>
      </c>
      <c r="B108" s="52"/>
      <c r="C108" s="52"/>
      <c r="F108" s="52" t="s">
        <v>121</v>
      </c>
      <c r="G108" s="51"/>
      <c r="H108" s="61"/>
      <c r="I108" s="54" t="s">
        <v>122</v>
      </c>
      <c r="J108" s="51"/>
    </row>
    <row r="109" spans="1:12" ht="15" customHeight="1">
      <c r="A109" s="60"/>
      <c r="B109" s="133" t="s">
        <v>116</v>
      </c>
      <c r="C109" s="134"/>
      <c r="F109" s="53" t="s">
        <v>123</v>
      </c>
      <c r="G109" s="55" t="s">
        <v>124</v>
      </c>
      <c r="H109" s="61"/>
      <c r="I109" s="53" t="s">
        <v>123</v>
      </c>
      <c r="J109" s="55" t="s">
        <v>124</v>
      </c>
    </row>
    <row r="110" spans="1:12" ht="15" customHeight="1">
      <c r="A110" s="60"/>
      <c r="B110" s="95" t="s">
        <v>117</v>
      </c>
      <c r="C110" s="111">
        <v>41274</v>
      </c>
      <c r="F110" s="56" t="s">
        <v>0</v>
      </c>
      <c r="G110" s="70">
        <f>C110</f>
        <v>41274</v>
      </c>
      <c r="H110" s="61"/>
      <c r="I110" s="56" t="s">
        <v>0</v>
      </c>
      <c r="J110" s="70">
        <f>G110+1</f>
        <v>41275</v>
      </c>
    </row>
    <row r="111" spans="1:12" ht="15" customHeight="1">
      <c r="A111" s="60"/>
      <c r="B111" s="95" t="s">
        <v>181</v>
      </c>
      <c r="C111" s="100">
        <f>$C$16</f>
        <v>41233</v>
      </c>
      <c r="F111" s="56" t="s">
        <v>23</v>
      </c>
      <c r="G111" s="71" t="str">
        <f t="shared" ref="G111:G120" si="3">M62</f>
        <v>KR0012345</v>
      </c>
      <c r="H111" s="61"/>
      <c r="I111" s="56" t="s">
        <v>23</v>
      </c>
      <c r="J111" s="71" t="str">
        <f t="shared" ref="J111:J120" si="4">G111</f>
        <v>KR0012345</v>
      </c>
    </row>
    <row r="112" spans="1:12" ht="15" customHeight="1">
      <c r="A112" s="60"/>
      <c r="B112" s="95" t="s">
        <v>118</v>
      </c>
      <c r="C112" s="110">
        <f>C110-C111</f>
        <v>41</v>
      </c>
      <c r="F112" s="56" t="s">
        <v>1</v>
      </c>
      <c r="G112" s="71" t="str">
        <f t="shared" si="3"/>
        <v>KR0012345</v>
      </c>
      <c r="H112" s="61"/>
      <c r="I112" s="56" t="s">
        <v>1</v>
      </c>
      <c r="J112" s="71" t="str">
        <f t="shared" si="4"/>
        <v>KR0012345</v>
      </c>
    </row>
    <row r="113" spans="1:10" ht="15" customHeight="1">
      <c r="A113" s="50"/>
      <c r="B113" s="95" t="s">
        <v>60</v>
      </c>
      <c r="C113" s="97">
        <f>W64</f>
        <v>-160914</v>
      </c>
      <c r="F113" s="56" t="s">
        <v>2</v>
      </c>
      <c r="G113" s="70">
        <f t="shared" si="3"/>
        <v>41243</v>
      </c>
      <c r="H113" s="61"/>
      <c r="I113" s="56" t="s">
        <v>2</v>
      </c>
      <c r="J113" s="70">
        <f t="shared" si="4"/>
        <v>41243</v>
      </c>
    </row>
    <row r="114" spans="1:10" ht="15" customHeight="1">
      <c r="B114" s="95" t="s">
        <v>195</v>
      </c>
      <c r="C114" s="98">
        <f>M72</f>
        <v>84670196</v>
      </c>
      <c r="F114" s="56" t="s">
        <v>24</v>
      </c>
      <c r="G114" s="75">
        <f t="shared" si="3"/>
        <v>10623</v>
      </c>
      <c r="H114" s="61"/>
      <c r="I114" s="56" t="s">
        <v>24</v>
      </c>
      <c r="J114" s="75">
        <f t="shared" si="4"/>
        <v>10623</v>
      </c>
    </row>
    <row r="115" spans="1:10" ht="15" customHeight="1">
      <c r="B115" s="95" t="s">
        <v>196</v>
      </c>
      <c r="C115" s="98">
        <f>M73</f>
        <v>84670196</v>
      </c>
      <c r="F115" s="56" t="s">
        <v>25</v>
      </c>
      <c r="G115" s="74">
        <f t="shared" si="3"/>
        <v>1</v>
      </c>
      <c r="H115" s="61"/>
      <c r="I115" s="56" t="s">
        <v>25</v>
      </c>
      <c r="J115" s="74">
        <f t="shared" si="4"/>
        <v>1</v>
      </c>
    </row>
    <row r="116" spans="1:10" ht="15" customHeight="1">
      <c r="B116" s="95" t="s">
        <v>4</v>
      </c>
      <c r="C116" s="108">
        <v>10300</v>
      </c>
      <c r="F116" s="56" t="s">
        <v>26</v>
      </c>
      <c r="G116" s="72">
        <f t="shared" si="3"/>
        <v>0.108</v>
      </c>
      <c r="H116" s="61"/>
      <c r="I116" s="56" t="s">
        <v>26</v>
      </c>
      <c r="J116" s="72">
        <f t="shared" si="4"/>
        <v>0.108</v>
      </c>
    </row>
    <row r="117" spans="1:10" ht="15" customHeight="1">
      <c r="B117" s="95" t="s">
        <v>184</v>
      </c>
      <c r="C117" s="98">
        <f>M69</f>
        <v>80000</v>
      </c>
      <c r="F117" s="56" t="s">
        <v>27</v>
      </c>
      <c r="G117" s="73">
        <f t="shared" si="3"/>
        <v>7.1096135099999999E-2</v>
      </c>
      <c r="H117" s="61"/>
      <c r="I117" s="56" t="s">
        <v>27</v>
      </c>
      <c r="J117" s="73">
        <f t="shared" si="4"/>
        <v>7.1096135099999999E-2</v>
      </c>
    </row>
    <row r="118" spans="1:10" ht="15" customHeight="1">
      <c r="B118" s="95" t="s">
        <v>198</v>
      </c>
      <c r="C118" s="98">
        <f>C117*1000</f>
        <v>80000000</v>
      </c>
      <c r="F118" s="56" t="s">
        <v>125</v>
      </c>
      <c r="G118" s="58">
        <f t="shared" si="3"/>
        <v>80000</v>
      </c>
      <c r="H118" s="61"/>
      <c r="I118" s="56" t="s">
        <v>125</v>
      </c>
      <c r="J118" s="58">
        <f t="shared" si="4"/>
        <v>80000</v>
      </c>
    </row>
    <row r="119" spans="1:10" ht="15" customHeight="1">
      <c r="B119" s="95" t="s">
        <v>50</v>
      </c>
      <c r="C119" s="98">
        <f>TRUNC(C118*C13*C112/365)</f>
        <v>970520</v>
      </c>
      <c r="F119" s="56" t="s">
        <v>21</v>
      </c>
      <c r="G119" s="58">
        <f t="shared" si="3"/>
        <v>80000</v>
      </c>
      <c r="H119" s="61"/>
      <c r="I119" s="56" t="s">
        <v>21</v>
      </c>
      <c r="J119" s="58">
        <f t="shared" si="4"/>
        <v>80000</v>
      </c>
    </row>
    <row r="120" spans="1:10" ht="15" customHeight="1">
      <c r="B120" s="95" t="s">
        <v>171</v>
      </c>
      <c r="C120" s="98">
        <f>M74</f>
        <v>236712</v>
      </c>
      <c r="F120" s="56" t="s">
        <v>20</v>
      </c>
      <c r="G120" s="85">
        <f t="shared" si="3"/>
        <v>80000</v>
      </c>
      <c r="H120" s="61"/>
      <c r="I120" s="56" t="s">
        <v>20</v>
      </c>
      <c r="J120" s="59">
        <f t="shared" si="4"/>
        <v>80000</v>
      </c>
    </row>
    <row r="121" spans="1:10" ht="15" customHeight="1">
      <c r="B121" s="95" t="s">
        <v>197</v>
      </c>
      <c r="C121" s="101">
        <f>M75</f>
        <v>0</v>
      </c>
      <c r="F121" s="56" t="s">
        <v>28</v>
      </c>
      <c r="G121" s="59">
        <f>C124</f>
        <v>84509282</v>
      </c>
      <c r="H121" s="61"/>
      <c r="I121" s="56" t="s">
        <v>28</v>
      </c>
      <c r="J121" s="59">
        <f>C124+C126</f>
        <v>81429480</v>
      </c>
    </row>
    <row r="122" spans="1:10" ht="15" customHeight="1">
      <c r="B122" s="95" t="s">
        <v>173</v>
      </c>
      <c r="C122" s="98">
        <f>C119-C120-C121</f>
        <v>733808</v>
      </c>
      <c r="F122" s="56" t="s">
        <v>29</v>
      </c>
      <c r="G122" s="59">
        <f>C124</f>
        <v>84509282</v>
      </c>
      <c r="H122" s="61"/>
      <c r="I122" s="56" t="s">
        <v>29</v>
      </c>
      <c r="J122" s="59">
        <f>G122</f>
        <v>84509282</v>
      </c>
    </row>
    <row r="123" spans="1:10" ht="15" customHeight="1">
      <c r="B123" s="95" t="s">
        <v>5</v>
      </c>
      <c r="C123" s="98">
        <f>(C117*C116/10)-C119</f>
        <v>81429480</v>
      </c>
      <c r="F123" s="56" t="s">
        <v>30</v>
      </c>
      <c r="G123" s="59">
        <f>C120</f>
        <v>236712</v>
      </c>
      <c r="H123" s="61"/>
      <c r="I123" s="56" t="s">
        <v>30</v>
      </c>
      <c r="J123" s="59">
        <f>G123</f>
        <v>236712</v>
      </c>
    </row>
    <row r="124" spans="1:10" ht="15" customHeight="1">
      <c r="B124" s="95" t="s">
        <v>119</v>
      </c>
      <c r="C124" s="98">
        <f>C114+C113</f>
        <v>84509282</v>
      </c>
      <c r="F124" s="56" t="s">
        <v>31</v>
      </c>
      <c r="G124" s="59">
        <f>C121</f>
        <v>0</v>
      </c>
      <c r="H124" s="61"/>
      <c r="I124" s="56" t="s">
        <v>31</v>
      </c>
      <c r="J124" s="59">
        <f>G125</f>
        <v>733808</v>
      </c>
    </row>
    <row r="125" spans="1:10" ht="15" customHeight="1">
      <c r="B125" s="95" t="s">
        <v>199</v>
      </c>
      <c r="C125" s="98">
        <f>C114+C113</f>
        <v>84509282</v>
      </c>
      <c r="F125" s="56" t="s">
        <v>32</v>
      </c>
      <c r="G125" s="59">
        <f>C122</f>
        <v>733808</v>
      </c>
      <c r="H125" s="61"/>
      <c r="I125" s="56" t="s">
        <v>32</v>
      </c>
      <c r="J125" s="85">
        <v>0</v>
      </c>
    </row>
    <row r="126" spans="1:10" ht="15" customHeight="1">
      <c r="B126" s="95" t="s">
        <v>120</v>
      </c>
      <c r="C126" s="97">
        <f>C123-C124</f>
        <v>-3079802</v>
      </c>
      <c r="F126" s="56" t="s">
        <v>33</v>
      </c>
      <c r="G126" s="59">
        <f>SUM(W63:W64)</f>
        <v>-257279</v>
      </c>
      <c r="H126" s="61"/>
      <c r="I126" s="56" t="s">
        <v>33</v>
      </c>
      <c r="J126" s="59">
        <f>G126</f>
        <v>-257279</v>
      </c>
    </row>
    <row r="127" spans="1:10" ht="15" customHeight="1">
      <c r="F127" s="56" t="s">
        <v>34</v>
      </c>
      <c r="G127" s="59">
        <f>C118-C124</f>
        <v>-4509282</v>
      </c>
      <c r="H127" s="61"/>
      <c r="I127" s="56" t="s">
        <v>34</v>
      </c>
      <c r="J127" s="59">
        <f>G127</f>
        <v>-4509282</v>
      </c>
    </row>
    <row r="128" spans="1:10" ht="15" customHeight="1">
      <c r="F128" s="56" t="s">
        <v>15</v>
      </c>
      <c r="G128" s="59">
        <f>M79</f>
        <v>0</v>
      </c>
      <c r="H128" s="61"/>
      <c r="I128" s="56" t="s">
        <v>15</v>
      </c>
      <c r="J128" s="59">
        <f>G128</f>
        <v>0</v>
      </c>
    </row>
    <row r="129" spans="6:10" ht="15" customHeight="1">
      <c r="F129" s="56" t="s">
        <v>16</v>
      </c>
      <c r="G129" s="59">
        <f>M80</f>
        <v>-485905</v>
      </c>
      <c r="H129" s="61"/>
      <c r="I129" s="56" t="s">
        <v>16</v>
      </c>
      <c r="J129" s="59">
        <f>G129</f>
        <v>-485905</v>
      </c>
    </row>
    <row r="130" spans="6:10" ht="15" customHeight="1">
      <c r="F130" s="57" t="s">
        <v>18</v>
      </c>
      <c r="G130" s="87">
        <f>M81</f>
        <v>0</v>
      </c>
      <c r="H130" s="61"/>
      <c r="I130" s="57" t="s">
        <v>18</v>
      </c>
      <c r="J130" s="59">
        <f>G136</f>
        <v>0</v>
      </c>
    </row>
    <row r="131" spans="6:10" ht="15" customHeight="1">
      <c r="F131" s="57" t="s">
        <v>19</v>
      </c>
      <c r="G131" s="87">
        <f>M82</f>
        <v>0</v>
      </c>
      <c r="H131" s="61"/>
      <c r="I131" s="57" t="s">
        <v>19</v>
      </c>
      <c r="J131" s="59">
        <f>G137</f>
        <v>-3079802</v>
      </c>
    </row>
    <row r="132" spans="6:10" ht="15" customHeight="1">
      <c r="F132" s="57" t="s">
        <v>4</v>
      </c>
      <c r="G132" s="87">
        <f>C116</f>
        <v>10300</v>
      </c>
      <c r="H132" s="61"/>
      <c r="I132" s="57" t="s">
        <v>4</v>
      </c>
      <c r="J132" s="59">
        <v>0</v>
      </c>
    </row>
    <row r="133" spans="6:10" ht="15" customHeight="1">
      <c r="F133" s="57" t="s">
        <v>5</v>
      </c>
      <c r="G133" s="87">
        <f>C123</f>
        <v>81429480</v>
      </c>
      <c r="H133" s="61"/>
      <c r="I133" s="57" t="s">
        <v>5</v>
      </c>
      <c r="J133" s="59">
        <v>0</v>
      </c>
    </row>
    <row r="134" spans="6:10" ht="15" customHeight="1">
      <c r="F134" s="57" t="s">
        <v>35</v>
      </c>
      <c r="G134" s="87">
        <f>IF(C126&gt;0,C126,0)</f>
        <v>0</v>
      </c>
      <c r="H134" s="61"/>
      <c r="I134" s="57" t="s">
        <v>35</v>
      </c>
      <c r="J134" s="59">
        <f>G134</f>
        <v>0</v>
      </c>
    </row>
    <row r="135" spans="6:10" ht="15" customHeight="1">
      <c r="F135" s="57" t="s">
        <v>36</v>
      </c>
      <c r="G135" s="87">
        <f>IF(C126&gt;0,0,C126)</f>
        <v>-3079802</v>
      </c>
      <c r="H135" s="61"/>
      <c r="I135" s="57" t="s">
        <v>36</v>
      </c>
      <c r="J135" s="59">
        <f>G135</f>
        <v>-3079802</v>
      </c>
    </row>
    <row r="136" spans="6:10" ht="15" customHeight="1">
      <c r="F136" s="57" t="s">
        <v>37</v>
      </c>
      <c r="G136" s="113">
        <f>G134-G130</f>
        <v>0</v>
      </c>
      <c r="H136" s="61"/>
      <c r="I136" s="57" t="s">
        <v>37</v>
      </c>
      <c r="J136" s="113">
        <f>J134-J130</f>
        <v>0</v>
      </c>
    </row>
    <row r="137" spans="6:10" ht="15" customHeight="1">
      <c r="F137" s="57" t="s">
        <v>38</v>
      </c>
      <c r="G137" s="114">
        <f>G135-G131</f>
        <v>-3079802</v>
      </c>
      <c r="H137" s="61"/>
      <c r="I137" s="57" t="s">
        <v>38</v>
      </c>
      <c r="J137" s="114">
        <f>J135-J131</f>
        <v>0</v>
      </c>
    </row>
    <row r="138" spans="6:10" ht="15" customHeight="1">
      <c r="F138" s="56" t="s">
        <v>6</v>
      </c>
      <c r="G138" s="46">
        <f t="shared" ref="G138:G143" si="5">M89</f>
        <v>0</v>
      </c>
      <c r="H138" s="61"/>
      <c r="I138" s="56" t="s">
        <v>6</v>
      </c>
      <c r="J138" s="59">
        <f t="shared" ref="J138:J143" si="6">G138</f>
        <v>0</v>
      </c>
    </row>
    <row r="139" spans="6:10" ht="15" customHeight="1">
      <c r="F139" s="56" t="s">
        <v>7</v>
      </c>
      <c r="G139" s="43">
        <f t="shared" si="5"/>
        <v>20000</v>
      </c>
      <c r="H139" s="61"/>
      <c r="I139" s="56" t="s">
        <v>7</v>
      </c>
      <c r="J139" s="59">
        <f t="shared" si="6"/>
        <v>20000</v>
      </c>
    </row>
    <row r="140" spans="6:10" ht="15" customHeight="1">
      <c r="F140" s="56" t="s">
        <v>8</v>
      </c>
      <c r="G140" s="87">
        <f t="shared" si="5"/>
        <v>100000</v>
      </c>
      <c r="H140" s="61"/>
      <c r="I140" s="56" t="s">
        <v>8</v>
      </c>
      <c r="J140" s="59">
        <f t="shared" si="6"/>
        <v>100000</v>
      </c>
    </row>
    <row r="141" spans="6:10" ht="15" customHeight="1">
      <c r="F141" s="56" t="s">
        <v>39</v>
      </c>
      <c r="G141" s="87">
        <f t="shared" si="5"/>
        <v>59178</v>
      </c>
      <c r="H141" s="61"/>
      <c r="I141" s="56" t="s">
        <v>39</v>
      </c>
      <c r="J141" s="59">
        <f t="shared" si="6"/>
        <v>59178</v>
      </c>
    </row>
    <row r="142" spans="6:10" ht="15" customHeight="1">
      <c r="F142" s="56" t="s">
        <v>9</v>
      </c>
      <c r="G142" s="87">
        <f t="shared" si="5"/>
        <v>8284.92</v>
      </c>
      <c r="H142" s="61"/>
      <c r="I142" s="56" t="s">
        <v>9</v>
      </c>
      <c r="J142" s="59">
        <f t="shared" si="6"/>
        <v>8284.92</v>
      </c>
    </row>
    <row r="143" spans="6:10" ht="15" customHeight="1">
      <c r="F143" s="56" t="s">
        <v>10</v>
      </c>
      <c r="G143" s="87">
        <f t="shared" si="5"/>
        <v>8284.92</v>
      </c>
      <c r="H143" s="61"/>
      <c r="I143" s="56" t="s">
        <v>10</v>
      </c>
      <c r="J143" s="59">
        <f t="shared" si="6"/>
        <v>8284.92</v>
      </c>
    </row>
    <row r="145" spans="1:29" ht="15" customHeight="1">
      <c r="R145" s="61"/>
      <c r="S145" s="61"/>
    </row>
    <row r="146" spans="1:29" ht="15" customHeight="1">
      <c r="R146" s="61"/>
    </row>
    <row r="148" spans="1:29" ht="15" customHeight="1">
      <c r="A148" s="76" t="s">
        <v>144</v>
      </c>
      <c r="B148" s="76"/>
      <c r="C148" s="76"/>
      <c r="D148" s="76"/>
      <c r="E148" s="76"/>
      <c r="F148" s="76" t="s">
        <v>109</v>
      </c>
      <c r="G148" s="61"/>
      <c r="H148" s="61"/>
      <c r="I148" s="61"/>
      <c r="J148" s="61"/>
      <c r="K148" s="61"/>
      <c r="L148" s="61" t="s">
        <v>110</v>
      </c>
      <c r="M148" s="76"/>
    </row>
    <row r="149" spans="1:29" ht="15" customHeight="1">
      <c r="A149" s="76"/>
      <c r="B149" s="133" t="s">
        <v>162</v>
      </c>
      <c r="C149" s="134"/>
      <c r="D149" s="76"/>
      <c r="E149" s="76"/>
      <c r="F149" s="23" t="s">
        <v>64</v>
      </c>
      <c r="G149" s="24" t="s">
        <v>65</v>
      </c>
      <c r="H149" s="61"/>
      <c r="I149" s="28" t="s">
        <v>66</v>
      </c>
      <c r="J149" s="28" t="s">
        <v>65</v>
      </c>
      <c r="K149" s="61"/>
      <c r="L149" s="37" t="s">
        <v>64</v>
      </c>
      <c r="M149" s="38" t="s">
        <v>65</v>
      </c>
      <c r="O149" s="115" t="s">
        <v>73</v>
      </c>
      <c r="P149" s="115" t="s">
        <v>81</v>
      </c>
      <c r="Q149" s="115" t="s">
        <v>82</v>
      </c>
      <c r="R149" s="115" t="s">
        <v>83</v>
      </c>
      <c r="S149" s="115" t="s">
        <v>74</v>
      </c>
      <c r="T149" s="115" t="s">
        <v>84</v>
      </c>
      <c r="U149" s="115" t="s">
        <v>85</v>
      </c>
      <c r="V149" s="115" t="s">
        <v>86</v>
      </c>
      <c r="W149" s="115" t="s">
        <v>87</v>
      </c>
      <c r="X149" s="115" t="s">
        <v>88</v>
      </c>
      <c r="Y149" s="115" t="s">
        <v>89</v>
      </c>
      <c r="Z149" s="115" t="s">
        <v>90</v>
      </c>
      <c r="AA149" s="115" t="s">
        <v>91</v>
      </c>
      <c r="AB149" s="115" t="s">
        <v>92</v>
      </c>
      <c r="AC149" s="115" t="s">
        <v>93</v>
      </c>
    </row>
    <row r="150" spans="1:29" ht="15" customHeight="1">
      <c r="A150" s="76"/>
      <c r="B150" s="95" t="s">
        <v>163</v>
      </c>
      <c r="C150" s="96">
        <v>41431</v>
      </c>
      <c r="D150" s="76"/>
      <c r="E150" s="76"/>
      <c r="F150" s="26" t="s">
        <v>0</v>
      </c>
      <c r="G150" s="79">
        <f>C150</f>
        <v>41431</v>
      </c>
      <c r="H150" s="61"/>
      <c r="I150" s="34" t="s">
        <v>40</v>
      </c>
      <c r="J150" s="29">
        <f>C150</f>
        <v>41431</v>
      </c>
      <c r="K150" s="61"/>
      <c r="L150" s="39" t="s">
        <v>0</v>
      </c>
      <c r="M150" s="79">
        <f t="shared" ref="M150:M157" si="7">G150</f>
        <v>41431</v>
      </c>
      <c r="O150" s="116" t="s">
        <v>129</v>
      </c>
      <c r="P150" s="117">
        <v>1</v>
      </c>
      <c r="Q150" s="116" t="s">
        <v>80</v>
      </c>
      <c r="R150" s="117">
        <v>0</v>
      </c>
      <c r="S150" s="125">
        <v>100000000</v>
      </c>
      <c r="T150" s="125">
        <v>105934110</v>
      </c>
      <c r="U150" s="125">
        <v>0</v>
      </c>
      <c r="V150" s="125">
        <v>0</v>
      </c>
      <c r="W150" s="125">
        <v>0</v>
      </c>
      <c r="X150" s="125">
        <v>105934110</v>
      </c>
      <c r="Y150" s="125">
        <v>-5934110</v>
      </c>
      <c r="Z150" s="125">
        <v>105934110</v>
      </c>
      <c r="AA150" s="125">
        <v>0</v>
      </c>
      <c r="AB150" s="125">
        <v>0</v>
      </c>
      <c r="AC150" s="125">
        <v>105934110</v>
      </c>
    </row>
    <row r="151" spans="1:29" ht="15" customHeight="1">
      <c r="A151" s="76"/>
      <c r="B151" s="95" t="s">
        <v>182</v>
      </c>
      <c r="C151" s="99">
        <f>J121</f>
        <v>81429480</v>
      </c>
      <c r="D151" s="76"/>
      <c r="E151" s="76"/>
      <c r="F151" s="26" t="s">
        <v>23</v>
      </c>
      <c r="G151" s="81" t="str">
        <f t="shared" ref="G151:G160" si="8">J111</f>
        <v>KR0012345</v>
      </c>
      <c r="H151" s="61"/>
      <c r="I151" s="34" t="s">
        <v>41</v>
      </c>
      <c r="J151" s="86">
        <v>1</v>
      </c>
      <c r="K151" s="61"/>
      <c r="L151" s="39" t="s">
        <v>23</v>
      </c>
      <c r="M151" s="81" t="str">
        <f t="shared" si="7"/>
        <v>KR0012345</v>
      </c>
      <c r="O151" s="116" t="s">
        <v>129</v>
      </c>
      <c r="P151" s="117">
        <v>2</v>
      </c>
      <c r="Q151" s="116" t="s">
        <v>96</v>
      </c>
      <c r="R151" s="117">
        <v>0</v>
      </c>
      <c r="S151" s="125">
        <v>100000000</v>
      </c>
      <c r="T151" s="125">
        <v>105934110</v>
      </c>
      <c r="U151" s="125">
        <v>0</v>
      </c>
      <c r="V151" s="125">
        <v>0</v>
      </c>
      <c r="W151" s="125">
        <v>0</v>
      </c>
      <c r="X151" s="125">
        <v>105934110</v>
      </c>
      <c r="Y151" s="125">
        <v>-5934110</v>
      </c>
      <c r="Z151" s="125">
        <v>105934110</v>
      </c>
      <c r="AA151" s="125">
        <v>0</v>
      </c>
      <c r="AB151" s="125">
        <v>0</v>
      </c>
      <c r="AC151" s="125">
        <v>105934110</v>
      </c>
    </row>
    <row r="152" spans="1:29" ht="15" customHeight="1">
      <c r="A152" s="76"/>
      <c r="B152" s="95" t="s">
        <v>183</v>
      </c>
      <c r="C152" s="99">
        <f>T159</f>
        <v>83391751</v>
      </c>
      <c r="D152" s="76"/>
      <c r="E152" s="76"/>
      <c r="F152" s="26" t="s">
        <v>1</v>
      </c>
      <c r="G152" s="81" t="str">
        <f t="shared" si="8"/>
        <v>KR0012345</v>
      </c>
      <c r="H152" s="61"/>
      <c r="I152" s="34" t="s">
        <v>23</v>
      </c>
      <c r="J152" s="81" t="str">
        <f>G151</f>
        <v>KR0012345</v>
      </c>
      <c r="K152" s="61"/>
      <c r="L152" s="39" t="s">
        <v>1</v>
      </c>
      <c r="M152" s="81" t="str">
        <f t="shared" si="7"/>
        <v>KR0012345</v>
      </c>
      <c r="O152" s="116" t="s">
        <v>193</v>
      </c>
      <c r="P152" s="117">
        <v>1</v>
      </c>
      <c r="Q152" s="116" t="s">
        <v>194</v>
      </c>
      <c r="R152" s="117">
        <v>10</v>
      </c>
      <c r="S152" s="125">
        <v>100000000</v>
      </c>
      <c r="T152" s="125">
        <v>105934110</v>
      </c>
      <c r="U152" s="125">
        <v>199525</v>
      </c>
      <c r="V152" s="125">
        <v>295890</v>
      </c>
      <c r="W152" s="125">
        <v>-96365</v>
      </c>
      <c r="X152" s="125">
        <v>105837745</v>
      </c>
      <c r="Y152" s="125">
        <v>-5837745</v>
      </c>
      <c r="Z152" s="125">
        <v>105934110</v>
      </c>
      <c r="AA152" s="125">
        <v>0</v>
      </c>
      <c r="AB152" s="125">
        <v>199525</v>
      </c>
      <c r="AC152" s="125">
        <v>106133635</v>
      </c>
    </row>
    <row r="153" spans="1:29" ht="15" customHeight="1">
      <c r="A153" s="76"/>
      <c r="B153" s="95" t="s">
        <v>164</v>
      </c>
      <c r="C153" s="97">
        <f>W159</f>
        <v>-42956</v>
      </c>
      <c r="D153" s="76"/>
      <c r="E153" s="76"/>
      <c r="F153" s="26" t="s">
        <v>2</v>
      </c>
      <c r="G153" s="79">
        <f t="shared" si="8"/>
        <v>41243</v>
      </c>
      <c r="H153" s="61"/>
      <c r="I153" s="34" t="s">
        <v>1</v>
      </c>
      <c r="J153" s="81" t="str">
        <f>G152</f>
        <v>KR0012345</v>
      </c>
      <c r="K153" s="61"/>
      <c r="L153" s="39" t="s">
        <v>2</v>
      </c>
      <c r="M153" s="79">
        <f t="shared" si="7"/>
        <v>41243</v>
      </c>
      <c r="O153" s="116" t="s">
        <v>131</v>
      </c>
      <c r="P153" s="117">
        <v>1</v>
      </c>
      <c r="Q153" s="116" t="s">
        <v>132</v>
      </c>
      <c r="R153" s="117">
        <v>21</v>
      </c>
      <c r="S153" s="125">
        <v>80000000</v>
      </c>
      <c r="T153" s="125">
        <v>84670196</v>
      </c>
      <c r="U153" s="125">
        <v>336181</v>
      </c>
      <c r="V153" s="125">
        <v>497095</v>
      </c>
      <c r="W153" s="125">
        <v>-160914</v>
      </c>
      <c r="X153" s="125">
        <v>84509282</v>
      </c>
      <c r="Y153" s="125">
        <v>-4509282</v>
      </c>
      <c r="Z153" s="125">
        <v>84906908</v>
      </c>
      <c r="AA153" s="125">
        <v>0</v>
      </c>
      <c r="AB153" s="125">
        <v>336181</v>
      </c>
      <c r="AC153" s="125">
        <v>85243089</v>
      </c>
    </row>
    <row r="154" spans="1:29" ht="15" customHeight="1">
      <c r="A154" s="76"/>
      <c r="B154" s="95" t="s">
        <v>201</v>
      </c>
      <c r="C154" s="127">
        <v>0.2</v>
      </c>
      <c r="D154" s="76"/>
      <c r="E154" s="76"/>
      <c r="F154" s="26" t="s">
        <v>24</v>
      </c>
      <c r="G154" s="85">
        <f t="shared" si="8"/>
        <v>10623</v>
      </c>
      <c r="H154" s="61"/>
      <c r="I154" s="34" t="s">
        <v>2</v>
      </c>
      <c r="J154" s="79">
        <f>G153</f>
        <v>41243</v>
      </c>
      <c r="K154" s="61"/>
      <c r="L154" s="39" t="s">
        <v>24</v>
      </c>
      <c r="M154" s="85">
        <f t="shared" si="7"/>
        <v>10623</v>
      </c>
      <c r="O154" s="116" t="s">
        <v>133</v>
      </c>
      <c r="P154" s="117">
        <v>1</v>
      </c>
      <c r="Q154" s="116" t="s">
        <v>96</v>
      </c>
      <c r="R154" s="117">
        <v>31</v>
      </c>
      <c r="S154" s="125">
        <v>80000000</v>
      </c>
      <c r="T154" s="125">
        <v>84509282</v>
      </c>
      <c r="U154" s="125">
        <v>498702</v>
      </c>
      <c r="V154" s="125">
        <v>733808</v>
      </c>
      <c r="W154" s="125">
        <v>-235106</v>
      </c>
      <c r="X154" s="125">
        <v>84274176</v>
      </c>
      <c r="Y154" s="125">
        <v>-4274176</v>
      </c>
      <c r="Z154" s="125">
        <v>85243089</v>
      </c>
      <c r="AA154" s="125">
        <v>0</v>
      </c>
      <c r="AB154" s="125">
        <v>498702</v>
      </c>
      <c r="AC154" s="125">
        <v>85741791</v>
      </c>
    </row>
    <row r="155" spans="1:29" ht="15" customHeight="1">
      <c r="A155" s="76"/>
      <c r="B155" s="95" t="s">
        <v>165</v>
      </c>
      <c r="C155" s="99">
        <v>10800</v>
      </c>
      <c r="D155" s="76"/>
      <c r="E155" s="76"/>
      <c r="F155" s="26" t="s">
        <v>25</v>
      </c>
      <c r="G155" s="84">
        <f t="shared" si="8"/>
        <v>1</v>
      </c>
      <c r="H155" s="61"/>
      <c r="I155" s="34" t="s">
        <v>24</v>
      </c>
      <c r="J155" s="85">
        <f>G154</f>
        <v>10623</v>
      </c>
      <c r="K155" s="61"/>
      <c r="L155" s="39" t="s">
        <v>25</v>
      </c>
      <c r="M155" s="84">
        <f t="shared" si="7"/>
        <v>1</v>
      </c>
      <c r="O155" s="116" t="s">
        <v>134</v>
      </c>
      <c r="P155" s="117">
        <v>1</v>
      </c>
      <c r="Q155" s="116" t="s">
        <v>96</v>
      </c>
      <c r="R155" s="117">
        <v>28</v>
      </c>
      <c r="S155" s="125">
        <v>80000000</v>
      </c>
      <c r="T155" s="125">
        <v>84274176</v>
      </c>
      <c r="U155" s="125">
        <v>452948</v>
      </c>
      <c r="V155" s="125">
        <v>662794</v>
      </c>
      <c r="W155" s="125">
        <v>-209846</v>
      </c>
      <c r="X155" s="125">
        <v>84064330</v>
      </c>
      <c r="Y155" s="125">
        <v>-4064330</v>
      </c>
      <c r="Z155" s="125">
        <v>85741791</v>
      </c>
      <c r="AA155" s="125">
        <v>0</v>
      </c>
      <c r="AB155" s="125">
        <v>452948</v>
      </c>
      <c r="AC155" s="125">
        <v>86194739</v>
      </c>
    </row>
    <row r="156" spans="1:29" ht="15" customHeight="1">
      <c r="A156" s="76"/>
      <c r="B156" s="95" t="s">
        <v>166</v>
      </c>
      <c r="C156" s="99">
        <f>G159*C154</f>
        <v>16000</v>
      </c>
      <c r="D156" s="76"/>
      <c r="E156" s="76"/>
      <c r="F156" s="26" t="s">
        <v>26</v>
      </c>
      <c r="G156" s="82">
        <f t="shared" si="8"/>
        <v>0.108</v>
      </c>
      <c r="H156" s="61"/>
      <c r="I156" s="34" t="s">
        <v>25</v>
      </c>
      <c r="J156" s="84">
        <f>G155</f>
        <v>1</v>
      </c>
      <c r="K156" s="61"/>
      <c r="L156" s="39" t="s">
        <v>26</v>
      </c>
      <c r="M156" s="82">
        <f t="shared" si="7"/>
        <v>0.108</v>
      </c>
      <c r="O156" s="116" t="s">
        <v>135</v>
      </c>
      <c r="P156" s="117">
        <v>1</v>
      </c>
      <c r="Q156" s="116" t="s">
        <v>96</v>
      </c>
      <c r="R156" s="117">
        <v>31</v>
      </c>
      <c r="S156" s="125">
        <v>80000000</v>
      </c>
      <c r="T156" s="125">
        <v>84064330</v>
      </c>
      <c r="U156" s="125">
        <v>504270</v>
      </c>
      <c r="V156" s="125">
        <v>733808</v>
      </c>
      <c r="W156" s="125">
        <v>-229538</v>
      </c>
      <c r="X156" s="125">
        <v>83834792</v>
      </c>
      <c r="Y156" s="125">
        <v>-3834792</v>
      </c>
      <c r="Z156" s="125">
        <v>86194739</v>
      </c>
      <c r="AA156" s="125">
        <v>0</v>
      </c>
      <c r="AB156" s="125">
        <v>504270</v>
      </c>
      <c r="AC156" s="125">
        <v>86699009</v>
      </c>
    </row>
    <row r="157" spans="1:29" ht="15" customHeight="1">
      <c r="A157" s="76"/>
      <c r="B157" s="95" t="s">
        <v>167</v>
      </c>
      <c r="C157" s="98">
        <f>C156*C155/10</f>
        <v>17280000</v>
      </c>
      <c r="D157" s="76"/>
      <c r="E157" s="76"/>
      <c r="F157" s="26" t="s">
        <v>27</v>
      </c>
      <c r="G157" s="83">
        <f t="shared" si="8"/>
        <v>7.1096135099999999E-2</v>
      </c>
      <c r="H157" s="61"/>
      <c r="I157" s="78" t="s">
        <v>42</v>
      </c>
      <c r="J157" s="86" t="str">
        <f>J68</f>
        <v>2.직매수</v>
      </c>
      <c r="K157" s="61"/>
      <c r="L157" s="39" t="s">
        <v>27</v>
      </c>
      <c r="M157" s="83">
        <f t="shared" si="7"/>
        <v>7.1096135099999999E-2</v>
      </c>
      <c r="O157" s="116" t="s">
        <v>136</v>
      </c>
      <c r="P157" s="117">
        <v>1</v>
      </c>
      <c r="Q157" s="116" t="s">
        <v>96</v>
      </c>
      <c r="R157" s="117">
        <v>30</v>
      </c>
      <c r="S157" s="125">
        <v>80000000</v>
      </c>
      <c r="T157" s="125">
        <v>83834792</v>
      </c>
      <c r="U157" s="125">
        <v>490812</v>
      </c>
      <c r="V157" s="125">
        <v>710136</v>
      </c>
      <c r="W157" s="125">
        <v>-219324</v>
      </c>
      <c r="X157" s="125">
        <v>83615468</v>
      </c>
      <c r="Y157" s="125">
        <v>-3615468</v>
      </c>
      <c r="Z157" s="125">
        <v>86699009</v>
      </c>
      <c r="AA157" s="125">
        <v>0</v>
      </c>
      <c r="AB157" s="125">
        <v>490812</v>
      </c>
      <c r="AC157" s="125">
        <v>87189821</v>
      </c>
    </row>
    <row r="158" spans="1:29" ht="15" customHeight="1">
      <c r="A158" s="76"/>
      <c r="B158" s="95" t="s">
        <v>168</v>
      </c>
      <c r="C158" s="98">
        <f>C156*1000</f>
        <v>16000000</v>
      </c>
      <c r="D158" s="76"/>
      <c r="E158" s="76"/>
      <c r="F158" s="26" t="s">
        <v>3</v>
      </c>
      <c r="G158" s="25">
        <f t="shared" si="8"/>
        <v>80000</v>
      </c>
      <c r="H158" s="61"/>
      <c r="I158" s="78" t="s">
        <v>43</v>
      </c>
      <c r="J158" s="86" t="str">
        <f>J69</f>
        <v>1.상품매수</v>
      </c>
      <c r="K158" s="61"/>
      <c r="L158" s="39" t="s">
        <v>3</v>
      </c>
      <c r="M158" s="87">
        <f>G158-J161</f>
        <v>64000</v>
      </c>
      <c r="N158" s="89"/>
      <c r="O158" s="116" t="s">
        <v>95</v>
      </c>
      <c r="P158" s="117">
        <v>1</v>
      </c>
      <c r="Q158" s="116" t="s">
        <v>96</v>
      </c>
      <c r="R158" s="117">
        <v>31</v>
      </c>
      <c r="S158" s="125">
        <v>80000000</v>
      </c>
      <c r="T158" s="125">
        <v>83615468</v>
      </c>
      <c r="U158" s="125">
        <v>510091</v>
      </c>
      <c r="V158" s="125">
        <v>733808</v>
      </c>
      <c r="W158" s="125">
        <v>-223717</v>
      </c>
      <c r="X158" s="125">
        <v>83391751</v>
      </c>
      <c r="Y158" s="125">
        <v>-3391751</v>
      </c>
      <c r="Z158" s="125">
        <v>87189821</v>
      </c>
      <c r="AA158" s="125">
        <v>0</v>
      </c>
      <c r="AB158" s="125">
        <v>510091</v>
      </c>
      <c r="AC158" s="125">
        <v>87699912</v>
      </c>
    </row>
    <row r="159" spans="1:29" ht="15" customHeight="1">
      <c r="A159" s="76"/>
      <c r="B159" s="95" t="s">
        <v>157</v>
      </c>
      <c r="C159" s="100">
        <f>$C$16</f>
        <v>41233</v>
      </c>
      <c r="D159" s="76"/>
      <c r="E159" s="76"/>
      <c r="F159" s="26" t="s">
        <v>21</v>
      </c>
      <c r="G159" s="25">
        <f t="shared" si="8"/>
        <v>80000</v>
      </c>
      <c r="H159" s="61"/>
      <c r="I159" s="78" t="s">
        <v>44</v>
      </c>
      <c r="J159" s="86" t="str">
        <f>J70</f>
        <v>0.당일</v>
      </c>
      <c r="K159" s="61"/>
      <c r="L159" s="39" t="s">
        <v>21</v>
      </c>
      <c r="M159" s="87">
        <f>G159-J161</f>
        <v>64000</v>
      </c>
      <c r="N159" s="89"/>
      <c r="O159" s="118" t="s">
        <v>200</v>
      </c>
      <c r="P159" s="119">
        <v>1</v>
      </c>
      <c r="Q159" s="118" t="s">
        <v>194</v>
      </c>
      <c r="R159" s="119">
        <v>6</v>
      </c>
      <c r="S159" s="126">
        <v>80000000</v>
      </c>
      <c r="T159" s="126">
        <v>83391751</v>
      </c>
      <c r="U159" s="126">
        <v>99071</v>
      </c>
      <c r="V159" s="126">
        <v>142027</v>
      </c>
      <c r="W159" s="126">
        <v>-42956</v>
      </c>
      <c r="X159" s="126">
        <v>83348795</v>
      </c>
      <c r="Y159" s="126">
        <v>-3348795</v>
      </c>
      <c r="Z159" s="126">
        <v>87699912</v>
      </c>
      <c r="AA159" s="126">
        <v>0</v>
      </c>
      <c r="AB159" s="126">
        <v>99071</v>
      </c>
      <c r="AC159" s="126">
        <v>87798983</v>
      </c>
    </row>
    <row r="160" spans="1:29" ht="15" customHeight="1">
      <c r="A160" s="76"/>
      <c r="B160" s="95" t="s">
        <v>169</v>
      </c>
      <c r="C160" s="98">
        <f>C150-C159</f>
        <v>198</v>
      </c>
      <c r="D160" s="76"/>
      <c r="E160" s="76"/>
      <c r="F160" s="26" t="s">
        <v>20</v>
      </c>
      <c r="G160" s="25">
        <f t="shared" si="8"/>
        <v>80000</v>
      </c>
      <c r="H160" s="61"/>
      <c r="I160" s="34" t="s">
        <v>45</v>
      </c>
      <c r="J160" s="86">
        <f>C155</f>
        <v>10800</v>
      </c>
      <c r="K160" s="61"/>
      <c r="L160" s="39" t="s">
        <v>20</v>
      </c>
      <c r="M160" s="87">
        <f>G160-J161</f>
        <v>64000</v>
      </c>
      <c r="N160" s="89"/>
      <c r="O160" s="118" t="s">
        <v>97</v>
      </c>
      <c r="P160" s="119">
        <v>1</v>
      </c>
      <c r="Q160" s="118" t="s">
        <v>96</v>
      </c>
      <c r="R160" s="119">
        <v>24</v>
      </c>
      <c r="S160" s="126">
        <v>64000000</v>
      </c>
      <c r="T160" s="126">
        <v>66679036</v>
      </c>
      <c r="U160" s="126">
        <v>317925</v>
      </c>
      <c r="V160" s="126">
        <v>454487</v>
      </c>
      <c r="W160" s="126">
        <v>-136562</v>
      </c>
      <c r="X160" s="126">
        <v>66542474</v>
      </c>
      <c r="Y160" s="126">
        <v>-2542474</v>
      </c>
      <c r="Z160" s="126">
        <v>70239186.400000006</v>
      </c>
      <c r="AA160" s="126">
        <v>0</v>
      </c>
      <c r="AB160" s="126">
        <v>317925</v>
      </c>
      <c r="AC160" s="126">
        <v>70557111</v>
      </c>
    </row>
    <row r="161" spans="1:29" ht="15" customHeight="1">
      <c r="A161" s="76"/>
      <c r="B161" s="95" t="s">
        <v>170</v>
      </c>
      <c r="C161" s="98">
        <f>TRUNC(C158*C13*C160/365)</f>
        <v>937380</v>
      </c>
      <c r="D161" s="76"/>
      <c r="E161" s="76"/>
      <c r="F161" s="26" t="s">
        <v>28</v>
      </c>
      <c r="G161" s="85">
        <f>C151</f>
        <v>81429480</v>
      </c>
      <c r="H161" s="61"/>
      <c r="I161" s="34" t="s">
        <v>46</v>
      </c>
      <c r="J161" s="86">
        <f>C156</f>
        <v>16000</v>
      </c>
      <c r="K161" s="61"/>
      <c r="L161" s="39" t="s">
        <v>28</v>
      </c>
      <c r="M161" s="87">
        <f>(G161+C153)-J183</f>
        <v>65109220</v>
      </c>
      <c r="N161" s="89"/>
      <c r="O161" s="118" t="s">
        <v>98</v>
      </c>
      <c r="P161" s="119">
        <v>1</v>
      </c>
      <c r="Q161" s="118" t="s">
        <v>96</v>
      </c>
      <c r="R161" s="119">
        <v>31</v>
      </c>
      <c r="S161" s="126">
        <v>64000000</v>
      </c>
      <c r="T161" s="126">
        <v>66542474</v>
      </c>
      <c r="U161" s="126">
        <v>412784</v>
      </c>
      <c r="V161" s="126">
        <v>587046</v>
      </c>
      <c r="W161" s="126">
        <v>-174262</v>
      </c>
      <c r="X161" s="126">
        <v>66368212</v>
      </c>
      <c r="Y161" s="126">
        <v>-2368212</v>
      </c>
      <c r="Z161" s="126">
        <v>70557111</v>
      </c>
      <c r="AA161" s="126">
        <v>0</v>
      </c>
      <c r="AB161" s="126">
        <v>412784</v>
      </c>
      <c r="AC161" s="126">
        <v>70969895</v>
      </c>
    </row>
    <row r="162" spans="1:29" ht="15" customHeight="1">
      <c r="A162" s="76"/>
      <c r="B162" s="95" t="s">
        <v>171</v>
      </c>
      <c r="C162" s="98">
        <f>J123*C154</f>
        <v>47342.400000000001</v>
      </c>
      <c r="D162" s="76"/>
      <c r="E162" s="76"/>
      <c r="F162" s="26" t="s">
        <v>29</v>
      </c>
      <c r="G162" s="85">
        <f>C152</f>
        <v>83391751</v>
      </c>
      <c r="H162" s="61"/>
      <c r="I162" s="34" t="s">
        <v>47</v>
      </c>
      <c r="J162" s="86">
        <f>C158</f>
        <v>16000000</v>
      </c>
      <c r="K162" s="61"/>
      <c r="L162" s="39" t="s">
        <v>29</v>
      </c>
      <c r="M162" s="87">
        <f>(G162+C153)-J184</f>
        <v>66679036</v>
      </c>
      <c r="N162" s="89"/>
      <c r="O162" s="118" t="s">
        <v>99</v>
      </c>
      <c r="P162" s="119">
        <v>1</v>
      </c>
      <c r="Q162" s="118" t="s">
        <v>96</v>
      </c>
      <c r="R162" s="119">
        <v>31</v>
      </c>
      <c r="S162" s="126">
        <v>64000000</v>
      </c>
      <c r="T162" s="126">
        <v>66368212</v>
      </c>
      <c r="U162" s="126">
        <v>415199</v>
      </c>
      <c r="V162" s="126">
        <v>587046</v>
      </c>
      <c r="W162" s="126">
        <v>-171847</v>
      </c>
      <c r="X162" s="126">
        <v>66196365</v>
      </c>
      <c r="Y162" s="126">
        <v>-2196365</v>
      </c>
      <c r="Z162" s="126">
        <v>70969895</v>
      </c>
      <c r="AA162" s="126">
        <v>0</v>
      </c>
      <c r="AB162" s="126">
        <v>415199</v>
      </c>
      <c r="AC162" s="126">
        <v>71385094</v>
      </c>
    </row>
    <row r="163" spans="1:29" ht="15" customHeight="1">
      <c r="A163" s="76"/>
      <c r="B163" s="95" t="s">
        <v>172</v>
      </c>
      <c r="C163" s="98">
        <f>J124*C154</f>
        <v>146761.60000000001</v>
      </c>
      <c r="D163" s="76"/>
      <c r="E163" s="76"/>
      <c r="F163" s="26" t="s">
        <v>30</v>
      </c>
      <c r="G163" s="25">
        <f>J123</f>
        <v>236712</v>
      </c>
      <c r="H163" s="61"/>
      <c r="I163" s="34" t="s">
        <v>13</v>
      </c>
      <c r="J163" s="86">
        <f>C157</f>
        <v>17280000</v>
      </c>
      <c r="K163" s="61"/>
      <c r="L163" s="39" t="s">
        <v>30</v>
      </c>
      <c r="M163" s="87">
        <f>G163-J167</f>
        <v>189369.60000000001</v>
      </c>
      <c r="N163" s="89"/>
      <c r="O163" s="118" t="s">
        <v>100</v>
      </c>
      <c r="P163" s="119">
        <v>1</v>
      </c>
      <c r="Q163" s="118" t="s">
        <v>96</v>
      </c>
      <c r="R163" s="119">
        <v>30</v>
      </c>
      <c r="S163" s="126">
        <v>64000000</v>
      </c>
      <c r="T163" s="126">
        <v>66196365</v>
      </c>
      <c r="U163" s="126">
        <v>404118</v>
      </c>
      <c r="V163" s="126">
        <v>568109</v>
      </c>
      <c r="W163" s="126">
        <v>-163991</v>
      </c>
      <c r="X163" s="126">
        <v>66032374</v>
      </c>
      <c r="Y163" s="126">
        <v>-2032374</v>
      </c>
      <c r="Z163" s="126">
        <v>71385094</v>
      </c>
      <c r="AA163" s="126">
        <v>0</v>
      </c>
      <c r="AB163" s="126">
        <v>404118</v>
      </c>
      <c r="AC163" s="126">
        <v>71789212</v>
      </c>
    </row>
    <row r="164" spans="1:29" ht="15" customHeight="1">
      <c r="A164" s="76"/>
      <c r="B164" s="95" t="s">
        <v>173</v>
      </c>
      <c r="C164" s="98">
        <f>C161-C162-C163</f>
        <v>743276</v>
      </c>
      <c r="D164" s="76"/>
      <c r="E164" s="76"/>
      <c r="F164" s="26" t="s">
        <v>31</v>
      </c>
      <c r="G164" s="85">
        <f>J124</f>
        <v>733808</v>
      </c>
      <c r="H164" s="61"/>
      <c r="I164" s="34" t="s">
        <v>48</v>
      </c>
      <c r="J164" s="86">
        <f>C168</f>
        <v>16342620</v>
      </c>
      <c r="K164" s="61"/>
      <c r="L164" s="39" t="s">
        <v>31</v>
      </c>
      <c r="M164" s="85">
        <f>G164</f>
        <v>733808</v>
      </c>
      <c r="N164" s="88"/>
      <c r="O164" s="118" t="s">
        <v>101</v>
      </c>
      <c r="P164" s="119">
        <v>1</v>
      </c>
      <c r="Q164" s="118" t="s">
        <v>96</v>
      </c>
      <c r="R164" s="119">
        <v>31</v>
      </c>
      <c r="S164" s="126">
        <v>64000000</v>
      </c>
      <c r="T164" s="126">
        <v>66032374</v>
      </c>
      <c r="U164" s="126">
        <v>419992</v>
      </c>
      <c r="V164" s="126">
        <v>587046</v>
      </c>
      <c r="W164" s="126">
        <v>-167054</v>
      </c>
      <c r="X164" s="126">
        <v>65865320</v>
      </c>
      <c r="Y164" s="126">
        <v>-1865320</v>
      </c>
      <c r="Z164" s="126">
        <v>71789212</v>
      </c>
      <c r="AA164" s="126">
        <v>0</v>
      </c>
      <c r="AB164" s="126">
        <v>419992</v>
      </c>
      <c r="AC164" s="126">
        <v>72209204</v>
      </c>
    </row>
    <row r="165" spans="1:29" ht="15" customHeight="1">
      <c r="A165" s="76"/>
      <c r="B165" s="95" t="s">
        <v>174</v>
      </c>
      <c r="C165" s="98">
        <f>TRUNC((C151+C153)*C154)</f>
        <v>16277304</v>
      </c>
      <c r="D165" s="76"/>
      <c r="E165" s="76"/>
      <c r="F165" s="26" t="s">
        <v>32</v>
      </c>
      <c r="G165" s="25">
        <f>TRUNC(G158*1000*$C$13*(G150-$C$110)/365)</f>
        <v>3716383</v>
      </c>
      <c r="H165" s="61"/>
      <c r="I165" s="34" t="s">
        <v>49</v>
      </c>
      <c r="J165" s="31">
        <f>C150</f>
        <v>41431</v>
      </c>
      <c r="K165" s="61"/>
      <c r="L165" s="39" t="s">
        <v>32</v>
      </c>
      <c r="M165" s="87">
        <f>G165-J169</f>
        <v>2973107</v>
      </c>
      <c r="N165" s="89"/>
      <c r="O165" s="118" t="s">
        <v>102</v>
      </c>
      <c r="P165" s="119">
        <v>1</v>
      </c>
      <c r="Q165" s="118" t="s">
        <v>96</v>
      </c>
      <c r="R165" s="119">
        <v>30</v>
      </c>
      <c r="S165" s="126">
        <v>64000000</v>
      </c>
      <c r="T165" s="126">
        <v>65865320</v>
      </c>
      <c r="U165" s="126">
        <v>408783</v>
      </c>
      <c r="V165" s="126">
        <v>568109</v>
      </c>
      <c r="W165" s="126">
        <v>-159326</v>
      </c>
      <c r="X165" s="126">
        <v>65705994</v>
      </c>
      <c r="Y165" s="126">
        <v>-1705994</v>
      </c>
      <c r="Z165" s="126">
        <v>72209204</v>
      </c>
      <c r="AA165" s="126">
        <v>0</v>
      </c>
      <c r="AB165" s="126">
        <v>408783</v>
      </c>
      <c r="AC165" s="126">
        <v>72617987</v>
      </c>
    </row>
    <row r="166" spans="1:29" ht="15" customHeight="1">
      <c r="A166" s="76"/>
      <c r="B166" s="95" t="s">
        <v>175</v>
      </c>
      <c r="C166" s="98">
        <f>TRUNC((C152+C153)*C154)</f>
        <v>16669759</v>
      </c>
      <c r="D166" s="76"/>
      <c r="E166" s="76"/>
      <c r="F166" s="26" t="s">
        <v>33</v>
      </c>
      <c r="G166" s="85">
        <f>J126</f>
        <v>-257279</v>
      </c>
      <c r="H166" s="61"/>
      <c r="I166" s="34" t="s">
        <v>50</v>
      </c>
      <c r="J166" s="80">
        <f>C161</f>
        <v>937380</v>
      </c>
      <c r="K166" s="61"/>
      <c r="L166" s="39" t="s">
        <v>33</v>
      </c>
      <c r="M166" s="85">
        <f>C153</f>
        <v>-42956</v>
      </c>
      <c r="N166" s="88"/>
      <c r="O166" s="118" t="s">
        <v>103</v>
      </c>
      <c r="P166" s="119">
        <v>1</v>
      </c>
      <c r="Q166" s="118" t="s">
        <v>132</v>
      </c>
      <c r="R166" s="119">
        <v>31</v>
      </c>
      <c r="S166" s="126">
        <v>64000000</v>
      </c>
      <c r="T166" s="126">
        <v>65705994</v>
      </c>
      <c r="U166" s="126">
        <v>424841</v>
      </c>
      <c r="V166" s="126">
        <v>587046</v>
      </c>
      <c r="W166" s="126">
        <v>-162205</v>
      </c>
      <c r="X166" s="126">
        <v>65543789</v>
      </c>
      <c r="Y166" s="126">
        <v>-1543789</v>
      </c>
      <c r="Z166" s="126">
        <v>72617987</v>
      </c>
      <c r="AA166" s="126">
        <v>0</v>
      </c>
      <c r="AB166" s="126">
        <v>424841</v>
      </c>
      <c r="AC166" s="126">
        <v>73042828</v>
      </c>
    </row>
    <row r="167" spans="1:29" ht="15" customHeight="1">
      <c r="A167" s="76"/>
      <c r="B167" s="95" t="s">
        <v>176</v>
      </c>
      <c r="C167" s="97">
        <f>(J130+J131)*C154</f>
        <v>-615960.4</v>
      </c>
      <c r="D167" s="76"/>
      <c r="E167" s="76"/>
      <c r="F167" s="26" t="s">
        <v>34</v>
      </c>
      <c r="G167" s="80">
        <f>J127</f>
        <v>-4509282</v>
      </c>
      <c r="H167" s="61"/>
      <c r="I167" s="34" t="s">
        <v>30</v>
      </c>
      <c r="J167" s="80">
        <f>C162</f>
        <v>47342.400000000001</v>
      </c>
      <c r="K167" s="61"/>
      <c r="L167" s="39" t="s">
        <v>34</v>
      </c>
      <c r="M167" s="80">
        <f>G167-M166</f>
        <v>-4466326</v>
      </c>
      <c r="N167" s="90"/>
      <c r="O167" s="118" t="s">
        <v>104</v>
      </c>
      <c r="P167" s="119">
        <v>1</v>
      </c>
      <c r="Q167" s="118" t="s">
        <v>96</v>
      </c>
      <c r="R167" s="119">
        <v>31</v>
      </c>
      <c r="S167" s="126">
        <v>64000000</v>
      </c>
      <c r="T167" s="126">
        <v>65543789</v>
      </c>
      <c r="U167" s="126">
        <v>427326</v>
      </c>
      <c r="V167" s="126">
        <v>587046</v>
      </c>
      <c r="W167" s="126">
        <v>-159720</v>
      </c>
      <c r="X167" s="126">
        <v>65384069</v>
      </c>
      <c r="Y167" s="126">
        <v>-1384069</v>
      </c>
      <c r="Z167" s="126">
        <v>73042828</v>
      </c>
      <c r="AA167" s="126">
        <v>0</v>
      </c>
      <c r="AB167" s="126">
        <v>427326</v>
      </c>
      <c r="AC167" s="126">
        <v>73470154</v>
      </c>
    </row>
    <row r="168" spans="1:29" ht="15" customHeight="1">
      <c r="A168" s="76"/>
      <c r="B168" s="95" t="s">
        <v>180</v>
      </c>
      <c r="C168" s="97">
        <f>C157-C161</f>
        <v>16342620</v>
      </c>
      <c r="D168" s="76"/>
      <c r="E168" s="76"/>
      <c r="F168" s="26" t="s">
        <v>15</v>
      </c>
      <c r="G168" s="25">
        <v>0</v>
      </c>
      <c r="H168" s="61"/>
      <c r="I168" s="34" t="s">
        <v>31</v>
      </c>
      <c r="J168" s="80">
        <f>C163</f>
        <v>146761.60000000001</v>
      </c>
      <c r="K168" s="61"/>
      <c r="L168" s="39" t="s">
        <v>15</v>
      </c>
      <c r="M168" s="87">
        <f>J185</f>
        <v>65316</v>
      </c>
      <c r="N168" s="89"/>
      <c r="O168" s="118" t="s">
        <v>105</v>
      </c>
      <c r="P168" s="119">
        <v>1</v>
      </c>
      <c r="Q168" s="118" t="s">
        <v>96</v>
      </c>
      <c r="R168" s="119">
        <v>28</v>
      </c>
      <c r="S168" s="126">
        <v>64000000</v>
      </c>
      <c r="T168" s="126">
        <v>65384069</v>
      </c>
      <c r="U168" s="126">
        <v>388120</v>
      </c>
      <c r="V168" s="126">
        <v>530235</v>
      </c>
      <c r="W168" s="126">
        <v>-142115</v>
      </c>
      <c r="X168" s="126">
        <v>65241954</v>
      </c>
      <c r="Y168" s="126">
        <v>-1241954</v>
      </c>
      <c r="Z168" s="126">
        <v>73470154</v>
      </c>
      <c r="AA168" s="126">
        <v>0</v>
      </c>
      <c r="AB168" s="126">
        <v>388120</v>
      </c>
      <c r="AC168" s="126">
        <v>73858274</v>
      </c>
    </row>
    <row r="169" spans="1:29" ht="15" customHeight="1">
      <c r="A169" s="76"/>
      <c r="B169" s="95" t="s">
        <v>177</v>
      </c>
      <c r="C169" s="97">
        <f>C157-C165-C161</f>
        <v>65316</v>
      </c>
      <c r="D169" s="76"/>
      <c r="E169" s="76"/>
      <c r="F169" s="26" t="s">
        <v>16</v>
      </c>
      <c r="G169" s="25">
        <v>0</v>
      </c>
      <c r="H169" s="61"/>
      <c r="I169" s="34" t="s">
        <v>51</v>
      </c>
      <c r="J169" s="80">
        <f>C164</f>
        <v>743276</v>
      </c>
      <c r="K169" s="61"/>
      <c r="L169" s="39" t="s">
        <v>16</v>
      </c>
      <c r="M169" s="87">
        <f>J186</f>
        <v>0</v>
      </c>
      <c r="N169" s="89"/>
      <c r="O169" s="118" t="s">
        <v>106</v>
      </c>
      <c r="P169" s="119">
        <v>1</v>
      </c>
      <c r="Q169" s="118" t="s">
        <v>96</v>
      </c>
      <c r="R169" s="119">
        <v>31</v>
      </c>
      <c r="S169" s="126">
        <v>64000000</v>
      </c>
      <c r="T169" s="126">
        <v>65241954</v>
      </c>
      <c r="U169" s="126">
        <v>432097</v>
      </c>
      <c r="V169" s="126">
        <v>587046</v>
      </c>
      <c r="W169" s="126">
        <v>-154949</v>
      </c>
      <c r="X169" s="126">
        <v>65087005</v>
      </c>
      <c r="Y169" s="126">
        <v>-1087005</v>
      </c>
      <c r="Z169" s="126">
        <v>73858274</v>
      </c>
      <c r="AA169" s="126">
        <v>0</v>
      </c>
      <c r="AB169" s="126">
        <v>432097</v>
      </c>
      <c r="AC169" s="126">
        <v>74290371</v>
      </c>
    </row>
    <row r="170" spans="1:29" ht="15" customHeight="1">
      <c r="A170" s="76"/>
      <c r="B170" s="95" t="s">
        <v>179</v>
      </c>
      <c r="C170" s="97">
        <f>C161-C162</f>
        <v>890037.6</v>
      </c>
      <c r="D170" s="76"/>
      <c r="E170" s="76"/>
      <c r="F170" s="27" t="s">
        <v>18</v>
      </c>
      <c r="G170" s="85">
        <v>0</v>
      </c>
      <c r="H170" s="61"/>
      <c r="I170" s="35" t="s">
        <v>52</v>
      </c>
      <c r="J170" s="86"/>
      <c r="K170" s="61"/>
      <c r="L170" s="40" t="s">
        <v>18</v>
      </c>
      <c r="M170" s="87">
        <v>0</v>
      </c>
      <c r="N170" s="89"/>
      <c r="O170" s="118" t="s">
        <v>107</v>
      </c>
      <c r="P170" s="119">
        <v>1</v>
      </c>
      <c r="Q170" s="118" t="s">
        <v>96</v>
      </c>
      <c r="R170" s="119">
        <v>30</v>
      </c>
      <c r="S170" s="126">
        <v>64000000</v>
      </c>
      <c r="T170" s="126">
        <v>65087005</v>
      </c>
      <c r="U170" s="126">
        <v>420565</v>
      </c>
      <c r="V170" s="126">
        <v>568109</v>
      </c>
      <c r="W170" s="126">
        <v>-147544</v>
      </c>
      <c r="X170" s="126">
        <v>64939461</v>
      </c>
      <c r="Y170" s="126">
        <v>-939461</v>
      </c>
      <c r="Z170" s="126">
        <v>74290371</v>
      </c>
      <c r="AA170" s="126">
        <v>0</v>
      </c>
      <c r="AB170" s="126">
        <v>420565</v>
      </c>
      <c r="AC170" s="126">
        <v>74710936</v>
      </c>
    </row>
    <row r="171" spans="1:29" ht="15" customHeight="1">
      <c r="A171" s="76"/>
      <c r="B171" s="95" t="s">
        <v>178</v>
      </c>
      <c r="C171" s="98">
        <f>TRUNC(C170*0.14, -1)</f>
        <v>124600</v>
      </c>
      <c r="D171" s="76"/>
      <c r="E171" s="76"/>
      <c r="F171" s="27" t="s">
        <v>19</v>
      </c>
      <c r="G171" s="25">
        <v>0</v>
      </c>
      <c r="H171" s="61"/>
      <c r="I171" s="35" t="s">
        <v>53</v>
      </c>
      <c r="J171" s="86"/>
      <c r="K171" s="61"/>
      <c r="L171" s="40" t="s">
        <v>19</v>
      </c>
      <c r="M171" s="87">
        <v>0</v>
      </c>
      <c r="N171" s="89"/>
      <c r="O171" s="118" t="s">
        <v>137</v>
      </c>
      <c r="P171" s="119">
        <v>1</v>
      </c>
      <c r="Q171" s="118" t="s">
        <v>96</v>
      </c>
      <c r="R171" s="119">
        <v>31</v>
      </c>
      <c r="S171" s="126">
        <v>64000000</v>
      </c>
      <c r="T171" s="126">
        <v>64939461</v>
      </c>
      <c r="U171" s="126">
        <v>437085</v>
      </c>
      <c r="V171" s="126">
        <v>587046</v>
      </c>
      <c r="W171" s="126">
        <v>-149961</v>
      </c>
      <c r="X171" s="126">
        <v>64789500</v>
      </c>
      <c r="Y171" s="126">
        <v>-789500</v>
      </c>
      <c r="Z171" s="126">
        <v>74710936</v>
      </c>
      <c r="AA171" s="126">
        <v>0</v>
      </c>
      <c r="AB171" s="126">
        <v>437085</v>
      </c>
      <c r="AC171" s="126">
        <v>75148021</v>
      </c>
    </row>
    <row r="172" spans="1:29" ht="15" customHeight="1">
      <c r="A172" s="76"/>
      <c r="B172" s="76"/>
      <c r="C172" s="76"/>
      <c r="D172" s="76"/>
      <c r="E172" s="76"/>
      <c r="F172" s="27" t="s">
        <v>4</v>
      </c>
      <c r="G172" s="25">
        <v>0</v>
      </c>
      <c r="H172" s="61"/>
      <c r="I172" s="35" t="s">
        <v>54</v>
      </c>
      <c r="J172" s="86"/>
      <c r="K172" s="61"/>
      <c r="L172" s="40" t="s">
        <v>4</v>
      </c>
      <c r="M172" s="87">
        <v>0</v>
      </c>
      <c r="N172" s="89"/>
      <c r="O172" s="118" t="s">
        <v>138</v>
      </c>
      <c r="P172" s="119">
        <v>1</v>
      </c>
      <c r="Q172" s="118" t="s">
        <v>96</v>
      </c>
      <c r="R172" s="119">
        <v>30</v>
      </c>
      <c r="S172" s="126">
        <v>64000000</v>
      </c>
      <c r="T172" s="126">
        <v>64789500</v>
      </c>
      <c r="U172" s="126">
        <v>425420</v>
      </c>
      <c r="V172" s="126">
        <v>568109</v>
      </c>
      <c r="W172" s="126">
        <v>-142689</v>
      </c>
      <c r="X172" s="126">
        <v>64646811</v>
      </c>
      <c r="Y172" s="126">
        <v>-646811</v>
      </c>
      <c r="Z172" s="126">
        <v>75148021</v>
      </c>
      <c r="AA172" s="126">
        <v>0</v>
      </c>
      <c r="AB172" s="126">
        <v>425420</v>
      </c>
      <c r="AC172" s="126">
        <v>75573441</v>
      </c>
    </row>
    <row r="173" spans="1:29" ht="15" customHeight="1">
      <c r="A173" s="76"/>
      <c r="B173" s="76"/>
      <c r="C173" s="76"/>
      <c r="D173" s="76"/>
      <c r="E173" s="76"/>
      <c r="F173" s="27" t="s">
        <v>5</v>
      </c>
      <c r="G173" s="25">
        <v>0</v>
      </c>
      <c r="H173" s="61"/>
      <c r="I173" s="35" t="s">
        <v>55</v>
      </c>
      <c r="J173" s="86"/>
      <c r="K173" s="61"/>
      <c r="L173" s="40" t="s">
        <v>5</v>
      </c>
      <c r="M173" s="87">
        <v>0</v>
      </c>
      <c r="N173" s="89"/>
      <c r="O173" s="118" t="s">
        <v>139</v>
      </c>
      <c r="P173" s="119">
        <v>1</v>
      </c>
      <c r="Q173" s="118" t="s">
        <v>96</v>
      </c>
      <c r="R173" s="119">
        <v>31</v>
      </c>
      <c r="S173" s="126">
        <v>64000000</v>
      </c>
      <c r="T173" s="126">
        <v>64646811</v>
      </c>
      <c r="U173" s="126">
        <v>442131</v>
      </c>
      <c r="V173" s="126">
        <v>587046</v>
      </c>
      <c r="W173" s="126">
        <v>-144915</v>
      </c>
      <c r="X173" s="126">
        <v>64501896</v>
      </c>
      <c r="Y173" s="126">
        <v>-501896</v>
      </c>
      <c r="Z173" s="126">
        <v>75573441</v>
      </c>
      <c r="AA173" s="126">
        <v>0</v>
      </c>
      <c r="AB173" s="126">
        <v>442131</v>
      </c>
      <c r="AC173" s="126">
        <v>76015572</v>
      </c>
    </row>
    <row r="174" spans="1:29" ht="15" customHeight="1">
      <c r="A174" s="76"/>
      <c r="B174" s="76"/>
      <c r="C174" s="76"/>
      <c r="D174" s="76"/>
      <c r="E174" s="76"/>
      <c r="F174" s="27" t="s">
        <v>35</v>
      </c>
      <c r="G174" s="25">
        <v>0</v>
      </c>
      <c r="H174" s="61"/>
      <c r="I174" s="35" t="s">
        <v>14</v>
      </c>
      <c r="J174" s="86"/>
      <c r="K174" s="61"/>
      <c r="L174" s="40" t="s">
        <v>35</v>
      </c>
      <c r="M174" s="87">
        <v>0</v>
      </c>
      <c r="N174" s="89"/>
      <c r="O174" s="118" t="s">
        <v>140</v>
      </c>
      <c r="P174" s="119">
        <v>1</v>
      </c>
      <c r="Q174" s="118" t="s">
        <v>96</v>
      </c>
      <c r="R174" s="119">
        <v>31</v>
      </c>
      <c r="S174" s="126">
        <v>64000000</v>
      </c>
      <c r="T174" s="126">
        <v>64501896</v>
      </c>
      <c r="U174" s="126">
        <v>444718</v>
      </c>
      <c r="V174" s="126">
        <v>587046</v>
      </c>
      <c r="W174" s="126">
        <v>-142328</v>
      </c>
      <c r="X174" s="126">
        <v>64359568</v>
      </c>
      <c r="Y174" s="126">
        <v>-359568</v>
      </c>
      <c r="Z174" s="126">
        <v>76015572</v>
      </c>
      <c r="AA174" s="126">
        <v>0</v>
      </c>
      <c r="AB174" s="126">
        <v>444718</v>
      </c>
      <c r="AC174" s="126">
        <v>76460290</v>
      </c>
    </row>
    <row r="175" spans="1:29" ht="15" customHeight="1">
      <c r="A175" s="76"/>
      <c r="B175" s="76"/>
      <c r="C175" s="76"/>
      <c r="D175" s="76"/>
      <c r="E175" s="76"/>
      <c r="F175" s="27" t="s">
        <v>36</v>
      </c>
      <c r="G175" s="25">
        <v>0</v>
      </c>
      <c r="H175" s="61"/>
      <c r="I175" s="35" t="s">
        <v>56</v>
      </c>
      <c r="J175" s="86"/>
      <c r="K175" s="61"/>
      <c r="L175" s="40" t="s">
        <v>36</v>
      </c>
      <c r="M175" s="87">
        <v>0</v>
      </c>
      <c r="N175" s="89"/>
      <c r="O175" s="118" t="s">
        <v>141</v>
      </c>
      <c r="P175" s="119">
        <v>1</v>
      </c>
      <c r="Q175" s="118" t="s">
        <v>96</v>
      </c>
      <c r="R175" s="119">
        <v>30</v>
      </c>
      <c r="S175" s="126">
        <v>64000000</v>
      </c>
      <c r="T175" s="126">
        <v>64359568</v>
      </c>
      <c r="U175" s="126">
        <v>432849</v>
      </c>
      <c r="V175" s="126">
        <v>568109</v>
      </c>
      <c r="W175" s="126">
        <v>-135260</v>
      </c>
      <c r="X175" s="126">
        <v>64224308</v>
      </c>
      <c r="Y175" s="126">
        <v>-224308</v>
      </c>
      <c r="Z175" s="126">
        <v>76460290</v>
      </c>
      <c r="AA175" s="126">
        <v>0</v>
      </c>
      <c r="AB175" s="126">
        <v>432849</v>
      </c>
      <c r="AC175" s="126">
        <v>76893139</v>
      </c>
    </row>
    <row r="176" spans="1:29" ht="15" customHeight="1">
      <c r="A176" s="76"/>
      <c r="B176" s="76"/>
      <c r="C176" s="76"/>
      <c r="D176" s="76"/>
      <c r="E176" s="76"/>
      <c r="F176" s="27" t="s">
        <v>37</v>
      </c>
      <c r="G176" s="25">
        <v>0</v>
      </c>
      <c r="H176" s="61"/>
      <c r="I176" s="35" t="s">
        <v>11</v>
      </c>
      <c r="J176" s="86"/>
      <c r="K176" s="61"/>
      <c r="L176" s="40" t="s">
        <v>37</v>
      </c>
      <c r="M176" s="48">
        <v>0</v>
      </c>
      <c r="N176" s="91"/>
      <c r="O176" s="118" t="s">
        <v>142</v>
      </c>
      <c r="P176" s="119">
        <v>1</v>
      </c>
      <c r="Q176" s="118" t="s">
        <v>96</v>
      </c>
      <c r="R176" s="119">
        <v>31</v>
      </c>
      <c r="S176" s="126">
        <v>64000000</v>
      </c>
      <c r="T176" s="126">
        <v>64224308</v>
      </c>
      <c r="U176" s="126">
        <v>449852</v>
      </c>
      <c r="V176" s="126">
        <v>587046</v>
      </c>
      <c r="W176" s="126">
        <v>-137194</v>
      </c>
      <c r="X176" s="126">
        <v>64087114</v>
      </c>
      <c r="Y176" s="126">
        <v>-87114</v>
      </c>
      <c r="Z176" s="126">
        <v>76893139</v>
      </c>
      <c r="AA176" s="126">
        <v>0</v>
      </c>
      <c r="AB176" s="126">
        <v>449852</v>
      </c>
      <c r="AC176" s="126">
        <v>77342991</v>
      </c>
    </row>
    <row r="177" spans="1:29" ht="15" customHeight="1">
      <c r="A177" s="76"/>
      <c r="B177" s="76"/>
      <c r="C177" s="76"/>
      <c r="D177" s="76"/>
      <c r="E177" s="76"/>
      <c r="F177" s="27" t="s">
        <v>38</v>
      </c>
      <c r="G177" s="25">
        <v>0</v>
      </c>
      <c r="H177" s="61"/>
      <c r="I177" s="35" t="s">
        <v>12</v>
      </c>
      <c r="J177" s="86"/>
      <c r="K177" s="61"/>
      <c r="L177" s="40" t="s">
        <v>38</v>
      </c>
      <c r="M177" s="46">
        <v>0</v>
      </c>
      <c r="N177" s="92"/>
      <c r="O177" s="118" t="s">
        <v>130</v>
      </c>
      <c r="P177" s="119">
        <v>1</v>
      </c>
      <c r="Q177" s="118" t="s">
        <v>108</v>
      </c>
      <c r="R177" s="119">
        <v>20</v>
      </c>
      <c r="S177" s="126">
        <v>64000000</v>
      </c>
      <c r="T177" s="126">
        <v>64087114</v>
      </c>
      <c r="U177" s="126">
        <v>291623</v>
      </c>
      <c r="V177" s="126">
        <v>378739</v>
      </c>
      <c r="W177" s="126">
        <v>-87116</v>
      </c>
      <c r="X177" s="126">
        <v>63999998</v>
      </c>
      <c r="Y177" s="126">
        <v>2</v>
      </c>
      <c r="Z177" s="126">
        <v>77342991</v>
      </c>
      <c r="AA177" s="126">
        <v>13634630</v>
      </c>
      <c r="AB177" s="126">
        <v>-13343007</v>
      </c>
      <c r="AC177" s="126">
        <v>63999984</v>
      </c>
    </row>
    <row r="178" spans="1:29" ht="15" customHeight="1">
      <c r="A178" s="76"/>
      <c r="B178" s="76"/>
      <c r="C178" s="76"/>
      <c r="D178" s="76"/>
      <c r="E178" s="76"/>
      <c r="F178" s="26" t="s">
        <v>6</v>
      </c>
      <c r="G178" s="25">
        <f>J138</f>
        <v>0</v>
      </c>
      <c r="H178" s="61"/>
      <c r="I178" s="35" t="s">
        <v>57</v>
      </c>
      <c r="J178" s="32"/>
      <c r="K178" s="61"/>
      <c r="L178" s="39" t="s">
        <v>6</v>
      </c>
      <c r="M178" s="46">
        <v>0</v>
      </c>
      <c r="N178" s="92"/>
    </row>
    <row r="179" spans="1:29" ht="15" customHeight="1">
      <c r="A179" s="76"/>
      <c r="B179" s="76"/>
      <c r="C179" s="76"/>
      <c r="D179" s="76"/>
      <c r="E179" s="76"/>
      <c r="F179" s="26" t="s">
        <v>7</v>
      </c>
      <c r="G179" s="25">
        <f>J139</f>
        <v>20000</v>
      </c>
      <c r="H179" s="61"/>
      <c r="I179" s="34" t="s">
        <v>22</v>
      </c>
      <c r="J179" s="83">
        <f>G157</f>
        <v>7.1096135099999999E-2</v>
      </c>
      <c r="K179" s="61"/>
      <c r="L179" s="39" t="s">
        <v>7</v>
      </c>
      <c r="M179" s="43">
        <f>G179+J161</f>
        <v>36000</v>
      </c>
      <c r="N179" s="93"/>
    </row>
    <row r="180" spans="1:29" ht="15" customHeight="1">
      <c r="A180" s="76"/>
      <c r="B180" s="76"/>
      <c r="C180" s="76"/>
      <c r="D180" s="76"/>
      <c r="E180" s="76"/>
      <c r="F180" s="26" t="s">
        <v>8</v>
      </c>
      <c r="G180" s="25">
        <f>J140</f>
        <v>100000</v>
      </c>
      <c r="H180" s="61"/>
      <c r="I180" s="34" t="s">
        <v>58</v>
      </c>
      <c r="J180" s="82">
        <f>G156</f>
        <v>0.108</v>
      </c>
      <c r="K180" s="61"/>
      <c r="L180" s="39" t="s">
        <v>8</v>
      </c>
      <c r="M180" s="87">
        <f>G180</f>
        <v>100000</v>
      </c>
      <c r="N180" s="89"/>
    </row>
    <row r="181" spans="1:29" ht="15" customHeight="1">
      <c r="A181" s="76"/>
      <c r="B181" s="76"/>
      <c r="C181" s="76"/>
      <c r="D181" s="76"/>
      <c r="E181" s="76"/>
      <c r="F181" s="26" t="s">
        <v>39</v>
      </c>
      <c r="G181" s="25">
        <v>0</v>
      </c>
      <c r="H181" s="61"/>
      <c r="I181" s="35" t="s">
        <v>59</v>
      </c>
      <c r="J181" s="33"/>
      <c r="K181" s="61"/>
      <c r="L181" s="39" t="s">
        <v>39</v>
      </c>
      <c r="M181" s="87">
        <f>J189</f>
        <v>890037.6</v>
      </c>
      <c r="N181" s="89"/>
    </row>
    <row r="182" spans="1:29" ht="15" customHeight="1">
      <c r="A182" s="76"/>
      <c r="B182" s="76"/>
      <c r="C182" s="76"/>
      <c r="D182" s="76"/>
      <c r="E182" s="76"/>
      <c r="F182" s="26" t="s">
        <v>9</v>
      </c>
      <c r="G182" s="25">
        <v>0</v>
      </c>
      <c r="H182" s="61"/>
      <c r="I182" s="34" t="s">
        <v>60</v>
      </c>
      <c r="J182" s="86">
        <f>C153</f>
        <v>-42956</v>
      </c>
      <c r="K182" s="61"/>
      <c r="L182" s="39" t="s">
        <v>9</v>
      </c>
      <c r="M182" s="87">
        <f>J190</f>
        <v>124600</v>
      </c>
      <c r="N182" s="89"/>
    </row>
    <row r="183" spans="1:29" ht="15" customHeight="1">
      <c r="A183" s="76"/>
      <c r="B183" s="76"/>
      <c r="C183" s="76"/>
      <c r="D183" s="76"/>
      <c r="E183" s="76"/>
      <c r="F183" s="26" t="s">
        <v>10</v>
      </c>
      <c r="G183" s="25">
        <v>0</v>
      </c>
      <c r="H183" s="61"/>
      <c r="I183" s="34" t="s">
        <v>28</v>
      </c>
      <c r="J183" s="86">
        <f>C165</f>
        <v>16277304</v>
      </c>
      <c r="K183" s="61"/>
      <c r="L183" s="39" t="s">
        <v>10</v>
      </c>
      <c r="M183" s="87">
        <f>J191</f>
        <v>124600</v>
      </c>
      <c r="N183" s="89"/>
    </row>
    <row r="184" spans="1:29" ht="15" customHeight="1">
      <c r="A184" s="76"/>
      <c r="B184" s="76"/>
      <c r="C184" s="76"/>
      <c r="D184" s="76"/>
      <c r="E184" s="76"/>
      <c r="F184" s="76"/>
      <c r="G184" s="61"/>
      <c r="H184" s="61"/>
      <c r="I184" s="34" t="s">
        <v>29</v>
      </c>
      <c r="J184" s="86">
        <f>C166</f>
        <v>16669759</v>
      </c>
      <c r="K184" s="61"/>
      <c r="L184" s="61"/>
      <c r="M184" s="76"/>
    </row>
    <row r="185" spans="1:29" ht="15" customHeight="1">
      <c r="A185" s="76"/>
      <c r="B185" s="76"/>
      <c r="C185" s="76"/>
      <c r="D185" s="76"/>
      <c r="E185" s="76"/>
      <c r="F185" s="76"/>
      <c r="G185" s="61"/>
      <c r="H185" s="61"/>
      <c r="I185" s="34" t="s">
        <v>15</v>
      </c>
      <c r="J185" s="86">
        <f>IF(C169&gt;0,C169,0)</f>
        <v>65316</v>
      </c>
      <c r="K185" s="61"/>
      <c r="L185" s="61"/>
      <c r="M185" s="76"/>
    </row>
    <row r="186" spans="1:29" ht="15" customHeight="1">
      <c r="A186" s="76"/>
      <c r="B186" s="76"/>
      <c r="C186" s="76"/>
      <c r="D186" s="76"/>
      <c r="E186" s="76"/>
      <c r="F186" s="77"/>
      <c r="G186" s="61"/>
      <c r="H186" s="61"/>
      <c r="I186" s="34" t="s">
        <v>16</v>
      </c>
      <c r="J186" s="86">
        <f>IF(C169&gt;0,0,C169)</f>
        <v>0</v>
      </c>
      <c r="K186" s="61"/>
      <c r="L186" s="61"/>
      <c r="M186" s="76"/>
    </row>
    <row r="187" spans="1:29" ht="15" customHeight="1">
      <c r="A187" s="76"/>
      <c r="B187" s="76"/>
      <c r="C187" s="76"/>
      <c r="D187" s="76"/>
      <c r="E187" s="76"/>
      <c r="F187" s="76"/>
      <c r="G187" s="61"/>
      <c r="H187" s="61"/>
      <c r="I187" s="36" t="s">
        <v>18</v>
      </c>
      <c r="J187" s="86">
        <v>0</v>
      </c>
      <c r="K187" s="61"/>
      <c r="L187" s="61"/>
      <c r="M187" s="76"/>
    </row>
    <row r="188" spans="1:29" ht="15" customHeight="1">
      <c r="A188" s="76"/>
      <c r="B188" s="76"/>
      <c r="C188" s="76"/>
      <c r="D188" s="76"/>
      <c r="E188" s="76"/>
      <c r="F188" s="76"/>
      <c r="G188" s="61"/>
      <c r="H188" s="61"/>
      <c r="I188" s="36" t="s">
        <v>19</v>
      </c>
      <c r="J188" s="86">
        <v>0</v>
      </c>
      <c r="K188" s="61"/>
      <c r="L188" s="61"/>
      <c r="M188" s="76"/>
    </row>
    <row r="189" spans="1:29" ht="15" customHeight="1">
      <c r="A189" s="76"/>
      <c r="B189" s="76"/>
      <c r="C189" s="76"/>
      <c r="D189" s="76"/>
      <c r="E189" s="76"/>
      <c r="F189" s="76"/>
      <c r="G189" s="61"/>
      <c r="H189" s="61"/>
      <c r="I189" s="34" t="s">
        <v>39</v>
      </c>
      <c r="J189" s="86">
        <f>C170</f>
        <v>890037.6</v>
      </c>
      <c r="K189" s="61"/>
      <c r="L189" s="61"/>
      <c r="M189" s="76"/>
    </row>
    <row r="190" spans="1:29" ht="15" customHeight="1">
      <c r="A190" s="76"/>
      <c r="B190" s="76"/>
      <c r="C190" s="76"/>
      <c r="D190" s="76"/>
      <c r="E190" s="76"/>
      <c r="F190" s="76"/>
      <c r="G190" s="61"/>
      <c r="H190" s="61"/>
      <c r="I190" s="34" t="s">
        <v>9</v>
      </c>
      <c r="J190" s="86">
        <f>TRUNC(J189*0.14, -1)</f>
        <v>124600</v>
      </c>
      <c r="K190" s="61"/>
      <c r="L190" s="61"/>
      <c r="M190" s="76"/>
    </row>
    <row r="191" spans="1:29" ht="15" customHeight="1">
      <c r="A191" s="76"/>
      <c r="B191" s="76"/>
      <c r="C191" s="76"/>
      <c r="D191" s="76"/>
      <c r="E191" s="76"/>
      <c r="F191" s="76"/>
      <c r="G191" s="61"/>
      <c r="H191" s="61"/>
      <c r="I191" s="34" t="s">
        <v>10</v>
      </c>
      <c r="J191" s="86">
        <f>J190</f>
        <v>124600</v>
      </c>
      <c r="K191" s="61"/>
      <c r="L191" s="61"/>
      <c r="M191" s="76"/>
    </row>
    <row r="192" spans="1:29" ht="15" customHeight="1">
      <c r="A192" s="76"/>
      <c r="B192" s="76"/>
      <c r="C192" s="76"/>
      <c r="D192" s="76"/>
      <c r="E192" s="76"/>
      <c r="F192" s="76"/>
      <c r="G192" s="61"/>
      <c r="H192" s="61"/>
      <c r="I192" s="35" t="s">
        <v>61</v>
      </c>
      <c r="J192" s="86"/>
      <c r="K192" s="61"/>
      <c r="L192" s="61"/>
      <c r="M192" s="76"/>
    </row>
    <row r="193" spans="1:13" ht="15" customHeight="1">
      <c r="A193" s="76"/>
      <c r="B193" s="76"/>
      <c r="C193" s="76"/>
      <c r="D193" s="76"/>
      <c r="E193" s="76"/>
      <c r="F193" s="76"/>
      <c r="G193" s="61"/>
      <c r="H193" s="61"/>
      <c r="I193" s="61"/>
      <c r="J193" s="61"/>
      <c r="K193" s="61"/>
      <c r="L193" s="61"/>
      <c r="M193" s="76"/>
    </row>
    <row r="197" spans="1:13" ht="15" customHeight="1">
      <c r="A197" s="76" t="s">
        <v>202</v>
      </c>
      <c r="B197" s="76"/>
      <c r="C197" s="76"/>
      <c r="D197" s="76"/>
      <c r="E197" s="76"/>
      <c r="F197" s="76" t="s">
        <v>121</v>
      </c>
      <c r="G197" s="51"/>
      <c r="H197" s="61"/>
      <c r="I197" s="61" t="s">
        <v>122</v>
      </c>
      <c r="J197" s="51"/>
    </row>
    <row r="198" spans="1:13" ht="15" customHeight="1">
      <c r="A198" s="76"/>
      <c r="B198" s="133" t="s">
        <v>116</v>
      </c>
      <c r="C198" s="134"/>
      <c r="D198" s="76"/>
      <c r="E198" s="76"/>
      <c r="F198" s="53" t="s">
        <v>123</v>
      </c>
      <c r="G198" s="55" t="s">
        <v>124</v>
      </c>
      <c r="H198" s="61"/>
      <c r="I198" s="53" t="s">
        <v>123</v>
      </c>
      <c r="J198" s="55" t="s">
        <v>124</v>
      </c>
    </row>
    <row r="199" spans="1:13" ht="15" customHeight="1">
      <c r="A199" s="76"/>
      <c r="B199" s="95" t="s">
        <v>117</v>
      </c>
      <c r="C199" s="111">
        <v>41639</v>
      </c>
      <c r="D199" s="76"/>
      <c r="E199" s="76"/>
      <c r="F199" s="56" t="s">
        <v>0</v>
      </c>
      <c r="G199" s="79">
        <f>C199</f>
        <v>41639</v>
      </c>
      <c r="H199" s="61"/>
      <c r="I199" s="56" t="s">
        <v>0</v>
      </c>
      <c r="J199" s="79">
        <f>G199+1</f>
        <v>41640</v>
      </c>
    </row>
    <row r="200" spans="1:13" ht="15" customHeight="1">
      <c r="A200" s="76"/>
      <c r="B200" s="95" t="s">
        <v>181</v>
      </c>
      <c r="C200" s="100">
        <f>$C$16</f>
        <v>41233</v>
      </c>
      <c r="D200" s="76"/>
      <c r="E200" s="76"/>
      <c r="F200" s="56" t="s">
        <v>23</v>
      </c>
      <c r="G200" s="81" t="str">
        <f t="shared" ref="G200:G209" si="9">M151</f>
        <v>KR0012345</v>
      </c>
      <c r="H200" s="61"/>
      <c r="I200" s="56" t="s">
        <v>23</v>
      </c>
      <c r="J200" s="81" t="str">
        <f t="shared" ref="J200:J209" si="10">G200</f>
        <v>KR0012345</v>
      </c>
    </row>
    <row r="201" spans="1:13" ht="15" customHeight="1">
      <c r="A201" s="76"/>
      <c r="B201" s="95" t="s">
        <v>118</v>
      </c>
      <c r="C201" s="110">
        <f>C199-C200</f>
        <v>406</v>
      </c>
      <c r="D201" s="76"/>
      <c r="E201" s="76"/>
      <c r="F201" s="56" t="s">
        <v>1</v>
      </c>
      <c r="G201" s="81" t="str">
        <f t="shared" si="9"/>
        <v>KR0012345</v>
      </c>
      <c r="H201" s="61"/>
      <c r="I201" s="56" t="s">
        <v>1</v>
      </c>
      <c r="J201" s="81" t="str">
        <f t="shared" si="10"/>
        <v>KR0012345</v>
      </c>
    </row>
    <row r="202" spans="1:13" ht="15" customHeight="1">
      <c r="A202" s="51"/>
      <c r="B202" s="95" t="s">
        <v>60</v>
      </c>
      <c r="C202" s="97">
        <f>W153</f>
        <v>-160914</v>
      </c>
      <c r="D202" s="76"/>
      <c r="E202" s="76"/>
      <c r="F202" s="56" t="s">
        <v>2</v>
      </c>
      <c r="G202" s="79">
        <f t="shared" si="9"/>
        <v>41243</v>
      </c>
      <c r="H202" s="61"/>
      <c r="I202" s="56" t="s">
        <v>2</v>
      </c>
      <c r="J202" s="79">
        <f t="shared" si="10"/>
        <v>41243</v>
      </c>
    </row>
    <row r="203" spans="1:13" ht="15" customHeight="1">
      <c r="A203" s="76"/>
      <c r="B203" s="95" t="s">
        <v>195</v>
      </c>
      <c r="C203" s="98">
        <f>M161</f>
        <v>65109220</v>
      </c>
      <c r="D203" s="76"/>
      <c r="E203" s="76"/>
      <c r="F203" s="56" t="s">
        <v>24</v>
      </c>
      <c r="G203" s="85">
        <f t="shared" si="9"/>
        <v>10623</v>
      </c>
      <c r="H203" s="61"/>
      <c r="I203" s="56" t="s">
        <v>24</v>
      </c>
      <c r="J203" s="85">
        <f t="shared" si="10"/>
        <v>10623</v>
      </c>
    </row>
    <row r="204" spans="1:13" ht="15" customHeight="1">
      <c r="A204" s="76"/>
      <c r="B204" s="95" t="s">
        <v>196</v>
      </c>
      <c r="C204" s="98">
        <f>M162</f>
        <v>66679036</v>
      </c>
      <c r="D204" s="76"/>
      <c r="E204" s="76"/>
      <c r="F204" s="56" t="s">
        <v>25</v>
      </c>
      <c r="G204" s="84">
        <f t="shared" si="9"/>
        <v>1</v>
      </c>
      <c r="H204" s="61"/>
      <c r="I204" s="56" t="s">
        <v>25</v>
      </c>
      <c r="J204" s="84">
        <f t="shared" si="10"/>
        <v>1</v>
      </c>
    </row>
    <row r="205" spans="1:13" ht="15" customHeight="1">
      <c r="A205" s="76"/>
      <c r="B205" s="95" t="s">
        <v>4</v>
      </c>
      <c r="C205" s="108">
        <v>10300</v>
      </c>
      <c r="D205" s="76"/>
      <c r="E205" s="76"/>
      <c r="F205" s="56" t="s">
        <v>26</v>
      </c>
      <c r="G205" s="82">
        <f t="shared" si="9"/>
        <v>0.108</v>
      </c>
      <c r="H205" s="61"/>
      <c r="I205" s="56" t="s">
        <v>26</v>
      </c>
      <c r="J205" s="82">
        <f t="shared" si="10"/>
        <v>0.108</v>
      </c>
    </row>
    <row r="206" spans="1:13" ht="15" customHeight="1">
      <c r="A206" s="76"/>
      <c r="B206" s="95" t="s">
        <v>184</v>
      </c>
      <c r="C206" s="98">
        <f>M158</f>
        <v>64000</v>
      </c>
      <c r="D206" s="76"/>
      <c r="E206" s="76"/>
      <c r="F206" s="56" t="s">
        <v>27</v>
      </c>
      <c r="G206" s="83">
        <f t="shared" si="9"/>
        <v>7.1096135099999999E-2</v>
      </c>
      <c r="H206" s="61"/>
      <c r="I206" s="56" t="s">
        <v>27</v>
      </c>
      <c r="J206" s="83">
        <f t="shared" si="10"/>
        <v>7.1096135099999999E-2</v>
      </c>
    </row>
    <row r="207" spans="1:13" ht="15" customHeight="1">
      <c r="A207" s="76"/>
      <c r="B207" s="95" t="s">
        <v>198</v>
      </c>
      <c r="C207" s="98">
        <f>C206*1000</f>
        <v>64000000</v>
      </c>
      <c r="D207" s="76"/>
      <c r="E207" s="76"/>
      <c r="F207" s="56" t="s">
        <v>125</v>
      </c>
      <c r="G207" s="80">
        <f t="shared" si="9"/>
        <v>64000</v>
      </c>
      <c r="H207" s="61"/>
      <c r="I207" s="56" t="s">
        <v>125</v>
      </c>
      <c r="J207" s="80">
        <f t="shared" si="10"/>
        <v>64000</v>
      </c>
    </row>
    <row r="208" spans="1:13" ht="15" customHeight="1">
      <c r="A208" s="76"/>
      <c r="B208" s="95" t="s">
        <v>50</v>
      </c>
      <c r="C208" s="98">
        <f>TRUNC(C207*$C$13*C201/365)</f>
        <v>7688416</v>
      </c>
      <c r="D208" s="76"/>
      <c r="E208" s="76"/>
      <c r="F208" s="56" t="s">
        <v>21</v>
      </c>
      <c r="G208" s="80">
        <f t="shared" si="9"/>
        <v>64000</v>
      </c>
      <c r="H208" s="61"/>
      <c r="I208" s="56" t="s">
        <v>21</v>
      </c>
      <c r="J208" s="80">
        <f t="shared" si="10"/>
        <v>64000</v>
      </c>
    </row>
    <row r="209" spans="1:10" ht="15" customHeight="1">
      <c r="A209" s="76"/>
      <c r="B209" s="95" t="s">
        <v>171</v>
      </c>
      <c r="C209" s="98">
        <f>M163</f>
        <v>189369.60000000001</v>
      </c>
      <c r="D209" s="76"/>
      <c r="E209" s="76"/>
      <c r="F209" s="56" t="s">
        <v>20</v>
      </c>
      <c r="G209" s="85">
        <f t="shared" si="9"/>
        <v>64000</v>
      </c>
      <c r="H209" s="61"/>
      <c r="I209" s="56" t="s">
        <v>20</v>
      </c>
      <c r="J209" s="85">
        <f t="shared" si="10"/>
        <v>64000</v>
      </c>
    </row>
    <row r="210" spans="1:10" ht="15" customHeight="1">
      <c r="A210" s="76"/>
      <c r="B210" s="95" t="s">
        <v>197</v>
      </c>
      <c r="C210" s="98">
        <f>M164</f>
        <v>733808</v>
      </c>
      <c r="D210" s="76"/>
      <c r="E210" s="76"/>
      <c r="F210" s="56" t="s">
        <v>28</v>
      </c>
      <c r="G210" s="85">
        <f>C213</f>
        <v>64948306</v>
      </c>
      <c r="H210" s="61"/>
      <c r="I210" s="56" t="s">
        <v>28</v>
      </c>
      <c r="J210" s="85">
        <f>C213+C215</f>
        <v>58231584</v>
      </c>
    </row>
    <row r="211" spans="1:10" ht="15" customHeight="1">
      <c r="A211" s="76"/>
      <c r="B211" s="95" t="s">
        <v>173</v>
      </c>
      <c r="C211" s="98">
        <f>C208-C209-C210</f>
        <v>6765238.4000000004</v>
      </c>
      <c r="D211" s="76"/>
      <c r="E211" s="76"/>
      <c r="F211" s="56" t="s">
        <v>29</v>
      </c>
      <c r="G211" s="85">
        <f>C213</f>
        <v>64948306</v>
      </c>
      <c r="H211" s="61"/>
      <c r="I211" s="56" t="s">
        <v>29</v>
      </c>
      <c r="J211" s="85">
        <f>G211</f>
        <v>64948306</v>
      </c>
    </row>
    <row r="212" spans="1:10" ht="15" customHeight="1">
      <c r="A212" s="76"/>
      <c r="B212" s="95" t="s">
        <v>5</v>
      </c>
      <c r="C212" s="98">
        <f>(C206*C205/10)-C208</f>
        <v>58231584</v>
      </c>
      <c r="D212" s="76"/>
      <c r="E212" s="76"/>
      <c r="F212" s="56" t="s">
        <v>30</v>
      </c>
      <c r="G212" s="85">
        <f>C209</f>
        <v>189369.60000000001</v>
      </c>
      <c r="H212" s="61"/>
      <c r="I212" s="56" t="s">
        <v>30</v>
      </c>
      <c r="J212" s="85">
        <f>G212</f>
        <v>189369.60000000001</v>
      </c>
    </row>
    <row r="213" spans="1:10" ht="15" customHeight="1">
      <c r="A213" s="76"/>
      <c r="B213" s="95" t="s">
        <v>119</v>
      </c>
      <c r="C213" s="98">
        <f>C203+C202</f>
        <v>64948306</v>
      </c>
      <c r="D213" s="76"/>
      <c r="E213" s="76"/>
      <c r="F213" s="56" t="s">
        <v>31</v>
      </c>
      <c r="G213" s="85">
        <f>C210</f>
        <v>733808</v>
      </c>
      <c r="H213" s="61"/>
      <c r="I213" s="56" t="s">
        <v>31</v>
      </c>
      <c r="J213" s="85">
        <f>G214</f>
        <v>6765238.4000000004</v>
      </c>
    </row>
    <row r="214" spans="1:10" ht="15" customHeight="1">
      <c r="A214" s="76"/>
      <c r="B214" s="95" t="s">
        <v>199</v>
      </c>
      <c r="C214" s="98">
        <f>C203+C202</f>
        <v>64948306</v>
      </c>
      <c r="D214" s="76"/>
      <c r="E214" s="76"/>
      <c r="F214" s="56" t="s">
        <v>32</v>
      </c>
      <c r="G214" s="85">
        <f>C211</f>
        <v>6765238.4000000004</v>
      </c>
      <c r="H214" s="61"/>
      <c r="I214" s="56" t="s">
        <v>32</v>
      </c>
      <c r="J214" s="85">
        <v>0</v>
      </c>
    </row>
    <row r="215" spans="1:10" ht="15" customHeight="1">
      <c r="A215" s="76"/>
      <c r="B215" s="95" t="s">
        <v>120</v>
      </c>
      <c r="C215" s="97">
        <f>C212-C213</f>
        <v>-6716722</v>
      </c>
      <c r="D215" s="76"/>
      <c r="E215" s="76"/>
      <c r="F215" s="56" t="s">
        <v>33</v>
      </c>
      <c r="G215" s="85">
        <f>SUM(W152:W153)</f>
        <v>-257279</v>
      </c>
      <c r="H215" s="61"/>
      <c r="I215" s="56" t="s">
        <v>33</v>
      </c>
      <c r="J215" s="85">
        <f>G215</f>
        <v>-257279</v>
      </c>
    </row>
    <row r="216" spans="1:10" ht="15" customHeight="1">
      <c r="A216" s="76"/>
      <c r="B216" s="76"/>
      <c r="C216" s="76"/>
      <c r="D216" s="76"/>
      <c r="E216" s="76"/>
      <c r="F216" s="56" t="s">
        <v>34</v>
      </c>
      <c r="G216" s="85">
        <f>C207-C213</f>
        <v>-948306</v>
      </c>
      <c r="H216" s="61"/>
      <c r="I216" s="56" t="s">
        <v>34</v>
      </c>
      <c r="J216" s="85">
        <f>G216</f>
        <v>-948306</v>
      </c>
    </row>
    <row r="217" spans="1:10" ht="15" customHeight="1">
      <c r="A217" s="76"/>
      <c r="B217" s="76"/>
      <c r="C217" s="76"/>
      <c r="D217" s="76"/>
      <c r="E217" s="76"/>
      <c r="F217" s="56" t="s">
        <v>15</v>
      </c>
      <c r="G217" s="85">
        <f>M168</f>
        <v>65316</v>
      </c>
      <c r="H217" s="61"/>
      <c r="I217" s="56" t="s">
        <v>15</v>
      </c>
      <c r="J217" s="85">
        <f>G217</f>
        <v>65316</v>
      </c>
    </row>
    <row r="218" spans="1:10" ht="15" customHeight="1">
      <c r="A218" s="76"/>
      <c r="B218" s="76"/>
      <c r="C218" s="76"/>
      <c r="D218" s="76"/>
      <c r="E218" s="76"/>
      <c r="F218" s="56" t="s">
        <v>16</v>
      </c>
      <c r="G218" s="85">
        <f>M169</f>
        <v>0</v>
      </c>
      <c r="H218" s="61"/>
      <c r="I218" s="56" t="s">
        <v>16</v>
      </c>
      <c r="J218" s="85">
        <f>G218</f>
        <v>0</v>
      </c>
    </row>
    <row r="219" spans="1:10" ht="15" customHeight="1">
      <c r="A219" s="76"/>
      <c r="B219" s="76"/>
      <c r="C219" s="76"/>
      <c r="D219" s="76"/>
      <c r="E219" s="76"/>
      <c r="F219" s="57" t="s">
        <v>18</v>
      </c>
      <c r="G219" s="87">
        <f>M170</f>
        <v>0</v>
      </c>
      <c r="H219" s="61"/>
      <c r="I219" s="57" t="s">
        <v>18</v>
      </c>
      <c r="J219" s="85">
        <f>G225</f>
        <v>0</v>
      </c>
    </row>
    <row r="220" spans="1:10" ht="15" customHeight="1">
      <c r="A220" s="76"/>
      <c r="B220" s="76"/>
      <c r="C220" s="76"/>
      <c r="D220" s="76"/>
      <c r="E220" s="76"/>
      <c r="F220" s="57" t="s">
        <v>19</v>
      </c>
      <c r="G220" s="87">
        <f>M171</f>
        <v>0</v>
      </c>
      <c r="H220" s="61"/>
      <c r="I220" s="57" t="s">
        <v>19</v>
      </c>
      <c r="J220" s="85">
        <f>G226</f>
        <v>-6716722</v>
      </c>
    </row>
    <row r="221" spans="1:10" ht="15" customHeight="1">
      <c r="A221" s="76"/>
      <c r="B221" s="76"/>
      <c r="C221" s="76"/>
      <c r="D221" s="76"/>
      <c r="E221" s="76"/>
      <c r="F221" s="57" t="s">
        <v>4</v>
      </c>
      <c r="G221" s="87">
        <f>C205</f>
        <v>10300</v>
      </c>
      <c r="H221" s="61"/>
      <c r="I221" s="57" t="s">
        <v>4</v>
      </c>
      <c r="J221" s="85">
        <v>0</v>
      </c>
    </row>
    <row r="222" spans="1:10" ht="15" customHeight="1">
      <c r="A222" s="76"/>
      <c r="B222" s="76"/>
      <c r="C222" s="76"/>
      <c r="D222" s="76"/>
      <c r="E222" s="76"/>
      <c r="F222" s="57" t="s">
        <v>5</v>
      </c>
      <c r="G222" s="87">
        <f>C212</f>
        <v>58231584</v>
      </c>
      <c r="H222" s="61"/>
      <c r="I222" s="57" t="s">
        <v>5</v>
      </c>
      <c r="J222" s="85">
        <v>0</v>
      </c>
    </row>
    <row r="223" spans="1:10" ht="15" customHeight="1">
      <c r="A223" s="76"/>
      <c r="B223" s="76"/>
      <c r="C223" s="76"/>
      <c r="D223" s="76"/>
      <c r="E223" s="76"/>
      <c r="F223" s="57" t="s">
        <v>35</v>
      </c>
      <c r="G223" s="87">
        <f>IF(C215&gt;0,C215,0)</f>
        <v>0</v>
      </c>
      <c r="H223" s="61"/>
      <c r="I223" s="57" t="s">
        <v>35</v>
      </c>
      <c r="J223" s="85">
        <f>G223</f>
        <v>0</v>
      </c>
    </row>
    <row r="224" spans="1:10" ht="15" customHeight="1">
      <c r="A224" s="76"/>
      <c r="B224" s="76"/>
      <c r="C224" s="76"/>
      <c r="D224" s="76"/>
      <c r="E224" s="76"/>
      <c r="F224" s="57" t="s">
        <v>36</v>
      </c>
      <c r="G224" s="87">
        <f>IF(C215&gt;0,0,C215)</f>
        <v>-6716722</v>
      </c>
      <c r="H224" s="61"/>
      <c r="I224" s="57" t="s">
        <v>36</v>
      </c>
      <c r="J224" s="85">
        <f>G224</f>
        <v>-6716722</v>
      </c>
    </row>
    <row r="225" spans="1:29" ht="15" customHeight="1">
      <c r="A225" s="76"/>
      <c r="B225" s="76"/>
      <c r="C225" s="76"/>
      <c r="D225" s="76"/>
      <c r="E225" s="76"/>
      <c r="F225" s="57" t="s">
        <v>37</v>
      </c>
      <c r="G225" s="113">
        <f>G223-G219</f>
        <v>0</v>
      </c>
      <c r="H225" s="61"/>
      <c r="I225" s="57" t="s">
        <v>37</v>
      </c>
      <c r="J225" s="113">
        <f>J223-J219</f>
        <v>0</v>
      </c>
    </row>
    <row r="226" spans="1:29" ht="15" customHeight="1">
      <c r="A226" s="76"/>
      <c r="B226" s="76"/>
      <c r="C226" s="76"/>
      <c r="D226" s="76"/>
      <c r="E226" s="76"/>
      <c r="F226" s="57" t="s">
        <v>38</v>
      </c>
      <c r="G226" s="114">
        <f>G224-G220</f>
        <v>-6716722</v>
      </c>
      <c r="H226" s="61"/>
      <c r="I226" s="57" t="s">
        <v>38</v>
      </c>
      <c r="J226" s="114">
        <f>J224-J220</f>
        <v>0</v>
      </c>
    </row>
    <row r="227" spans="1:29" ht="15" customHeight="1">
      <c r="A227" s="76"/>
      <c r="B227" s="76"/>
      <c r="C227" s="76"/>
      <c r="D227" s="76"/>
      <c r="E227" s="76"/>
      <c r="F227" s="56" t="s">
        <v>6</v>
      </c>
      <c r="G227" s="46">
        <f t="shared" ref="G227:G232" si="11">M178</f>
        <v>0</v>
      </c>
      <c r="H227" s="61"/>
      <c r="I227" s="56" t="s">
        <v>6</v>
      </c>
      <c r="J227" s="85">
        <f t="shared" ref="J227:J232" si="12">G227</f>
        <v>0</v>
      </c>
    </row>
    <row r="228" spans="1:29" ht="15" customHeight="1">
      <c r="A228" s="76"/>
      <c r="B228" s="76"/>
      <c r="C228" s="76"/>
      <c r="D228" s="76"/>
      <c r="E228" s="76"/>
      <c r="F228" s="56" t="s">
        <v>7</v>
      </c>
      <c r="G228" s="43">
        <f t="shared" si="11"/>
        <v>36000</v>
      </c>
      <c r="H228" s="61"/>
      <c r="I228" s="56" t="s">
        <v>7</v>
      </c>
      <c r="J228" s="85">
        <f t="shared" si="12"/>
        <v>36000</v>
      </c>
    </row>
    <row r="229" spans="1:29" ht="15" customHeight="1">
      <c r="A229" s="76"/>
      <c r="B229" s="76"/>
      <c r="C229" s="76"/>
      <c r="D229" s="76"/>
      <c r="E229" s="76"/>
      <c r="F229" s="56" t="s">
        <v>8</v>
      </c>
      <c r="G229" s="87">
        <f t="shared" si="11"/>
        <v>100000</v>
      </c>
      <c r="H229" s="61"/>
      <c r="I229" s="56" t="s">
        <v>8</v>
      </c>
      <c r="J229" s="85">
        <f t="shared" si="12"/>
        <v>100000</v>
      </c>
    </row>
    <row r="230" spans="1:29" ht="15" customHeight="1">
      <c r="A230" s="76"/>
      <c r="B230" s="76"/>
      <c r="C230" s="76"/>
      <c r="D230" s="76"/>
      <c r="E230" s="76"/>
      <c r="F230" s="56" t="s">
        <v>39</v>
      </c>
      <c r="G230" s="87">
        <f t="shared" si="11"/>
        <v>890037.6</v>
      </c>
      <c r="H230" s="61"/>
      <c r="I230" s="56" t="s">
        <v>39</v>
      </c>
      <c r="J230" s="85">
        <f t="shared" si="12"/>
        <v>890037.6</v>
      </c>
    </row>
    <row r="231" spans="1:29" ht="15" customHeight="1">
      <c r="A231" s="76"/>
      <c r="B231" s="76"/>
      <c r="C231" s="76"/>
      <c r="D231" s="76"/>
      <c r="E231" s="76"/>
      <c r="F231" s="56" t="s">
        <v>9</v>
      </c>
      <c r="G231" s="87">
        <f t="shared" si="11"/>
        <v>124600</v>
      </c>
      <c r="H231" s="61"/>
      <c r="I231" s="56" t="s">
        <v>9</v>
      </c>
      <c r="J231" s="85">
        <f t="shared" si="12"/>
        <v>124600</v>
      </c>
    </row>
    <row r="232" spans="1:29" ht="15" customHeight="1">
      <c r="A232" s="76"/>
      <c r="B232" s="76"/>
      <c r="C232" s="76"/>
      <c r="D232" s="76"/>
      <c r="E232" s="76"/>
      <c r="F232" s="56" t="s">
        <v>10</v>
      </c>
      <c r="G232" s="87">
        <f t="shared" si="11"/>
        <v>124600</v>
      </c>
      <c r="H232" s="61"/>
      <c r="I232" s="56" t="s">
        <v>10</v>
      </c>
      <c r="J232" s="85">
        <f t="shared" si="12"/>
        <v>124600</v>
      </c>
    </row>
    <row r="237" spans="1:29" ht="15" customHeight="1">
      <c r="A237" s="76" t="s">
        <v>114</v>
      </c>
      <c r="B237" s="76"/>
      <c r="C237" s="76"/>
      <c r="D237" s="76"/>
      <c r="E237" s="76"/>
      <c r="F237" s="76" t="s">
        <v>109</v>
      </c>
      <c r="G237" s="61"/>
      <c r="H237" s="61"/>
      <c r="I237" s="61"/>
      <c r="J237" s="61"/>
      <c r="K237" s="61"/>
      <c r="L237" s="61" t="s">
        <v>110</v>
      </c>
      <c r="M237" s="76"/>
    </row>
    <row r="238" spans="1:29" ht="15" customHeight="1">
      <c r="A238" s="76"/>
      <c r="B238" s="133" t="s">
        <v>162</v>
      </c>
      <c r="C238" s="134"/>
      <c r="D238" s="76"/>
      <c r="E238" s="76"/>
      <c r="F238" s="23" t="s">
        <v>64</v>
      </c>
      <c r="G238" s="24" t="s">
        <v>65</v>
      </c>
      <c r="H238" s="61"/>
      <c r="I238" s="28" t="s">
        <v>66</v>
      </c>
      <c r="J238" s="28" t="s">
        <v>65</v>
      </c>
      <c r="K238" s="61"/>
      <c r="L238" s="37" t="s">
        <v>64</v>
      </c>
      <c r="M238" s="38" t="s">
        <v>65</v>
      </c>
      <c r="O238" s="128" t="s">
        <v>73</v>
      </c>
      <c r="P238" s="128" t="s">
        <v>81</v>
      </c>
      <c r="Q238" s="128" t="s">
        <v>82</v>
      </c>
      <c r="R238" s="128" t="s">
        <v>83</v>
      </c>
      <c r="S238" s="128" t="s">
        <v>74</v>
      </c>
      <c r="T238" s="128" t="s">
        <v>84</v>
      </c>
      <c r="U238" s="128" t="s">
        <v>85</v>
      </c>
      <c r="V238" s="128" t="s">
        <v>86</v>
      </c>
      <c r="W238" s="128" t="s">
        <v>87</v>
      </c>
      <c r="X238" s="128" t="s">
        <v>88</v>
      </c>
      <c r="Y238" s="128" t="s">
        <v>89</v>
      </c>
      <c r="Z238" s="128" t="s">
        <v>90</v>
      </c>
      <c r="AA238" s="128" t="s">
        <v>91</v>
      </c>
      <c r="AB238" s="128" t="s">
        <v>92</v>
      </c>
      <c r="AC238" s="128" t="s">
        <v>93</v>
      </c>
    </row>
    <row r="239" spans="1:29" ht="15" customHeight="1">
      <c r="A239" s="76"/>
      <c r="B239" s="95" t="s">
        <v>163</v>
      </c>
      <c r="C239" s="96">
        <v>41431</v>
      </c>
      <c r="D239" s="76"/>
      <c r="E239" s="76"/>
      <c r="F239" s="26" t="s">
        <v>0</v>
      </c>
      <c r="G239" s="79">
        <f>C239</f>
        <v>41431</v>
      </c>
      <c r="H239" s="61"/>
      <c r="I239" s="34" t="s">
        <v>40</v>
      </c>
      <c r="J239" s="29">
        <f>C239</f>
        <v>41431</v>
      </c>
      <c r="K239" s="61"/>
      <c r="L239" s="39" t="s">
        <v>0</v>
      </c>
      <c r="M239" s="79">
        <f t="shared" ref="M239:M246" si="13">G239</f>
        <v>41431</v>
      </c>
      <c r="O239" s="129" t="s">
        <v>129</v>
      </c>
      <c r="P239" s="130">
        <v>1</v>
      </c>
      <c r="Q239" s="129" t="s">
        <v>80</v>
      </c>
      <c r="R239" s="130">
        <v>0</v>
      </c>
      <c r="S239" s="125">
        <v>100000000</v>
      </c>
      <c r="T239" s="125">
        <v>105934110</v>
      </c>
      <c r="U239" s="125">
        <v>0</v>
      </c>
      <c r="V239" s="125">
        <v>0</v>
      </c>
      <c r="W239" s="125">
        <v>0</v>
      </c>
      <c r="X239" s="125">
        <v>105934110</v>
      </c>
      <c r="Y239" s="125">
        <v>-5934110</v>
      </c>
      <c r="Z239" s="125">
        <v>105934110</v>
      </c>
      <c r="AA239" s="125">
        <v>0</v>
      </c>
      <c r="AB239" s="125">
        <v>0</v>
      </c>
      <c r="AC239" s="125">
        <v>105934110</v>
      </c>
    </row>
    <row r="240" spans="1:29" ht="15" customHeight="1">
      <c r="A240" s="76"/>
      <c r="B240" s="95" t="s">
        <v>182</v>
      </c>
      <c r="C240" s="99">
        <f>J210</f>
        <v>58231584</v>
      </c>
      <c r="D240" s="76"/>
      <c r="E240" s="76"/>
      <c r="F240" s="26" t="s">
        <v>23</v>
      </c>
      <c r="G240" s="81" t="str">
        <f t="shared" ref="G240:G249" si="14">J200</f>
        <v>KR0012345</v>
      </c>
      <c r="H240" s="61"/>
      <c r="I240" s="34" t="s">
        <v>41</v>
      </c>
      <c r="J240" s="86">
        <v>1</v>
      </c>
      <c r="K240" s="61"/>
      <c r="L240" s="39" t="s">
        <v>23</v>
      </c>
      <c r="M240" s="81" t="str">
        <f t="shared" si="13"/>
        <v>KR0012345</v>
      </c>
      <c r="O240" s="129" t="s">
        <v>129</v>
      </c>
      <c r="P240" s="130">
        <v>2</v>
      </c>
      <c r="Q240" s="129" t="s">
        <v>96</v>
      </c>
      <c r="R240" s="130">
        <v>0</v>
      </c>
      <c r="S240" s="125">
        <v>100000000</v>
      </c>
      <c r="T240" s="125">
        <v>105934110</v>
      </c>
      <c r="U240" s="125">
        <v>0</v>
      </c>
      <c r="V240" s="125">
        <v>0</v>
      </c>
      <c r="W240" s="125">
        <v>0</v>
      </c>
      <c r="X240" s="125">
        <v>105934110</v>
      </c>
      <c r="Y240" s="125">
        <v>-5934110</v>
      </c>
      <c r="Z240" s="125">
        <v>105934110</v>
      </c>
      <c r="AA240" s="125">
        <v>0</v>
      </c>
      <c r="AB240" s="125">
        <v>0</v>
      </c>
      <c r="AC240" s="125">
        <v>105934110</v>
      </c>
    </row>
    <row r="241" spans="1:29" ht="15" customHeight="1">
      <c r="A241" s="76"/>
      <c r="B241" s="95" t="s">
        <v>183</v>
      </c>
      <c r="C241" s="99">
        <f>T261</f>
        <v>64789500</v>
      </c>
      <c r="D241" s="76"/>
      <c r="E241" s="76"/>
      <c r="F241" s="26" t="s">
        <v>1</v>
      </c>
      <c r="G241" s="81" t="str">
        <f t="shared" si="14"/>
        <v>KR0012345</v>
      </c>
      <c r="H241" s="61"/>
      <c r="I241" s="34" t="s">
        <v>23</v>
      </c>
      <c r="J241" s="81" t="str">
        <f>G240</f>
        <v>KR0012345</v>
      </c>
      <c r="K241" s="61"/>
      <c r="L241" s="39" t="s">
        <v>1</v>
      </c>
      <c r="M241" s="81" t="str">
        <f t="shared" si="13"/>
        <v>KR0012345</v>
      </c>
      <c r="O241" s="129" t="s">
        <v>193</v>
      </c>
      <c r="P241" s="130">
        <v>1</v>
      </c>
      <c r="Q241" s="129" t="s">
        <v>194</v>
      </c>
      <c r="R241" s="130">
        <v>10</v>
      </c>
      <c r="S241" s="125">
        <v>100000000</v>
      </c>
      <c r="T241" s="125">
        <v>105934110</v>
      </c>
      <c r="U241" s="125">
        <v>199525</v>
      </c>
      <c r="V241" s="125">
        <v>295890</v>
      </c>
      <c r="W241" s="125">
        <v>-96365</v>
      </c>
      <c r="X241" s="125">
        <v>105837745</v>
      </c>
      <c r="Y241" s="125">
        <v>-5837745</v>
      </c>
      <c r="Z241" s="125">
        <v>105934110</v>
      </c>
      <c r="AA241" s="125">
        <v>0</v>
      </c>
      <c r="AB241" s="125">
        <v>199525</v>
      </c>
      <c r="AC241" s="125">
        <v>106133635</v>
      </c>
    </row>
    <row r="242" spans="1:29" ht="15" customHeight="1">
      <c r="A242" s="76"/>
      <c r="B242" s="95" t="s">
        <v>164</v>
      </c>
      <c r="C242" s="97">
        <f>W261</f>
        <v>-28729</v>
      </c>
      <c r="D242" s="76"/>
      <c r="E242" s="76"/>
      <c r="F242" s="26" t="s">
        <v>2</v>
      </c>
      <c r="G242" s="79">
        <f t="shared" si="14"/>
        <v>41243</v>
      </c>
      <c r="H242" s="61"/>
      <c r="I242" s="34" t="s">
        <v>1</v>
      </c>
      <c r="J242" s="81" t="str">
        <f>G241</f>
        <v>KR0012345</v>
      </c>
      <c r="K242" s="61"/>
      <c r="L242" s="39" t="s">
        <v>2</v>
      </c>
      <c r="M242" s="79">
        <f t="shared" si="13"/>
        <v>41243</v>
      </c>
      <c r="O242" s="129" t="s">
        <v>131</v>
      </c>
      <c r="P242" s="130">
        <v>1</v>
      </c>
      <c r="Q242" s="129" t="s">
        <v>132</v>
      </c>
      <c r="R242" s="130">
        <v>21</v>
      </c>
      <c r="S242" s="125">
        <v>80000000</v>
      </c>
      <c r="T242" s="125">
        <v>84670196</v>
      </c>
      <c r="U242" s="125">
        <v>336181</v>
      </c>
      <c r="V242" s="125">
        <v>497095</v>
      </c>
      <c r="W242" s="125">
        <v>-160914</v>
      </c>
      <c r="X242" s="125">
        <v>84509282</v>
      </c>
      <c r="Y242" s="125">
        <v>-4509282</v>
      </c>
      <c r="Z242" s="125">
        <v>84906908</v>
      </c>
      <c r="AA242" s="125">
        <v>0</v>
      </c>
      <c r="AB242" s="125">
        <v>336181</v>
      </c>
      <c r="AC242" s="125">
        <v>85243089</v>
      </c>
    </row>
    <row r="243" spans="1:29" ht="15" customHeight="1">
      <c r="A243" s="76"/>
      <c r="B243" s="95" t="s">
        <v>201</v>
      </c>
      <c r="C243" s="127">
        <v>0.3</v>
      </c>
      <c r="D243" s="76"/>
      <c r="E243" s="76"/>
      <c r="F243" s="26" t="s">
        <v>24</v>
      </c>
      <c r="G243" s="85">
        <f t="shared" si="14"/>
        <v>10623</v>
      </c>
      <c r="H243" s="61"/>
      <c r="I243" s="34" t="s">
        <v>2</v>
      </c>
      <c r="J243" s="79">
        <f>G242</f>
        <v>41243</v>
      </c>
      <c r="K243" s="61"/>
      <c r="L243" s="39" t="s">
        <v>24</v>
      </c>
      <c r="M243" s="85">
        <f t="shared" si="13"/>
        <v>10623</v>
      </c>
      <c r="O243" s="129" t="s">
        <v>133</v>
      </c>
      <c r="P243" s="130">
        <v>1</v>
      </c>
      <c r="Q243" s="129" t="s">
        <v>96</v>
      </c>
      <c r="R243" s="130">
        <v>31</v>
      </c>
      <c r="S243" s="125">
        <v>80000000</v>
      </c>
      <c r="T243" s="125">
        <v>84509282</v>
      </c>
      <c r="U243" s="125">
        <v>498702</v>
      </c>
      <c r="V243" s="125">
        <v>733808</v>
      </c>
      <c r="W243" s="125">
        <v>-235106</v>
      </c>
      <c r="X243" s="125">
        <v>84274176</v>
      </c>
      <c r="Y243" s="125">
        <v>-4274176</v>
      </c>
      <c r="Z243" s="125">
        <v>85243089</v>
      </c>
      <c r="AA243" s="125">
        <v>0</v>
      </c>
      <c r="AB243" s="125">
        <v>498702</v>
      </c>
      <c r="AC243" s="125">
        <v>85741791</v>
      </c>
    </row>
    <row r="244" spans="1:29" ht="15" customHeight="1">
      <c r="A244" s="76"/>
      <c r="B244" s="95" t="s">
        <v>165</v>
      </c>
      <c r="C244" s="99">
        <v>10800</v>
      </c>
      <c r="D244" s="76"/>
      <c r="E244" s="76"/>
      <c r="F244" s="26" t="s">
        <v>25</v>
      </c>
      <c r="G244" s="84">
        <f t="shared" si="14"/>
        <v>1</v>
      </c>
      <c r="H244" s="61"/>
      <c r="I244" s="34" t="s">
        <v>24</v>
      </c>
      <c r="J244" s="85">
        <f>G243</f>
        <v>10623</v>
      </c>
      <c r="K244" s="61"/>
      <c r="L244" s="39" t="s">
        <v>25</v>
      </c>
      <c r="M244" s="84">
        <f t="shared" si="13"/>
        <v>1</v>
      </c>
      <c r="O244" s="129" t="s">
        <v>134</v>
      </c>
      <c r="P244" s="130">
        <v>1</v>
      </c>
      <c r="Q244" s="129" t="s">
        <v>96</v>
      </c>
      <c r="R244" s="130">
        <v>28</v>
      </c>
      <c r="S244" s="125">
        <v>80000000</v>
      </c>
      <c r="T244" s="125">
        <v>84274176</v>
      </c>
      <c r="U244" s="125">
        <v>452948</v>
      </c>
      <c r="V244" s="125">
        <v>662794</v>
      </c>
      <c r="W244" s="125">
        <v>-209846</v>
      </c>
      <c r="X244" s="125">
        <v>84064330</v>
      </c>
      <c r="Y244" s="125">
        <v>-4064330</v>
      </c>
      <c r="Z244" s="125">
        <v>85741791</v>
      </c>
      <c r="AA244" s="125">
        <v>0</v>
      </c>
      <c r="AB244" s="125">
        <v>452948</v>
      </c>
      <c r="AC244" s="125">
        <v>86194739</v>
      </c>
    </row>
    <row r="245" spans="1:29" ht="15" customHeight="1">
      <c r="A245" s="76"/>
      <c r="B245" s="95" t="s">
        <v>166</v>
      </c>
      <c r="C245" s="99">
        <f>G248*C243</f>
        <v>19200</v>
      </c>
      <c r="D245" s="76"/>
      <c r="E245" s="76"/>
      <c r="F245" s="26" t="s">
        <v>26</v>
      </c>
      <c r="G245" s="82">
        <f t="shared" si="14"/>
        <v>0.108</v>
      </c>
      <c r="H245" s="61"/>
      <c r="I245" s="34" t="s">
        <v>25</v>
      </c>
      <c r="J245" s="84">
        <f>G244</f>
        <v>1</v>
      </c>
      <c r="K245" s="61"/>
      <c r="L245" s="39" t="s">
        <v>26</v>
      </c>
      <c r="M245" s="82">
        <f t="shared" si="13"/>
        <v>0.108</v>
      </c>
      <c r="O245" s="129" t="s">
        <v>135</v>
      </c>
      <c r="P245" s="130">
        <v>1</v>
      </c>
      <c r="Q245" s="129" t="s">
        <v>96</v>
      </c>
      <c r="R245" s="130">
        <v>31</v>
      </c>
      <c r="S245" s="125">
        <v>80000000</v>
      </c>
      <c r="T245" s="125">
        <v>84064330</v>
      </c>
      <c r="U245" s="125">
        <v>504270</v>
      </c>
      <c r="V245" s="125">
        <v>733808</v>
      </c>
      <c r="W245" s="125">
        <v>-229538</v>
      </c>
      <c r="X245" s="125">
        <v>83834792</v>
      </c>
      <c r="Y245" s="125">
        <v>-3834792</v>
      </c>
      <c r="Z245" s="125">
        <v>86194739</v>
      </c>
      <c r="AA245" s="125">
        <v>0</v>
      </c>
      <c r="AB245" s="125">
        <v>504270</v>
      </c>
      <c r="AC245" s="125">
        <v>86699009</v>
      </c>
    </row>
    <row r="246" spans="1:29" ht="15" customHeight="1">
      <c r="A246" s="76"/>
      <c r="B246" s="95" t="s">
        <v>167</v>
      </c>
      <c r="C246" s="98">
        <f>C245*C244/10</f>
        <v>20736000</v>
      </c>
      <c r="D246" s="76"/>
      <c r="E246" s="76"/>
      <c r="F246" s="26" t="s">
        <v>27</v>
      </c>
      <c r="G246" s="83">
        <f t="shared" si="14"/>
        <v>7.1096135099999999E-2</v>
      </c>
      <c r="H246" s="61"/>
      <c r="I246" s="78" t="s">
        <v>42</v>
      </c>
      <c r="J246" s="86" t="str">
        <f>J157</f>
        <v>2.직매수</v>
      </c>
      <c r="K246" s="61"/>
      <c r="L246" s="39" t="s">
        <v>27</v>
      </c>
      <c r="M246" s="83">
        <f t="shared" si="13"/>
        <v>7.1096135099999999E-2</v>
      </c>
      <c r="O246" s="129" t="s">
        <v>136</v>
      </c>
      <c r="P246" s="130">
        <v>1</v>
      </c>
      <c r="Q246" s="129" t="s">
        <v>96</v>
      </c>
      <c r="R246" s="130">
        <v>30</v>
      </c>
      <c r="S246" s="125">
        <v>80000000</v>
      </c>
      <c r="T246" s="125">
        <v>83834792</v>
      </c>
      <c r="U246" s="125">
        <v>490812</v>
      </c>
      <c r="V246" s="125">
        <v>710136</v>
      </c>
      <c r="W246" s="125">
        <v>-219324</v>
      </c>
      <c r="X246" s="125">
        <v>83615468</v>
      </c>
      <c r="Y246" s="125">
        <v>-3615468</v>
      </c>
      <c r="Z246" s="125">
        <v>86699009</v>
      </c>
      <c r="AA246" s="125">
        <v>0</v>
      </c>
      <c r="AB246" s="125">
        <v>490812</v>
      </c>
      <c r="AC246" s="125">
        <v>87189821</v>
      </c>
    </row>
    <row r="247" spans="1:29" ht="15" customHeight="1">
      <c r="A247" s="76"/>
      <c r="B247" s="95" t="s">
        <v>168</v>
      </c>
      <c r="C247" s="98">
        <f>C245*1000</f>
        <v>19200000</v>
      </c>
      <c r="D247" s="76"/>
      <c r="E247" s="76"/>
      <c r="F247" s="26" t="s">
        <v>3</v>
      </c>
      <c r="G247" s="25">
        <f t="shared" si="14"/>
        <v>64000</v>
      </c>
      <c r="H247" s="61"/>
      <c r="I247" s="78" t="s">
        <v>43</v>
      </c>
      <c r="J247" s="86" t="str">
        <f>J158</f>
        <v>1.상품매수</v>
      </c>
      <c r="K247" s="61"/>
      <c r="L247" s="39" t="s">
        <v>3</v>
      </c>
      <c r="M247" s="87">
        <f>G247-J250</f>
        <v>44800</v>
      </c>
      <c r="O247" s="129" t="s">
        <v>95</v>
      </c>
      <c r="P247" s="130">
        <v>1</v>
      </c>
      <c r="Q247" s="129" t="s">
        <v>96</v>
      </c>
      <c r="R247" s="130">
        <v>31</v>
      </c>
      <c r="S247" s="125">
        <v>80000000</v>
      </c>
      <c r="T247" s="125">
        <v>83615468</v>
      </c>
      <c r="U247" s="125">
        <v>510091</v>
      </c>
      <c r="V247" s="125">
        <v>733808</v>
      </c>
      <c r="W247" s="125">
        <v>-223717</v>
      </c>
      <c r="X247" s="125">
        <v>83391751</v>
      </c>
      <c r="Y247" s="125">
        <v>-3391751</v>
      </c>
      <c r="Z247" s="125">
        <v>87189821</v>
      </c>
      <c r="AA247" s="125">
        <v>0</v>
      </c>
      <c r="AB247" s="125">
        <v>510091</v>
      </c>
      <c r="AC247" s="125">
        <v>87699912</v>
      </c>
    </row>
    <row r="248" spans="1:29" ht="15" customHeight="1">
      <c r="A248" s="76"/>
      <c r="B248" s="95" t="s">
        <v>157</v>
      </c>
      <c r="C248" s="100">
        <f>$C$16</f>
        <v>41233</v>
      </c>
      <c r="D248" s="76"/>
      <c r="E248" s="76"/>
      <c r="F248" s="26" t="s">
        <v>21</v>
      </c>
      <c r="G248" s="25">
        <f t="shared" si="14"/>
        <v>64000</v>
      </c>
      <c r="H248" s="61"/>
      <c r="I248" s="78" t="s">
        <v>44</v>
      </c>
      <c r="J248" s="86" t="str">
        <f>J159</f>
        <v>0.당일</v>
      </c>
      <c r="K248" s="61"/>
      <c r="L248" s="39" t="s">
        <v>21</v>
      </c>
      <c r="M248" s="87">
        <f>G248-J250</f>
        <v>44800</v>
      </c>
      <c r="O248" s="129" t="s">
        <v>200</v>
      </c>
      <c r="P248" s="130">
        <v>1</v>
      </c>
      <c r="Q248" s="129" t="s">
        <v>194</v>
      </c>
      <c r="R248" s="130">
        <v>6</v>
      </c>
      <c r="S248" s="125">
        <v>80000000</v>
      </c>
      <c r="T248" s="125">
        <v>83391751</v>
      </c>
      <c r="U248" s="125">
        <v>99071</v>
      </c>
      <c r="V248" s="125">
        <v>142027</v>
      </c>
      <c r="W248" s="125">
        <v>-42956</v>
      </c>
      <c r="X248" s="125">
        <v>83348795</v>
      </c>
      <c r="Y248" s="125">
        <v>-3348795</v>
      </c>
      <c r="Z248" s="125">
        <v>87699912</v>
      </c>
      <c r="AA248" s="125">
        <v>0</v>
      </c>
      <c r="AB248" s="125">
        <v>99071</v>
      </c>
      <c r="AC248" s="125">
        <v>87798983</v>
      </c>
    </row>
    <row r="249" spans="1:29" ht="15" customHeight="1">
      <c r="A249" s="76"/>
      <c r="B249" s="95" t="s">
        <v>169</v>
      </c>
      <c r="C249" s="98">
        <f>C239-C248</f>
        <v>198</v>
      </c>
      <c r="D249" s="76"/>
      <c r="E249" s="76"/>
      <c r="F249" s="26" t="s">
        <v>20</v>
      </c>
      <c r="G249" s="25">
        <f t="shared" si="14"/>
        <v>64000</v>
      </c>
      <c r="H249" s="61"/>
      <c r="I249" s="34" t="s">
        <v>45</v>
      </c>
      <c r="J249" s="86">
        <f>C244</f>
        <v>10800</v>
      </c>
      <c r="K249" s="61"/>
      <c r="L249" s="39" t="s">
        <v>20</v>
      </c>
      <c r="M249" s="87">
        <f>G249-J250</f>
        <v>44800</v>
      </c>
      <c r="O249" s="129" t="s">
        <v>97</v>
      </c>
      <c r="P249" s="130">
        <v>1</v>
      </c>
      <c r="Q249" s="129" t="s">
        <v>96</v>
      </c>
      <c r="R249" s="130">
        <v>24</v>
      </c>
      <c r="S249" s="125">
        <v>64000000</v>
      </c>
      <c r="T249" s="125">
        <v>66679036</v>
      </c>
      <c r="U249" s="125">
        <v>317925</v>
      </c>
      <c r="V249" s="125">
        <v>454487</v>
      </c>
      <c r="W249" s="125">
        <v>-136562</v>
      </c>
      <c r="X249" s="125">
        <v>66542474</v>
      </c>
      <c r="Y249" s="125">
        <v>-2542474</v>
      </c>
      <c r="Z249" s="125">
        <v>70239186</v>
      </c>
      <c r="AA249" s="125">
        <v>0</v>
      </c>
      <c r="AB249" s="125">
        <v>317925</v>
      </c>
      <c r="AC249" s="125">
        <v>70557111</v>
      </c>
    </row>
    <row r="250" spans="1:29" ht="15" customHeight="1">
      <c r="A250" s="76"/>
      <c r="B250" s="95" t="s">
        <v>170</v>
      </c>
      <c r="C250" s="98">
        <f>TRUNC(C247*$C$13*C249/365)</f>
        <v>1124856</v>
      </c>
      <c r="D250" s="76"/>
      <c r="E250" s="76"/>
      <c r="F250" s="26" t="s">
        <v>28</v>
      </c>
      <c r="G250" s="85">
        <f>C240</f>
        <v>58231584</v>
      </c>
      <c r="H250" s="61"/>
      <c r="I250" s="34" t="s">
        <v>46</v>
      </c>
      <c r="J250" s="86">
        <f>C245</f>
        <v>19200</v>
      </c>
      <c r="K250" s="61"/>
      <c r="L250" s="39" t="s">
        <v>28</v>
      </c>
      <c r="M250" s="87">
        <f>(G250+C242)-J272</f>
        <v>40741999</v>
      </c>
      <c r="O250" s="129" t="s">
        <v>98</v>
      </c>
      <c r="P250" s="130">
        <v>1</v>
      </c>
      <c r="Q250" s="129" t="s">
        <v>96</v>
      </c>
      <c r="R250" s="130">
        <v>31</v>
      </c>
      <c r="S250" s="125">
        <v>64000000</v>
      </c>
      <c r="T250" s="125">
        <v>66542474</v>
      </c>
      <c r="U250" s="125">
        <v>412784</v>
      </c>
      <c r="V250" s="125">
        <v>587046</v>
      </c>
      <c r="W250" s="125">
        <v>-174262</v>
      </c>
      <c r="X250" s="125">
        <v>66368212</v>
      </c>
      <c r="Y250" s="125">
        <v>-2368212</v>
      </c>
      <c r="Z250" s="125">
        <v>70557111</v>
      </c>
      <c r="AA250" s="125">
        <v>0</v>
      </c>
      <c r="AB250" s="125">
        <v>412784</v>
      </c>
      <c r="AC250" s="125">
        <v>70969895</v>
      </c>
    </row>
    <row r="251" spans="1:29" ht="15" customHeight="1">
      <c r="A251" s="76"/>
      <c r="B251" s="95" t="s">
        <v>171</v>
      </c>
      <c r="C251" s="98">
        <f>J212*C243</f>
        <v>56810.879999999997</v>
      </c>
      <c r="D251" s="76"/>
      <c r="E251" s="76"/>
      <c r="F251" s="26" t="s">
        <v>29</v>
      </c>
      <c r="G251" s="85">
        <f>C241</f>
        <v>64789500</v>
      </c>
      <c r="H251" s="61"/>
      <c r="I251" s="34" t="s">
        <v>47</v>
      </c>
      <c r="J251" s="86">
        <f>C247</f>
        <v>19200000</v>
      </c>
      <c r="K251" s="61"/>
      <c r="L251" s="39" t="s">
        <v>29</v>
      </c>
      <c r="M251" s="87">
        <f>(G251+C242)-J273</f>
        <v>45332540</v>
      </c>
      <c r="O251" s="129" t="s">
        <v>99</v>
      </c>
      <c r="P251" s="130">
        <v>1</v>
      </c>
      <c r="Q251" s="129" t="s">
        <v>96</v>
      </c>
      <c r="R251" s="130">
        <v>31</v>
      </c>
      <c r="S251" s="125">
        <v>64000000</v>
      </c>
      <c r="T251" s="125">
        <v>66368212</v>
      </c>
      <c r="U251" s="125">
        <v>415199</v>
      </c>
      <c r="V251" s="125">
        <v>587046</v>
      </c>
      <c r="W251" s="125">
        <v>-171847</v>
      </c>
      <c r="X251" s="125">
        <v>66196365</v>
      </c>
      <c r="Y251" s="125">
        <v>-2196365</v>
      </c>
      <c r="Z251" s="125">
        <v>70969895</v>
      </c>
      <c r="AA251" s="125">
        <v>0</v>
      </c>
      <c r="AB251" s="125">
        <v>415199</v>
      </c>
      <c r="AC251" s="125">
        <v>71385094</v>
      </c>
    </row>
    <row r="252" spans="1:29" ht="15" customHeight="1">
      <c r="A252" s="76"/>
      <c r="B252" s="95" t="s">
        <v>172</v>
      </c>
      <c r="C252" s="98">
        <f>J213*C243</f>
        <v>2029571.52</v>
      </c>
      <c r="D252" s="76"/>
      <c r="E252" s="76"/>
      <c r="F252" s="26" t="s">
        <v>30</v>
      </c>
      <c r="G252" s="25">
        <f>J212</f>
        <v>189369.60000000001</v>
      </c>
      <c r="H252" s="61"/>
      <c r="I252" s="34" t="s">
        <v>13</v>
      </c>
      <c r="J252" s="86">
        <f>C246</f>
        <v>20736000</v>
      </c>
      <c r="K252" s="61"/>
      <c r="L252" s="39" t="s">
        <v>30</v>
      </c>
      <c r="M252" s="87">
        <f>G252-J256</f>
        <v>132558.72</v>
      </c>
      <c r="O252" s="129" t="s">
        <v>100</v>
      </c>
      <c r="P252" s="130">
        <v>1</v>
      </c>
      <c r="Q252" s="129" t="s">
        <v>96</v>
      </c>
      <c r="R252" s="130">
        <v>30</v>
      </c>
      <c r="S252" s="125">
        <v>64000000</v>
      </c>
      <c r="T252" s="125">
        <v>66196365</v>
      </c>
      <c r="U252" s="125">
        <v>404118</v>
      </c>
      <c r="V252" s="125">
        <v>568109</v>
      </c>
      <c r="W252" s="125">
        <v>-163991</v>
      </c>
      <c r="X252" s="125">
        <v>66032374</v>
      </c>
      <c r="Y252" s="125">
        <v>-2032374</v>
      </c>
      <c r="Z252" s="125">
        <v>71385094</v>
      </c>
      <c r="AA252" s="125">
        <v>0</v>
      </c>
      <c r="AB252" s="125">
        <v>404118</v>
      </c>
      <c r="AC252" s="125">
        <v>71789212</v>
      </c>
    </row>
    <row r="253" spans="1:29" ht="15" customHeight="1">
      <c r="A253" s="76"/>
      <c r="B253" s="95" t="s">
        <v>173</v>
      </c>
      <c r="C253" s="97">
        <f>C250-C251-C252</f>
        <v>-961526.39999999991</v>
      </c>
      <c r="D253" s="76"/>
      <c r="E253" s="76"/>
      <c r="F253" s="26" t="s">
        <v>31</v>
      </c>
      <c r="G253" s="85">
        <f>J213</f>
        <v>6765238.4000000004</v>
      </c>
      <c r="H253" s="61"/>
      <c r="I253" s="34" t="s">
        <v>48</v>
      </c>
      <c r="J253" s="86">
        <f>C257</f>
        <v>19611144</v>
      </c>
      <c r="K253" s="61"/>
      <c r="L253" s="39" t="s">
        <v>31</v>
      </c>
      <c r="M253" s="85">
        <f>G253</f>
        <v>6765238.4000000004</v>
      </c>
      <c r="O253" s="129" t="s">
        <v>101</v>
      </c>
      <c r="P253" s="130">
        <v>1</v>
      </c>
      <c r="Q253" s="129" t="s">
        <v>96</v>
      </c>
      <c r="R253" s="130">
        <v>31</v>
      </c>
      <c r="S253" s="125">
        <v>64000000</v>
      </c>
      <c r="T253" s="125">
        <v>66032374</v>
      </c>
      <c r="U253" s="125">
        <v>419992</v>
      </c>
      <c r="V253" s="125">
        <v>587046</v>
      </c>
      <c r="W253" s="125">
        <v>-167054</v>
      </c>
      <c r="X253" s="125">
        <v>65865320</v>
      </c>
      <c r="Y253" s="125">
        <v>-1865320</v>
      </c>
      <c r="Z253" s="125">
        <v>71789212</v>
      </c>
      <c r="AA253" s="125">
        <v>0</v>
      </c>
      <c r="AB253" s="125">
        <v>419992</v>
      </c>
      <c r="AC253" s="125">
        <v>72209204</v>
      </c>
    </row>
    <row r="254" spans="1:29" ht="15" customHeight="1">
      <c r="A254" s="76"/>
      <c r="B254" s="95" t="s">
        <v>174</v>
      </c>
      <c r="C254" s="98">
        <f>TRUNC((C240+C242)*C243)</f>
        <v>17460856</v>
      </c>
      <c r="D254" s="76"/>
      <c r="E254" s="76"/>
      <c r="F254" s="26" t="s">
        <v>32</v>
      </c>
      <c r="G254" s="25">
        <f>TRUNC(G247*1000*$C$13*(G239-$C$110)/365)</f>
        <v>2973106</v>
      </c>
      <c r="H254" s="61"/>
      <c r="I254" s="34" t="s">
        <v>49</v>
      </c>
      <c r="J254" s="31">
        <f>C239</f>
        <v>41431</v>
      </c>
      <c r="K254" s="61"/>
      <c r="L254" s="39" t="s">
        <v>32</v>
      </c>
      <c r="M254" s="87">
        <f>G254-J258</f>
        <v>3934632.4</v>
      </c>
      <c r="O254" s="129" t="s">
        <v>102</v>
      </c>
      <c r="P254" s="130">
        <v>1</v>
      </c>
      <c r="Q254" s="129" t="s">
        <v>96</v>
      </c>
      <c r="R254" s="130">
        <v>30</v>
      </c>
      <c r="S254" s="125">
        <v>64000000</v>
      </c>
      <c r="T254" s="125">
        <v>65865320</v>
      </c>
      <c r="U254" s="125">
        <v>408783</v>
      </c>
      <c r="V254" s="125">
        <v>568109</v>
      </c>
      <c r="W254" s="125">
        <v>-159326</v>
      </c>
      <c r="X254" s="125">
        <v>65705994</v>
      </c>
      <c r="Y254" s="125">
        <v>-1705994</v>
      </c>
      <c r="Z254" s="125">
        <v>72209204</v>
      </c>
      <c r="AA254" s="125">
        <v>0</v>
      </c>
      <c r="AB254" s="125">
        <v>408783</v>
      </c>
      <c r="AC254" s="125">
        <v>72617987</v>
      </c>
    </row>
    <row r="255" spans="1:29" ht="15" customHeight="1">
      <c r="A255" s="76"/>
      <c r="B255" s="95" t="s">
        <v>175</v>
      </c>
      <c r="C255" s="98">
        <f>TRUNC((C241+C242)*C243)</f>
        <v>19428231</v>
      </c>
      <c r="D255" s="76"/>
      <c r="E255" s="76"/>
      <c r="F255" s="26" t="s">
        <v>33</v>
      </c>
      <c r="G255" s="85">
        <f>J215</f>
        <v>-257279</v>
      </c>
      <c r="H255" s="61"/>
      <c r="I255" s="34" t="s">
        <v>50</v>
      </c>
      <c r="J255" s="80">
        <f>C250</f>
        <v>1124856</v>
      </c>
      <c r="K255" s="61"/>
      <c r="L255" s="39" t="s">
        <v>33</v>
      </c>
      <c r="M255" s="85">
        <f>C242</f>
        <v>-28729</v>
      </c>
      <c r="O255" s="129" t="s">
        <v>103</v>
      </c>
      <c r="P255" s="130">
        <v>1</v>
      </c>
      <c r="Q255" s="129" t="s">
        <v>132</v>
      </c>
      <c r="R255" s="130">
        <v>31</v>
      </c>
      <c r="S255" s="125">
        <v>64000000</v>
      </c>
      <c r="T255" s="125">
        <v>65705994</v>
      </c>
      <c r="U255" s="125">
        <v>424841</v>
      </c>
      <c r="V255" s="125">
        <v>587046</v>
      </c>
      <c r="W255" s="125">
        <v>-162205</v>
      </c>
      <c r="X255" s="125">
        <v>65543789</v>
      </c>
      <c r="Y255" s="125">
        <v>-1543789</v>
      </c>
      <c r="Z255" s="125">
        <v>72617987</v>
      </c>
      <c r="AA255" s="125">
        <v>0</v>
      </c>
      <c r="AB255" s="125">
        <v>424841</v>
      </c>
      <c r="AC255" s="125">
        <v>73042828</v>
      </c>
    </row>
    <row r="256" spans="1:29" ht="15" customHeight="1">
      <c r="A256" s="76"/>
      <c r="B256" s="95" t="s">
        <v>176</v>
      </c>
      <c r="C256" s="97">
        <f>(J219+J220)*C243</f>
        <v>-2015016.5999999999</v>
      </c>
      <c r="D256" s="76"/>
      <c r="E256" s="76"/>
      <c r="F256" s="26" t="s">
        <v>34</v>
      </c>
      <c r="G256" s="80">
        <f>J216</f>
        <v>-948306</v>
      </c>
      <c r="H256" s="61"/>
      <c r="I256" s="34" t="s">
        <v>30</v>
      </c>
      <c r="J256" s="80">
        <f>C251</f>
        <v>56810.879999999997</v>
      </c>
      <c r="K256" s="61"/>
      <c r="L256" s="39" t="s">
        <v>34</v>
      </c>
      <c r="M256" s="80">
        <f>G256-M255</f>
        <v>-919577</v>
      </c>
      <c r="O256" s="129" t="s">
        <v>104</v>
      </c>
      <c r="P256" s="130">
        <v>1</v>
      </c>
      <c r="Q256" s="129" t="s">
        <v>96</v>
      </c>
      <c r="R256" s="130">
        <v>31</v>
      </c>
      <c r="S256" s="125">
        <v>64000000</v>
      </c>
      <c r="T256" s="125">
        <v>65543789</v>
      </c>
      <c r="U256" s="125">
        <v>427326</v>
      </c>
      <c r="V256" s="125">
        <v>587046</v>
      </c>
      <c r="W256" s="125">
        <v>-159720</v>
      </c>
      <c r="X256" s="125">
        <v>65384069</v>
      </c>
      <c r="Y256" s="125">
        <v>-1384069</v>
      </c>
      <c r="Z256" s="125">
        <v>73042828</v>
      </c>
      <c r="AA256" s="125">
        <v>0</v>
      </c>
      <c r="AB256" s="125">
        <v>427326</v>
      </c>
      <c r="AC256" s="125">
        <v>73470154</v>
      </c>
    </row>
    <row r="257" spans="1:29" ht="15" customHeight="1">
      <c r="A257" s="76"/>
      <c r="B257" s="95" t="s">
        <v>180</v>
      </c>
      <c r="C257" s="97">
        <f>C246-C250</f>
        <v>19611144</v>
      </c>
      <c r="D257" s="76"/>
      <c r="E257" s="76"/>
      <c r="F257" s="26" t="s">
        <v>15</v>
      </c>
      <c r="G257" s="25">
        <v>0</v>
      </c>
      <c r="H257" s="61"/>
      <c r="I257" s="34" t="s">
        <v>31</v>
      </c>
      <c r="J257" s="80">
        <f>C252</f>
        <v>2029571.52</v>
      </c>
      <c r="K257" s="61"/>
      <c r="L257" s="39" t="s">
        <v>15</v>
      </c>
      <c r="M257" s="87">
        <f>J274</f>
        <v>2150288</v>
      </c>
      <c r="O257" s="129" t="s">
        <v>105</v>
      </c>
      <c r="P257" s="130">
        <v>1</v>
      </c>
      <c r="Q257" s="129" t="s">
        <v>96</v>
      </c>
      <c r="R257" s="130">
        <v>28</v>
      </c>
      <c r="S257" s="125">
        <v>64000000</v>
      </c>
      <c r="T257" s="125">
        <v>65384069</v>
      </c>
      <c r="U257" s="125">
        <v>388120</v>
      </c>
      <c r="V257" s="125">
        <v>530235</v>
      </c>
      <c r="W257" s="125">
        <v>-142115</v>
      </c>
      <c r="X257" s="125">
        <v>65241954</v>
      </c>
      <c r="Y257" s="125">
        <v>-1241954</v>
      </c>
      <c r="Z257" s="125">
        <v>73470154</v>
      </c>
      <c r="AA257" s="125">
        <v>0</v>
      </c>
      <c r="AB257" s="125">
        <v>388120</v>
      </c>
      <c r="AC257" s="125">
        <v>73858274</v>
      </c>
    </row>
    <row r="258" spans="1:29" ht="15" customHeight="1">
      <c r="A258" s="76"/>
      <c r="B258" s="95" t="s">
        <v>177</v>
      </c>
      <c r="C258" s="97">
        <f>C246-C254-C250</f>
        <v>2150288</v>
      </c>
      <c r="D258" s="76"/>
      <c r="E258" s="76"/>
      <c r="F258" s="26" t="s">
        <v>16</v>
      </c>
      <c r="G258" s="25">
        <v>0</v>
      </c>
      <c r="H258" s="61"/>
      <c r="I258" s="34" t="s">
        <v>51</v>
      </c>
      <c r="J258" s="80">
        <f>C253</f>
        <v>-961526.39999999991</v>
      </c>
      <c r="K258" s="61"/>
      <c r="L258" s="39" t="s">
        <v>16</v>
      </c>
      <c r="M258" s="87">
        <f>J275</f>
        <v>0</v>
      </c>
      <c r="O258" s="129" t="s">
        <v>106</v>
      </c>
      <c r="P258" s="130">
        <v>1</v>
      </c>
      <c r="Q258" s="129" t="s">
        <v>96</v>
      </c>
      <c r="R258" s="130">
        <v>31</v>
      </c>
      <c r="S258" s="125">
        <v>64000000</v>
      </c>
      <c r="T258" s="125">
        <v>65241954</v>
      </c>
      <c r="U258" s="125">
        <v>432097</v>
      </c>
      <c r="V258" s="125">
        <v>587046</v>
      </c>
      <c r="W258" s="125">
        <v>-154949</v>
      </c>
      <c r="X258" s="125">
        <v>65087005</v>
      </c>
      <c r="Y258" s="125">
        <v>-1087005</v>
      </c>
      <c r="Z258" s="125">
        <v>73858274</v>
      </c>
      <c r="AA258" s="125">
        <v>0</v>
      </c>
      <c r="AB258" s="125">
        <v>432097</v>
      </c>
      <c r="AC258" s="125">
        <v>74290371</v>
      </c>
    </row>
    <row r="259" spans="1:29" ht="15" customHeight="1">
      <c r="A259" s="76"/>
      <c r="B259" s="95" t="s">
        <v>179</v>
      </c>
      <c r="C259" s="97">
        <f>C250-C251</f>
        <v>1068045.1200000001</v>
      </c>
      <c r="D259" s="76"/>
      <c r="E259" s="76"/>
      <c r="F259" s="27" t="s">
        <v>18</v>
      </c>
      <c r="G259" s="85">
        <v>0</v>
      </c>
      <c r="H259" s="61"/>
      <c r="I259" s="35" t="s">
        <v>52</v>
      </c>
      <c r="J259" s="86"/>
      <c r="K259" s="61"/>
      <c r="L259" s="40" t="s">
        <v>18</v>
      </c>
      <c r="M259" s="87">
        <v>0</v>
      </c>
      <c r="O259" s="129" t="s">
        <v>107</v>
      </c>
      <c r="P259" s="130">
        <v>1</v>
      </c>
      <c r="Q259" s="129" t="s">
        <v>96</v>
      </c>
      <c r="R259" s="130">
        <v>30</v>
      </c>
      <c r="S259" s="125">
        <v>64000000</v>
      </c>
      <c r="T259" s="125">
        <v>65087005</v>
      </c>
      <c r="U259" s="125">
        <v>420565</v>
      </c>
      <c r="V259" s="125">
        <v>568109</v>
      </c>
      <c r="W259" s="125">
        <v>-147544</v>
      </c>
      <c r="X259" s="125">
        <v>64939461</v>
      </c>
      <c r="Y259" s="125">
        <v>-939461</v>
      </c>
      <c r="Z259" s="125">
        <v>74290371</v>
      </c>
      <c r="AA259" s="125">
        <v>0</v>
      </c>
      <c r="AB259" s="125">
        <v>420565</v>
      </c>
      <c r="AC259" s="125">
        <v>74710936</v>
      </c>
    </row>
    <row r="260" spans="1:29" ht="15" customHeight="1">
      <c r="A260" s="76"/>
      <c r="B260" s="95" t="s">
        <v>178</v>
      </c>
      <c r="C260" s="97">
        <f>C259*0.14</f>
        <v>149526.31680000003</v>
      </c>
      <c r="D260" s="76"/>
      <c r="E260" s="76"/>
      <c r="F260" s="27" t="s">
        <v>19</v>
      </c>
      <c r="G260" s="25">
        <v>0</v>
      </c>
      <c r="H260" s="61"/>
      <c r="I260" s="35" t="s">
        <v>53</v>
      </c>
      <c r="J260" s="86"/>
      <c r="K260" s="61"/>
      <c r="L260" s="40" t="s">
        <v>19</v>
      </c>
      <c r="M260" s="87">
        <v>0</v>
      </c>
      <c r="O260" s="129" t="s">
        <v>137</v>
      </c>
      <c r="P260" s="130">
        <v>1</v>
      </c>
      <c r="Q260" s="129" t="s">
        <v>96</v>
      </c>
      <c r="R260" s="130">
        <v>31</v>
      </c>
      <c r="S260" s="125">
        <v>64000000</v>
      </c>
      <c r="T260" s="125">
        <v>64939461</v>
      </c>
      <c r="U260" s="125">
        <v>437085</v>
      </c>
      <c r="V260" s="125">
        <v>587046</v>
      </c>
      <c r="W260" s="125">
        <v>-149961</v>
      </c>
      <c r="X260" s="125">
        <v>64789500</v>
      </c>
      <c r="Y260" s="125">
        <v>-789500</v>
      </c>
      <c r="Z260" s="125">
        <v>74710936</v>
      </c>
      <c r="AA260" s="125">
        <v>0</v>
      </c>
      <c r="AB260" s="125">
        <v>437085</v>
      </c>
      <c r="AC260" s="125">
        <v>75148021</v>
      </c>
    </row>
    <row r="261" spans="1:29" ht="15" customHeight="1">
      <c r="A261" s="76"/>
      <c r="B261" s="76"/>
      <c r="C261" s="76"/>
      <c r="D261" s="76"/>
      <c r="E261" s="76"/>
      <c r="F261" s="27" t="s">
        <v>4</v>
      </c>
      <c r="G261" s="25">
        <v>0</v>
      </c>
      <c r="H261" s="61"/>
      <c r="I261" s="35" t="s">
        <v>54</v>
      </c>
      <c r="J261" s="86"/>
      <c r="K261" s="61"/>
      <c r="L261" s="40" t="s">
        <v>4</v>
      </c>
      <c r="M261" s="87">
        <v>0</v>
      </c>
      <c r="O261" s="131" t="s">
        <v>203</v>
      </c>
      <c r="P261" s="132">
        <v>1</v>
      </c>
      <c r="Q261" s="131" t="s">
        <v>194</v>
      </c>
      <c r="R261" s="132">
        <v>6</v>
      </c>
      <c r="S261" s="126">
        <v>64000000</v>
      </c>
      <c r="T261" s="126">
        <v>64789500</v>
      </c>
      <c r="U261" s="126">
        <v>84892</v>
      </c>
      <c r="V261" s="126">
        <v>113621</v>
      </c>
      <c r="W261" s="126">
        <v>-28729</v>
      </c>
      <c r="X261" s="126">
        <v>64760771</v>
      </c>
      <c r="Y261" s="126">
        <v>-760771</v>
      </c>
      <c r="Z261" s="126">
        <v>75148021</v>
      </c>
      <c r="AA261" s="126">
        <v>0</v>
      </c>
      <c r="AB261" s="126">
        <v>84892</v>
      </c>
      <c r="AC261" s="126">
        <v>75232913</v>
      </c>
    </row>
    <row r="262" spans="1:29" ht="15" customHeight="1">
      <c r="A262" s="76"/>
      <c r="B262" s="76"/>
      <c r="C262" s="76"/>
      <c r="D262" s="76"/>
      <c r="E262" s="76"/>
      <c r="F262" s="27" t="s">
        <v>5</v>
      </c>
      <c r="G262" s="25">
        <v>0</v>
      </c>
      <c r="H262" s="61"/>
      <c r="I262" s="35" t="s">
        <v>55</v>
      </c>
      <c r="J262" s="86"/>
      <c r="K262" s="61"/>
      <c r="L262" s="40" t="s">
        <v>5</v>
      </c>
      <c r="M262" s="87">
        <v>0</v>
      </c>
      <c r="O262" s="131" t="s">
        <v>138</v>
      </c>
      <c r="P262" s="132">
        <v>1</v>
      </c>
      <c r="Q262" s="131" t="s">
        <v>96</v>
      </c>
      <c r="R262" s="132">
        <v>24</v>
      </c>
      <c r="S262" s="126">
        <v>44800000</v>
      </c>
      <c r="T262" s="126">
        <v>45332539</v>
      </c>
      <c r="U262" s="126">
        <v>238370</v>
      </c>
      <c r="V262" s="126">
        <v>318141</v>
      </c>
      <c r="W262" s="126">
        <v>-79771</v>
      </c>
      <c r="X262" s="126">
        <v>45252768</v>
      </c>
      <c r="Y262" s="126">
        <v>-452768</v>
      </c>
      <c r="Z262" s="126">
        <v>52663039</v>
      </c>
      <c r="AA262" s="126">
        <v>0</v>
      </c>
      <c r="AB262" s="126">
        <v>238370</v>
      </c>
      <c r="AC262" s="126">
        <v>52901409</v>
      </c>
    </row>
    <row r="263" spans="1:29" ht="15" customHeight="1">
      <c r="A263" s="76"/>
      <c r="B263" s="76"/>
      <c r="C263" s="76"/>
      <c r="D263" s="76"/>
      <c r="E263" s="76"/>
      <c r="F263" s="27" t="s">
        <v>35</v>
      </c>
      <c r="G263" s="25">
        <v>0</v>
      </c>
      <c r="H263" s="61"/>
      <c r="I263" s="35" t="s">
        <v>14</v>
      </c>
      <c r="J263" s="86"/>
      <c r="K263" s="61"/>
      <c r="L263" s="40" t="s">
        <v>35</v>
      </c>
      <c r="M263" s="87">
        <v>0</v>
      </c>
      <c r="O263" s="131" t="s">
        <v>139</v>
      </c>
      <c r="P263" s="132">
        <v>1</v>
      </c>
      <c r="Q263" s="131" t="s">
        <v>96</v>
      </c>
      <c r="R263" s="132">
        <v>31</v>
      </c>
      <c r="S263" s="126">
        <v>44800000</v>
      </c>
      <c r="T263" s="126">
        <v>45252768</v>
      </c>
      <c r="U263" s="126">
        <v>309492</v>
      </c>
      <c r="V263" s="126">
        <v>410932</v>
      </c>
      <c r="W263" s="126">
        <v>-101440</v>
      </c>
      <c r="X263" s="126">
        <v>45151328</v>
      </c>
      <c r="Y263" s="126">
        <v>-351328</v>
      </c>
      <c r="Z263" s="126">
        <v>52901409</v>
      </c>
      <c r="AA263" s="126">
        <v>0</v>
      </c>
      <c r="AB263" s="126">
        <v>309492</v>
      </c>
      <c r="AC263" s="126">
        <v>53210901</v>
      </c>
    </row>
    <row r="264" spans="1:29" ht="15" customHeight="1">
      <c r="A264" s="76"/>
      <c r="B264" s="76"/>
      <c r="C264" s="76"/>
      <c r="D264" s="76"/>
      <c r="E264" s="76"/>
      <c r="F264" s="27" t="s">
        <v>36</v>
      </c>
      <c r="G264" s="25">
        <v>0</v>
      </c>
      <c r="H264" s="61"/>
      <c r="I264" s="35" t="s">
        <v>56</v>
      </c>
      <c r="J264" s="86"/>
      <c r="K264" s="61"/>
      <c r="L264" s="40" t="s">
        <v>36</v>
      </c>
      <c r="M264" s="87">
        <v>0</v>
      </c>
      <c r="O264" s="131" t="s">
        <v>140</v>
      </c>
      <c r="P264" s="132">
        <v>1</v>
      </c>
      <c r="Q264" s="131" t="s">
        <v>96</v>
      </c>
      <c r="R264" s="132">
        <v>31</v>
      </c>
      <c r="S264" s="126">
        <v>44800000</v>
      </c>
      <c r="T264" s="126">
        <v>45151328</v>
      </c>
      <c r="U264" s="126">
        <v>311302</v>
      </c>
      <c r="V264" s="126">
        <v>410932</v>
      </c>
      <c r="W264" s="126">
        <v>-99630</v>
      </c>
      <c r="X264" s="126">
        <v>45051698</v>
      </c>
      <c r="Y264" s="126">
        <v>-251698</v>
      </c>
      <c r="Z264" s="126">
        <v>53210901</v>
      </c>
      <c r="AA264" s="126">
        <v>0</v>
      </c>
      <c r="AB264" s="126">
        <v>311302</v>
      </c>
      <c r="AC264" s="126">
        <v>53522203</v>
      </c>
    </row>
    <row r="265" spans="1:29" ht="15" customHeight="1">
      <c r="A265" s="76"/>
      <c r="B265" s="76"/>
      <c r="C265" s="76"/>
      <c r="D265" s="76"/>
      <c r="E265" s="76"/>
      <c r="F265" s="27" t="s">
        <v>37</v>
      </c>
      <c r="G265" s="25">
        <v>0</v>
      </c>
      <c r="H265" s="61"/>
      <c r="I265" s="35" t="s">
        <v>11</v>
      </c>
      <c r="J265" s="86"/>
      <c r="K265" s="61"/>
      <c r="L265" s="40" t="s">
        <v>37</v>
      </c>
      <c r="M265" s="48">
        <v>0</v>
      </c>
      <c r="O265" s="131" t="s">
        <v>141</v>
      </c>
      <c r="P265" s="132">
        <v>1</v>
      </c>
      <c r="Q265" s="131" t="s">
        <v>96</v>
      </c>
      <c r="R265" s="132">
        <v>30</v>
      </c>
      <c r="S265" s="126">
        <v>44800000</v>
      </c>
      <c r="T265" s="126">
        <v>45051698</v>
      </c>
      <c r="U265" s="126">
        <v>302994</v>
      </c>
      <c r="V265" s="126">
        <v>397676</v>
      </c>
      <c r="W265" s="126">
        <v>-94682</v>
      </c>
      <c r="X265" s="126">
        <v>44957016</v>
      </c>
      <c r="Y265" s="126">
        <v>-157016</v>
      </c>
      <c r="Z265" s="126">
        <v>53522203</v>
      </c>
      <c r="AA265" s="126">
        <v>0</v>
      </c>
      <c r="AB265" s="126">
        <v>302994</v>
      </c>
      <c r="AC265" s="126">
        <v>53825197</v>
      </c>
    </row>
    <row r="266" spans="1:29" ht="15" customHeight="1">
      <c r="A266" s="76"/>
      <c r="B266" s="76"/>
      <c r="C266" s="76"/>
      <c r="D266" s="76"/>
      <c r="E266" s="76"/>
      <c r="F266" s="27" t="s">
        <v>38</v>
      </c>
      <c r="G266" s="25">
        <v>0</v>
      </c>
      <c r="H266" s="61"/>
      <c r="I266" s="35" t="s">
        <v>12</v>
      </c>
      <c r="J266" s="86"/>
      <c r="K266" s="61"/>
      <c r="L266" s="40" t="s">
        <v>38</v>
      </c>
      <c r="M266" s="46">
        <v>0</v>
      </c>
      <c r="O266" s="131" t="s">
        <v>142</v>
      </c>
      <c r="P266" s="132">
        <v>1</v>
      </c>
      <c r="Q266" s="131" t="s">
        <v>96</v>
      </c>
      <c r="R266" s="132">
        <v>31</v>
      </c>
      <c r="S266" s="126">
        <v>44800000</v>
      </c>
      <c r="T266" s="126">
        <v>44957016</v>
      </c>
      <c r="U266" s="126">
        <v>314896</v>
      </c>
      <c r="V266" s="126">
        <v>410932</v>
      </c>
      <c r="W266" s="126">
        <v>-96036</v>
      </c>
      <c r="X266" s="126">
        <v>44860980</v>
      </c>
      <c r="Y266" s="126">
        <v>-60980</v>
      </c>
      <c r="Z266" s="126">
        <v>53825197</v>
      </c>
      <c r="AA266" s="126">
        <v>0</v>
      </c>
      <c r="AB266" s="126">
        <v>314896</v>
      </c>
      <c r="AC266" s="126">
        <v>54140093</v>
      </c>
    </row>
    <row r="267" spans="1:29" ht="15" customHeight="1">
      <c r="A267" s="76"/>
      <c r="B267" s="76"/>
      <c r="C267" s="76"/>
      <c r="D267" s="76"/>
      <c r="E267" s="76"/>
      <c r="F267" s="26" t="s">
        <v>6</v>
      </c>
      <c r="G267" s="25">
        <f>J227</f>
        <v>0</v>
      </c>
      <c r="H267" s="61"/>
      <c r="I267" s="35" t="s">
        <v>57</v>
      </c>
      <c r="J267" s="32"/>
      <c r="K267" s="61"/>
      <c r="L267" s="39" t="s">
        <v>6</v>
      </c>
      <c r="M267" s="46">
        <v>0</v>
      </c>
      <c r="O267" s="131" t="s">
        <v>130</v>
      </c>
      <c r="P267" s="132">
        <v>1</v>
      </c>
      <c r="Q267" s="131" t="s">
        <v>108</v>
      </c>
      <c r="R267" s="132">
        <v>20</v>
      </c>
      <c r="S267" s="126">
        <v>44800000</v>
      </c>
      <c r="T267" s="126">
        <v>44860980</v>
      </c>
      <c r="U267" s="126">
        <v>204136</v>
      </c>
      <c r="V267" s="126">
        <v>265117</v>
      </c>
      <c r="W267" s="126">
        <v>-60981</v>
      </c>
      <c r="X267" s="126">
        <v>44799999</v>
      </c>
      <c r="Y267" s="126">
        <v>1</v>
      </c>
      <c r="Z267" s="126">
        <v>54140093</v>
      </c>
      <c r="AA267" s="126">
        <v>9544241</v>
      </c>
      <c r="AB267" s="126">
        <v>-9340105</v>
      </c>
      <c r="AC267" s="126">
        <v>44799988</v>
      </c>
    </row>
    <row r="268" spans="1:29" ht="15" customHeight="1">
      <c r="A268" s="76"/>
      <c r="B268" s="76"/>
      <c r="C268" s="76"/>
      <c r="D268" s="76"/>
      <c r="E268" s="76"/>
      <c r="F268" s="26" t="s">
        <v>7</v>
      </c>
      <c r="G268" s="25">
        <f>J228</f>
        <v>36000</v>
      </c>
      <c r="H268" s="61"/>
      <c r="I268" s="34" t="s">
        <v>22</v>
      </c>
      <c r="J268" s="83">
        <f>G246</f>
        <v>7.1096135099999999E-2</v>
      </c>
      <c r="K268" s="61"/>
      <c r="L268" s="39" t="s">
        <v>7</v>
      </c>
      <c r="M268" s="43">
        <f>G268+J250</f>
        <v>55200</v>
      </c>
    </row>
    <row r="269" spans="1:29" ht="15" customHeight="1">
      <c r="A269" s="76"/>
      <c r="B269" s="76"/>
      <c r="C269" s="76"/>
      <c r="D269" s="76"/>
      <c r="E269" s="76"/>
      <c r="F269" s="26" t="s">
        <v>8</v>
      </c>
      <c r="G269" s="25">
        <f>J229</f>
        <v>100000</v>
      </c>
      <c r="H269" s="61"/>
      <c r="I269" s="34" t="s">
        <v>58</v>
      </c>
      <c r="J269" s="82">
        <f>G245</f>
        <v>0.108</v>
      </c>
      <c r="K269" s="61"/>
      <c r="L269" s="39" t="s">
        <v>8</v>
      </c>
      <c r="M269" s="87">
        <f>G269</f>
        <v>100000</v>
      </c>
    </row>
    <row r="270" spans="1:29" ht="15" customHeight="1">
      <c r="A270" s="76"/>
      <c r="B270" s="76"/>
      <c r="C270" s="76"/>
      <c r="D270" s="76"/>
      <c r="E270" s="76"/>
      <c r="F270" s="26" t="s">
        <v>39</v>
      </c>
      <c r="G270" s="25">
        <v>0</v>
      </c>
      <c r="H270" s="61"/>
      <c r="I270" s="35" t="s">
        <v>59</v>
      </c>
      <c r="J270" s="33"/>
      <c r="K270" s="61"/>
      <c r="L270" s="39" t="s">
        <v>39</v>
      </c>
      <c r="M270" s="87">
        <f>J278</f>
        <v>1068045.1200000001</v>
      </c>
    </row>
    <row r="271" spans="1:29" ht="15" customHeight="1">
      <c r="A271" s="76"/>
      <c r="B271" s="76"/>
      <c r="C271" s="76"/>
      <c r="D271" s="76"/>
      <c r="E271" s="76"/>
      <c r="F271" s="26" t="s">
        <v>9</v>
      </c>
      <c r="G271" s="25">
        <v>0</v>
      </c>
      <c r="H271" s="61"/>
      <c r="I271" s="34" t="s">
        <v>60</v>
      </c>
      <c r="J271" s="86">
        <f>C242</f>
        <v>-28729</v>
      </c>
      <c r="K271" s="61"/>
      <c r="L271" s="39" t="s">
        <v>9</v>
      </c>
      <c r="M271" s="87">
        <f>J279</f>
        <v>149526.31680000003</v>
      </c>
    </row>
    <row r="272" spans="1:29" ht="15" customHeight="1">
      <c r="A272" s="76"/>
      <c r="B272" s="76"/>
      <c r="C272" s="76"/>
      <c r="D272" s="76"/>
      <c r="E272" s="76"/>
      <c r="F272" s="26" t="s">
        <v>10</v>
      </c>
      <c r="G272" s="25">
        <v>0</v>
      </c>
      <c r="H272" s="61"/>
      <c r="I272" s="34" t="s">
        <v>28</v>
      </c>
      <c r="J272" s="86">
        <f>C254</f>
        <v>17460856</v>
      </c>
      <c r="K272" s="61"/>
      <c r="L272" s="39" t="s">
        <v>10</v>
      </c>
      <c r="M272" s="87">
        <f>J280</f>
        <v>149526.31680000003</v>
      </c>
    </row>
    <row r="273" spans="1:13" ht="15" customHeight="1">
      <c r="A273" s="76"/>
      <c r="B273" s="76"/>
      <c r="C273" s="76"/>
      <c r="D273" s="76"/>
      <c r="E273" s="76"/>
      <c r="F273" s="76"/>
      <c r="G273" s="61"/>
      <c r="H273" s="61"/>
      <c r="I273" s="34" t="s">
        <v>29</v>
      </c>
      <c r="J273" s="86">
        <f>C255</f>
        <v>19428231</v>
      </c>
      <c r="K273" s="61"/>
      <c r="L273" s="61"/>
      <c r="M273" s="76"/>
    </row>
    <row r="274" spans="1:13" ht="15" customHeight="1">
      <c r="A274" s="76"/>
      <c r="B274" s="76"/>
      <c r="C274" s="76"/>
      <c r="D274" s="76"/>
      <c r="E274" s="76"/>
      <c r="F274" s="76"/>
      <c r="G274" s="61"/>
      <c r="H274" s="61"/>
      <c r="I274" s="34" t="s">
        <v>15</v>
      </c>
      <c r="J274" s="86">
        <f>IF(C258&gt;0,C258,0)</f>
        <v>2150288</v>
      </c>
      <c r="K274" s="61"/>
      <c r="L274" s="61"/>
      <c r="M274" s="76"/>
    </row>
    <row r="275" spans="1:13" ht="15" customHeight="1">
      <c r="A275" s="76"/>
      <c r="B275" s="76"/>
      <c r="C275" s="76"/>
      <c r="D275" s="76"/>
      <c r="E275" s="76"/>
      <c r="F275" s="77"/>
      <c r="G275" s="61"/>
      <c r="H275" s="61"/>
      <c r="I275" s="34" t="s">
        <v>16</v>
      </c>
      <c r="J275" s="86">
        <f>IF(C258&gt;0,0,C258)</f>
        <v>0</v>
      </c>
      <c r="K275" s="61"/>
      <c r="L275" s="61"/>
      <c r="M275" s="76"/>
    </row>
    <row r="276" spans="1:13" ht="15" customHeight="1">
      <c r="A276" s="76"/>
      <c r="B276" s="76"/>
      <c r="C276" s="76"/>
      <c r="D276" s="76"/>
      <c r="E276" s="76"/>
      <c r="F276" s="76"/>
      <c r="G276" s="61"/>
      <c r="H276" s="61"/>
      <c r="I276" s="36" t="s">
        <v>18</v>
      </c>
      <c r="J276" s="86">
        <v>0</v>
      </c>
      <c r="K276" s="61"/>
      <c r="L276" s="61"/>
      <c r="M276" s="76"/>
    </row>
    <row r="277" spans="1:13" ht="15" customHeight="1">
      <c r="A277" s="76"/>
      <c r="B277" s="76"/>
      <c r="C277" s="76"/>
      <c r="D277" s="76"/>
      <c r="E277" s="76"/>
      <c r="F277" s="76"/>
      <c r="G277" s="61"/>
      <c r="H277" s="61"/>
      <c r="I277" s="36" t="s">
        <v>19</v>
      </c>
      <c r="J277" s="86">
        <v>0</v>
      </c>
      <c r="K277" s="61"/>
      <c r="L277" s="61"/>
      <c r="M277" s="76"/>
    </row>
    <row r="278" spans="1:13" ht="15" customHeight="1">
      <c r="A278" s="76"/>
      <c r="B278" s="76"/>
      <c r="C278" s="76"/>
      <c r="D278" s="76"/>
      <c r="E278" s="76"/>
      <c r="F278" s="76"/>
      <c r="G278" s="61"/>
      <c r="H278" s="61"/>
      <c r="I278" s="34" t="s">
        <v>39</v>
      </c>
      <c r="J278" s="86">
        <f>C259</f>
        <v>1068045.1200000001</v>
      </c>
      <c r="K278" s="61"/>
      <c r="L278" s="61"/>
      <c r="M278" s="76"/>
    </row>
    <row r="279" spans="1:13" ht="15" customHeight="1">
      <c r="A279" s="76"/>
      <c r="B279" s="76"/>
      <c r="C279" s="76"/>
      <c r="D279" s="76"/>
      <c r="E279" s="76"/>
      <c r="F279" s="76"/>
      <c r="G279" s="61"/>
      <c r="H279" s="61"/>
      <c r="I279" s="34" t="s">
        <v>9</v>
      </c>
      <c r="J279" s="86">
        <f>J278*0.14</f>
        <v>149526.31680000003</v>
      </c>
      <c r="K279" s="61"/>
      <c r="L279" s="61"/>
      <c r="M279" s="76"/>
    </row>
    <row r="280" spans="1:13" ht="15" customHeight="1">
      <c r="A280" s="76"/>
      <c r="B280" s="76"/>
      <c r="C280" s="76"/>
      <c r="D280" s="76"/>
      <c r="E280" s="76"/>
      <c r="F280" s="76"/>
      <c r="G280" s="61"/>
      <c r="H280" s="61"/>
      <c r="I280" s="34" t="s">
        <v>10</v>
      </c>
      <c r="J280" s="86">
        <f>J279</f>
        <v>149526.31680000003</v>
      </c>
      <c r="K280" s="61"/>
      <c r="L280" s="61"/>
      <c r="M280" s="76"/>
    </row>
    <row r="281" spans="1:13" ht="15" customHeight="1">
      <c r="A281" s="76"/>
      <c r="B281" s="76"/>
      <c r="C281" s="76"/>
      <c r="D281" s="76"/>
      <c r="E281" s="76"/>
      <c r="F281" s="76"/>
      <c r="G281" s="61"/>
      <c r="H281" s="61"/>
      <c r="I281" s="35" t="s">
        <v>61</v>
      </c>
      <c r="J281" s="86"/>
      <c r="K281" s="61"/>
      <c r="L281" s="61"/>
      <c r="M281" s="76"/>
    </row>
  </sheetData>
  <mergeCells count="8">
    <mergeCell ref="B198:C198"/>
    <mergeCell ref="B238:C238"/>
    <mergeCell ref="B11:C11"/>
    <mergeCell ref="B60:C60"/>
    <mergeCell ref="B109:C109"/>
    <mergeCell ref="B149:C149"/>
    <mergeCell ref="B23:C23"/>
    <mergeCell ref="B66:C66"/>
  </mergeCells>
  <phoneticPr fontId="5" type="noConversion"/>
  <pageMargins left="0.7" right="0.7" top="0.75" bottom="0.75" header="0.3" footer="0.3"/>
  <pageSetup paperSize="9" scale="40" orientation="portrait" r:id="rId1"/>
  <colBreaks count="2" manualBreakCount="2">
    <brk id="14" max="170" man="1"/>
    <brk id="30" max="170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매도가능채권_반영예</vt:lpstr>
      <vt:lpstr>매도가능채권_반영예!Print_Area</vt:lpstr>
    </vt:vector>
  </TitlesOfParts>
  <Company>DAEWOO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방정</dc:creator>
  <cp:lastModifiedBy>TKPARK</cp:lastModifiedBy>
  <cp:lastPrinted>2014-03-19T07:36:00Z</cp:lastPrinted>
  <dcterms:created xsi:type="dcterms:W3CDTF">2012-07-30T09:12:23Z</dcterms:created>
  <dcterms:modified xsi:type="dcterms:W3CDTF">2014-03-28T06:44:18Z</dcterms:modified>
</cp:coreProperties>
</file>